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harts/chart1.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filterPrivacy="1" codeName="ThisWorkbook" defaultThemeVersion="124226"/>
  <xr:revisionPtr revIDLastSave="176" documentId="8_{7837DBD9-C8BD-44E9-8DA3-B96255DBF854}" xr6:coauthVersionLast="40" xr6:coauthVersionMax="40" xr10:uidLastSave="{D822F063-267E-4028-82F9-44FB6D7FCEEA}"/>
  <bookViews>
    <workbookView showSheetTabs="0" xWindow="0" yWindow="0" windowWidth="30720" windowHeight="12120" tabRatio="707" xr2:uid="{00000000-000D-0000-FFFF-FFFF00000000}"/>
  </bookViews>
  <sheets>
    <sheet name="New Homes Bonus" sheetId="11" r:id="rId1"/>
    <sheet name="Sheet8" sheetId="23" state="hidden" r:id="rId2"/>
    <sheet name="Calculating NHB" sheetId="12" r:id="rId3"/>
    <sheet name="Cumulative Payments" sheetId="1" r:id="rId4"/>
    <sheet name="Sheet7" sheetId="22" state="hidden" r:id="rId5"/>
    <sheet name="Sheet6" sheetId="21" state="hidden" r:id="rId6"/>
    <sheet name="Year 9 Payments" sheetId="2" r:id="rId7"/>
    <sheet name="Estimates of Payments" sheetId="3" r:id="rId8"/>
    <sheet name="Data" sheetId="5" state="hidden" r:id="rId9"/>
    <sheet name="Y9 data" sheetId="13" state="hidden" r:id="rId10"/>
    <sheet name="Sheet1" sheetId="14" state="hidden" r:id="rId11"/>
    <sheet name="Sheet2" sheetId="15" state="hidden" r:id="rId12"/>
    <sheet name="Sheet3" sheetId="16" state="hidden" r:id="rId13"/>
    <sheet name="Sheet4" sheetId="17" state="hidden" r:id="rId14"/>
    <sheet name="Sheet5" sheetId="18" state="hidden" r:id="rId15"/>
    <sheet name="New Authorities" sheetId="20" state="hidden" r:id="rId16"/>
    <sheet name="Table of new La " sheetId="19" state="hidden" r:id="rId17"/>
  </sheets>
  <externalReferences>
    <externalReference r:id="rId18"/>
    <externalReference r:id="rId19"/>
  </externalReferences>
  <definedNames>
    <definedName name="_AtRisk_FitDataRange_FIT_11836_CE965" hidden="1">#REF!</definedName>
    <definedName name="_AtRisk_FitDataRange_FIT_2B2D4_69806" hidden="1">#REF!</definedName>
    <definedName name="_AtRisk_FitDataRange_FIT_3F428_14936" hidden="1">#REF!</definedName>
    <definedName name="_AtRisk_FitDataRange_FIT_63DC1_2E869" hidden="1">#REF!</definedName>
    <definedName name="_AtRisk_FitDataRange_FIT_B9795_21BC1" hidden="1">#REF!</definedName>
    <definedName name="_AtRisk_FitDataRange_FIT_C6F01_49643" hidden="1">#REF!</definedName>
    <definedName name="_AtRisk_FitDataRange_FIT_C9351_70AFE" hidden="1">#REF!</definedName>
    <definedName name="_AtRisk_FitDataRange_FIT_DFE9F_8D785" hidden="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4</definedName>
    <definedName name="_AtRisk_SimSetting_SimName001" hidden="1">"Historical"</definedName>
    <definedName name="_AtRisk_SimSetting_SimName002" hidden="1">"Household projections"</definedName>
    <definedName name="_AtRisk_SimSetting_SimName003" hidden="1">"Local plans"</definedName>
    <definedName name="_AtRisk_SimSetting_SimName004" hidden="1">"Adjusted local plans"</definedName>
    <definedName name="_AtRisk_SimSetting_SimName005" hidden="1">"Manual"</definedName>
    <definedName name="_AtRisk_SimSetting_SimName006" hidden="1">"Min Net Additions"</definedName>
    <definedName name="_AtRisk_SimSetting_SimName007" hidden="1">"Central Net Additions"</definedName>
    <definedName name="_AtRisk_SimSetting_SimName008" hidden="1">"Max Net Additions"</definedName>
    <definedName name="_AtRisk_SimSetting_SimName009" hidden="1">"Only baseline"</definedName>
    <definedName name="_AtRisk_SimSetting_SimName010" hidden="1">"Baseline and local plan"</definedName>
    <definedName name="_AtRisk_SimSetting_SimName011" hidden="1">"Baseline and appeals"</definedName>
    <definedName name="_AtRisk_SimSetting_SimName012" hidden="1">"Baseline, appeals and local plan"</definedName>
    <definedName name="_AtRisk_SimSetting_SimName013" hidden="1">"Baseline and years"</definedName>
    <definedName name="_AtRisk_SimSetting_SimName014" hidden="1">"Baseline, years and local plan"</definedName>
    <definedName name="_AtRisk_SimSetting_SimName015" hidden="1">"Baseline, years and appeals"</definedName>
    <definedName name="_AtRisk_SimSetting_SimName016" hidden="1">"All reforms"</definedName>
    <definedName name="_AtRisk_SimSetting_SimNameCount" hidden="1">8</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Fill" hidden="1">#REF!</definedName>
    <definedName name="_xlnm._FilterDatabase" localSheetId="3" hidden="1">'Cumulative Payments'!$C$46:$C$407</definedName>
    <definedName name="LA">Data!$E$3</definedName>
    <definedName name="LA_List">[1]list!$B$4:$B$536</definedName>
    <definedName name="Local_Plans">'[2]Yearly budget tolerance'!$CL$4</definedName>
    <definedName name="Local_plans_penalty">'[2]Drop-down lists'!$I$2:$I$3</definedName>
    <definedName name="Manual">#REF!</definedName>
    <definedName name="Pal_Workbook_GUID" hidden="1">"VDJQ7YQ3R5QQKEV4PEULHEFB"</definedName>
    <definedName name="PalisadeReportWorkbookCreatedBy">"AtRisk"</definedName>
    <definedName name="Range">'[1]Area CT'!$B$421:$B$442</definedName>
    <definedName name="Reform">'Cumulative Payments'!$L$2</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ATSTbaselineRequested" hidden="1">TRUE</definedName>
    <definedName name="riskATSTboxGraph" hidden="1">TRUE</definedName>
    <definedName name="riskATSTcomparisonGraph" hidden="1">TRUE</definedName>
    <definedName name="riskATSThistogramGraph" hidden="1">FALSE</definedName>
    <definedName name="riskATSToutputStatistic" hidden="1">4</definedName>
    <definedName name="riskATSTprintReport" hidden="1">FALSE</definedName>
    <definedName name="riskATSTreportsInActiveBook" hidden="1">FALSE</definedName>
    <definedName name="riskATSTreportsSelected" hidden="1">TRUE</definedName>
    <definedName name="riskATSTsequentialStress" hidden="1">TRUE</definedName>
    <definedName name="riskATSTsummaryReport" hidden="1">TRUE</definedName>
    <definedName name="RiskBeforeRecalcMacro" hidden="1">""</definedName>
    <definedName name="RiskBeforeSimMacro" hidden="1">""</definedName>
    <definedName name="RiskCollectDistributionSamples" hidden="1">2</definedName>
    <definedName name="RiskFixedSeed" hidden="1">1</definedName>
    <definedName name="RiskGoalSeekChangingCell">'[2]Inputs and Outputs'!$B$4</definedName>
    <definedName name="RiskHasSettings" hidden="1">6</definedName>
    <definedName name="RiskIsInput" hidden="1">_xll.RiskCellHasTokens(262144+512+524288)</definedName>
    <definedName name="RiskIsOptimization">_xll.RiskOptCellIsInAdjustableCellRange()</definedName>
    <definedName name="RiskIsOutput" hidden="1">_xll.RiskCellHasTokens(1024)</definedName>
    <definedName name="RiskIsStatistics" hidden="1">_xll.RiskCellHasTokens(4096+32768+65536)</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8</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Test">'[1]Area CT'!$B$437:$B$442,'[1]Area CT'!$B$423:$B$435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9" i="1" l="1"/>
  <c r="O19" i="1" l="1"/>
  <c r="N19" i="1" l="1"/>
  <c r="K32" i="5"/>
  <c r="K85" i="5"/>
  <c r="K98" i="5"/>
  <c r="K243" i="5"/>
  <c r="K319" i="5"/>
  <c r="F363" i="5"/>
  <c r="N11" i="2"/>
  <c r="N15" i="2" s="1"/>
  <c r="B38" i="1"/>
  <c r="Q14" i="12"/>
  <c r="Q17" i="12" s="1"/>
  <c r="BL343" i="5"/>
  <c r="BZ338" i="5"/>
  <c r="BZ339" i="5"/>
  <c r="BZ340" i="5"/>
  <c r="BZ341" i="5"/>
  <c r="BZ342" i="5"/>
  <c r="BZ343" i="5"/>
  <c r="BZ344" i="5"/>
  <c r="BZ345" i="5"/>
  <c r="BZ346" i="5"/>
  <c r="BZ347" i="5"/>
  <c r="BZ348" i="5"/>
  <c r="BZ349" i="5"/>
  <c r="BZ350" i="5"/>
  <c r="BZ351" i="5"/>
  <c r="BZ352" i="5"/>
  <c r="BZ353" i="5"/>
  <c r="BZ354" i="5"/>
  <c r="BZ355" i="5"/>
  <c r="BZ356" i="5"/>
  <c r="BZ357" i="5"/>
  <c r="BZ358" i="5"/>
  <c r="BZ359" i="5"/>
  <c r="BZ360" i="5"/>
  <c r="BZ361" i="5"/>
  <c r="BZ362" i="5"/>
  <c r="BZ363" i="5"/>
  <c r="BZ364" i="5"/>
  <c r="BZ337" i="5"/>
  <c r="BZ8" i="5"/>
  <c r="BZ9" i="5"/>
  <c r="BZ10" i="5"/>
  <c r="BZ11" i="5"/>
  <c r="BZ12" i="5"/>
  <c r="BZ13" i="5"/>
  <c r="BZ14" i="5"/>
  <c r="BZ15" i="5"/>
  <c r="BZ16" i="5"/>
  <c r="BZ17" i="5"/>
  <c r="BZ18" i="5"/>
  <c r="BZ19" i="5"/>
  <c r="BZ20" i="5"/>
  <c r="BZ21" i="5"/>
  <c r="BZ22" i="5"/>
  <c r="BZ23" i="5"/>
  <c r="BZ24" i="5"/>
  <c r="BZ25" i="5"/>
  <c r="BZ26" i="5"/>
  <c r="BZ27" i="5"/>
  <c r="BZ28" i="5"/>
  <c r="BZ29" i="5"/>
  <c r="BZ30" i="5"/>
  <c r="BZ31" i="5"/>
  <c r="BZ32" i="5"/>
  <c r="BZ33" i="5"/>
  <c r="BZ34" i="5"/>
  <c r="BZ35" i="5"/>
  <c r="BZ36" i="5"/>
  <c r="BZ37" i="5"/>
  <c r="BZ38" i="5"/>
  <c r="BZ39" i="5"/>
  <c r="BZ40" i="5"/>
  <c r="BZ41" i="5"/>
  <c r="BZ42" i="5"/>
  <c r="BZ43" i="5"/>
  <c r="BZ44" i="5"/>
  <c r="BZ45" i="5"/>
  <c r="BZ46" i="5"/>
  <c r="BZ47" i="5"/>
  <c r="BZ48" i="5"/>
  <c r="BZ49" i="5"/>
  <c r="BZ50" i="5"/>
  <c r="BZ51" i="5"/>
  <c r="BZ52" i="5"/>
  <c r="BZ53" i="5"/>
  <c r="BZ54" i="5"/>
  <c r="BZ55" i="5"/>
  <c r="BZ56" i="5"/>
  <c r="BZ57" i="5"/>
  <c r="BZ58" i="5"/>
  <c r="BZ59" i="5"/>
  <c r="BZ60" i="5"/>
  <c r="BZ61" i="5"/>
  <c r="BZ62" i="5"/>
  <c r="BZ63" i="5"/>
  <c r="BZ64" i="5"/>
  <c r="BZ65" i="5"/>
  <c r="BZ66" i="5"/>
  <c r="BZ67" i="5"/>
  <c r="BZ68" i="5"/>
  <c r="BZ69" i="5"/>
  <c r="BZ70" i="5"/>
  <c r="BZ71" i="5"/>
  <c r="BZ72" i="5"/>
  <c r="BZ73" i="5"/>
  <c r="BZ74" i="5"/>
  <c r="BZ75" i="5"/>
  <c r="BZ76" i="5"/>
  <c r="BZ77" i="5"/>
  <c r="BZ78" i="5"/>
  <c r="BZ79" i="5"/>
  <c r="BZ80" i="5"/>
  <c r="BZ81" i="5"/>
  <c r="BZ82" i="5"/>
  <c r="BZ83" i="5"/>
  <c r="BZ84" i="5"/>
  <c r="BZ85" i="5"/>
  <c r="BZ86" i="5"/>
  <c r="BZ87" i="5"/>
  <c r="BZ88" i="5"/>
  <c r="BZ89" i="5"/>
  <c r="BZ90" i="5"/>
  <c r="BZ91" i="5"/>
  <c r="BZ92" i="5"/>
  <c r="BZ93" i="5"/>
  <c r="BZ94" i="5"/>
  <c r="BZ95" i="5"/>
  <c r="BZ96" i="5"/>
  <c r="BZ97" i="5"/>
  <c r="BZ99" i="5"/>
  <c r="BZ100" i="5"/>
  <c r="BZ101" i="5"/>
  <c r="BZ102" i="5"/>
  <c r="BZ103" i="5"/>
  <c r="BZ104" i="5"/>
  <c r="BZ105" i="5"/>
  <c r="BZ106" i="5"/>
  <c r="BZ107" i="5"/>
  <c r="BZ108" i="5"/>
  <c r="BZ109" i="5"/>
  <c r="BZ110" i="5"/>
  <c r="BZ111" i="5"/>
  <c r="BZ112" i="5"/>
  <c r="BZ113" i="5"/>
  <c r="BZ114" i="5"/>
  <c r="BZ115" i="5"/>
  <c r="BZ116" i="5"/>
  <c r="BZ117" i="5"/>
  <c r="BZ118" i="5"/>
  <c r="BZ119" i="5"/>
  <c r="BZ120" i="5"/>
  <c r="BZ121" i="5"/>
  <c r="BZ122" i="5"/>
  <c r="BZ123" i="5"/>
  <c r="BZ124" i="5"/>
  <c r="BZ125" i="5"/>
  <c r="BZ126" i="5"/>
  <c r="BZ127" i="5"/>
  <c r="BZ128" i="5"/>
  <c r="BZ129" i="5"/>
  <c r="BZ130" i="5"/>
  <c r="BZ131" i="5"/>
  <c r="BZ132" i="5"/>
  <c r="BZ133" i="5"/>
  <c r="BZ134" i="5"/>
  <c r="BZ135" i="5"/>
  <c r="BZ136" i="5"/>
  <c r="BZ137" i="5"/>
  <c r="BZ138" i="5"/>
  <c r="BZ139" i="5"/>
  <c r="BZ140" i="5"/>
  <c r="BZ141" i="5"/>
  <c r="BZ142" i="5"/>
  <c r="BZ143" i="5"/>
  <c r="BZ144" i="5"/>
  <c r="BZ145" i="5"/>
  <c r="BZ146" i="5"/>
  <c r="BZ147" i="5"/>
  <c r="BZ148" i="5"/>
  <c r="BZ149" i="5"/>
  <c r="BZ150" i="5"/>
  <c r="BZ151" i="5"/>
  <c r="BZ152" i="5"/>
  <c r="BZ153" i="5"/>
  <c r="BZ154" i="5"/>
  <c r="BZ155" i="5"/>
  <c r="BZ156" i="5"/>
  <c r="BZ157" i="5"/>
  <c r="BZ158" i="5"/>
  <c r="BZ159" i="5"/>
  <c r="BZ160" i="5"/>
  <c r="BZ161" i="5"/>
  <c r="BZ162" i="5"/>
  <c r="BZ163" i="5"/>
  <c r="BZ164" i="5"/>
  <c r="BZ165" i="5"/>
  <c r="BZ166" i="5"/>
  <c r="BZ167" i="5"/>
  <c r="BZ168" i="5"/>
  <c r="BZ169" i="5"/>
  <c r="BZ170" i="5"/>
  <c r="BZ171" i="5"/>
  <c r="BZ172" i="5"/>
  <c r="BZ173" i="5"/>
  <c r="BZ174" i="5"/>
  <c r="BZ175" i="5"/>
  <c r="BZ176" i="5"/>
  <c r="BZ177" i="5"/>
  <c r="BZ178" i="5"/>
  <c r="BZ179" i="5"/>
  <c r="BZ180" i="5"/>
  <c r="BZ181" i="5"/>
  <c r="BZ182" i="5"/>
  <c r="BZ183" i="5"/>
  <c r="BZ184" i="5"/>
  <c r="BZ185" i="5"/>
  <c r="BZ186" i="5"/>
  <c r="BZ187" i="5"/>
  <c r="BZ188" i="5"/>
  <c r="BZ189" i="5"/>
  <c r="BZ190" i="5"/>
  <c r="BZ191" i="5"/>
  <c r="BZ192" i="5"/>
  <c r="BZ193" i="5"/>
  <c r="BZ194" i="5"/>
  <c r="BZ195" i="5"/>
  <c r="BZ196" i="5"/>
  <c r="BZ197" i="5"/>
  <c r="BZ198" i="5"/>
  <c r="BZ199" i="5"/>
  <c r="BZ200" i="5"/>
  <c r="BZ201" i="5"/>
  <c r="BZ202" i="5"/>
  <c r="BZ203" i="5"/>
  <c r="BZ204" i="5"/>
  <c r="BZ205" i="5"/>
  <c r="BZ206" i="5"/>
  <c r="BZ207" i="5"/>
  <c r="BZ208" i="5"/>
  <c r="BZ209" i="5"/>
  <c r="BZ210" i="5"/>
  <c r="BZ211" i="5"/>
  <c r="BZ212" i="5"/>
  <c r="BZ213" i="5"/>
  <c r="BZ214" i="5"/>
  <c r="BZ215" i="5"/>
  <c r="BZ216" i="5"/>
  <c r="BZ217" i="5"/>
  <c r="BZ218" i="5"/>
  <c r="BZ219" i="5"/>
  <c r="BZ220" i="5"/>
  <c r="BZ221" i="5"/>
  <c r="BZ222" i="5"/>
  <c r="BZ223" i="5"/>
  <c r="BZ224" i="5"/>
  <c r="BZ225" i="5"/>
  <c r="BZ226" i="5"/>
  <c r="BZ227" i="5"/>
  <c r="BZ228" i="5"/>
  <c r="BZ229" i="5"/>
  <c r="BZ230" i="5"/>
  <c r="BZ231" i="5"/>
  <c r="BZ232" i="5"/>
  <c r="BZ233" i="5"/>
  <c r="BZ234" i="5"/>
  <c r="BZ235" i="5"/>
  <c r="BZ236" i="5"/>
  <c r="BZ237" i="5"/>
  <c r="BZ238" i="5"/>
  <c r="BZ239" i="5"/>
  <c r="BZ240" i="5"/>
  <c r="BZ241" i="5"/>
  <c r="BZ242" i="5"/>
  <c r="BZ244" i="5"/>
  <c r="BZ245" i="5"/>
  <c r="BZ246" i="5"/>
  <c r="BZ247" i="5"/>
  <c r="BZ248" i="5"/>
  <c r="BZ249" i="5"/>
  <c r="BZ250" i="5"/>
  <c r="BZ251" i="5"/>
  <c r="BZ252" i="5"/>
  <c r="BZ253" i="5"/>
  <c r="BZ254" i="5"/>
  <c r="BZ255" i="5"/>
  <c r="BZ256" i="5"/>
  <c r="BZ257" i="5"/>
  <c r="BZ258" i="5"/>
  <c r="BZ259" i="5"/>
  <c r="BZ260" i="5"/>
  <c r="BZ261" i="5"/>
  <c r="BZ262" i="5"/>
  <c r="BZ263" i="5"/>
  <c r="BZ264" i="5"/>
  <c r="BZ265" i="5"/>
  <c r="BZ266" i="5"/>
  <c r="BZ267" i="5"/>
  <c r="BZ268" i="5"/>
  <c r="BZ269" i="5"/>
  <c r="BZ270" i="5"/>
  <c r="BZ271" i="5"/>
  <c r="BZ272" i="5"/>
  <c r="BZ273" i="5"/>
  <c r="BZ274" i="5"/>
  <c r="BZ275" i="5"/>
  <c r="BZ276" i="5"/>
  <c r="BZ277" i="5"/>
  <c r="BZ278" i="5"/>
  <c r="BZ279" i="5"/>
  <c r="BZ280" i="5"/>
  <c r="BZ281" i="5"/>
  <c r="BZ282" i="5"/>
  <c r="BZ283" i="5"/>
  <c r="BZ284" i="5"/>
  <c r="BZ285" i="5"/>
  <c r="BZ286" i="5"/>
  <c r="BZ287" i="5"/>
  <c r="BZ288" i="5"/>
  <c r="BZ289" i="5"/>
  <c r="BZ290" i="5"/>
  <c r="BZ291" i="5"/>
  <c r="BZ292" i="5"/>
  <c r="BZ293" i="5"/>
  <c r="BZ294" i="5"/>
  <c r="BZ295" i="5"/>
  <c r="BZ296" i="5"/>
  <c r="BZ297" i="5"/>
  <c r="BZ298" i="5"/>
  <c r="BZ299" i="5"/>
  <c r="BZ300" i="5"/>
  <c r="BZ301" i="5"/>
  <c r="BZ302" i="5"/>
  <c r="BZ303" i="5"/>
  <c r="BZ304" i="5"/>
  <c r="BZ305" i="5"/>
  <c r="BZ306" i="5"/>
  <c r="BZ307" i="5"/>
  <c r="BZ308" i="5"/>
  <c r="BZ309" i="5"/>
  <c r="BZ310" i="5"/>
  <c r="BZ311" i="5"/>
  <c r="BZ312" i="5"/>
  <c r="BZ313" i="5"/>
  <c r="BZ314" i="5"/>
  <c r="BZ315" i="5"/>
  <c r="BZ316" i="5"/>
  <c r="BZ317" i="5"/>
  <c r="BZ318" i="5"/>
  <c r="BZ320" i="5"/>
  <c r="BZ321" i="5"/>
  <c r="BZ322" i="5"/>
  <c r="BZ323" i="5"/>
  <c r="BZ324" i="5"/>
  <c r="BZ325" i="5"/>
  <c r="BZ326" i="5"/>
  <c r="BZ327" i="5"/>
  <c r="BZ328" i="5"/>
  <c r="BZ329" i="5"/>
  <c r="BZ330" i="5"/>
  <c r="BZ331" i="5"/>
  <c r="BZ332" i="5"/>
  <c r="BZ333" i="5"/>
  <c r="BZ334" i="5"/>
  <c r="BZ335" i="5"/>
  <c r="BZ336" i="5"/>
  <c r="BZ7" i="5"/>
  <c r="BZ6" i="5"/>
  <c r="BX343" i="5"/>
  <c r="BV343" i="5"/>
  <c r="BT343" i="5"/>
  <c r="BR343" i="5"/>
  <c r="BP343" i="5"/>
  <c r="BN343" i="5"/>
  <c r="BI243" i="5"/>
  <c r="BJ243" i="5" s="1"/>
  <c r="BI244" i="5"/>
  <c r="BJ244" i="5" s="1"/>
  <c r="BI245" i="5"/>
  <c r="BJ245" i="5" s="1"/>
  <c r="BI246" i="5"/>
  <c r="BJ246" i="5" s="1"/>
  <c r="BI247" i="5"/>
  <c r="BJ247" i="5" s="1"/>
  <c r="BI248" i="5"/>
  <c r="BJ248" i="5" s="1"/>
  <c r="BI249" i="5"/>
  <c r="BJ249" i="5" s="1"/>
  <c r="BI250" i="5"/>
  <c r="BJ250" i="5" s="1"/>
  <c r="BI251" i="5"/>
  <c r="BJ251" i="5" s="1"/>
  <c r="BI252" i="5"/>
  <c r="BJ252" i="5" s="1"/>
  <c r="BI253" i="5"/>
  <c r="BJ253" i="5" s="1"/>
  <c r="BI254" i="5"/>
  <c r="BJ254" i="5" s="1"/>
  <c r="BI255" i="5"/>
  <c r="BJ255" i="5" s="1"/>
  <c r="BI256" i="5"/>
  <c r="BJ256" i="5" s="1"/>
  <c r="BI257" i="5"/>
  <c r="BJ257" i="5" s="1"/>
  <c r="BI258" i="5"/>
  <c r="BJ258" i="5" s="1"/>
  <c r="BI259" i="5"/>
  <c r="BJ259" i="5" s="1"/>
  <c r="BI260" i="5"/>
  <c r="BJ260" i="5" s="1"/>
  <c r="BI261" i="5"/>
  <c r="BJ261" i="5" s="1"/>
  <c r="BI262" i="5"/>
  <c r="BJ262" i="5" s="1"/>
  <c r="BI263" i="5"/>
  <c r="BJ263" i="5" s="1"/>
  <c r="BI264" i="5"/>
  <c r="BJ264" i="5" s="1"/>
  <c r="BI265" i="5"/>
  <c r="BJ265" i="5" s="1"/>
  <c r="BI266" i="5"/>
  <c r="BJ266" i="5" s="1"/>
  <c r="BI267" i="5"/>
  <c r="BJ267" i="5" s="1"/>
  <c r="BI268" i="5"/>
  <c r="BJ268" i="5" s="1"/>
  <c r="BI269" i="5"/>
  <c r="BJ269" i="5" s="1"/>
  <c r="BI270" i="5"/>
  <c r="BJ270" i="5" s="1"/>
  <c r="BI271" i="5"/>
  <c r="BJ271" i="5" s="1"/>
  <c r="BI272" i="5"/>
  <c r="BJ272" i="5" s="1"/>
  <c r="BI273" i="5"/>
  <c r="BJ273" i="5" s="1"/>
  <c r="BI274" i="5"/>
  <c r="BJ274" i="5" s="1"/>
  <c r="BI275" i="5"/>
  <c r="BJ275" i="5" s="1"/>
  <c r="BI276" i="5"/>
  <c r="BJ276" i="5" s="1"/>
  <c r="BI277" i="5"/>
  <c r="BJ277" i="5" s="1"/>
  <c r="BI278" i="5"/>
  <c r="BJ278" i="5" s="1"/>
  <c r="BI279" i="5"/>
  <c r="BJ279" i="5" s="1"/>
  <c r="BI280" i="5"/>
  <c r="BJ280" i="5" s="1"/>
  <c r="BI281" i="5"/>
  <c r="BJ281" i="5" s="1"/>
  <c r="BI282" i="5"/>
  <c r="BJ282" i="5" s="1"/>
  <c r="BI283" i="5"/>
  <c r="BJ283" i="5" s="1"/>
  <c r="BI284" i="5"/>
  <c r="BJ284" i="5" s="1"/>
  <c r="BI285" i="5"/>
  <c r="BJ285" i="5" s="1"/>
  <c r="BI286" i="5"/>
  <c r="BJ286" i="5" s="1"/>
  <c r="BI287" i="5"/>
  <c r="BJ287" i="5" s="1"/>
  <c r="BI288" i="5"/>
  <c r="BJ288" i="5" s="1"/>
  <c r="BI289" i="5"/>
  <c r="BJ289" i="5" s="1"/>
  <c r="BI290" i="5"/>
  <c r="BJ290" i="5" s="1"/>
  <c r="BI291" i="5"/>
  <c r="BJ291" i="5" s="1"/>
  <c r="BI292" i="5"/>
  <c r="BJ292" i="5" s="1"/>
  <c r="BI293" i="5"/>
  <c r="BJ293" i="5" s="1"/>
  <c r="BI294" i="5"/>
  <c r="BJ294" i="5" s="1"/>
  <c r="BI295" i="5"/>
  <c r="BJ295" i="5" s="1"/>
  <c r="BI296" i="5"/>
  <c r="BJ296" i="5" s="1"/>
  <c r="BI297" i="5"/>
  <c r="BJ297" i="5" s="1"/>
  <c r="BI298" i="5"/>
  <c r="BJ298" i="5" s="1"/>
  <c r="BI299" i="5"/>
  <c r="BJ299" i="5" s="1"/>
  <c r="BI300" i="5"/>
  <c r="BJ300" i="5" s="1"/>
  <c r="BI301" i="5"/>
  <c r="BJ301" i="5" s="1"/>
  <c r="BI302" i="5"/>
  <c r="BJ302" i="5" s="1"/>
  <c r="BI303" i="5"/>
  <c r="BJ303" i="5" s="1"/>
  <c r="BI304" i="5"/>
  <c r="BJ304" i="5" s="1"/>
  <c r="BI305" i="5"/>
  <c r="BJ305" i="5" s="1"/>
  <c r="BI306" i="5"/>
  <c r="BJ306" i="5" s="1"/>
  <c r="BI307" i="5"/>
  <c r="BJ307" i="5" s="1"/>
  <c r="BI308" i="5"/>
  <c r="BJ308" i="5" s="1"/>
  <c r="BI309" i="5"/>
  <c r="BJ309" i="5" s="1"/>
  <c r="BI310" i="5"/>
  <c r="BJ310" i="5" s="1"/>
  <c r="BI311" i="5"/>
  <c r="BJ311" i="5" s="1"/>
  <c r="BI312" i="5"/>
  <c r="BJ312" i="5" s="1"/>
  <c r="BI313" i="5"/>
  <c r="BJ313" i="5" s="1"/>
  <c r="BI314" i="5"/>
  <c r="BJ314" i="5" s="1"/>
  <c r="BI315" i="5"/>
  <c r="BJ315" i="5" s="1"/>
  <c r="BI316" i="5"/>
  <c r="BJ316" i="5" s="1"/>
  <c r="BI317" i="5"/>
  <c r="BJ317" i="5" s="1"/>
  <c r="BI318" i="5"/>
  <c r="BJ318" i="5" s="1"/>
  <c r="BI319" i="5"/>
  <c r="BJ319" i="5" s="1"/>
  <c r="BI320" i="5"/>
  <c r="BJ320" i="5" s="1"/>
  <c r="BI321" i="5"/>
  <c r="BJ321" i="5" s="1"/>
  <c r="BI322" i="5"/>
  <c r="BJ322" i="5" s="1"/>
  <c r="BI323" i="5"/>
  <c r="BJ323" i="5" s="1"/>
  <c r="BI324" i="5"/>
  <c r="BJ324" i="5" s="1"/>
  <c r="BI325" i="5"/>
  <c r="BJ325" i="5" s="1"/>
  <c r="BI326" i="5"/>
  <c r="BJ326" i="5" s="1"/>
  <c r="BI327" i="5"/>
  <c r="BJ327" i="5" s="1"/>
  <c r="BI328" i="5"/>
  <c r="BJ328" i="5" s="1"/>
  <c r="BI329" i="5"/>
  <c r="BJ329" i="5" s="1"/>
  <c r="BI330" i="5"/>
  <c r="BJ330" i="5" s="1"/>
  <c r="BI331" i="5"/>
  <c r="BJ331" i="5" s="1"/>
  <c r="BI332" i="5"/>
  <c r="BJ332" i="5" s="1"/>
  <c r="BI333" i="5"/>
  <c r="BJ333" i="5" s="1"/>
  <c r="BI334" i="5"/>
  <c r="BJ334" i="5" s="1"/>
  <c r="BI335" i="5"/>
  <c r="BJ335" i="5" s="1"/>
  <c r="BI336" i="5"/>
  <c r="BJ336" i="5" s="1"/>
  <c r="F343" i="5"/>
  <c r="W320" i="5"/>
  <c r="X320" i="5"/>
  <c r="Y320" i="5"/>
  <c r="Z320" i="5"/>
  <c r="AA320" i="5"/>
  <c r="AB320" i="5"/>
  <c r="AC320" i="5"/>
  <c r="AD320" i="5"/>
  <c r="W321" i="5"/>
  <c r="X321" i="5"/>
  <c r="Y321" i="5"/>
  <c r="Z321" i="5"/>
  <c r="AA321" i="5"/>
  <c r="AB321" i="5"/>
  <c r="AC321" i="5"/>
  <c r="AD321" i="5"/>
  <c r="W322" i="5"/>
  <c r="X322" i="5"/>
  <c r="Y322" i="5"/>
  <c r="Z322" i="5"/>
  <c r="AA322" i="5"/>
  <c r="AB322" i="5"/>
  <c r="AC322" i="5"/>
  <c r="AD322" i="5"/>
  <c r="W323" i="5"/>
  <c r="X323" i="5"/>
  <c r="Y323" i="5"/>
  <c r="Z323" i="5"/>
  <c r="AA323" i="5"/>
  <c r="AB323" i="5"/>
  <c r="AC323" i="5"/>
  <c r="AD323" i="5"/>
  <c r="W324" i="5"/>
  <c r="X324" i="5"/>
  <c r="Y324" i="5"/>
  <c r="Z324" i="5"/>
  <c r="AA324" i="5"/>
  <c r="AB324" i="5"/>
  <c r="AC324" i="5"/>
  <c r="AD324" i="5"/>
  <c r="W325" i="5"/>
  <c r="X325" i="5"/>
  <c r="Y325" i="5"/>
  <c r="Z325" i="5"/>
  <c r="AA325" i="5"/>
  <c r="AB325" i="5"/>
  <c r="AC325" i="5"/>
  <c r="AD325" i="5"/>
  <c r="W326" i="5"/>
  <c r="X326" i="5"/>
  <c r="Y326" i="5"/>
  <c r="Z326" i="5"/>
  <c r="AA326" i="5"/>
  <c r="AB326" i="5"/>
  <c r="AC326" i="5"/>
  <c r="AD326" i="5"/>
  <c r="W327" i="5"/>
  <c r="X327" i="5"/>
  <c r="Y327" i="5"/>
  <c r="Z327" i="5"/>
  <c r="AA327" i="5"/>
  <c r="AB327" i="5"/>
  <c r="AC327" i="5"/>
  <c r="AD327" i="5"/>
  <c r="W328" i="5"/>
  <c r="X328" i="5"/>
  <c r="Y328" i="5"/>
  <c r="Z328" i="5"/>
  <c r="AA328" i="5"/>
  <c r="AB328" i="5"/>
  <c r="AC328" i="5"/>
  <c r="AD328" i="5"/>
  <c r="W329" i="5"/>
  <c r="X329" i="5"/>
  <c r="Y329" i="5"/>
  <c r="Z329" i="5"/>
  <c r="AA329" i="5"/>
  <c r="AB329" i="5"/>
  <c r="AC329" i="5"/>
  <c r="AD329" i="5"/>
  <c r="W330" i="5"/>
  <c r="X330" i="5"/>
  <c r="Y330" i="5"/>
  <c r="Z330" i="5"/>
  <c r="AA330" i="5"/>
  <c r="AB330" i="5"/>
  <c r="AC330" i="5"/>
  <c r="AD330" i="5"/>
  <c r="W331" i="5"/>
  <c r="X331" i="5"/>
  <c r="Y331" i="5"/>
  <c r="Z331" i="5"/>
  <c r="AA331" i="5"/>
  <c r="AB331" i="5"/>
  <c r="AC331" i="5"/>
  <c r="AD331" i="5"/>
  <c r="W332" i="5"/>
  <c r="X332" i="5"/>
  <c r="Y332" i="5"/>
  <c r="Z332" i="5"/>
  <c r="AA332" i="5"/>
  <c r="AB332" i="5"/>
  <c r="AC332" i="5"/>
  <c r="AD332" i="5"/>
  <c r="W333" i="5"/>
  <c r="X333" i="5"/>
  <c r="Y333" i="5"/>
  <c r="Z333" i="5"/>
  <c r="AA333" i="5"/>
  <c r="AB333" i="5"/>
  <c r="AC333" i="5"/>
  <c r="AD333" i="5"/>
  <c r="W334" i="5"/>
  <c r="X334" i="5"/>
  <c r="Y334" i="5"/>
  <c r="Z334" i="5"/>
  <c r="AA334" i="5"/>
  <c r="AB334" i="5"/>
  <c r="AC334" i="5"/>
  <c r="AD334" i="5"/>
  <c r="W335" i="5"/>
  <c r="X335" i="5"/>
  <c r="Y335" i="5"/>
  <c r="Z335" i="5"/>
  <c r="AA335" i="5"/>
  <c r="AB335" i="5"/>
  <c r="AC335" i="5"/>
  <c r="AD335" i="5"/>
  <c r="W336" i="5"/>
  <c r="X336" i="5"/>
  <c r="Y336" i="5"/>
  <c r="Z336" i="5"/>
  <c r="AA336" i="5"/>
  <c r="AB336" i="5"/>
  <c r="AC336" i="5"/>
  <c r="AD336" i="5"/>
  <c r="H319" i="5"/>
  <c r="J319" i="5"/>
  <c r="M319" i="5"/>
  <c r="N319" i="5"/>
  <c r="O319" i="5"/>
  <c r="P319" i="5"/>
  <c r="Q319" i="5"/>
  <c r="R319" i="5"/>
  <c r="S319" i="5"/>
  <c r="T319" i="5"/>
  <c r="U319" i="5"/>
  <c r="AF319" i="5"/>
  <c r="AG319" i="5"/>
  <c r="AH319" i="5"/>
  <c r="AI319" i="5"/>
  <c r="AJ319" i="5"/>
  <c r="AK319" i="5"/>
  <c r="AL319" i="5"/>
  <c r="AM319" i="5"/>
  <c r="AN319" i="5"/>
  <c r="AP319" i="5"/>
  <c r="AQ319" i="5"/>
  <c r="AR319" i="5"/>
  <c r="AS319" i="5"/>
  <c r="AT319" i="5"/>
  <c r="AU319" i="5"/>
  <c r="AV319" i="5"/>
  <c r="AW319" i="5"/>
  <c r="AX319" i="5"/>
  <c r="BU319" i="5"/>
  <c r="BW319" i="5"/>
  <c r="BY319" i="5"/>
  <c r="BZ319" i="5" s="1"/>
  <c r="F319" i="5"/>
  <c r="G320" i="5"/>
  <c r="AY320" i="5"/>
  <c r="AZ320" i="5"/>
  <c r="BA320" i="5"/>
  <c r="BB320" i="5"/>
  <c r="BC320" i="5"/>
  <c r="BD320" i="5"/>
  <c r="BE320" i="5"/>
  <c r="BF320" i="5"/>
  <c r="BG320" i="5"/>
  <c r="I320" i="5" s="1"/>
  <c r="BL320" i="5"/>
  <c r="BN320" i="5"/>
  <c r="BP320" i="5"/>
  <c r="BR320" i="5"/>
  <c r="BT320" i="5"/>
  <c r="BV320" i="5"/>
  <c r="BX320" i="5"/>
  <c r="G321" i="5"/>
  <c r="AY321" i="5"/>
  <c r="AZ321" i="5"/>
  <c r="BA321" i="5"/>
  <c r="BB321" i="5"/>
  <c r="BC321" i="5"/>
  <c r="BD321" i="5"/>
  <c r="BE321" i="5"/>
  <c r="BF321" i="5"/>
  <c r="BG321" i="5"/>
  <c r="I321" i="5" s="1"/>
  <c r="BL321" i="5"/>
  <c r="BN321" i="5"/>
  <c r="BP321" i="5"/>
  <c r="BR321" i="5"/>
  <c r="BT321" i="5"/>
  <c r="BV321" i="5"/>
  <c r="BX321" i="5"/>
  <c r="G322" i="5"/>
  <c r="AY322" i="5"/>
  <c r="AZ322" i="5"/>
  <c r="BA322" i="5"/>
  <c r="BB322" i="5"/>
  <c r="BC322" i="5"/>
  <c r="BD322" i="5"/>
  <c r="BE322" i="5"/>
  <c r="BF322" i="5"/>
  <c r="BG322" i="5"/>
  <c r="I322" i="5" s="1"/>
  <c r="BL322" i="5"/>
  <c r="BN322" i="5"/>
  <c r="BP322" i="5"/>
  <c r="BR322" i="5"/>
  <c r="BT322" i="5"/>
  <c r="BV322" i="5"/>
  <c r="BX322" i="5"/>
  <c r="G323" i="5"/>
  <c r="AY323" i="5"/>
  <c r="AZ323" i="5"/>
  <c r="BA323" i="5"/>
  <c r="BB323" i="5"/>
  <c r="BC323" i="5"/>
  <c r="BD323" i="5"/>
  <c r="BE323" i="5"/>
  <c r="BF323" i="5"/>
  <c r="BG323" i="5"/>
  <c r="I323" i="5" s="1"/>
  <c r="BL323" i="5"/>
  <c r="BN323" i="5"/>
  <c r="BP323" i="5"/>
  <c r="BR323" i="5"/>
  <c r="BT323" i="5"/>
  <c r="BV323" i="5"/>
  <c r="BX323" i="5"/>
  <c r="G324" i="5"/>
  <c r="AY324" i="5"/>
  <c r="AZ324" i="5"/>
  <c r="BA324" i="5"/>
  <c r="BB324" i="5"/>
  <c r="BC324" i="5"/>
  <c r="BD324" i="5"/>
  <c r="BE324" i="5"/>
  <c r="BF324" i="5"/>
  <c r="BG324" i="5"/>
  <c r="I324" i="5" s="1"/>
  <c r="BL324" i="5"/>
  <c r="BN324" i="5"/>
  <c r="BP324" i="5"/>
  <c r="BR324" i="5"/>
  <c r="BT324" i="5"/>
  <c r="BV324" i="5"/>
  <c r="BX324" i="5"/>
  <c r="G325" i="5"/>
  <c r="AY325" i="5"/>
  <c r="AZ325" i="5"/>
  <c r="BA325" i="5"/>
  <c r="BB325" i="5"/>
  <c r="BC325" i="5"/>
  <c r="BD325" i="5"/>
  <c r="BE325" i="5"/>
  <c r="BF325" i="5"/>
  <c r="BG325" i="5"/>
  <c r="I325" i="5" s="1"/>
  <c r="BL325" i="5"/>
  <c r="BN325" i="5"/>
  <c r="BP325" i="5"/>
  <c r="BR325" i="5"/>
  <c r="BT325" i="5"/>
  <c r="BV325" i="5"/>
  <c r="BX325" i="5"/>
  <c r="G326" i="5"/>
  <c r="AY326" i="5"/>
  <c r="AZ326" i="5"/>
  <c r="BA326" i="5"/>
  <c r="BB326" i="5"/>
  <c r="BC326" i="5"/>
  <c r="BD326" i="5"/>
  <c r="BE326" i="5"/>
  <c r="BF326" i="5"/>
  <c r="BG326" i="5"/>
  <c r="I326" i="5" s="1"/>
  <c r="BL326" i="5"/>
  <c r="BN326" i="5"/>
  <c r="BP326" i="5"/>
  <c r="BR326" i="5"/>
  <c r="BT326" i="5"/>
  <c r="BV326" i="5"/>
  <c r="BX326" i="5"/>
  <c r="G327" i="5"/>
  <c r="AY327" i="5"/>
  <c r="AZ327" i="5"/>
  <c r="BA327" i="5"/>
  <c r="BB327" i="5"/>
  <c r="BC327" i="5"/>
  <c r="BD327" i="5"/>
  <c r="BE327" i="5"/>
  <c r="BF327" i="5"/>
  <c r="BG327" i="5"/>
  <c r="I327" i="5" s="1"/>
  <c r="BL327" i="5"/>
  <c r="BN327" i="5"/>
  <c r="BP327" i="5"/>
  <c r="BR327" i="5"/>
  <c r="BT327" i="5"/>
  <c r="BV327" i="5"/>
  <c r="BX327" i="5"/>
  <c r="G328" i="5"/>
  <c r="AY328" i="5"/>
  <c r="AZ328" i="5"/>
  <c r="BA328" i="5"/>
  <c r="BB328" i="5"/>
  <c r="BC328" i="5"/>
  <c r="BD328" i="5"/>
  <c r="BE328" i="5"/>
  <c r="BF328" i="5"/>
  <c r="BG328" i="5"/>
  <c r="I328" i="5" s="1"/>
  <c r="BL328" i="5"/>
  <c r="BN328" i="5"/>
  <c r="BP328" i="5"/>
  <c r="BR328" i="5"/>
  <c r="BT328" i="5"/>
  <c r="BV328" i="5"/>
  <c r="BX328" i="5"/>
  <c r="G329" i="5"/>
  <c r="AY329" i="5"/>
  <c r="AZ329" i="5"/>
  <c r="BA329" i="5"/>
  <c r="BB329" i="5"/>
  <c r="BC329" i="5"/>
  <c r="BD329" i="5"/>
  <c r="BE329" i="5"/>
  <c r="BF329" i="5"/>
  <c r="BG329" i="5"/>
  <c r="I329" i="5" s="1"/>
  <c r="BL329" i="5"/>
  <c r="BN329" i="5"/>
  <c r="BP329" i="5"/>
  <c r="BR329" i="5"/>
  <c r="BT329" i="5"/>
  <c r="BV329" i="5"/>
  <c r="BX329" i="5"/>
  <c r="G330" i="5"/>
  <c r="AY330" i="5"/>
  <c r="AZ330" i="5"/>
  <c r="BA330" i="5"/>
  <c r="BB330" i="5"/>
  <c r="BC330" i="5"/>
  <c r="BD330" i="5"/>
  <c r="BE330" i="5"/>
  <c r="BF330" i="5"/>
  <c r="BG330" i="5"/>
  <c r="I330" i="5" s="1"/>
  <c r="BL330" i="5"/>
  <c r="BN330" i="5"/>
  <c r="BP330" i="5"/>
  <c r="BR330" i="5"/>
  <c r="BT330" i="5"/>
  <c r="BV330" i="5"/>
  <c r="BX330" i="5"/>
  <c r="G331" i="5"/>
  <c r="AY331" i="5"/>
  <c r="AZ331" i="5"/>
  <c r="BA331" i="5"/>
  <c r="BB331" i="5"/>
  <c r="BC331" i="5"/>
  <c r="BD331" i="5"/>
  <c r="BE331" i="5"/>
  <c r="BF331" i="5"/>
  <c r="BG331" i="5"/>
  <c r="I331" i="5" s="1"/>
  <c r="BL331" i="5"/>
  <c r="BN331" i="5"/>
  <c r="BP331" i="5"/>
  <c r="BR331" i="5"/>
  <c r="BT331" i="5"/>
  <c r="BV331" i="5"/>
  <c r="BX331" i="5"/>
  <c r="G332" i="5"/>
  <c r="AY332" i="5"/>
  <c r="AZ332" i="5"/>
  <c r="BA332" i="5"/>
  <c r="BB332" i="5"/>
  <c r="BC332" i="5"/>
  <c r="BD332" i="5"/>
  <c r="BE332" i="5"/>
  <c r="BF332" i="5"/>
  <c r="BG332" i="5"/>
  <c r="I332" i="5" s="1"/>
  <c r="BL332" i="5"/>
  <c r="BN332" i="5"/>
  <c r="BP332" i="5"/>
  <c r="BR332" i="5"/>
  <c r="BT332" i="5"/>
  <c r="BV332" i="5"/>
  <c r="BX332" i="5"/>
  <c r="G333" i="5"/>
  <c r="AY333" i="5"/>
  <c r="AZ333" i="5"/>
  <c r="BA333" i="5"/>
  <c r="BB333" i="5"/>
  <c r="BC333" i="5"/>
  <c r="BD333" i="5"/>
  <c r="BE333" i="5"/>
  <c r="BF333" i="5"/>
  <c r="BG333" i="5"/>
  <c r="I333" i="5" s="1"/>
  <c r="BL333" i="5"/>
  <c r="BN333" i="5"/>
  <c r="BP333" i="5"/>
  <c r="BR333" i="5"/>
  <c r="BT333" i="5"/>
  <c r="BV333" i="5"/>
  <c r="BX333" i="5"/>
  <c r="G334" i="5"/>
  <c r="AY334" i="5"/>
  <c r="AZ334" i="5"/>
  <c r="BA334" i="5"/>
  <c r="BB334" i="5"/>
  <c r="BC334" i="5"/>
  <c r="BD334" i="5"/>
  <c r="BE334" i="5"/>
  <c r="BF334" i="5"/>
  <c r="BG334" i="5"/>
  <c r="I334" i="5" s="1"/>
  <c r="BL334" i="5"/>
  <c r="BN334" i="5"/>
  <c r="BP334" i="5"/>
  <c r="BR334" i="5"/>
  <c r="BT334" i="5"/>
  <c r="BV334" i="5"/>
  <c r="BX334" i="5"/>
  <c r="G335" i="5"/>
  <c r="AY335" i="5"/>
  <c r="AZ335" i="5"/>
  <c r="BA335" i="5"/>
  <c r="BB335" i="5"/>
  <c r="BC335" i="5"/>
  <c r="BD335" i="5"/>
  <c r="BE335" i="5"/>
  <c r="BF335" i="5"/>
  <c r="BG335" i="5"/>
  <c r="I335" i="5" s="1"/>
  <c r="BL335" i="5"/>
  <c r="BN335" i="5"/>
  <c r="BP335" i="5"/>
  <c r="BR335" i="5"/>
  <c r="BT335" i="5"/>
  <c r="BV335" i="5"/>
  <c r="BX335" i="5"/>
  <c r="G336" i="5"/>
  <c r="AY336" i="5"/>
  <c r="AZ336" i="5"/>
  <c r="BA336" i="5"/>
  <c r="BB336" i="5"/>
  <c r="BC336" i="5"/>
  <c r="BD336" i="5"/>
  <c r="BE336" i="5"/>
  <c r="BF336" i="5"/>
  <c r="BG336" i="5"/>
  <c r="I336" i="5" s="1"/>
  <c r="BL336" i="5"/>
  <c r="BN336" i="5"/>
  <c r="BP336" i="5"/>
  <c r="BR336" i="5"/>
  <c r="BT336" i="5"/>
  <c r="BV336" i="5"/>
  <c r="BX336" i="5"/>
  <c r="F338" i="5"/>
  <c r="BL338" i="5"/>
  <c r="BN338" i="5"/>
  <c r="BP338" i="5"/>
  <c r="BR338" i="5"/>
  <c r="BT338" i="5"/>
  <c r="BV338" i="5"/>
  <c r="BX338" i="5"/>
  <c r="F339" i="5"/>
  <c r="BL339" i="5"/>
  <c r="BN339" i="5"/>
  <c r="BP339" i="5"/>
  <c r="BR339" i="5"/>
  <c r="BT339" i="5"/>
  <c r="BV339" i="5"/>
  <c r="BX339" i="5"/>
  <c r="F340" i="5"/>
  <c r="BL340" i="5"/>
  <c r="BN340" i="5"/>
  <c r="BP340" i="5"/>
  <c r="BR340" i="5"/>
  <c r="BT340" i="5"/>
  <c r="BV340" i="5"/>
  <c r="BX340" i="5"/>
  <c r="F341" i="5"/>
  <c r="BL341" i="5"/>
  <c r="BN341" i="5"/>
  <c r="BP341" i="5"/>
  <c r="BR341" i="5"/>
  <c r="BT341" i="5"/>
  <c r="BV341" i="5"/>
  <c r="BX341" i="5"/>
  <c r="F342" i="5"/>
  <c r="BL342" i="5"/>
  <c r="BN342" i="5"/>
  <c r="BP342" i="5"/>
  <c r="BR342" i="5"/>
  <c r="BT342" i="5"/>
  <c r="BV342" i="5"/>
  <c r="BX342" i="5"/>
  <c r="F344" i="5"/>
  <c r="BL344" i="5"/>
  <c r="BN344" i="5"/>
  <c r="BP344" i="5"/>
  <c r="BR344" i="5"/>
  <c r="BT344" i="5"/>
  <c r="BV344" i="5"/>
  <c r="BX344" i="5"/>
  <c r="F345" i="5"/>
  <c r="BL345" i="5"/>
  <c r="BN345" i="5"/>
  <c r="BP345" i="5"/>
  <c r="BR345" i="5"/>
  <c r="BT345" i="5"/>
  <c r="BV345" i="5"/>
  <c r="BX345" i="5"/>
  <c r="F346" i="5"/>
  <c r="BL346" i="5"/>
  <c r="BN346" i="5"/>
  <c r="BP346" i="5"/>
  <c r="BR346" i="5"/>
  <c r="BT346" i="5"/>
  <c r="BV346" i="5"/>
  <c r="BX346" i="5"/>
  <c r="F347" i="5"/>
  <c r="BL347" i="5"/>
  <c r="BN347" i="5"/>
  <c r="BP347" i="5"/>
  <c r="BR347" i="5"/>
  <c r="BT347" i="5"/>
  <c r="BV347" i="5"/>
  <c r="BX347" i="5"/>
  <c r="F348" i="5"/>
  <c r="BL348" i="5"/>
  <c r="BN348" i="5"/>
  <c r="BP348" i="5"/>
  <c r="BR348" i="5"/>
  <c r="BT348" i="5"/>
  <c r="BV348" i="5"/>
  <c r="BX348" i="5"/>
  <c r="F349" i="5"/>
  <c r="BL349" i="5"/>
  <c r="BN349" i="5"/>
  <c r="BP349" i="5"/>
  <c r="BR349" i="5"/>
  <c r="BT349" i="5"/>
  <c r="BV349" i="5"/>
  <c r="BX349" i="5"/>
  <c r="F350" i="5"/>
  <c r="BL350" i="5"/>
  <c r="BN350" i="5"/>
  <c r="BP350" i="5"/>
  <c r="BR350" i="5"/>
  <c r="BT350" i="5"/>
  <c r="BV350" i="5"/>
  <c r="BX350" i="5"/>
  <c r="F351" i="5"/>
  <c r="BL351" i="5"/>
  <c r="BN351" i="5"/>
  <c r="BP351" i="5"/>
  <c r="BR351" i="5"/>
  <c r="BT351" i="5"/>
  <c r="BV351" i="5"/>
  <c r="BX351" i="5"/>
  <c r="F352" i="5"/>
  <c r="BL352" i="5"/>
  <c r="BN352" i="5"/>
  <c r="BP352" i="5"/>
  <c r="BR352" i="5"/>
  <c r="BT352" i="5"/>
  <c r="BV352" i="5"/>
  <c r="BX352" i="5"/>
  <c r="F353" i="5"/>
  <c r="BL353" i="5"/>
  <c r="BN353" i="5"/>
  <c r="BP353" i="5"/>
  <c r="BR353" i="5"/>
  <c r="BT353" i="5"/>
  <c r="BV353" i="5"/>
  <c r="BX353" i="5"/>
  <c r="F354" i="5"/>
  <c r="BL354" i="5"/>
  <c r="BN354" i="5"/>
  <c r="BP354" i="5"/>
  <c r="BR354" i="5"/>
  <c r="BT354" i="5"/>
  <c r="BV354" i="5"/>
  <c r="BX354" i="5"/>
  <c r="F355" i="5"/>
  <c r="BL355" i="5"/>
  <c r="BN355" i="5"/>
  <c r="BP355" i="5"/>
  <c r="BR355" i="5"/>
  <c r="BT355" i="5"/>
  <c r="BV355" i="5"/>
  <c r="BX355" i="5"/>
  <c r="F356" i="5"/>
  <c r="BL356" i="5"/>
  <c r="BN356" i="5"/>
  <c r="BP356" i="5"/>
  <c r="BR356" i="5"/>
  <c r="BT356" i="5"/>
  <c r="BV356" i="5"/>
  <c r="BX356" i="5"/>
  <c r="F357" i="5"/>
  <c r="BL357" i="5"/>
  <c r="BN357" i="5"/>
  <c r="BP357" i="5"/>
  <c r="BR357" i="5"/>
  <c r="BT357" i="5"/>
  <c r="BV357" i="5"/>
  <c r="BX357" i="5"/>
  <c r="BL358" i="5"/>
  <c r="BN358" i="5"/>
  <c r="BP358" i="5"/>
  <c r="BR358" i="5"/>
  <c r="BT358" i="5"/>
  <c r="BV358" i="5"/>
  <c r="BX358" i="5"/>
  <c r="F359" i="5"/>
  <c r="BL359" i="5"/>
  <c r="BN359" i="5"/>
  <c r="BP359" i="5"/>
  <c r="BR359" i="5"/>
  <c r="BT359" i="5"/>
  <c r="BV359" i="5"/>
  <c r="BX359" i="5"/>
  <c r="F360" i="5"/>
  <c r="BL360" i="5"/>
  <c r="BN360" i="5"/>
  <c r="BP360" i="5"/>
  <c r="BR360" i="5"/>
  <c r="BT360" i="5"/>
  <c r="BV360" i="5"/>
  <c r="BX360" i="5"/>
  <c r="F361" i="5"/>
  <c r="BL361" i="5"/>
  <c r="BN361" i="5"/>
  <c r="BP361" i="5"/>
  <c r="BR361" i="5"/>
  <c r="BT361" i="5"/>
  <c r="BV361" i="5"/>
  <c r="BX361" i="5"/>
  <c r="F362" i="5"/>
  <c r="BL362" i="5"/>
  <c r="BN362" i="5"/>
  <c r="BP362" i="5"/>
  <c r="BR362" i="5"/>
  <c r="BT362" i="5"/>
  <c r="BV362" i="5"/>
  <c r="BX362" i="5"/>
  <c r="BL363" i="5"/>
  <c r="BN363" i="5"/>
  <c r="BP363" i="5"/>
  <c r="BR363" i="5"/>
  <c r="BT363" i="5"/>
  <c r="BV363" i="5"/>
  <c r="BX363" i="5"/>
  <c r="F364" i="5"/>
  <c r="BL364" i="5"/>
  <c r="BN364" i="5"/>
  <c r="BP364" i="5"/>
  <c r="BR364" i="5"/>
  <c r="BT364" i="5"/>
  <c r="BV364" i="5"/>
  <c r="BX364" i="5"/>
  <c r="BK366" i="5"/>
  <c r="BM366" i="5"/>
  <c r="BO366" i="5"/>
  <c r="BQ366" i="5"/>
  <c r="BS366" i="5"/>
  <c r="R339" i="13"/>
  <c r="R340" i="13"/>
  <c r="R341" i="13"/>
  <c r="R342" i="13"/>
  <c r="R344" i="13"/>
  <c r="R345" i="13"/>
  <c r="R346" i="13"/>
  <c r="R347" i="13"/>
  <c r="R348" i="13"/>
  <c r="R349" i="13"/>
  <c r="R350" i="13"/>
  <c r="R351" i="13"/>
  <c r="R352" i="13"/>
  <c r="R353" i="13"/>
  <c r="R354" i="13"/>
  <c r="R355" i="13"/>
  <c r="R356" i="13"/>
  <c r="R357" i="13"/>
  <c r="R358" i="13"/>
  <c r="R359" i="13"/>
  <c r="R360" i="13"/>
  <c r="R361" i="13"/>
  <c r="R362" i="13"/>
  <c r="R363" i="13"/>
  <c r="R364" i="13"/>
  <c r="R338" i="13"/>
  <c r="J32" i="13"/>
  <c r="K32" i="13"/>
  <c r="W33" i="5"/>
  <c r="X33" i="5"/>
  <c r="Y33" i="5"/>
  <c r="Z33" i="5"/>
  <c r="AA33" i="5"/>
  <c r="AB33" i="5"/>
  <c r="AC33" i="5"/>
  <c r="AD33" i="5"/>
  <c r="W34" i="5"/>
  <c r="X34" i="5"/>
  <c r="Y34" i="5"/>
  <c r="Z34" i="5"/>
  <c r="AA34" i="5"/>
  <c r="AB34" i="5"/>
  <c r="AC34" i="5"/>
  <c r="AD34" i="5"/>
  <c r="W35" i="5"/>
  <c r="X35" i="5"/>
  <c r="Y35" i="5"/>
  <c r="Z35" i="5"/>
  <c r="AA35" i="5"/>
  <c r="AB35" i="5"/>
  <c r="AC35" i="5"/>
  <c r="AD35" i="5"/>
  <c r="W36" i="5"/>
  <c r="X36" i="5"/>
  <c r="Y36" i="5"/>
  <c r="Z36" i="5"/>
  <c r="AA36" i="5"/>
  <c r="AB36" i="5"/>
  <c r="AC36" i="5"/>
  <c r="AD36" i="5"/>
  <c r="W37" i="5"/>
  <c r="X37" i="5"/>
  <c r="Y37" i="5"/>
  <c r="Z37" i="5"/>
  <c r="AA37" i="5"/>
  <c r="AB37" i="5"/>
  <c r="AC37" i="5"/>
  <c r="AD37" i="5"/>
  <c r="W38" i="5"/>
  <c r="X38" i="5"/>
  <c r="Y38" i="5"/>
  <c r="Z38" i="5"/>
  <c r="AA38" i="5"/>
  <c r="AB38" i="5"/>
  <c r="AC38" i="5"/>
  <c r="AD38" i="5"/>
  <c r="W39" i="5"/>
  <c r="X39" i="5"/>
  <c r="Y39" i="5"/>
  <c r="Z39" i="5"/>
  <c r="AA39" i="5"/>
  <c r="AB39" i="5"/>
  <c r="AC39" i="5"/>
  <c r="AD39" i="5"/>
  <c r="W40" i="5"/>
  <c r="X40" i="5"/>
  <c r="Y40" i="5"/>
  <c r="Z40" i="5"/>
  <c r="AA40" i="5"/>
  <c r="AB40" i="5"/>
  <c r="AC40" i="5"/>
  <c r="AD40" i="5"/>
  <c r="W41" i="5"/>
  <c r="X41" i="5"/>
  <c r="Y41" i="5"/>
  <c r="Z41" i="5"/>
  <c r="AA41" i="5"/>
  <c r="AB41" i="5"/>
  <c r="AC41" i="5"/>
  <c r="AD41" i="5"/>
  <c r="W42" i="5"/>
  <c r="X42" i="5"/>
  <c r="Y42" i="5"/>
  <c r="Z42" i="5"/>
  <c r="AA42" i="5"/>
  <c r="AB42" i="5"/>
  <c r="AC42" i="5"/>
  <c r="AD42" i="5"/>
  <c r="W43" i="5"/>
  <c r="X43" i="5"/>
  <c r="Y43" i="5"/>
  <c r="Z43" i="5"/>
  <c r="AA43" i="5"/>
  <c r="AB43" i="5"/>
  <c r="AC43" i="5"/>
  <c r="AD43" i="5"/>
  <c r="W44" i="5"/>
  <c r="X44" i="5"/>
  <c r="Y44" i="5"/>
  <c r="Z44" i="5"/>
  <c r="AA44" i="5"/>
  <c r="AB44" i="5"/>
  <c r="AC44" i="5"/>
  <c r="AD44" i="5"/>
  <c r="W45" i="5"/>
  <c r="X45" i="5"/>
  <c r="Y45" i="5"/>
  <c r="Z45" i="5"/>
  <c r="AA45" i="5"/>
  <c r="AB45" i="5"/>
  <c r="AC45" i="5"/>
  <c r="AD45" i="5"/>
  <c r="W46" i="5"/>
  <c r="X46" i="5"/>
  <c r="Y46" i="5"/>
  <c r="Z46" i="5"/>
  <c r="AA46" i="5"/>
  <c r="AB46" i="5"/>
  <c r="AC46" i="5"/>
  <c r="AD46" i="5"/>
  <c r="W47" i="5"/>
  <c r="X47" i="5"/>
  <c r="Y47" i="5"/>
  <c r="Z47" i="5"/>
  <c r="AA47" i="5"/>
  <c r="AB47" i="5"/>
  <c r="AC47" i="5"/>
  <c r="AD47" i="5"/>
  <c r="W48" i="5"/>
  <c r="X48" i="5"/>
  <c r="Y48" i="5"/>
  <c r="Z48" i="5"/>
  <c r="AA48" i="5"/>
  <c r="AB48" i="5"/>
  <c r="AC48" i="5"/>
  <c r="AD48" i="5"/>
  <c r="W49" i="5"/>
  <c r="X49" i="5"/>
  <c r="Y49" i="5"/>
  <c r="Z49" i="5"/>
  <c r="AA49" i="5"/>
  <c r="AB49" i="5"/>
  <c r="AC49" i="5"/>
  <c r="AD49" i="5"/>
  <c r="W50" i="5"/>
  <c r="X50" i="5"/>
  <c r="Y50" i="5"/>
  <c r="Z50" i="5"/>
  <c r="AA50" i="5"/>
  <c r="AB50" i="5"/>
  <c r="AC50" i="5"/>
  <c r="AD50" i="5"/>
  <c r="W51" i="5"/>
  <c r="X51" i="5"/>
  <c r="Y51" i="5"/>
  <c r="Z51" i="5"/>
  <c r="AA51" i="5"/>
  <c r="AB51" i="5"/>
  <c r="AC51" i="5"/>
  <c r="AD51" i="5"/>
  <c r="W52" i="5"/>
  <c r="X52" i="5"/>
  <c r="Y52" i="5"/>
  <c r="Z52" i="5"/>
  <c r="AA52" i="5"/>
  <c r="AB52" i="5"/>
  <c r="AC52" i="5"/>
  <c r="AD52" i="5"/>
  <c r="W53" i="5"/>
  <c r="X53" i="5"/>
  <c r="Y53" i="5"/>
  <c r="Z53" i="5"/>
  <c r="AA53" i="5"/>
  <c r="AB53" i="5"/>
  <c r="AC53" i="5"/>
  <c r="AD53" i="5"/>
  <c r="W54" i="5"/>
  <c r="X54" i="5"/>
  <c r="Y54" i="5"/>
  <c r="Z54" i="5"/>
  <c r="AA54" i="5"/>
  <c r="AB54" i="5"/>
  <c r="AC54" i="5"/>
  <c r="AD54" i="5"/>
  <c r="W55" i="5"/>
  <c r="X55" i="5"/>
  <c r="Y55" i="5"/>
  <c r="Z55" i="5"/>
  <c r="AA55" i="5"/>
  <c r="AB55" i="5"/>
  <c r="AC55" i="5"/>
  <c r="AD55" i="5"/>
  <c r="W56" i="5"/>
  <c r="X56" i="5"/>
  <c r="Y56" i="5"/>
  <c r="Z56" i="5"/>
  <c r="AA56" i="5"/>
  <c r="AB56" i="5"/>
  <c r="AC56" i="5"/>
  <c r="AD56" i="5"/>
  <c r="W57" i="5"/>
  <c r="X57" i="5"/>
  <c r="Y57" i="5"/>
  <c r="Z57" i="5"/>
  <c r="AA57" i="5"/>
  <c r="AB57" i="5"/>
  <c r="AC57" i="5"/>
  <c r="AD57" i="5"/>
  <c r="W58" i="5"/>
  <c r="X58" i="5"/>
  <c r="Y58" i="5"/>
  <c r="Z58" i="5"/>
  <c r="AA58" i="5"/>
  <c r="AB58" i="5"/>
  <c r="AC58" i="5"/>
  <c r="AD58" i="5"/>
  <c r="W59" i="5"/>
  <c r="X59" i="5"/>
  <c r="Y59" i="5"/>
  <c r="Z59" i="5"/>
  <c r="AA59" i="5"/>
  <c r="AB59" i="5"/>
  <c r="AC59" i="5"/>
  <c r="AD59" i="5"/>
  <c r="W60" i="5"/>
  <c r="X60" i="5"/>
  <c r="Y60" i="5"/>
  <c r="Z60" i="5"/>
  <c r="AA60" i="5"/>
  <c r="AB60" i="5"/>
  <c r="AC60" i="5"/>
  <c r="AD60" i="5"/>
  <c r="W61" i="5"/>
  <c r="X61" i="5"/>
  <c r="Y61" i="5"/>
  <c r="Z61" i="5"/>
  <c r="AA61" i="5"/>
  <c r="AB61" i="5"/>
  <c r="AC61" i="5"/>
  <c r="AD61" i="5"/>
  <c r="W62" i="5"/>
  <c r="X62" i="5"/>
  <c r="Y62" i="5"/>
  <c r="Z62" i="5"/>
  <c r="AA62" i="5"/>
  <c r="AB62" i="5"/>
  <c r="AC62" i="5"/>
  <c r="AD62" i="5"/>
  <c r="W63" i="5"/>
  <c r="X63" i="5"/>
  <c r="Y63" i="5"/>
  <c r="Z63" i="5"/>
  <c r="AA63" i="5"/>
  <c r="AB63" i="5"/>
  <c r="AC63" i="5"/>
  <c r="AD63" i="5"/>
  <c r="W64" i="5"/>
  <c r="X64" i="5"/>
  <c r="Y64" i="5"/>
  <c r="Z64" i="5"/>
  <c r="AA64" i="5"/>
  <c r="AB64" i="5"/>
  <c r="AC64" i="5"/>
  <c r="AD64" i="5"/>
  <c r="W65" i="5"/>
  <c r="X65" i="5"/>
  <c r="Y65" i="5"/>
  <c r="Z65" i="5"/>
  <c r="AA65" i="5"/>
  <c r="AB65" i="5"/>
  <c r="AC65" i="5"/>
  <c r="AD65" i="5"/>
  <c r="W66" i="5"/>
  <c r="X66" i="5"/>
  <c r="Y66" i="5"/>
  <c r="Z66" i="5"/>
  <c r="AA66" i="5"/>
  <c r="AB66" i="5"/>
  <c r="AC66" i="5"/>
  <c r="AD66" i="5"/>
  <c r="W67" i="5"/>
  <c r="X67" i="5"/>
  <c r="Y67" i="5"/>
  <c r="Z67" i="5"/>
  <c r="AA67" i="5"/>
  <c r="AB67" i="5"/>
  <c r="AC67" i="5"/>
  <c r="AD67" i="5"/>
  <c r="W68" i="5"/>
  <c r="X68" i="5"/>
  <c r="Y68" i="5"/>
  <c r="Z68" i="5"/>
  <c r="AA68" i="5"/>
  <c r="AB68" i="5"/>
  <c r="AC68" i="5"/>
  <c r="AD68" i="5"/>
  <c r="W69" i="5"/>
  <c r="X69" i="5"/>
  <c r="Y69" i="5"/>
  <c r="Z69" i="5"/>
  <c r="AA69" i="5"/>
  <c r="AB69" i="5"/>
  <c r="AC69" i="5"/>
  <c r="AD69" i="5"/>
  <c r="W70" i="5"/>
  <c r="X70" i="5"/>
  <c r="Y70" i="5"/>
  <c r="Z70" i="5"/>
  <c r="AA70" i="5"/>
  <c r="AB70" i="5"/>
  <c r="AC70" i="5"/>
  <c r="AD70" i="5"/>
  <c r="W71" i="5"/>
  <c r="X71" i="5"/>
  <c r="Y71" i="5"/>
  <c r="Z71" i="5"/>
  <c r="AA71" i="5"/>
  <c r="AB71" i="5"/>
  <c r="AC71" i="5"/>
  <c r="AD71" i="5"/>
  <c r="W72" i="5"/>
  <c r="X72" i="5"/>
  <c r="Y72" i="5"/>
  <c r="Z72" i="5"/>
  <c r="AA72" i="5"/>
  <c r="AB72" i="5"/>
  <c r="AC72" i="5"/>
  <c r="AD72" i="5"/>
  <c r="W73" i="5"/>
  <c r="X73" i="5"/>
  <c r="Y73" i="5"/>
  <c r="Z73" i="5"/>
  <c r="AA73" i="5"/>
  <c r="AB73" i="5"/>
  <c r="AC73" i="5"/>
  <c r="AD73" i="5"/>
  <c r="W74" i="5"/>
  <c r="X74" i="5"/>
  <c r="Y74" i="5"/>
  <c r="Z74" i="5"/>
  <c r="AA74" i="5"/>
  <c r="AB74" i="5"/>
  <c r="AC74" i="5"/>
  <c r="AD74" i="5"/>
  <c r="W75" i="5"/>
  <c r="X75" i="5"/>
  <c r="Y75" i="5"/>
  <c r="Z75" i="5"/>
  <c r="AA75" i="5"/>
  <c r="AB75" i="5"/>
  <c r="AC75" i="5"/>
  <c r="AD75" i="5"/>
  <c r="W76" i="5"/>
  <c r="X76" i="5"/>
  <c r="Y76" i="5"/>
  <c r="Z76" i="5"/>
  <c r="AA76" i="5"/>
  <c r="AB76" i="5"/>
  <c r="AC76" i="5"/>
  <c r="AD76" i="5"/>
  <c r="W77" i="5"/>
  <c r="X77" i="5"/>
  <c r="Y77" i="5"/>
  <c r="Z77" i="5"/>
  <c r="AA77" i="5"/>
  <c r="AB77" i="5"/>
  <c r="AC77" i="5"/>
  <c r="AD77" i="5"/>
  <c r="W78" i="5"/>
  <c r="X78" i="5"/>
  <c r="Y78" i="5"/>
  <c r="Z78" i="5"/>
  <c r="AA78" i="5"/>
  <c r="AB78" i="5"/>
  <c r="AC78" i="5"/>
  <c r="AD78" i="5"/>
  <c r="W79" i="5"/>
  <c r="X79" i="5"/>
  <c r="Y79" i="5"/>
  <c r="Z79" i="5"/>
  <c r="AA79" i="5"/>
  <c r="AB79" i="5"/>
  <c r="AC79" i="5"/>
  <c r="AD79" i="5"/>
  <c r="W80" i="5"/>
  <c r="X80" i="5"/>
  <c r="Y80" i="5"/>
  <c r="Z80" i="5"/>
  <c r="AA80" i="5"/>
  <c r="AB80" i="5"/>
  <c r="AC80" i="5"/>
  <c r="AD80" i="5"/>
  <c r="W81" i="5"/>
  <c r="X81" i="5"/>
  <c r="Y81" i="5"/>
  <c r="Z81" i="5"/>
  <c r="AA81" i="5"/>
  <c r="AB81" i="5"/>
  <c r="AC81" i="5"/>
  <c r="AD81" i="5"/>
  <c r="W82" i="5"/>
  <c r="X82" i="5"/>
  <c r="Y82" i="5"/>
  <c r="Z82" i="5"/>
  <c r="AA82" i="5"/>
  <c r="AB82" i="5"/>
  <c r="AC82" i="5"/>
  <c r="AD82" i="5"/>
  <c r="W83" i="5"/>
  <c r="X83" i="5"/>
  <c r="Y83" i="5"/>
  <c r="Z83" i="5"/>
  <c r="AA83" i="5"/>
  <c r="AB83" i="5"/>
  <c r="AC83" i="5"/>
  <c r="AD83" i="5"/>
  <c r="W84" i="5"/>
  <c r="X84" i="5"/>
  <c r="Y84" i="5"/>
  <c r="Z84" i="5"/>
  <c r="AA84" i="5"/>
  <c r="AB84" i="5"/>
  <c r="AC84" i="5"/>
  <c r="AD84" i="5"/>
  <c r="W86" i="5"/>
  <c r="X86" i="5"/>
  <c r="Y86" i="5"/>
  <c r="Z86" i="5"/>
  <c r="AA86" i="5"/>
  <c r="AB86" i="5"/>
  <c r="AC86" i="5"/>
  <c r="AD86" i="5"/>
  <c r="W87" i="5"/>
  <c r="X87" i="5"/>
  <c r="Y87" i="5"/>
  <c r="Z87" i="5"/>
  <c r="AA87" i="5"/>
  <c r="AB87" i="5"/>
  <c r="AC87" i="5"/>
  <c r="AD87" i="5"/>
  <c r="W88" i="5"/>
  <c r="X88" i="5"/>
  <c r="Y88" i="5"/>
  <c r="Z88" i="5"/>
  <c r="AA88" i="5"/>
  <c r="AB88" i="5"/>
  <c r="AC88" i="5"/>
  <c r="AD88" i="5"/>
  <c r="W89" i="5"/>
  <c r="X89" i="5"/>
  <c r="Y89" i="5"/>
  <c r="Z89" i="5"/>
  <c r="AA89" i="5"/>
  <c r="AB89" i="5"/>
  <c r="AC89" i="5"/>
  <c r="AD89" i="5"/>
  <c r="W90" i="5"/>
  <c r="X90" i="5"/>
  <c r="Y90" i="5"/>
  <c r="Z90" i="5"/>
  <c r="AA90" i="5"/>
  <c r="AB90" i="5"/>
  <c r="AC90" i="5"/>
  <c r="AD90" i="5"/>
  <c r="W91" i="5"/>
  <c r="X91" i="5"/>
  <c r="Y91" i="5"/>
  <c r="Z91" i="5"/>
  <c r="AA91" i="5"/>
  <c r="AB91" i="5"/>
  <c r="AC91" i="5"/>
  <c r="AD91" i="5"/>
  <c r="W92" i="5"/>
  <c r="X92" i="5"/>
  <c r="Y92" i="5"/>
  <c r="Z92" i="5"/>
  <c r="AA92" i="5"/>
  <c r="AB92" i="5"/>
  <c r="AC92" i="5"/>
  <c r="AD92" i="5"/>
  <c r="W93" i="5"/>
  <c r="X93" i="5"/>
  <c r="Y93" i="5"/>
  <c r="Z93" i="5"/>
  <c r="AA93" i="5"/>
  <c r="AB93" i="5"/>
  <c r="AC93" i="5"/>
  <c r="AD93" i="5"/>
  <c r="W94" i="5"/>
  <c r="X94" i="5"/>
  <c r="Y94" i="5"/>
  <c r="Z94" i="5"/>
  <c r="AA94" i="5"/>
  <c r="AB94" i="5"/>
  <c r="AC94" i="5"/>
  <c r="AD94" i="5"/>
  <c r="W95" i="5"/>
  <c r="X95" i="5"/>
  <c r="Y95" i="5"/>
  <c r="Z95" i="5"/>
  <c r="AA95" i="5"/>
  <c r="AB95" i="5"/>
  <c r="AC95" i="5"/>
  <c r="AD95" i="5"/>
  <c r="W96" i="5"/>
  <c r="X96" i="5"/>
  <c r="Y96" i="5"/>
  <c r="Z96" i="5"/>
  <c r="AA96" i="5"/>
  <c r="AB96" i="5"/>
  <c r="AC96" i="5"/>
  <c r="AD96" i="5"/>
  <c r="W97" i="5"/>
  <c r="X97" i="5"/>
  <c r="Y97" i="5"/>
  <c r="Z97" i="5"/>
  <c r="AA97" i="5"/>
  <c r="AB97" i="5"/>
  <c r="AC97" i="5"/>
  <c r="AD97" i="5"/>
  <c r="W99" i="5"/>
  <c r="X99" i="5"/>
  <c r="Y99" i="5"/>
  <c r="Z99" i="5"/>
  <c r="AA99" i="5"/>
  <c r="AB99" i="5"/>
  <c r="AC99" i="5"/>
  <c r="AD99" i="5"/>
  <c r="W100" i="5"/>
  <c r="X100" i="5"/>
  <c r="Y100" i="5"/>
  <c r="Z100" i="5"/>
  <c r="AA100" i="5"/>
  <c r="AB100" i="5"/>
  <c r="AC100" i="5"/>
  <c r="AD100" i="5"/>
  <c r="W101" i="5"/>
  <c r="X101" i="5"/>
  <c r="Y101" i="5"/>
  <c r="Z101" i="5"/>
  <c r="AA101" i="5"/>
  <c r="AB101" i="5"/>
  <c r="AC101" i="5"/>
  <c r="AD101" i="5"/>
  <c r="W102" i="5"/>
  <c r="X102" i="5"/>
  <c r="Y102" i="5"/>
  <c r="Z102" i="5"/>
  <c r="AA102" i="5"/>
  <c r="AB102" i="5"/>
  <c r="AC102" i="5"/>
  <c r="AD102" i="5"/>
  <c r="W103" i="5"/>
  <c r="X103" i="5"/>
  <c r="Y103" i="5"/>
  <c r="Z103" i="5"/>
  <c r="AA103" i="5"/>
  <c r="AB103" i="5"/>
  <c r="AC103" i="5"/>
  <c r="AD103" i="5"/>
  <c r="W104" i="5"/>
  <c r="X104" i="5"/>
  <c r="Y104" i="5"/>
  <c r="Z104" i="5"/>
  <c r="AA104" i="5"/>
  <c r="AB104" i="5"/>
  <c r="AC104" i="5"/>
  <c r="AD104" i="5"/>
  <c r="W105" i="5"/>
  <c r="X105" i="5"/>
  <c r="Y105" i="5"/>
  <c r="Z105" i="5"/>
  <c r="AA105" i="5"/>
  <c r="AB105" i="5"/>
  <c r="AC105" i="5"/>
  <c r="AD105" i="5"/>
  <c r="W106" i="5"/>
  <c r="X106" i="5"/>
  <c r="Y106" i="5"/>
  <c r="Z106" i="5"/>
  <c r="AA106" i="5"/>
  <c r="AB106" i="5"/>
  <c r="AC106" i="5"/>
  <c r="AD106" i="5"/>
  <c r="W107" i="5"/>
  <c r="X107" i="5"/>
  <c r="Y107" i="5"/>
  <c r="Z107" i="5"/>
  <c r="AA107" i="5"/>
  <c r="AB107" i="5"/>
  <c r="AC107" i="5"/>
  <c r="AD107" i="5"/>
  <c r="W108" i="5"/>
  <c r="X108" i="5"/>
  <c r="Y108" i="5"/>
  <c r="Z108" i="5"/>
  <c r="AA108" i="5"/>
  <c r="AB108" i="5"/>
  <c r="AC108" i="5"/>
  <c r="AD108" i="5"/>
  <c r="W109" i="5"/>
  <c r="X109" i="5"/>
  <c r="Y109" i="5"/>
  <c r="Z109" i="5"/>
  <c r="AA109" i="5"/>
  <c r="AB109" i="5"/>
  <c r="AC109" i="5"/>
  <c r="AD109" i="5"/>
  <c r="W110" i="5"/>
  <c r="X110" i="5"/>
  <c r="Y110" i="5"/>
  <c r="Z110" i="5"/>
  <c r="AA110" i="5"/>
  <c r="AB110" i="5"/>
  <c r="AC110" i="5"/>
  <c r="AD110" i="5"/>
  <c r="W111" i="5"/>
  <c r="X111" i="5"/>
  <c r="Y111" i="5"/>
  <c r="Z111" i="5"/>
  <c r="AA111" i="5"/>
  <c r="AB111" i="5"/>
  <c r="AC111" i="5"/>
  <c r="AD111" i="5"/>
  <c r="W112" i="5"/>
  <c r="X112" i="5"/>
  <c r="Y112" i="5"/>
  <c r="Z112" i="5"/>
  <c r="AA112" i="5"/>
  <c r="AB112" i="5"/>
  <c r="AC112" i="5"/>
  <c r="AD112" i="5"/>
  <c r="W113" i="5"/>
  <c r="X113" i="5"/>
  <c r="Y113" i="5"/>
  <c r="Z113" i="5"/>
  <c r="AA113" i="5"/>
  <c r="AB113" i="5"/>
  <c r="AC113" i="5"/>
  <c r="AD113" i="5"/>
  <c r="W114" i="5"/>
  <c r="X114" i="5"/>
  <c r="Y114" i="5"/>
  <c r="Z114" i="5"/>
  <c r="AA114" i="5"/>
  <c r="AB114" i="5"/>
  <c r="AC114" i="5"/>
  <c r="AD114" i="5"/>
  <c r="W115" i="5"/>
  <c r="X115" i="5"/>
  <c r="Y115" i="5"/>
  <c r="Z115" i="5"/>
  <c r="AA115" i="5"/>
  <c r="AB115" i="5"/>
  <c r="AC115" i="5"/>
  <c r="AD115" i="5"/>
  <c r="W116" i="5"/>
  <c r="X116" i="5"/>
  <c r="Y116" i="5"/>
  <c r="Z116" i="5"/>
  <c r="AA116" i="5"/>
  <c r="AB116" i="5"/>
  <c r="AC116" i="5"/>
  <c r="AD116" i="5"/>
  <c r="W117" i="5"/>
  <c r="X117" i="5"/>
  <c r="Y117" i="5"/>
  <c r="Z117" i="5"/>
  <c r="AA117" i="5"/>
  <c r="AB117" i="5"/>
  <c r="AC117" i="5"/>
  <c r="AD117" i="5"/>
  <c r="W118" i="5"/>
  <c r="X118" i="5"/>
  <c r="Y118" i="5"/>
  <c r="Z118" i="5"/>
  <c r="AA118" i="5"/>
  <c r="AB118" i="5"/>
  <c r="AC118" i="5"/>
  <c r="AD118" i="5"/>
  <c r="W119" i="5"/>
  <c r="X119" i="5"/>
  <c r="Y119" i="5"/>
  <c r="Z119" i="5"/>
  <c r="AA119" i="5"/>
  <c r="AB119" i="5"/>
  <c r="AC119" i="5"/>
  <c r="AD119" i="5"/>
  <c r="W120" i="5"/>
  <c r="X120" i="5"/>
  <c r="Y120" i="5"/>
  <c r="Z120" i="5"/>
  <c r="AA120" i="5"/>
  <c r="AB120" i="5"/>
  <c r="AC120" i="5"/>
  <c r="AD120" i="5"/>
  <c r="W121" i="5"/>
  <c r="X121" i="5"/>
  <c r="Y121" i="5"/>
  <c r="Z121" i="5"/>
  <c r="AA121" i="5"/>
  <c r="AB121" i="5"/>
  <c r="AC121" i="5"/>
  <c r="AD121" i="5"/>
  <c r="W122" i="5"/>
  <c r="X122" i="5"/>
  <c r="Y122" i="5"/>
  <c r="Z122" i="5"/>
  <c r="AA122" i="5"/>
  <c r="AB122" i="5"/>
  <c r="AC122" i="5"/>
  <c r="AD122" i="5"/>
  <c r="W123" i="5"/>
  <c r="X123" i="5"/>
  <c r="Y123" i="5"/>
  <c r="Z123" i="5"/>
  <c r="AA123" i="5"/>
  <c r="AB123" i="5"/>
  <c r="AC123" i="5"/>
  <c r="AD123" i="5"/>
  <c r="W124" i="5"/>
  <c r="X124" i="5"/>
  <c r="Y124" i="5"/>
  <c r="Z124" i="5"/>
  <c r="AA124" i="5"/>
  <c r="AB124" i="5"/>
  <c r="AC124" i="5"/>
  <c r="AD124" i="5"/>
  <c r="W125" i="5"/>
  <c r="X125" i="5"/>
  <c r="Y125" i="5"/>
  <c r="Z125" i="5"/>
  <c r="AA125" i="5"/>
  <c r="AB125" i="5"/>
  <c r="AC125" i="5"/>
  <c r="AD125" i="5"/>
  <c r="W126" i="5"/>
  <c r="X126" i="5"/>
  <c r="Y126" i="5"/>
  <c r="Z126" i="5"/>
  <c r="AA126" i="5"/>
  <c r="AB126" i="5"/>
  <c r="AC126" i="5"/>
  <c r="AD126" i="5"/>
  <c r="W127" i="5"/>
  <c r="X127" i="5"/>
  <c r="Y127" i="5"/>
  <c r="Z127" i="5"/>
  <c r="AA127" i="5"/>
  <c r="AB127" i="5"/>
  <c r="AC127" i="5"/>
  <c r="AD127" i="5"/>
  <c r="W128" i="5"/>
  <c r="X128" i="5"/>
  <c r="Y128" i="5"/>
  <c r="Z128" i="5"/>
  <c r="AA128" i="5"/>
  <c r="AB128" i="5"/>
  <c r="AC128" i="5"/>
  <c r="AD128" i="5"/>
  <c r="W129" i="5"/>
  <c r="X129" i="5"/>
  <c r="Y129" i="5"/>
  <c r="Z129" i="5"/>
  <c r="AA129" i="5"/>
  <c r="AB129" i="5"/>
  <c r="AC129" i="5"/>
  <c r="AD129" i="5"/>
  <c r="W130" i="5"/>
  <c r="X130" i="5"/>
  <c r="Y130" i="5"/>
  <c r="Z130" i="5"/>
  <c r="AA130" i="5"/>
  <c r="AB130" i="5"/>
  <c r="AC130" i="5"/>
  <c r="AD130" i="5"/>
  <c r="W131" i="5"/>
  <c r="X131" i="5"/>
  <c r="Y131" i="5"/>
  <c r="Z131" i="5"/>
  <c r="AA131" i="5"/>
  <c r="AB131" i="5"/>
  <c r="AC131" i="5"/>
  <c r="AD131" i="5"/>
  <c r="W132" i="5"/>
  <c r="X132" i="5"/>
  <c r="Y132" i="5"/>
  <c r="Z132" i="5"/>
  <c r="AA132" i="5"/>
  <c r="AB132" i="5"/>
  <c r="AC132" i="5"/>
  <c r="AD132" i="5"/>
  <c r="W133" i="5"/>
  <c r="X133" i="5"/>
  <c r="Y133" i="5"/>
  <c r="Z133" i="5"/>
  <c r="AA133" i="5"/>
  <c r="AB133" i="5"/>
  <c r="AC133" i="5"/>
  <c r="AD133" i="5"/>
  <c r="W134" i="5"/>
  <c r="X134" i="5"/>
  <c r="Y134" i="5"/>
  <c r="Z134" i="5"/>
  <c r="AA134" i="5"/>
  <c r="AB134" i="5"/>
  <c r="AC134" i="5"/>
  <c r="AD134" i="5"/>
  <c r="W135" i="5"/>
  <c r="X135" i="5"/>
  <c r="Y135" i="5"/>
  <c r="Z135" i="5"/>
  <c r="AA135" i="5"/>
  <c r="AB135" i="5"/>
  <c r="AC135" i="5"/>
  <c r="AD135" i="5"/>
  <c r="W136" i="5"/>
  <c r="X136" i="5"/>
  <c r="Y136" i="5"/>
  <c r="Z136" i="5"/>
  <c r="AA136" i="5"/>
  <c r="AB136" i="5"/>
  <c r="AC136" i="5"/>
  <c r="AD136" i="5"/>
  <c r="W137" i="5"/>
  <c r="X137" i="5"/>
  <c r="Y137" i="5"/>
  <c r="Z137" i="5"/>
  <c r="AA137" i="5"/>
  <c r="AB137" i="5"/>
  <c r="AC137" i="5"/>
  <c r="AD137" i="5"/>
  <c r="W138" i="5"/>
  <c r="X138" i="5"/>
  <c r="Y138" i="5"/>
  <c r="Z138" i="5"/>
  <c r="AA138" i="5"/>
  <c r="AB138" i="5"/>
  <c r="AC138" i="5"/>
  <c r="AD138" i="5"/>
  <c r="W139" i="5"/>
  <c r="X139" i="5"/>
  <c r="Y139" i="5"/>
  <c r="Z139" i="5"/>
  <c r="AA139" i="5"/>
  <c r="AB139" i="5"/>
  <c r="AC139" i="5"/>
  <c r="AD139" i="5"/>
  <c r="W140" i="5"/>
  <c r="X140" i="5"/>
  <c r="Y140" i="5"/>
  <c r="Z140" i="5"/>
  <c r="AA140" i="5"/>
  <c r="AB140" i="5"/>
  <c r="AC140" i="5"/>
  <c r="AD140" i="5"/>
  <c r="W141" i="5"/>
  <c r="X141" i="5"/>
  <c r="Y141" i="5"/>
  <c r="Z141" i="5"/>
  <c r="AA141" i="5"/>
  <c r="AB141" i="5"/>
  <c r="AC141" i="5"/>
  <c r="AD141" i="5"/>
  <c r="W142" i="5"/>
  <c r="X142" i="5"/>
  <c r="Y142" i="5"/>
  <c r="Z142" i="5"/>
  <c r="AA142" i="5"/>
  <c r="AB142" i="5"/>
  <c r="AC142" i="5"/>
  <c r="AD142" i="5"/>
  <c r="W143" i="5"/>
  <c r="X143" i="5"/>
  <c r="Y143" i="5"/>
  <c r="Z143" i="5"/>
  <c r="AA143" i="5"/>
  <c r="AB143" i="5"/>
  <c r="AC143" i="5"/>
  <c r="AD143" i="5"/>
  <c r="W144" i="5"/>
  <c r="X144" i="5"/>
  <c r="Y144" i="5"/>
  <c r="Z144" i="5"/>
  <c r="AA144" i="5"/>
  <c r="AB144" i="5"/>
  <c r="AC144" i="5"/>
  <c r="AD144" i="5"/>
  <c r="W145" i="5"/>
  <c r="X145" i="5"/>
  <c r="Y145" i="5"/>
  <c r="Z145" i="5"/>
  <c r="AA145" i="5"/>
  <c r="AB145" i="5"/>
  <c r="AC145" i="5"/>
  <c r="AD145" i="5"/>
  <c r="W146" i="5"/>
  <c r="X146" i="5"/>
  <c r="Y146" i="5"/>
  <c r="Z146" i="5"/>
  <c r="AA146" i="5"/>
  <c r="AB146" i="5"/>
  <c r="AC146" i="5"/>
  <c r="AD146" i="5"/>
  <c r="W147" i="5"/>
  <c r="X147" i="5"/>
  <c r="Y147" i="5"/>
  <c r="Z147" i="5"/>
  <c r="AA147" i="5"/>
  <c r="AB147" i="5"/>
  <c r="AC147" i="5"/>
  <c r="AD147" i="5"/>
  <c r="W148" i="5"/>
  <c r="X148" i="5"/>
  <c r="Y148" i="5"/>
  <c r="Z148" i="5"/>
  <c r="AA148" i="5"/>
  <c r="AB148" i="5"/>
  <c r="AC148" i="5"/>
  <c r="AD148" i="5"/>
  <c r="W149" i="5"/>
  <c r="X149" i="5"/>
  <c r="Y149" i="5"/>
  <c r="Z149" i="5"/>
  <c r="AA149" i="5"/>
  <c r="AB149" i="5"/>
  <c r="AC149" i="5"/>
  <c r="AD149" i="5"/>
  <c r="W150" i="5"/>
  <c r="X150" i="5"/>
  <c r="Y150" i="5"/>
  <c r="Z150" i="5"/>
  <c r="AA150" i="5"/>
  <c r="AB150" i="5"/>
  <c r="AC150" i="5"/>
  <c r="AD150" i="5"/>
  <c r="W151" i="5"/>
  <c r="X151" i="5"/>
  <c r="Y151" i="5"/>
  <c r="Z151" i="5"/>
  <c r="AA151" i="5"/>
  <c r="AB151" i="5"/>
  <c r="AC151" i="5"/>
  <c r="AD151" i="5"/>
  <c r="W152" i="5"/>
  <c r="X152" i="5"/>
  <c r="Y152" i="5"/>
  <c r="Z152" i="5"/>
  <c r="AA152" i="5"/>
  <c r="AB152" i="5"/>
  <c r="AC152" i="5"/>
  <c r="AD152" i="5"/>
  <c r="W153" i="5"/>
  <c r="X153" i="5"/>
  <c r="Y153" i="5"/>
  <c r="Z153" i="5"/>
  <c r="AA153" i="5"/>
  <c r="AB153" i="5"/>
  <c r="AC153" i="5"/>
  <c r="AD153" i="5"/>
  <c r="W154" i="5"/>
  <c r="X154" i="5"/>
  <c r="Y154" i="5"/>
  <c r="Z154" i="5"/>
  <c r="AA154" i="5"/>
  <c r="AB154" i="5"/>
  <c r="AC154" i="5"/>
  <c r="AD154" i="5"/>
  <c r="W155" i="5"/>
  <c r="X155" i="5"/>
  <c r="Y155" i="5"/>
  <c r="Z155" i="5"/>
  <c r="AA155" i="5"/>
  <c r="AB155" i="5"/>
  <c r="AC155" i="5"/>
  <c r="AD155" i="5"/>
  <c r="W156" i="5"/>
  <c r="X156" i="5"/>
  <c r="Y156" i="5"/>
  <c r="Z156" i="5"/>
  <c r="AA156" i="5"/>
  <c r="AB156" i="5"/>
  <c r="AC156" i="5"/>
  <c r="AD156" i="5"/>
  <c r="W157" i="5"/>
  <c r="X157" i="5"/>
  <c r="Y157" i="5"/>
  <c r="Z157" i="5"/>
  <c r="AA157" i="5"/>
  <c r="AB157" i="5"/>
  <c r="AC157" i="5"/>
  <c r="AD157" i="5"/>
  <c r="W158" i="5"/>
  <c r="X158" i="5"/>
  <c r="Y158" i="5"/>
  <c r="Z158" i="5"/>
  <c r="AA158" i="5"/>
  <c r="AB158" i="5"/>
  <c r="AC158" i="5"/>
  <c r="AD158" i="5"/>
  <c r="W159" i="5"/>
  <c r="X159" i="5"/>
  <c r="Y159" i="5"/>
  <c r="Z159" i="5"/>
  <c r="AA159" i="5"/>
  <c r="AB159" i="5"/>
  <c r="AC159" i="5"/>
  <c r="AD159" i="5"/>
  <c r="W160" i="5"/>
  <c r="X160" i="5"/>
  <c r="Y160" i="5"/>
  <c r="Z160" i="5"/>
  <c r="AA160" i="5"/>
  <c r="AB160" i="5"/>
  <c r="AC160" i="5"/>
  <c r="AD160" i="5"/>
  <c r="W161" i="5"/>
  <c r="X161" i="5"/>
  <c r="Y161" i="5"/>
  <c r="Z161" i="5"/>
  <c r="AA161" i="5"/>
  <c r="AB161" i="5"/>
  <c r="AC161" i="5"/>
  <c r="AD161" i="5"/>
  <c r="W162" i="5"/>
  <c r="X162" i="5"/>
  <c r="Y162" i="5"/>
  <c r="Z162" i="5"/>
  <c r="AA162" i="5"/>
  <c r="AB162" i="5"/>
  <c r="AC162" i="5"/>
  <c r="AD162" i="5"/>
  <c r="W163" i="5"/>
  <c r="X163" i="5"/>
  <c r="Y163" i="5"/>
  <c r="Z163" i="5"/>
  <c r="AA163" i="5"/>
  <c r="AB163" i="5"/>
  <c r="AC163" i="5"/>
  <c r="AD163" i="5"/>
  <c r="W164" i="5"/>
  <c r="X164" i="5"/>
  <c r="Y164" i="5"/>
  <c r="Z164" i="5"/>
  <c r="AA164" i="5"/>
  <c r="AB164" i="5"/>
  <c r="AC164" i="5"/>
  <c r="AD164" i="5"/>
  <c r="W165" i="5"/>
  <c r="X165" i="5"/>
  <c r="Y165" i="5"/>
  <c r="Z165" i="5"/>
  <c r="AA165" i="5"/>
  <c r="AB165" i="5"/>
  <c r="AC165" i="5"/>
  <c r="AD165" i="5"/>
  <c r="W166" i="5"/>
  <c r="X166" i="5"/>
  <c r="Y166" i="5"/>
  <c r="Z166" i="5"/>
  <c r="AA166" i="5"/>
  <c r="AB166" i="5"/>
  <c r="AC166" i="5"/>
  <c r="AD166" i="5"/>
  <c r="W167" i="5"/>
  <c r="X167" i="5"/>
  <c r="Y167" i="5"/>
  <c r="Z167" i="5"/>
  <c r="AA167" i="5"/>
  <c r="AB167" i="5"/>
  <c r="AC167" i="5"/>
  <c r="AD167" i="5"/>
  <c r="W168" i="5"/>
  <c r="X168" i="5"/>
  <c r="Y168" i="5"/>
  <c r="Z168" i="5"/>
  <c r="AA168" i="5"/>
  <c r="AB168" i="5"/>
  <c r="AC168" i="5"/>
  <c r="AD168" i="5"/>
  <c r="W169" i="5"/>
  <c r="X169" i="5"/>
  <c r="Y169" i="5"/>
  <c r="Z169" i="5"/>
  <c r="AA169" i="5"/>
  <c r="AB169" i="5"/>
  <c r="AC169" i="5"/>
  <c r="AD169" i="5"/>
  <c r="W170" i="5"/>
  <c r="X170" i="5"/>
  <c r="Y170" i="5"/>
  <c r="Z170" i="5"/>
  <c r="AA170" i="5"/>
  <c r="AB170" i="5"/>
  <c r="AC170" i="5"/>
  <c r="AD170" i="5"/>
  <c r="W171" i="5"/>
  <c r="X171" i="5"/>
  <c r="Y171" i="5"/>
  <c r="Z171" i="5"/>
  <c r="AA171" i="5"/>
  <c r="AB171" i="5"/>
  <c r="AC171" i="5"/>
  <c r="AD171" i="5"/>
  <c r="W172" i="5"/>
  <c r="X172" i="5"/>
  <c r="Y172" i="5"/>
  <c r="Z172" i="5"/>
  <c r="AA172" i="5"/>
  <c r="AB172" i="5"/>
  <c r="AC172" i="5"/>
  <c r="AD172" i="5"/>
  <c r="W173" i="5"/>
  <c r="X173" i="5"/>
  <c r="Y173" i="5"/>
  <c r="Z173" i="5"/>
  <c r="AA173" i="5"/>
  <c r="AB173" i="5"/>
  <c r="AC173" i="5"/>
  <c r="AD173" i="5"/>
  <c r="W174" i="5"/>
  <c r="X174" i="5"/>
  <c r="Y174" i="5"/>
  <c r="Z174" i="5"/>
  <c r="AA174" i="5"/>
  <c r="AB174" i="5"/>
  <c r="AC174" i="5"/>
  <c r="AD174" i="5"/>
  <c r="W175" i="5"/>
  <c r="X175" i="5"/>
  <c r="Y175" i="5"/>
  <c r="Z175" i="5"/>
  <c r="AA175" i="5"/>
  <c r="AB175" i="5"/>
  <c r="AC175" i="5"/>
  <c r="AD175" i="5"/>
  <c r="W176" i="5"/>
  <c r="X176" i="5"/>
  <c r="Y176" i="5"/>
  <c r="Z176" i="5"/>
  <c r="AA176" i="5"/>
  <c r="AB176" i="5"/>
  <c r="AC176" i="5"/>
  <c r="AD176" i="5"/>
  <c r="W177" i="5"/>
  <c r="X177" i="5"/>
  <c r="Y177" i="5"/>
  <c r="Z177" i="5"/>
  <c r="AA177" i="5"/>
  <c r="AB177" i="5"/>
  <c r="AC177" i="5"/>
  <c r="AD177" i="5"/>
  <c r="W178" i="5"/>
  <c r="X178" i="5"/>
  <c r="Y178" i="5"/>
  <c r="Z178" i="5"/>
  <c r="AA178" i="5"/>
  <c r="AB178" i="5"/>
  <c r="AC178" i="5"/>
  <c r="AD178" i="5"/>
  <c r="W179" i="5"/>
  <c r="X179" i="5"/>
  <c r="Y179" i="5"/>
  <c r="Z179" i="5"/>
  <c r="AA179" i="5"/>
  <c r="AB179" i="5"/>
  <c r="AC179" i="5"/>
  <c r="AD179" i="5"/>
  <c r="W180" i="5"/>
  <c r="X180" i="5"/>
  <c r="Y180" i="5"/>
  <c r="Z180" i="5"/>
  <c r="AA180" i="5"/>
  <c r="AB180" i="5"/>
  <c r="AC180" i="5"/>
  <c r="AD180" i="5"/>
  <c r="W181" i="5"/>
  <c r="X181" i="5"/>
  <c r="Y181" i="5"/>
  <c r="Z181" i="5"/>
  <c r="AA181" i="5"/>
  <c r="AB181" i="5"/>
  <c r="AC181" i="5"/>
  <c r="AD181" i="5"/>
  <c r="W182" i="5"/>
  <c r="X182" i="5"/>
  <c r="Y182" i="5"/>
  <c r="Z182" i="5"/>
  <c r="AA182" i="5"/>
  <c r="AB182" i="5"/>
  <c r="AC182" i="5"/>
  <c r="AD182" i="5"/>
  <c r="W183" i="5"/>
  <c r="X183" i="5"/>
  <c r="Y183" i="5"/>
  <c r="Z183" i="5"/>
  <c r="AA183" i="5"/>
  <c r="AB183" i="5"/>
  <c r="AC183" i="5"/>
  <c r="AD183" i="5"/>
  <c r="W184" i="5"/>
  <c r="X184" i="5"/>
  <c r="Y184" i="5"/>
  <c r="Z184" i="5"/>
  <c r="AA184" i="5"/>
  <c r="AB184" i="5"/>
  <c r="AC184" i="5"/>
  <c r="AD184" i="5"/>
  <c r="W185" i="5"/>
  <c r="X185" i="5"/>
  <c r="Y185" i="5"/>
  <c r="Z185" i="5"/>
  <c r="AA185" i="5"/>
  <c r="AB185" i="5"/>
  <c r="AC185" i="5"/>
  <c r="AD185" i="5"/>
  <c r="W186" i="5"/>
  <c r="X186" i="5"/>
  <c r="Y186" i="5"/>
  <c r="Z186" i="5"/>
  <c r="AA186" i="5"/>
  <c r="AB186" i="5"/>
  <c r="AC186" i="5"/>
  <c r="AD186" i="5"/>
  <c r="W187" i="5"/>
  <c r="X187" i="5"/>
  <c r="Y187" i="5"/>
  <c r="Z187" i="5"/>
  <c r="AA187" i="5"/>
  <c r="AB187" i="5"/>
  <c r="AC187" i="5"/>
  <c r="AD187" i="5"/>
  <c r="W188" i="5"/>
  <c r="X188" i="5"/>
  <c r="Y188" i="5"/>
  <c r="Z188" i="5"/>
  <c r="AA188" i="5"/>
  <c r="AB188" i="5"/>
  <c r="AC188" i="5"/>
  <c r="AD188" i="5"/>
  <c r="W189" i="5"/>
  <c r="X189" i="5"/>
  <c r="Y189" i="5"/>
  <c r="Z189" i="5"/>
  <c r="AA189" i="5"/>
  <c r="AB189" i="5"/>
  <c r="AC189" i="5"/>
  <c r="AD189" i="5"/>
  <c r="W190" i="5"/>
  <c r="X190" i="5"/>
  <c r="Y190" i="5"/>
  <c r="Z190" i="5"/>
  <c r="AA190" i="5"/>
  <c r="AB190" i="5"/>
  <c r="AC190" i="5"/>
  <c r="AD190" i="5"/>
  <c r="W191" i="5"/>
  <c r="X191" i="5"/>
  <c r="Y191" i="5"/>
  <c r="Z191" i="5"/>
  <c r="AA191" i="5"/>
  <c r="AB191" i="5"/>
  <c r="AC191" i="5"/>
  <c r="AD191" i="5"/>
  <c r="W192" i="5"/>
  <c r="X192" i="5"/>
  <c r="Y192" i="5"/>
  <c r="Z192" i="5"/>
  <c r="AA192" i="5"/>
  <c r="AB192" i="5"/>
  <c r="AC192" i="5"/>
  <c r="AD192" i="5"/>
  <c r="W193" i="5"/>
  <c r="X193" i="5"/>
  <c r="Y193" i="5"/>
  <c r="Z193" i="5"/>
  <c r="AA193" i="5"/>
  <c r="AB193" i="5"/>
  <c r="AC193" i="5"/>
  <c r="AD193" i="5"/>
  <c r="W194" i="5"/>
  <c r="X194" i="5"/>
  <c r="Y194" i="5"/>
  <c r="Z194" i="5"/>
  <c r="AA194" i="5"/>
  <c r="AB194" i="5"/>
  <c r="AC194" i="5"/>
  <c r="AD194" i="5"/>
  <c r="W195" i="5"/>
  <c r="X195" i="5"/>
  <c r="Y195" i="5"/>
  <c r="Z195" i="5"/>
  <c r="AA195" i="5"/>
  <c r="AB195" i="5"/>
  <c r="AC195" i="5"/>
  <c r="AD195" i="5"/>
  <c r="W196" i="5"/>
  <c r="X196" i="5"/>
  <c r="Y196" i="5"/>
  <c r="Z196" i="5"/>
  <c r="AA196" i="5"/>
  <c r="AB196" i="5"/>
  <c r="AC196" i="5"/>
  <c r="AD196" i="5"/>
  <c r="W197" i="5"/>
  <c r="X197" i="5"/>
  <c r="Y197" i="5"/>
  <c r="Z197" i="5"/>
  <c r="AA197" i="5"/>
  <c r="AB197" i="5"/>
  <c r="AC197" i="5"/>
  <c r="AD197" i="5"/>
  <c r="W198" i="5"/>
  <c r="X198" i="5"/>
  <c r="Y198" i="5"/>
  <c r="Z198" i="5"/>
  <c r="AA198" i="5"/>
  <c r="AB198" i="5"/>
  <c r="AC198" i="5"/>
  <c r="AD198" i="5"/>
  <c r="W199" i="5"/>
  <c r="X199" i="5"/>
  <c r="Y199" i="5"/>
  <c r="Z199" i="5"/>
  <c r="AA199" i="5"/>
  <c r="AB199" i="5"/>
  <c r="AC199" i="5"/>
  <c r="AD199" i="5"/>
  <c r="W200" i="5"/>
  <c r="X200" i="5"/>
  <c r="Y200" i="5"/>
  <c r="Z200" i="5"/>
  <c r="AA200" i="5"/>
  <c r="AB200" i="5"/>
  <c r="AC200" i="5"/>
  <c r="AD200" i="5"/>
  <c r="W201" i="5"/>
  <c r="X201" i="5"/>
  <c r="Y201" i="5"/>
  <c r="Z201" i="5"/>
  <c r="AA201" i="5"/>
  <c r="AB201" i="5"/>
  <c r="AC201" i="5"/>
  <c r="AD201" i="5"/>
  <c r="W202" i="5"/>
  <c r="X202" i="5"/>
  <c r="Y202" i="5"/>
  <c r="Z202" i="5"/>
  <c r="AA202" i="5"/>
  <c r="AB202" i="5"/>
  <c r="AC202" i="5"/>
  <c r="AD202" i="5"/>
  <c r="W203" i="5"/>
  <c r="X203" i="5"/>
  <c r="Y203" i="5"/>
  <c r="Z203" i="5"/>
  <c r="AA203" i="5"/>
  <c r="AB203" i="5"/>
  <c r="AC203" i="5"/>
  <c r="AD203" i="5"/>
  <c r="W204" i="5"/>
  <c r="X204" i="5"/>
  <c r="Y204" i="5"/>
  <c r="Z204" i="5"/>
  <c r="AA204" i="5"/>
  <c r="AB204" i="5"/>
  <c r="AC204" i="5"/>
  <c r="AD204" i="5"/>
  <c r="W205" i="5"/>
  <c r="X205" i="5"/>
  <c r="Y205" i="5"/>
  <c r="Z205" i="5"/>
  <c r="AA205" i="5"/>
  <c r="AB205" i="5"/>
  <c r="AC205" i="5"/>
  <c r="AD205" i="5"/>
  <c r="W206" i="5"/>
  <c r="X206" i="5"/>
  <c r="Y206" i="5"/>
  <c r="Z206" i="5"/>
  <c r="AA206" i="5"/>
  <c r="AB206" i="5"/>
  <c r="AC206" i="5"/>
  <c r="AD206" i="5"/>
  <c r="W207" i="5"/>
  <c r="X207" i="5"/>
  <c r="Y207" i="5"/>
  <c r="Z207" i="5"/>
  <c r="AA207" i="5"/>
  <c r="AB207" i="5"/>
  <c r="AC207" i="5"/>
  <c r="AD207" i="5"/>
  <c r="W208" i="5"/>
  <c r="X208" i="5"/>
  <c r="Y208" i="5"/>
  <c r="Z208" i="5"/>
  <c r="AA208" i="5"/>
  <c r="AB208" i="5"/>
  <c r="AC208" i="5"/>
  <c r="AD208" i="5"/>
  <c r="W209" i="5"/>
  <c r="X209" i="5"/>
  <c r="Y209" i="5"/>
  <c r="Z209" i="5"/>
  <c r="AA209" i="5"/>
  <c r="AB209" i="5"/>
  <c r="AC209" i="5"/>
  <c r="AD209" i="5"/>
  <c r="W210" i="5"/>
  <c r="X210" i="5"/>
  <c r="Y210" i="5"/>
  <c r="Z210" i="5"/>
  <c r="AA210" i="5"/>
  <c r="AB210" i="5"/>
  <c r="AC210" i="5"/>
  <c r="AD210" i="5"/>
  <c r="W211" i="5"/>
  <c r="X211" i="5"/>
  <c r="Y211" i="5"/>
  <c r="Z211" i="5"/>
  <c r="AA211" i="5"/>
  <c r="AB211" i="5"/>
  <c r="AC211" i="5"/>
  <c r="AD211" i="5"/>
  <c r="W212" i="5"/>
  <c r="X212" i="5"/>
  <c r="Y212" i="5"/>
  <c r="Z212" i="5"/>
  <c r="AA212" i="5"/>
  <c r="AB212" i="5"/>
  <c r="AC212" i="5"/>
  <c r="AD212" i="5"/>
  <c r="W213" i="5"/>
  <c r="X213" i="5"/>
  <c r="Y213" i="5"/>
  <c r="Z213" i="5"/>
  <c r="AA213" i="5"/>
  <c r="AB213" i="5"/>
  <c r="AC213" i="5"/>
  <c r="AD213" i="5"/>
  <c r="W214" i="5"/>
  <c r="X214" i="5"/>
  <c r="Y214" i="5"/>
  <c r="Z214" i="5"/>
  <c r="AA214" i="5"/>
  <c r="AB214" i="5"/>
  <c r="AC214" i="5"/>
  <c r="AD214" i="5"/>
  <c r="W215" i="5"/>
  <c r="X215" i="5"/>
  <c r="Y215" i="5"/>
  <c r="Z215" i="5"/>
  <c r="AA215" i="5"/>
  <c r="AB215" i="5"/>
  <c r="AC215" i="5"/>
  <c r="AD215" i="5"/>
  <c r="W216" i="5"/>
  <c r="X216" i="5"/>
  <c r="Y216" i="5"/>
  <c r="Z216" i="5"/>
  <c r="AA216" i="5"/>
  <c r="AB216" i="5"/>
  <c r="AC216" i="5"/>
  <c r="AD216" i="5"/>
  <c r="W217" i="5"/>
  <c r="X217" i="5"/>
  <c r="Y217" i="5"/>
  <c r="Z217" i="5"/>
  <c r="AA217" i="5"/>
  <c r="AB217" i="5"/>
  <c r="AC217" i="5"/>
  <c r="AD217" i="5"/>
  <c r="W218" i="5"/>
  <c r="X218" i="5"/>
  <c r="Y218" i="5"/>
  <c r="Z218" i="5"/>
  <c r="AA218" i="5"/>
  <c r="AB218" i="5"/>
  <c r="AC218" i="5"/>
  <c r="AD218" i="5"/>
  <c r="W219" i="5"/>
  <c r="X219" i="5"/>
  <c r="Y219" i="5"/>
  <c r="Z219" i="5"/>
  <c r="AA219" i="5"/>
  <c r="AB219" i="5"/>
  <c r="AC219" i="5"/>
  <c r="AD219" i="5"/>
  <c r="W220" i="5"/>
  <c r="X220" i="5"/>
  <c r="Y220" i="5"/>
  <c r="Z220" i="5"/>
  <c r="AA220" i="5"/>
  <c r="AB220" i="5"/>
  <c r="AC220" i="5"/>
  <c r="AD220" i="5"/>
  <c r="W221" i="5"/>
  <c r="X221" i="5"/>
  <c r="Y221" i="5"/>
  <c r="Z221" i="5"/>
  <c r="AA221" i="5"/>
  <c r="AB221" i="5"/>
  <c r="AC221" i="5"/>
  <c r="AD221" i="5"/>
  <c r="W222" i="5"/>
  <c r="X222" i="5"/>
  <c r="Y222" i="5"/>
  <c r="Z222" i="5"/>
  <c r="AA222" i="5"/>
  <c r="AB222" i="5"/>
  <c r="AC222" i="5"/>
  <c r="AD222" i="5"/>
  <c r="W223" i="5"/>
  <c r="X223" i="5"/>
  <c r="Y223" i="5"/>
  <c r="Z223" i="5"/>
  <c r="AA223" i="5"/>
  <c r="AB223" i="5"/>
  <c r="AC223" i="5"/>
  <c r="AD223" i="5"/>
  <c r="W224" i="5"/>
  <c r="X224" i="5"/>
  <c r="Y224" i="5"/>
  <c r="Z224" i="5"/>
  <c r="AA224" i="5"/>
  <c r="AB224" i="5"/>
  <c r="AC224" i="5"/>
  <c r="AD224" i="5"/>
  <c r="W225" i="5"/>
  <c r="X225" i="5"/>
  <c r="Y225" i="5"/>
  <c r="Z225" i="5"/>
  <c r="AA225" i="5"/>
  <c r="AB225" i="5"/>
  <c r="AC225" i="5"/>
  <c r="AD225" i="5"/>
  <c r="W226" i="5"/>
  <c r="X226" i="5"/>
  <c r="Y226" i="5"/>
  <c r="Z226" i="5"/>
  <c r="AA226" i="5"/>
  <c r="AB226" i="5"/>
  <c r="AC226" i="5"/>
  <c r="AD226" i="5"/>
  <c r="W227" i="5"/>
  <c r="X227" i="5"/>
  <c r="Y227" i="5"/>
  <c r="Z227" i="5"/>
  <c r="AA227" i="5"/>
  <c r="AB227" i="5"/>
  <c r="AC227" i="5"/>
  <c r="AD227" i="5"/>
  <c r="W228" i="5"/>
  <c r="X228" i="5"/>
  <c r="Y228" i="5"/>
  <c r="Z228" i="5"/>
  <c r="AA228" i="5"/>
  <c r="AB228" i="5"/>
  <c r="AC228" i="5"/>
  <c r="AD228" i="5"/>
  <c r="W229" i="5"/>
  <c r="X229" i="5"/>
  <c r="Y229" i="5"/>
  <c r="Z229" i="5"/>
  <c r="AA229" i="5"/>
  <c r="AB229" i="5"/>
  <c r="AC229" i="5"/>
  <c r="AD229" i="5"/>
  <c r="W230" i="5"/>
  <c r="X230" i="5"/>
  <c r="Y230" i="5"/>
  <c r="Z230" i="5"/>
  <c r="AA230" i="5"/>
  <c r="AB230" i="5"/>
  <c r="AC230" i="5"/>
  <c r="AD230" i="5"/>
  <c r="W231" i="5"/>
  <c r="X231" i="5"/>
  <c r="Y231" i="5"/>
  <c r="Z231" i="5"/>
  <c r="AA231" i="5"/>
  <c r="AB231" i="5"/>
  <c r="AC231" i="5"/>
  <c r="AD231" i="5"/>
  <c r="W232" i="5"/>
  <c r="X232" i="5"/>
  <c r="Y232" i="5"/>
  <c r="Z232" i="5"/>
  <c r="AA232" i="5"/>
  <c r="AB232" i="5"/>
  <c r="AC232" i="5"/>
  <c r="AD232" i="5"/>
  <c r="W233" i="5"/>
  <c r="X233" i="5"/>
  <c r="Y233" i="5"/>
  <c r="Z233" i="5"/>
  <c r="AA233" i="5"/>
  <c r="AB233" i="5"/>
  <c r="AC233" i="5"/>
  <c r="AD233" i="5"/>
  <c r="W234" i="5"/>
  <c r="X234" i="5"/>
  <c r="Y234" i="5"/>
  <c r="Z234" i="5"/>
  <c r="AA234" i="5"/>
  <c r="AB234" i="5"/>
  <c r="AC234" i="5"/>
  <c r="AD234" i="5"/>
  <c r="W235" i="5"/>
  <c r="X235" i="5"/>
  <c r="Y235" i="5"/>
  <c r="Z235" i="5"/>
  <c r="AA235" i="5"/>
  <c r="AB235" i="5"/>
  <c r="AC235" i="5"/>
  <c r="AD235" i="5"/>
  <c r="W236" i="5"/>
  <c r="X236" i="5"/>
  <c r="Y236" i="5"/>
  <c r="Z236" i="5"/>
  <c r="AA236" i="5"/>
  <c r="AB236" i="5"/>
  <c r="AC236" i="5"/>
  <c r="AD236" i="5"/>
  <c r="W237" i="5"/>
  <c r="X237" i="5"/>
  <c r="Y237" i="5"/>
  <c r="Z237" i="5"/>
  <c r="AA237" i="5"/>
  <c r="AB237" i="5"/>
  <c r="AC237" i="5"/>
  <c r="AD237" i="5"/>
  <c r="W238" i="5"/>
  <c r="X238" i="5"/>
  <c r="Y238" i="5"/>
  <c r="Z238" i="5"/>
  <c r="AA238" i="5"/>
  <c r="AB238" i="5"/>
  <c r="AC238" i="5"/>
  <c r="AD238" i="5"/>
  <c r="W239" i="5"/>
  <c r="X239" i="5"/>
  <c r="Y239" i="5"/>
  <c r="Z239" i="5"/>
  <c r="AA239" i="5"/>
  <c r="AB239" i="5"/>
  <c r="AC239" i="5"/>
  <c r="AD239" i="5"/>
  <c r="W240" i="5"/>
  <c r="X240" i="5"/>
  <c r="Y240" i="5"/>
  <c r="Z240" i="5"/>
  <c r="AA240" i="5"/>
  <c r="AB240" i="5"/>
  <c r="AC240" i="5"/>
  <c r="AD240" i="5"/>
  <c r="W241" i="5"/>
  <c r="X241" i="5"/>
  <c r="Y241" i="5"/>
  <c r="Z241" i="5"/>
  <c r="AA241" i="5"/>
  <c r="AB241" i="5"/>
  <c r="AC241" i="5"/>
  <c r="AD241" i="5"/>
  <c r="W242" i="5"/>
  <c r="X242" i="5"/>
  <c r="Y242" i="5"/>
  <c r="Z242" i="5"/>
  <c r="AA242" i="5"/>
  <c r="AB242" i="5"/>
  <c r="AC242" i="5"/>
  <c r="AD242" i="5"/>
  <c r="W244" i="5"/>
  <c r="X244" i="5"/>
  <c r="Y244" i="5"/>
  <c r="Z244" i="5"/>
  <c r="AA244" i="5"/>
  <c r="AB244" i="5"/>
  <c r="AC244" i="5"/>
  <c r="AD244" i="5"/>
  <c r="W245" i="5"/>
  <c r="X245" i="5"/>
  <c r="Y245" i="5"/>
  <c r="Z245" i="5"/>
  <c r="AA245" i="5"/>
  <c r="AB245" i="5"/>
  <c r="AC245" i="5"/>
  <c r="AD245" i="5"/>
  <c r="W246" i="5"/>
  <c r="X246" i="5"/>
  <c r="Y246" i="5"/>
  <c r="Z246" i="5"/>
  <c r="AA246" i="5"/>
  <c r="AB246" i="5"/>
  <c r="AC246" i="5"/>
  <c r="AD246" i="5"/>
  <c r="W247" i="5"/>
  <c r="X247" i="5"/>
  <c r="Y247" i="5"/>
  <c r="Z247" i="5"/>
  <c r="AA247" i="5"/>
  <c r="AB247" i="5"/>
  <c r="AC247" i="5"/>
  <c r="AD247" i="5"/>
  <c r="W248" i="5"/>
  <c r="X248" i="5"/>
  <c r="Y248" i="5"/>
  <c r="Z248" i="5"/>
  <c r="AA248" i="5"/>
  <c r="AB248" i="5"/>
  <c r="AC248" i="5"/>
  <c r="AD248" i="5"/>
  <c r="W249" i="5"/>
  <c r="X249" i="5"/>
  <c r="Y249" i="5"/>
  <c r="Z249" i="5"/>
  <c r="AA249" i="5"/>
  <c r="AB249" i="5"/>
  <c r="AC249" i="5"/>
  <c r="AD249" i="5"/>
  <c r="W250" i="5"/>
  <c r="X250" i="5"/>
  <c r="Y250" i="5"/>
  <c r="Z250" i="5"/>
  <c r="AA250" i="5"/>
  <c r="AB250" i="5"/>
  <c r="AC250" i="5"/>
  <c r="AD250" i="5"/>
  <c r="W251" i="5"/>
  <c r="X251" i="5"/>
  <c r="Y251" i="5"/>
  <c r="Z251" i="5"/>
  <c r="AA251" i="5"/>
  <c r="AB251" i="5"/>
  <c r="AC251" i="5"/>
  <c r="AD251" i="5"/>
  <c r="W252" i="5"/>
  <c r="X252" i="5"/>
  <c r="Y252" i="5"/>
  <c r="Z252" i="5"/>
  <c r="AA252" i="5"/>
  <c r="AB252" i="5"/>
  <c r="AC252" i="5"/>
  <c r="AD252" i="5"/>
  <c r="W253" i="5"/>
  <c r="X253" i="5"/>
  <c r="Y253" i="5"/>
  <c r="Z253" i="5"/>
  <c r="AA253" i="5"/>
  <c r="AB253" i="5"/>
  <c r="AC253" i="5"/>
  <c r="AD253" i="5"/>
  <c r="W254" i="5"/>
  <c r="X254" i="5"/>
  <c r="Y254" i="5"/>
  <c r="Z254" i="5"/>
  <c r="AA254" i="5"/>
  <c r="AB254" i="5"/>
  <c r="AC254" i="5"/>
  <c r="AD254" i="5"/>
  <c r="W255" i="5"/>
  <c r="X255" i="5"/>
  <c r="Y255" i="5"/>
  <c r="Z255" i="5"/>
  <c r="AA255" i="5"/>
  <c r="AB255" i="5"/>
  <c r="AC255" i="5"/>
  <c r="AD255" i="5"/>
  <c r="W256" i="5"/>
  <c r="X256" i="5"/>
  <c r="Y256" i="5"/>
  <c r="Z256" i="5"/>
  <c r="AA256" i="5"/>
  <c r="AB256" i="5"/>
  <c r="AC256" i="5"/>
  <c r="AD256" i="5"/>
  <c r="W257" i="5"/>
  <c r="X257" i="5"/>
  <c r="Y257" i="5"/>
  <c r="Z257" i="5"/>
  <c r="AA257" i="5"/>
  <c r="AB257" i="5"/>
  <c r="AC257" i="5"/>
  <c r="AD257" i="5"/>
  <c r="W258" i="5"/>
  <c r="X258" i="5"/>
  <c r="Y258" i="5"/>
  <c r="Z258" i="5"/>
  <c r="AA258" i="5"/>
  <c r="AB258" i="5"/>
  <c r="AC258" i="5"/>
  <c r="AD258" i="5"/>
  <c r="W259" i="5"/>
  <c r="X259" i="5"/>
  <c r="Y259" i="5"/>
  <c r="Z259" i="5"/>
  <c r="AA259" i="5"/>
  <c r="AB259" i="5"/>
  <c r="AC259" i="5"/>
  <c r="AD259" i="5"/>
  <c r="W260" i="5"/>
  <c r="X260" i="5"/>
  <c r="Y260" i="5"/>
  <c r="Z260" i="5"/>
  <c r="AA260" i="5"/>
  <c r="AB260" i="5"/>
  <c r="AC260" i="5"/>
  <c r="AD260" i="5"/>
  <c r="W261" i="5"/>
  <c r="X261" i="5"/>
  <c r="Y261" i="5"/>
  <c r="Z261" i="5"/>
  <c r="AA261" i="5"/>
  <c r="AB261" i="5"/>
  <c r="AC261" i="5"/>
  <c r="AD261" i="5"/>
  <c r="W262" i="5"/>
  <c r="X262" i="5"/>
  <c r="Y262" i="5"/>
  <c r="Z262" i="5"/>
  <c r="AA262" i="5"/>
  <c r="AB262" i="5"/>
  <c r="AC262" i="5"/>
  <c r="AD262" i="5"/>
  <c r="W263" i="5"/>
  <c r="X263" i="5"/>
  <c r="Y263" i="5"/>
  <c r="Z263" i="5"/>
  <c r="AA263" i="5"/>
  <c r="AB263" i="5"/>
  <c r="AC263" i="5"/>
  <c r="AD263" i="5"/>
  <c r="W264" i="5"/>
  <c r="X264" i="5"/>
  <c r="Y264" i="5"/>
  <c r="Z264" i="5"/>
  <c r="AA264" i="5"/>
  <c r="AB264" i="5"/>
  <c r="AC264" i="5"/>
  <c r="AD264" i="5"/>
  <c r="W265" i="5"/>
  <c r="X265" i="5"/>
  <c r="Y265" i="5"/>
  <c r="Z265" i="5"/>
  <c r="AA265" i="5"/>
  <c r="AB265" i="5"/>
  <c r="AC265" i="5"/>
  <c r="AD265" i="5"/>
  <c r="W266" i="5"/>
  <c r="X266" i="5"/>
  <c r="Y266" i="5"/>
  <c r="Z266" i="5"/>
  <c r="AA266" i="5"/>
  <c r="AB266" i="5"/>
  <c r="AC266" i="5"/>
  <c r="AD266" i="5"/>
  <c r="W267" i="5"/>
  <c r="X267" i="5"/>
  <c r="Y267" i="5"/>
  <c r="Z267" i="5"/>
  <c r="AA267" i="5"/>
  <c r="AB267" i="5"/>
  <c r="AC267" i="5"/>
  <c r="AD267" i="5"/>
  <c r="W268" i="5"/>
  <c r="X268" i="5"/>
  <c r="Y268" i="5"/>
  <c r="Z268" i="5"/>
  <c r="AA268" i="5"/>
  <c r="AB268" i="5"/>
  <c r="AC268" i="5"/>
  <c r="AD268" i="5"/>
  <c r="W269" i="5"/>
  <c r="X269" i="5"/>
  <c r="Y269" i="5"/>
  <c r="Z269" i="5"/>
  <c r="AA269" i="5"/>
  <c r="AB269" i="5"/>
  <c r="AC269" i="5"/>
  <c r="AD269" i="5"/>
  <c r="W270" i="5"/>
  <c r="X270" i="5"/>
  <c r="Y270" i="5"/>
  <c r="Z270" i="5"/>
  <c r="AA270" i="5"/>
  <c r="AB270" i="5"/>
  <c r="AC270" i="5"/>
  <c r="AD270" i="5"/>
  <c r="W271" i="5"/>
  <c r="X271" i="5"/>
  <c r="Y271" i="5"/>
  <c r="Z271" i="5"/>
  <c r="AA271" i="5"/>
  <c r="AB271" i="5"/>
  <c r="AC271" i="5"/>
  <c r="AD271" i="5"/>
  <c r="W272" i="5"/>
  <c r="X272" i="5"/>
  <c r="Y272" i="5"/>
  <c r="Z272" i="5"/>
  <c r="AA272" i="5"/>
  <c r="AB272" i="5"/>
  <c r="AC272" i="5"/>
  <c r="AD272" i="5"/>
  <c r="W273" i="5"/>
  <c r="X273" i="5"/>
  <c r="Y273" i="5"/>
  <c r="Z273" i="5"/>
  <c r="AA273" i="5"/>
  <c r="AB273" i="5"/>
  <c r="AC273" i="5"/>
  <c r="AD273" i="5"/>
  <c r="W274" i="5"/>
  <c r="X274" i="5"/>
  <c r="Y274" i="5"/>
  <c r="Z274" i="5"/>
  <c r="AA274" i="5"/>
  <c r="AB274" i="5"/>
  <c r="AC274" i="5"/>
  <c r="AD274" i="5"/>
  <c r="W275" i="5"/>
  <c r="X275" i="5"/>
  <c r="Y275" i="5"/>
  <c r="Z275" i="5"/>
  <c r="AA275" i="5"/>
  <c r="AB275" i="5"/>
  <c r="AC275" i="5"/>
  <c r="AD275" i="5"/>
  <c r="W276" i="5"/>
  <c r="X276" i="5"/>
  <c r="Y276" i="5"/>
  <c r="Z276" i="5"/>
  <c r="AA276" i="5"/>
  <c r="AB276" i="5"/>
  <c r="AC276" i="5"/>
  <c r="AD276" i="5"/>
  <c r="W277" i="5"/>
  <c r="X277" i="5"/>
  <c r="Y277" i="5"/>
  <c r="Z277" i="5"/>
  <c r="AA277" i="5"/>
  <c r="AB277" i="5"/>
  <c r="AC277" i="5"/>
  <c r="AD277" i="5"/>
  <c r="W278" i="5"/>
  <c r="X278" i="5"/>
  <c r="Y278" i="5"/>
  <c r="Z278" i="5"/>
  <c r="AA278" i="5"/>
  <c r="AB278" i="5"/>
  <c r="AC278" i="5"/>
  <c r="AD278" i="5"/>
  <c r="W279" i="5"/>
  <c r="X279" i="5"/>
  <c r="Y279" i="5"/>
  <c r="Z279" i="5"/>
  <c r="AA279" i="5"/>
  <c r="AB279" i="5"/>
  <c r="AC279" i="5"/>
  <c r="AD279" i="5"/>
  <c r="W280" i="5"/>
  <c r="X280" i="5"/>
  <c r="Y280" i="5"/>
  <c r="Z280" i="5"/>
  <c r="AA280" i="5"/>
  <c r="AB280" i="5"/>
  <c r="AC280" i="5"/>
  <c r="AD280" i="5"/>
  <c r="W281" i="5"/>
  <c r="X281" i="5"/>
  <c r="Y281" i="5"/>
  <c r="Z281" i="5"/>
  <c r="AA281" i="5"/>
  <c r="AB281" i="5"/>
  <c r="AC281" i="5"/>
  <c r="AD281" i="5"/>
  <c r="W282" i="5"/>
  <c r="X282" i="5"/>
  <c r="Y282" i="5"/>
  <c r="Z282" i="5"/>
  <c r="AA282" i="5"/>
  <c r="AB282" i="5"/>
  <c r="AC282" i="5"/>
  <c r="AD282" i="5"/>
  <c r="W283" i="5"/>
  <c r="X283" i="5"/>
  <c r="Y283" i="5"/>
  <c r="Z283" i="5"/>
  <c r="AA283" i="5"/>
  <c r="AB283" i="5"/>
  <c r="AC283" i="5"/>
  <c r="AD283" i="5"/>
  <c r="W284" i="5"/>
  <c r="X284" i="5"/>
  <c r="Y284" i="5"/>
  <c r="Z284" i="5"/>
  <c r="AA284" i="5"/>
  <c r="AB284" i="5"/>
  <c r="AC284" i="5"/>
  <c r="AD284" i="5"/>
  <c r="W285" i="5"/>
  <c r="X285" i="5"/>
  <c r="Y285" i="5"/>
  <c r="Z285" i="5"/>
  <c r="AA285" i="5"/>
  <c r="AB285" i="5"/>
  <c r="AC285" i="5"/>
  <c r="AD285" i="5"/>
  <c r="W286" i="5"/>
  <c r="X286" i="5"/>
  <c r="Y286" i="5"/>
  <c r="Z286" i="5"/>
  <c r="AA286" i="5"/>
  <c r="AB286" i="5"/>
  <c r="AC286" i="5"/>
  <c r="AD286" i="5"/>
  <c r="W287" i="5"/>
  <c r="X287" i="5"/>
  <c r="Y287" i="5"/>
  <c r="Z287" i="5"/>
  <c r="AA287" i="5"/>
  <c r="AB287" i="5"/>
  <c r="AC287" i="5"/>
  <c r="AD287" i="5"/>
  <c r="W288" i="5"/>
  <c r="X288" i="5"/>
  <c r="Y288" i="5"/>
  <c r="Z288" i="5"/>
  <c r="AA288" i="5"/>
  <c r="AB288" i="5"/>
  <c r="AC288" i="5"/>
  <c r="AD288" i="5"/>
  <c r="W289" i="5"/>
  <c r="X289" i="5"/>
  <c r="Y289" i="5"/>
  <c r="Z289" i="5"/>
  <c r="AA289" i="5"/>
  <c r="AB289" i="5"/>
  <c r="AC289" i="5"/>
  <c r="AD289" i="5"/>
  <c r="W290" i="5"/>
  <c r="X290" i="5"/>
  <c r="Y290" i="5"/>
  <c r="Z290" i="5"/>
  <c r="AA290" i="5"/>
  <c r="AB290" i="5"/>
  <c r="AC290" i="5"/>
  <c r="AD290" i="5"/>
  <c r="W291" i="5"/>
  <c r="X291" i="5"/>
  <c r="Y291" i="5"/>
  <c r="Z291" i="5"/>
  <c r="AA291" i="5"/>
  <c r="AB291" i="5"/>
  <c r="AC291" i="5"/>
  <c r="AD291" i="5"/>
  <c r="W292" i="5"/>
  <c r="X292" i="5"/>
  <c r="Y292" i="5"/>
  <c r="Z292" i="5"/>
  <c r="AA292" i="5"/>
  <c r="AB292" i="5"/>
  <c r="AC292" i="5"/>
  <c r="AD292" i="5"/>
  <c r="W293" i="5"/>
  <c r="X293" i="5"/>
  <c r="Y293" i="5"/>
  <c r="Z293" i="5"/>
  <c r="AA293" i="5"/>
  <c r="AB293" i="5"/>
  <c r="AC293" i="5"/>
  <c r="AD293" i="5"/>
  <c r="W294" i="5"/>
  <c r="X294" i="5"/>
  <c r="Y294" i="5"/>
  <c r="Z294" i="5"/>
  <c r="AA294" i="5"/>
  <c r="AB294" i="5"/>
  <c r="AC294" i="5"/>
  <c r="AD294" i="5"/>
  <c r="W295" i="5"/>
  <c r="X295" i="5"/>
  <c r="Y295" i="5"/>
  <c r="Z295" i="5"/>
  <c r="AA295" i="5"/>
  <c r="AB295" i="5"/>
  <c r="AC295" i="5"/>
  <c r="AD295" i="5"/>
  <c r="W296" i="5"/>
  <c r="X296" i="5"/>
  <c r="Y296" i="5"/>
  <c r="Z296" i="5"/>
  <c r="AA296" i="5"/>
  <c r="AB296" i="5"/>
  <c r="AC296" i="5"/>
  <c r="AD296" i="5"/>
  <c r="W297" i="5"/>
  <c r="X297" i="5"/>
  <c r="Y297" i="5"/>
  <c r="Z297" i="5"/>
  <c r="AA297" i="5"/>
  <c r="AB297" i="5"/>
  <c r="AC297" i="5"/>
  <c r="AD297" i="5"/>
  <c r="W298" i="5"/>
  <c r="X298" i="5"/>
  <c r="Y298" i="5"/>
  <c r="Z298" i="5"/>
  <c r="AA298" i="5"/>
  <c r="AB298" i="5"/>
  <c r="AC298" i="5"/>
  <c r="AD298" i="5"/>
  <c r="W299" i="5"/>
  <c r="X299" i="5"/>
  <c r="Y299" i="5"/>
  <c r="Z299" i="5"/>
  <c r="AA299" i="5"/>
  <c r="AB299" i="5"/>
  <c r="AC299" i="5"/>
  <c r="AD299" i="5"/>
  <c r="W300" i="5"/>
  <c r="X300" i="5"/>
  <c r="Y300" i="5"/>
  <c r="Z300" i="5"/>
  <c r="AA300" i="5"/>
  <c r="AB300" i="5"/>
  <c r="AC300" i="5"/>
  <c r="AD300" i="5"/>
  <c r="W301" i="5"/>
  <c r="X301" i="5"/>
  <c r="Y301" i="5"/>
  <c r="Z301" i="5"/>
  <c r="AA301" i="5"/>
  <c r="AB301" i="5"/>
  <c r="AC301" i="5"/>
  <c r="AD301" i="5"/>
  <c r="W302" i="5"/>
  <c r="X302" i="5"/>
  <c r="Y302" i="5"/>
  <c r="Z302" i="5"/>
  <c r="AA302" i="5"/>
  <c r="AB302" i="5"/>
  <c r="AC302" i="5"/>
  <c r="AD302" i="5"/>
  <c r="W303" i="5"/>
  <c r="X303" i="5"/>
  <c r="Y303" i="5"/>
  <c r="Z303" i="5"/>
  <c r="AA303" i="5"/>
  <c r="AB303" i="5"/>
  <c r="AC303" i="5"/>
  <c r="AD303" i="5"/>
  <c r="W304" i="5"/>
  <c r="X304" i="5"/>
  <c r="Y304" i="5"/>
  <c r="Z304" i="5"/>
  <c r="AA304" i="5"/>
  <c r="AB304" i="5"/>
  <c r="AC304" i="5"/>
  <c r="AD304" i="5"/>
  <c r="W305" i="5"/>
  <c r="X305" i="5"/>
  <c r="Y305" i="5"/>
  <c r="Z305" i="5"/>
  <c r="AA305" i="5"/>
  <c r="AB305" i="5"/>
  <c r="AC305" i="5"/>
  <c r="AD305" i="5"/>
  <c r="W306" i="5"/>
  <c r="X306" i="5"/>
  <c r="Y306" i="5"/>
  <c r="Z306" i="5"/>
  <c r="AA306" i="5"/>
  <c r="AB306" i="5"/>
  <c r="AC306" i="5"/>
  <c r="AD306" i="5"/>
  <c r="W307" i="5"/>
  <c r="X307" i="5"/>
  <c r="Y307" i="5"/>
  <c r="Z307" i="5"/>
  <c r="AA307" i="5"/>
  <c r="AB307" i="5"/>
  <c r="AC307" i="5"/>
  <c r="AD307" i="5"/>
  <c r="W308" i="5"/>
  <c r="X308" i="5"/>
  <c r="Y308" i="5"/>
  <c r="Z308" i="5"/>
  <c r="AA308" i="5"/>
  <c r="AB308" i="5"/>
  <c r="AC308" i="5"/>
  <c r="AD308" i="5"/>
  <c r="W309" i="5"/>
  <c r="X309" i="5"/>
  <c r="Y309" i="5"/>
  <c r="Z309" i="5"/>
  <c r="AA309" i="5"/>
  <c r="AB309" i="5"/>
  <c r="AC309" i="5"/>
  <c r="AD309" i="5"/>
  <c r="W310" i="5"/>
  <c r="X310" i="5"/>
  <c r="Y310" i="5"/>
  <c r="Z310" i="5"/>
  <c r="AA310" i="5"/>
  <c r="AB310" i="5"/>
  <c r="AC310" i="5"/>
  <c r="AD310" i="5"/>
  <c r="W311" i="5"/>
  <c r="X311" i="5"/>
  <c r="Y311" i="5"/>
  <c r="Z311" i="5"/>
  <c r="AA311" i="5"/>
  <c r="AB311" i="5"/>
  <c r="AC311" i="5"/>
  <c r="AD311" i="5"/>
  <c r="W312" i="5"/>
  <c r="X312" i="5"/>
  <c r="Y312" i="5"/>
  <c r="Z312" i="5"/>
  <c r="AA312" i="5"/>
  <c r="AB312" i="5"/>
  <c r="AC312" i="5"/>
  <c r="AD312" i="5"/>
  <c r="W313" i="5"/>
  <c r="X313" i="5"/>
  <c r="Y313" i="5"/>
  <c r="Z313" i="5"/>
  <c r="AA313" i="5"/>
  <c r="AB313" i="5"/>
  <c r="AC313" i="5"/>
  <c r="AD313" i="5"/>
  <c r="W314" i="5"/>
  <c r="X314" i="5"/>
  <c r="Y314" i="5"/>
  <c r="Z314" i="5"/>
  <c r="AA314" i="5"/>
  <c r="AB314" i="5"/>
  <c r="AC314" i="5"/>
  <c r="AD314" i="5"/>
  <c r="W315" i="5"/>
  <c r="X315" i="5"/>
  <c r="Y315" i="5"/>
  <c r="Z315" i="5"/>
  <c r="AA315" i="5"/>
  <c r="AB315" i="5"/>
  <c r="AC315" i="5"/>
  <c r="AD315" i="5"/>
  <c r="W316" i="5"/>
  <c r="X316" i="5"/>
  <c r="Y316" i="5"/>
  <c r="Z316" i="5"/>
  <c r="AA316" i="5"/>
  <c r="AB316" i="5"/>
  <c r="AC316" i="5"/>
  <c r="AD316" i="5"/>
  <c r="W317" i="5"/>
  <c r="X317" i="5"/>
  <c r="Y317" i="5"/>
  <c r="Z317" i="5"/>
  <c r="AA317" i="5"/>
  <c r="AB317" i="5"/>
  <c r="AC317" i="5"/>
  <c r="AD317" i="5"/>
  <c r="W318" i="5"/>
  <c r="X318" i="5"/>
  <c r="Y318" i="5"/>
  <c r="Z318" i="5"/>
  <c r="AA318" i="5"/>
  <c r="AB318" i="5"/>
  <c r="AC318" i="5"/>
  <c r="AD318" i="5"/>
  <c r="H32" i="5"/>
  <c r="J32" i="5"/>
  <c r="M32" i="5"/>
  <c r="N32" i="5"/>
  <c r="O32" i="5"/>
  <c r="P32" i="5"/>
  <c r="Q32" i="5"/>
  <c r="R32" i="5"/>
  <c r="S32" i="5"/>
  <c r="T32" i="5"/>
  <c r="U32" i="5"/>
  <c r="Y32" i="5" s="1"/>
  <c r="AF32" i="5"/>
  <c r="AG32" i="5"/>
  <c r="AH32" i="5"/>
  <c r="AI32" i="5"/>
  <c r="AJ32" i="5"/>
  <c r="AK32" i="5"/>
  <c r="AL32" i="5"/>
  <c r="AM32" i="5"/>
  <c r="AN32" i="5"/>
  <c r="AP32" i="5"/>
  <c r="AQ32" i="5"/>
  <c r="AR32" i="5"/>
  <c r="AS32" i="5"/>
  <c r="AT32" i="5"/>
  <c r="AU32" i="5"/>
  <c r="AV32" i="5"/>
  <c r="AW32" i="5"/>
  <c r="AX32" i="5"/>
  <c r="F32" i="5"/>
  <c r="J84" i="13"/>
  <c r="K84" i="13"/>
  <c r="M85" i="5"/>
  <c r="N85" i="5"/>
  <c r="O85" i="5"/>
  <c r="P85" i="5"/>
  <c r="Q85" i="5"/>
  <c r="R85" i="5"/>
  <c r="S85" i="5"/>
  <c r="T85" i="5"/>
  <c r="U85" i="5"/>
  <c r="V85" i="5"/>
  <c r="AE85" i="5"/>
  <c r="AF85" i="5"/>
  <c r="AG85" i="5"/>
  <c r="AH85" i="5"/>
  <c r="AI85" i="5"/>
  <c r="AJ85" i="5"/>
  <c r="AK85" i="5"/>
  <c r="AL85" i="5"/>
  <c r="AM85" i="5"/>
  <c r="AN85" i="5"/>
  <c r="AO85" i="5"/>
  <c r="AP85" i="5"/>
  <c r="AQ85" i="5"/>
  <c r="AR85" i="5"/>
  <c r="AS85" i="5"/>
  <c r="AT85" i="5"/>
  <c r="AU85" i="5"/>
  <c r="AV85" i="5"/>
  <c r="AW85" i="5"/>
  <c r="AX85" i="5"/>
  <c r="BH85" i="5"/>
  <c r="H85" i="5"/>
  <c r="J85" i="5"/>
  <c r="F85" i="5"/>
  <c r="K99" i="13"/>
  <c r="K100" i="13"/>
  <c r="K101" i="13"/>
  <c r="K102" i="13"/>
  <c r="K103" i="13"/>
  <c r="K104" i="13"/>
  <c r="K105" i="13"/>
  <c r="K106" i="13"/>
  <c r="K107" i="13"/>
  <c r="K108" i="13"/>
  <c r="K109" i="13"/>
  <c r="K110" i="13"/>
  <c r="K111" i="13"/>
  <c r="K112" i="13"/>
  <c r="K113" i="13"/>
  <c r="K114" i="13"/>
  <c r="K115" i="13"/>
  <c r="K116" i="13"/>
  <c r="K117" i="13"/>
  <c r="K118" i="13"/>
  <c r="K119" i="13"/>
  <c r="K120" i="13"/>
  <c r="K121" i="13"/>
  <c r="K122" i="13"/>
  <c r="K123" i="13"/>
  <c r="K124" i="13"/>
  <c r="K125" i="13"/>
  <c r="K126" i="13"/>
  <c r="K127" i="13"/>
  <c r="K128" i="13"/>
  <c r="K129" i="13"/>
  <c r="K130" i="13"/>
  <c r="K131" i="13"/>
  <c r="K132" i="13"/>
  <c r="K133" i="13"/>
  <c r="K134" i="13"/>
  <c r="K135" i="13"/>
  <c r="K136" i="13"/>
  <c r="K137" i="13"/>
  <c r="K138" i="13"/>
  <c r="K139" i="13"/>
  <c r="K140" i="13"/>
  <c r="K141" i="13"/>
  <c r="K142" i="13"/>
  <c r="K143" i="13"/>
  <c r="K144" i="13"/>
  <c r="K145" i="13"/>
  <c r="K146" i="13"/>
  <c r="K147" i="13"/>
  <c r="K148" i="13"/>
  <c r="K149" i="13"/>
  <c r="K150" i="13"/>
  <c r="K151" i="13"/>
  <c r="K152" i="13"/>
  <c r="K153" i="13"/>
  <c r="K154" i="13"/>
  <c r="K155" i="13"/>
  <c r="K156" i="13"/>
  <c r="K157" i="13"/>
  <c r="K158" i="13"/>
  <c r="K159" i="13"/>
  <c r="K160" i="13"/>
  <c r="K161" i="13"/>
  <c r="K162" i="13"/>
  <c r="K163" i="13"/>
  <c r="K164" i="13"/>
  <c r="K165" i="13"/>
  <c r="K166" i="13"/>
  <c r="K167" i="13"/>
  <c r="K168" i="13"/>
  <c r="K169" i="13"/>
  <c r="K170" i="13"/>
  <c r="K171" i="13"/>
  <c r="K172" i="13"/>
  <c r="K173" i="13"/>
  <c r="K174" i="13"/>
  <c r="K175" i="13"/>
  <c r="K176" i="13"/>
  <c r="K177" i="13"/>
  <c r="K178" i="13"/>
  <c r="K179" i="13"/>
  <c r="K180" i="13"/>
  <c r="K181" i="13"/>
  <c r="K182" i="13"/>
  <c r="K183" i="13"/>
  <c r="K184" i="13"/>
  <c r="K185" i="13"/>
  <c r="K186" i="13"/>
  <c r="K187" i="13"/>
  <c r="K188" i="13"/>
  <c r="K189" i="13"/>
  <c r="K190" i="13"/>
  <c r="K191" i="13"/>
  <c r="K192" i="13"/>
  <c r="K193" i="13"/>
  <c r="K194" i="13"/>
  <c r="K195" i="13"/>
  <c r="K196" i="13"/>
  <c r="K197" i="13"/>
  <c r="K198" i="13"/>
  <c r="K199" i="13"/>
  <c r="K200" i="13"/>
  <c r="K201" i="13"/>
  <c r="K202" i="13"/>
  <c r="K203" i="13"/>
  <c r="K204" i="13"/>
  <c r="K205" i="13"/>
  <c r="K206" i="13"/>
  <c r="K207" i="13"/>
  <c r="K208" i="13"/>
  <c r="K209" i="13"/>
  <c r="K210" i="13"/>
  <c r="K211" i="13"/>
  <c r="K212" i="13"/>
  <c r="K213" i="13"/>
  <c r="K214" i="13"/>
  <c r="K215" i="13"/>
  <c r="K216" i="13"/>
  <c r="K217" i="13"/>
  <c r="K218" i="13"/>
  <c r="K219" i="13"/>
  <c r="K220" i="13"/>
  <c r="K221" i="13"/>
  <c r="K222" i="13"/>
  <c r="K223" i="13"/>
  <c r="K224" i="13"/>
  <c r="K225" i="13"/>
  <c r="K226" i="13"/>
  <c r="K227" i="13"/>
  <c r="K228" i="13"/>
  <c r="K229" i="13"/>
  <c r="K230" i="13"/>
  <c r="K231" i="13"/>
  <c r="K232" i="13"/>
  <c r="K233" i="13"/>
  <c r="K234" i="13"/>
  <c r="K235" i="13"/>
  <c r="K236" i="13"/>
  <c r="K237" i="13"/>
  <c r="K238" i="13"/>
  <c r="K239" i="13"/>
  <c r="K240" i="13"/>
  <c r="K241" i="13"/>
  <c r="K242" i="13"/>
  <c r="K244" i="13"/>
  <c r="K245" i="13"/>
  <c r="K246" i="13"/>
  <c r="K247" i="13"/>
  <c r="K248" i="13"/>
  <c r="K249" i="13"/>
  <c r="K250" i="13"/>
  <c r="K251" i="13"/>
  <c r="K252" i="13"/>
  <c r="K253" i="13"/>
  <c r="K254" i="13"/>
  <c r="K255" i="13"/>
  <c r="K256" i="13"/>
  <c r="K257" i="13"/>
  <c r="K258" i="13"/>
  <c r="K259" i="13"/>
  <c r="K260" i="13"/>
  <c r="K261" i="13"/>
  <c r="K262" i="13"/>
  <c r="K263" i="13"/>
  <c r="K264" i="13"/>
  <c r="K265" i="13"/>
  <c r="K266" i="13"/>
  <c r="K267" i="13"/>
  <c r="K268" i="13"/>
  <c r="K269" i="13"/>
  <c r="K270" i="13"/>
  <c r="K271" i="13"/>
  <c r="K272" i="13"/>
  <c r="K273" i="13"/>
  <c r="K274" i="13"/>
  <c r="K275" i="13"/>
  <c r="K276" i="13"/>
  <c r="K277" i="13"/>
  <c r="K278" i="13"/>
  <c r="K279" i="13"/>
  <c r="K280" i="13"/>
  <c r="K281" i="13"/>
  <c r="K282" i="13"/>
  <c r="K283" i="13"/>
  <c r="K284" i="13"/>
  <c r="K285" i="13"/>
  <c r="K286" i="13"/>
  <c r="K287" i="13"/>
  <c r="K288" i="13"/>
  <c r="K289" i="13"/>
  <c r="K290" i="13"/>
  <c r="K291" i="13"/>
  <c r="K292" i="13"/>
  <c r="K293" i="13"/>
  <c r="K294" i="13"/>
  <c r="K295" i="13"/>
  <c r="K296" i="13"/>
  <c r="K297" i="13"/>
  <c r="K298" i="13"/>
  <c r="K299" i="13"/>
  <c r="K300" i="13"/>
  <c r="K301" i="13"/>
  <c r="K302" i="13"/>
  <c r="K303" i="13"/>
  <c r="K304" i="13"/>
  <c r="K305" i="13"/>
  <c r="K306" i="13"/>
  <c r="K307" i="13"/>
  <c r="K308" i="13"/>
  <c r="K309" i="13"/>
  <c r="K310" i="13"/>
  <c r="K311" i="13"/>
  <c r="K312" i="13"/>
  <c r="K313" i="13"/>
  <c r="K314" i="13"/>
  <c r="K315" i="13"/>
  <c r="K316" i="13"/>
  <c r="K317" i="13"/>
  <c r="K318" i="13"/>
  <c r="K320" i="13"/>
  <c r="K321" i="13"/>
  <c r="K322" i="13"/>
  <c r="K323" i="13"/>
  <c r="K324" i="13"/>
  <c r="K325" i="13"/>
  <c r="K326" i="13"/>
  <c r="K327" i="13"/>
  <c r="K328" i="13"/>
  <c r="K329" i="13"/>
  <c r="K330" i="13"/>
  <c r="K331" i="13"/>
  <c r="K332" i="13"/>
  <c r="K333" i="13"/>
  <c r="K334" i="13"/>
  <c r="K335" i="13"/>
  <c r="K336" i="13"/>
  <c r="J99" i="13"/>
  <c r="J100" i="13"/>
  <c r="J101" i="13"/>
  <c r="J102" i="13"/>
  <c r="J103" i="13"/>
  <c r="J104" i="13"/>
  <c r="J105" i="13"/>
  <c r="J106" i="13"/>
  <c r="J107" i="13"/>
  <c r="J108" i="13"/>
  <c r="J109" i="13"/>
  <c r="J110" i="13"/>
  <c r="J111" i="13"/>
  <c r="J112" i="13"/>
  <c r="J113" i="13"/>
  <c r="J114" i="13"/>
  <c r="J115" i="13"/>
  <c r="J116" i="13"/>
  <c r="J117" i="13"/>
  <c r="J118" i="13"/>
  <c r="J119" i="13"/>
  <c r="J120" i="13"/>
  <c r="J121" i="13"/>
  <c r="J122" i="13"/>
  <c r="J123" i="13"/>
  <c r="J124" i="13"/>
  <c r="J125" i="13"/>
  <c r="J126" i="13"/>
  <c r="J127" i="13"/>
  <c r="J128" i="13"/>
  <c r="J129" i="13"/>
  <c r="J130" i="13"/>
  <c r="J131" i="13"/>
  <c r="J132" i="13"/>
  <c r="J133" i="13"/>
  <c r="J134" i="13"/>
  <c r="J135" i="13"/>
  <c r="J136" i="13"/>
  <c r="J137" i="13"/>
  <c r="J138" i="13"/>
  <c r="J139" i="13"/>
  <c r="J140" i="13"/>
  <c r="J141" i="13"/>
  <c r="J142" i="13"/>
  <c r="J143" i="13"/>
  <c r="J144" i="13"/>
  <c r="J145" i="13"/>
  <c r="J146" i="13"/>
  <c r="J147" i="13"/>
  <c r="J148" i="13"/>
  <c r="J149" i="13"/>
  <c r="J150" i="13"/>
  <c r="J151" i="13"/>
  <c r="J152" i="13"/>
  <c r="J153" i="13"/>
  <c r="J154" i="13"/>
  <c r="J155" i="13"/>
  <c r="J156" i="13"/>
  <c r="J157" i="13"/>
  <c r="J158" i="13"/>
  <c r="J159" i="13"/>
  <c r="J160" i="13"/>
  <c r="J161" i="13"/>
  <c r="J162" i="13"/>
  <c r="J163" i="13"/>
  <c r="J164" i="13"/>
  <c r="J165" i="13"/>
  <c r="J166" i="13"/>
  <c r="J167" i="13"/>
  <c r="J168" i="13"/>
  <c r="J169" i="13"/>
  <c r="J170" i="13"/>
  <c r="J171" i="13"/>
  <c r="J172" i="13"/>
  <c r="J173" i="13"/>
  <c r="J174" i="13"/>
  <c r="J175" i="13"/>
  <c r="J176" i="13"/>
  <c r="J177" i="13"/>
  <c r="J178" i="13"/>
  <c r="J179" i="13"/>
  <c r="J180" i="13"/>
  <c r="J181" i="13"/>
  <c r="J182" i="13"/>
  <c r="J183" i="13"/>
  <c r="J184" i="13"/>
  <c r="J185" i="13"/>
  <c r="J186" i="13"/>
  <c r="J187" i="13"/>
  <c r="J188" i="13"/>
  <c r="J189" i="13"/>
  <c r="J190" i="13"/>
  <c r="J191" i="13"/>
  <c r="J192" i="13"/>
  <c r="J193" i="13"/>
  <c r="J194" i="13"/>
  <c r="J195" i="13"/>
  <c r="J196" i="13"/>
  <c r="J197" i="13"/>
  <c r="J198" i="13"/>
  <c r="J199" i="13"/>
  <c r="J200" i="13"/>
  <c r="J201" i="13"/>
  <c r="J202" i="13"/>
  <c r="J203" i="13"/>
  <c r="J204" i="13"/>
  <c r="J205" i="13"/>
  <c r="J206" i="13"/>
  <c r="J207" i="13"/>
  <c r="J208" i="13"/>
  <c r="J209" i="13"/>
  <c r="J210" i="13"/>
  <c r="J211" i="13"/>
  <c r="J212" i="13"/>
  <c r="J213" i="13"/>
  <c r="J214" i="13"/>
  <c r="J215" i="13"/>
  <c r="J216" i="13"/>
  <c r="J217" i="13"/>
  <c r="J218" i="13"/>
  <c r="J219" i="13"/>
  <c r="J220" i="13"/>
  <c r="J221" i="13"/>
  <c r="J222" i="13"/>
  <c r="J223" i="13"/>
  <c r="J224" i="13"/>
  <c r="J225" i="13"/>
  <c r="J226" i="13"/>
  <c r="J227" i="13"/>
  <c r="J228" i="13"/>
  <c r="J229" i="13"/>
  <c r="J230" i="13"/>
  <c r="J231" i="13"/>
  <c r="J232" i="13"/>
  <c r="J233" i="13"/>
  <c r="J234" i="13"/>
  <c r="J235" i="13"/>
  <c r="J236" i="13"/>
  <c r="J237" i="13"/>
  <c r="J238" i="13"/>
  <c r="J239" i="13"/>
  <c r="J240" i="13"/>
  <c r="J241" i="13"/>
  <c r="J242" i="13"/>
  <c r="J244" i="13"/>
  <c r="J245" i="13"/>
  <c r="J246" i="13"/>
  <c r="J247" i="13"/>
  <c r="J248" i="13"/>
  <c r="J249" i="13"/>
  <c r="J250" i="13"/>
  <c r="J251" i="13"/>
  <c r="J252" i="13"/>
  <c r="J253" i="13"/>
  <c r="J254" i="13"/>
  <c r="J255" i="13"/>
  <c r="J256" i="13"/>
  <c r="J257" i="13"/>
  <c r="J258" i="13"/>
  <c r="J259" i="13"/>
  <c r="J260" i="13"/>
  <c r="J261" i="13"/>
  <c r="J262" i="13"/>
  <c r="J263" i="13"/>
  <c r="J264" i="13"/>
  <c r="J265" i="13"/>
  <c r="J266" i="13"/>
  <c r="J267" i="13"/>
  <c r="J268" i="13"/>
  <c r="J269" i="13"/>
  <c r="J270" i="13"/>
  <c r="J271" i="13"/>
  <c r="J272" i="13"/>
  <c r="J273" i="13"/>
  <c r="J274" i="13"/>
  <c r="J275" i="13"/>
  <c r="J276" i="13"/>
  <c r="J277" i="13"/>
  <c r="J278" i="13"/>
  <c r="J279" i="13"/>
  <c r="J280" i="13"/>
  <c r="J281" i="13"/>
  <c r="J282" i="13"/>
  <c r="J283" i="13"/>
  <c r="J284" i="13"/>
  <c r="J285" i="13"/>
  <c r="J286" i="13"/>
  <c r="J287" i="13"/>
  <c r="J288" i="13"/>
  <c r="J289" i="13"/>
  <c r="J290" i="13"/>
  <c r="J291" i="13"/>
  <c r="J292" i="13"/>
  <c r="J293" i="13"/>
  <c r="J294" i="13"/>
  <c r="J295" i="13"/>
  <c r="J296" i="13"/>
  <c r="J297" i="13"/>
  <c r="J298" i="13"/>
  <c r="J299" i="13"/>
  <c r="J300" i="13"/>
  <c r="J301" i="13"/>
  <c r="J302" i="13"/>
  <c r="J303" i="13"/>
  <c r="J304" i="13"/>
  <c r="J305" i="13"/>
  <c r="J306" i="13"/>
  <c r="J307" i="13"/>
  <c r="J308" i="13"/>
  <c r="J309" i="13"/>
  <c r="J310" i="13"/>
  <c r="J311" i="13"/>
  <c r="J312" i="13"/>
  <c r="J313" i="13"/>
  <c r="J314" i="13"/>
  <c r="J315" i="13"/>
  <c r="J316" i="13"/>
  <c r="J317" i="13"/>
  <c r="J318" i="13"/>
  <c r="J320" i="13"/>
  <c r="J321" i="13"/>
  <c r="J322" i="13"/>
  <c r="J323" i="13"/>
  <c r="J324" i="13"/>
  <c r="J325" i="13"/>
  <c r="J326" i="13"/>
  <c r="J327" i="13"/>
  <c r="J328" i="13"/>
  <c r="J329" i="13"/>
  <c r="J330" i="13"/>
  <c r="J331" i="13"/>
  <c r="J332" i="13"/>
  <c r="J333" i="13"/>
  <c r="J334" i="13"/>
  <c r="J335" i="13"/>
  <c r="J336" i="13"/>
  <c r="G319" i="13"/>
  <c r="H319" i="13"/>
  <c r="I319" i="13"/>
  <c r="F319" i="13"/>
  <c r="G243" i="13"/>
  <c r="H243" i="13"/>
  <c r="I243" i="13"/>
  <c r="F243" i="13"/>
  <c r="G98" i="13"/>
  <c r="H98" i="13"/>
  <c r="I98" i="13"/>
  <c r="F98" i="13"/>
  <c r="BW243" i="5"/>
  <c r="BY243" i="5"/>
  <c r="BZ243" i="5" s="1"/>
  <c r="BU243" i="5"/>
  <c r="H243" i="5"/>
  <c r="J243" i="5"/>
  <c r="M243" i="5"/>
  <c r="N243" i="5"/>
  <c r="O243" i="5"/>
  <c r="P243" i="5"/>
  <c r="Q243" i="5"/>
  <c r="R243" i="5"/>
  <c r="S243" i="5"/>
  <c r="T243" i="5"/>
  <c r="U243" i="5"/>
  <c r="AF243" i="5"/>
  <c r="AG243" i="5"/>
  <c r="AH243" i="5"/>
  <c r="AI243" i="5"/>
  <c r="AJ243" i="5"/>
  <c r="AK243" i="5"/>
  <c r="AL243" i="5"/>
  <c r="AM243" i="5"/>
  <c r="AN243" i="5"/>
  <c r="AP243" i="5"/>
  <c r="AQ243" i="5"/>
  <c r="AR243" i="5"/>
  <c r="AS243" i="5"/>
  <c r="AT243" i="5"/>
  <c r="AU243" i="5"/>
  <c r="AV243" i="5"/>
  <c r="AW243" i="5"/>
  <c r="AX243" i="5"/>
  <c r="F243" i="5"/>
  <c r="F358" i="5" s="1"/>
  <c r="BW98" i="5"/>
  <c r="BY98" i="5"/>
  <c r="BZ98" i="5" s="1"/>
  <c r="BU98" i="5"/>
  <c r="M98" i="5"/>
  <c r="N98" i="5"/>
  <c r="O98" i="5"/>
  <c r="P98" i="5"/>
  <c r="Q98" i="5"/>
  <c r="R98" i="5"/>
  <c r="S98" i="5"/>
  <c r="T98" i="5"/>
  <c r="U98" i="5"/>
  <c r="AF98" i="5"/>
  <c r="AG98" i="5"/>
  <c r="AH98" i="5"/>
  <c r="AI98" i="5"/>
  <c r="AJ98" i="5"/>
  <c r="AK98" i="5"/>
  <c r="AL98" i="5"/>
  <c r="AM98" i="5"/>
  <c r="AN98" i="5"/>
  <c r="AO98" i="5"/>
  <c r="AP98" i="5"/>
  <c r="AQ98" i="5"/>
  <c r="AR98" i="5"/>
  <c r="AS98" i="5"/>
  <c r="AT98" i="5"/>
  <c r="AU98" i="5"/>
  <c r="AV98" i="5"/>
  <c r="AW98" i="5"/>
  <c r="AX98" i="5"/>
  <c r="H98" i="5"/>
  <c r="J98" i="5"/>
  <c r="F98" i="5"/>
  <c r="AY20" i="5"/>
  <c r="BX110" i="5"/>
  <c r="BV110" i="5"/>
  <c r="BT110" i="5"/>
  <c r="BR110" i="5"/>
  <c r="BP110" i="5"/>
  <c r="BN110" i="5"/>
  <c r="BL110" i="5"/>
  <c r="BI110" i="5"/>
  <c r="BJ110" i="5" s="1"/>
  <c r="BG110" i="5"/>
  <c r="I110" i="5" s="1"/>
  <c r="BF110" i="5"/>
  <c r="BE110" i="5"/>
  <c r="BD110" i="5"/>
  <c r="BC110" i="5"/>
  <c r="BB110" i="5"/>
  <c r="BA110" i="5"/>
  <c r="AZ110" i="5"/>
  <c r="AY110" i="5"/>
  <c r="G110" i="5"/>
  <c r="AZ312" i="5"/>
  <c r="L15" i="3"/>
  <c r="K6" i="13"/>
  <c r="J6" i="13"/>
  <c r="F1" i="13"/>
  <c r="G1" i="13" s="1"/>
  <c r="H1" i="13" s="1"/>
  <c r="I1" i="13" s="1"/>
  <c r="J1" i="13" s="1"/>
  <c r="K1" i="13" s="1"/>
  <c r="L1" i="13" s="1"/>
  <c r="M1" i="13" s="1"/>
  <c r="N1" i="13" s="1"/>
  <c r="O1" i="13" s="1"/>
  <c r="P1" i="13" s="1"/>
  <c r="Q1" i="13" s="1"/>
  <c r="R1" i="13" s="1"/>
  <c r="S1" i="13" s="1"/>
  <c r="T1" i="13" s="1"/>
  <c r="U1" i="13" s="1"/>
  <c r="V1" i="13" s="1"/>
  <c r="W1" i="13" s="1"/>
  <c r="X1" i="13" s="1"/>
  <c r="Y1" i="13" s="1"/>
  <c r="Z1" i="13" s="1"/>
  <c r="AA1" i="13" s="1"/>
  <c r="AB1" i="13" s="1"/>
  <c r="AC1" i="13" s="1"/>
  <c r="AD1" i="13" s="1"/>
  <c r="AE1" i="13" s="1"/>
  <c r="AF1" i="13" s="1"/>
  <c r="AG1" i="13" s="1"/>
  <c r="AH1" i="13" s="1"/>
  <c r="AI1" i="13" s="1"/>
  <c r="AJ1" i="13" s="1"/>
  <c r="AK1" i="13" s="1"/>
  <c r="AL1" i="13" s="1"/>
  <c r="AM1" i="13" s="1"/>
  <c r="AN1" i="13" s="1"/>
  <c r="AO1" i="13" s="1"/>
  <c r="AP1" i="13" s="1"/>
  <c r="AQ1" i="13" s="1"/>
  <c r="AR1" i="13" s="1"/>
  <c r="AS1" i="13" s="1"/>
  <c r="AT1" i="13" s="1"/>
  <c r="AU1" i="13" s="1"/>
  <c r="AV1" i="13" s="1"/>
  <c r="AW1" i="13" s="1"/>
  <c r="AX1" i="13" s="1"/>
  <c r="AY1" i="13" s="1"/>
  <c r="AZ1" i="13" s="1"/>
  <c r="BA1" i="13" s="1"/>
  <c r="BB1" i="13" s="1"/>
  <c r="BC1" i="13" s="1"/>
  <c r="BD1" i="13" s="1"/>
  <c r="BE1" i="13" s="1"/>
  <c r="BF1" i="13" s="1"/>
  <c r="BG1" i="13" s="1"/>
  <c r="BH1" i="13" s="1"/>
  <c r="BI1" i="13" s="1"/>
  <c r="BJ1" i="13" s="1"/>
  <c r="BK1" i="13" s="1"/>
  <c r="BL1" i="13" s="1"/>
  <c r="BM1" i="13" s="1"/>
  <c r="BN1" i="13" s="1"/>
  <c r="BO1" i="13" s="1"/>
  <c r="BP1" i="13" s="1"/>
  <c r="BQ1" i="13" s="1"/>
  <c r="BR1" i="13" s="1"/>
  <c r="BS1" i="13" s="1"/>
  <c r="BT1" i="13" s="1"/>
  <c r="BU1" i="13" s="1"/>
  <c r="BV1" i="13" s="1"/>
  <c r="BW1" i="13" s="1"/>
  <c r="K7" i="13"/>
  <c r="K8" i="13"/>
  <c r="K9" i="13"/>
  <c r="K10" i="13"/>
  <c r="K11" i="13"/>
  <c r="K12" i="13"/>
  <c r="K13" i="13"/>
  <c r="K14" i="13"/>
  <c r="K15" i="13"/>
  <c r="K16" i="13"/>
  <c r="K17" i="13"/>
  <c r="K18" i="13"/>
  <c r="K19" i="13"/>
  <c r="K20" i="13"/>
  <c r="K21" i="13"/>
  <c r="K22" i="13"/>
  <c r="K23" i="13"/>
  <c r="K24" i="13"/>
  <c r="K25" i="13"/>
  <c r="K26" i="13"/>
  <c r="K27" i="13"/>
  <c r="K28" i="13"/>
  <c r="K29" i="13"/>
  <c r="K30" i="13"/>
  <c r="K31" i="13"/>
  <c r="K33" i="13"/>
  <c r="K34" i="13"/>
  <c r="K35" i="13"/>
  <c r="K36" i="13"/>
  <c r="K37" i="13"/>
  <c r="K38" i="13"/>
  <c r="K39" i="13"/>
  <c r="K40" i="13"/>
  <c r="K41" i="13"/>
  <c r="K42" i="13"/>
  <c r="K43" i="13"/>
  <c r="K44" i="13"/>
  <c r="K45" i="13"/>
  <c r="K46" i="13"/>
  <c r="K47" i="13"/>
  <c r="K48" i="13"/>
  <c r="K49" i="13"/>
  <c r="K50" i="13"/>
  <c r="K51" i="13"/>
  <c r="K52" i="13"/>
  <c r="K53" i="13"/>
  <c r="K54" i="13"/>
  <c r="K55" i="13"/>
  <c r="K56" i="13"/>
  <c r="K57" i="13"/>
  <c r="K58" i="13"/>
  <c r="K59" i="13"/>
  <c r="K60" i="13"/>
  <c r="K61" i="13"/>
  <c r="K62" i="13"/>
  <c r="K63" i="13"/>
  <c r="K64" i="13"/>
  <c r="K65" i="13"/>
  <c r="K66" i="13"/>
  <c r="K67" i="13"/>
  <c r="K68" i="13"/>
  <c r="K69" i="13"/>
  <c r="K70" i="13"/>
  <c r="K71" i="13"/>
  <c r="K72" i="13"/>
  <c r="K73" i="13"/>
  <c r="K74" i="13"/>
  <c r="K75" i="13"/>
  <c r="K76" i="13"/>
  <c r="K77" i="13"/>
  <c r="K78" i="13"/>
  <c r="K79" i="13"/>
  <c r="K80" i="13"/>
  <c r="K81" i="13"/>
  <c r="K82" i="13"/>
  <c r="K83" i="13"/>
  <c r="K85" i="13"/>
  <c r="K86" i="13"/>
  <c r="K87" i="13"/>
  <c r="K88" i="13"/>
  <c r="K89" i="13"/>
  <c r="K90" i="13"/>
  <c r="K91" i="13"/>
  <c r="K92" i="13"/>
  <c r="K93" i="13"/>
  <c r="K94" i="13"/>
  <c r="K95" i="13"/>
  <c r="K96" i="13"/>
  <c r="K97" i="13"/>
  <c r="J7" i="13"/>
  <c r="J8" i="13"/>
  <c r="J9" i="13"/>
  <c r="J10" i="13"/>
  <c r="J11" i="13"/>
  <c r="J12" i="13"/>
  <c r="J13" i="13"/>
  <c r="J14" i="13"/>
  <c r="J15" i="13"/>
  <c r="J16" i="13"/>
  <c r="J17" i="13"/>
  <c r="J18" i="13"/>
  <c r="J19" i="13"/>
  <c r="J20" i="13"/>
  <c r="J21" i="13"/>
  <c r="J22" i="13"/>
  <c r="J23" i="13"/>
  <c r="J24" i="13"/>
  <c r="J25" i="13"/>
  <c r="J26" i="13"/>
  <c r="J27" i="13"/>
  <c r="J28" i="13"/>
  <c r="J29" i="13"/>
  <c r="J30" i="13"/>
  <c r="J31" i="13"/>
  <c r="J33" i="13"/>
  <c r="J34" i="13"/>
  <c r="J35" i="13"/>
  <c r="J36" i="13"/>
  <c r="J37" i="13"/>
  <c r="J38" i="13"/>
  <c r="J39" i="13"/>
  <c r="J40" i="13"/>
  <c r="J41" i="13"/>
  <c r="J42" i="13"/>
  <c r="J43" i="13"/>
  <c r="J44" i="13"/>
  <c r="J45" i="13"/>
  <c r="J46" i="13"/>
  <c r="J47" i="13"/>
  <c r="J48" i="13"/>
  <c r="J49" i="13"/>
  <c r="J50" i="13"/>
  <c r="J51" i="13"/>
  <c r="J52" i="13"/>
  <c r="J53" i="13"/>
  <c r="J54" i="13"/>
  <c r="J55" i="13"/>
  <c r="J56" i="13"/>
  <c r="J57" i="13"/>
  <c r="J58" i="13"/>
  <c r="J59" i="13"/>
  <c r="J60" i="13"/>
  <c r="J61" i="13"/>
  <c r="J62" i="13"/>
  <c r="J63" i="13"/>
  <c r="J64" i="13"/>
  <c r="J65" i="13"/>
  <c r="J66" i="13"/>
  <c r="J67" i="13"/>
  <c r="J68" i="13"/>
  <c r="J69" i="13"/>
  <c r="J70" i="13"/>
  <c r="J71" i="13"/>
  <c r="J72" i="13"/>
  <c r="J73" i="13"/>
  <c r="J74" i="13"/>
  <c r="J75" i="13"/>
  <c r="J76" i="13"/>
  <c r="J77" i="13"/>
  <c r="J78" i="13"/>
  <c r="J79" i="13"/>
  <c r="J80" i="13"/>
  <c r="J81" i="13"/>
  <c r="J82" i="13"/>
  <c r="J83" i="13"/>
  <c r="J85" i="13"/>
  <c r="J86" i="13"/>
  <c r="J87" i="13"/>
  <c r="J88" i="13"/>
  <c r="J89" i="13"/>
  <c r="J90" i="13"/>
  <c r="J91" i="13"/>
  <c r="J92" i="13"/>
  <c r="J93" i="13"/>
  <c r="J94" i="13"/>
  <c r="J95" i="13"/>
  <c r="J96" i="13"/>
  <c r="J97" i="13"/>
  <c r="N356" i="13"/>
  <c r="P356" i="13"/>
  <c r="BX7" i="5"/>
  <c r="BX8" i="5"/>
  <c r="BX9" i="5"/>
  <c r="BX10" i="5"/>
  <c r="BX11" i="5"/>
  <c r="BX12" i="5"/>
  <c r="BX13" i="5"/>
  <c r="BX14" i="5"/>
  <c r="BX15" i="5"/>
  <c r="BX16" i="5"/>
  <c r="BX17" i="5"/>
  <c r="BX18" i="5"/>
  <c r="BX19" i="5"/>
  <c r="BX20" i="5"/>
  <c r="BX21" i="5"/>
  <c r="BX22" i="5"/>
  <c r="BX23" i="5"/>
  <c r="BX24" i="5"/>
  <c r="BX25" i="5"/>
  <c r="BX26" i="5"/>
  <c r="BX27" i="5"/>
  <c r="BX28" i="5"/>
  <c r="BX29" i="5"/>
  <c r="BX30" i="5"/>
  <c r="BX31" i="5"/>
  <c r="BX33" i="5"/>
  <c r="BX34" i="5"/>
  <c r="BX35" i="5"/>
  <c r="BX36" i="5"/>
  <c r="BX37" i="5"/>
  <c r="BX38" i="5"/>
  <c r="BX39" i="5"/>
  <c r="BX40" i="5"/>
  <c r="BX41" i="5"/>
  <c r="BX42" i="5"/>
  <c r="BX43" i="5"/>
  <c r="BX44" i="5"/>
  <c r="BX45" i="5"/>
  <c r="BX46" i="5"/>
  <c r="BX47" i="5"/>
  <c r="BX48" i="5"/>
  <c r="BX49" i="5"/>
  <c r="BX50" i="5"/>
  <c r="BX51" i="5"/>
  <c r="BX52" i="5"/>
  <c r="BX53" i="5"/>
  <c r="BX54" i="5"/>
  <c r="BX55" i="5"/>
  <c r="BX56" i="5"/>
  <c r="BX57" i="5"/>
  <c r="BX58" i="5"/>
  <c r="BX59" i="5"/>
  <c r="BX60" i="5"/>
  <c r="BX61" i="5"/>
  <c r="BX62" i="5"/>
  <c r="BX63" i="5"/>
  <c r="BX64" i="5"/>
  <c r="BX65" i="5"/>
  <c r="BX66" i="5"/>
  <c r="BX67" i="5"/>
  <c r="BX68" i="5"/>
  <c r="BX69" i="5"/>
  <c r="BX70" i="5"/>
  <c r="BX71" i="5"/>
  <c r="BX72" i="5"/>
  <c r="BX73" i="5"/>
  <c r="BX74" i="5"/>
  <c r="BX75" i="5"/>
  <c r="BX76" i="5"/>
  <c r="BX77" i="5"/>
  <c r="BX78" i="5"/>
  <c r="BX79" i="5"/>
  <c r="BX80" i="5"/>
  <c r="BX81" i="5"/>
  <c r="BX82" i="5"/>
  <c r="BX83" i="5"/>
  <c r="BX84" i="5"/>
  <c r="BX86" i="5"/>
  <c r="BX87" i="5"/>
  <c r="BX88" i="5"/>
  <c r="BX89" i="5"/>
  <c r="BX90" i="5"/>
  <c r="BX91" i="5"/>
  <c r="BX92" i="5"/>
  <c r="BX93" i="5"/>
  <c r="BX94" i="5"/>
  <c r="BX95" i="5"/>
  <c r="BX96" i="5"/>
  <c r="BX97" i="5"/>
  <c r="BX99" i="5"/>
  <c r="BX100" i="5"/>
  <c r="BX101" i="5"/>
  <c r="BX102" i="5"/>
  <c r="BX103" i="5"/>
  <c r="BX104" i="5"/>
  <c r="BX105" i="5"/>
  <c r="BX106" i="5"/>
  <c r="BX107" i="5"/>
  <c r="BX108" i="5"/>
  <c r="BX109" i="5"/>
  <c r="BX111" i="5"/>
  <c r="BX112" i="5"/>
  <c r="BX113" i="5"/>
  <c r="BX114" i="5"/>
  <c r="BX115" i="5"/>
  <c r="BX116" i="5"/>
  <c r="BX117" i="5"/>
  <c r="BX118" i="5"/>
  <c r="BX119" i="5"/>
  <c r="BX120" i="5"/>
  <c r="BX121" i="5"/>
  <c r="BX122" i="5"/>
  <c r="BX123" i="5"/>
  <c r="BX124" i="5"/>
  <c r="BX125" i="5"/>
  <c r="BX126" i="5"/>
  <c r="BX127" i="5"/>
  <c r="BX128" i="5"/>
  <c r="BX129" i="5"/>
  <c r="BX130" i="5"/>
  <c r="BX131" i="5"/>
  <c r="BX132" i="5"/>
  <c r="BX133" i="5"/>
  <c r="BX134" i="5"/>
  <c r="BX135" i="5"/>
  <c r="BX136" i="5"/>
  <c r="BX137" i="5"/>
  <c r="BX138" i="5"/>
  <c r="BX139" i="5"/>
  <c r="BX140" i="5"/>
  <c r="BX141" i="5"/>
  <c r="BX142" i="5"/>
  <c r="BX143" i="5"/>
  <c r="BX144" i="5"/>
  <c r="BX145" i="5"/>
  <c r="BX146" i="5"/>
  <c r="BX147" i="5"/>
  <c r="BX148" i="5"/>
  <c r="BX149" i="5"/>
  <c r="BX150" i="5"/>
  <c r="BX151" i="5"/>
  <c r="BX152" i="5"/>
  <c r="BX153" i="5"/>
  <c r="BX154" i="5"/>
  <c r="BX155" i="5"/>
  <c r="BX156" i="5"/>
  <c r="BX157" i="5"/>
  <c r="BX158" i="5"/>
  <c r="BX159" i="5"/>
  <c r="BX160" i="5"/>
  <c r="BX161" i="5"/>
  <c r="BX162" i="5"/>
  <c r="BX163" i="5"/>
  <c r="BX164" i="5"/>
  <c r="BX165" i="5"/>
  <c r="BX166" i="5"/>
  <c r="BX167" i="5"/>
  <c r="BX168" i="5"/>
  <c r="BX169" i="5"/>
  <c r="BX170" i="5"/>
  <c r="BX171" i="5"/>
  <c r="BX172" i="5"/>
  <c r="BX173" i="5"/>
  <c r="BX174" i="5"/>
  <c r="BX175" i="5"/>
  <c r="BX176" i="5"/>
  <c r="BX177" i="5"/>
  <c r="BX178" i="5"/>
  <c r="BX179" i="5"/>
  <c r="BX180" i="5"/>
  <c r="BX181" i="5"/>
  <c r="BX182" i="5"/>
  <c r="BX183" i="5"/>
  <c r="BX184" i="5"/>
  <c r="BX185" i="5"/>
  <c r="BX186" i="5"/>
  <c r="BX187" i="5"/>
  <c r="BX188" i="5"/>
  <c r="BX189" i="5"/>
  <c r="BX190" i="5"/>
  <c r="BX191" i="5"/>
  <c r="BX192" i="5"/>
  <c r="BX193" i="5"/>
  <c r="BX194" i="5"/>
  <c r="BX195" i="5"/>
  <c r="BX196" i="5"/>
  <c r="BX197" i="5"/>
  <c r="BX198" i="5"/>
  <c r="BX199" i="5"/>
  <c r="BX200" i="5"/>
  <c r="BX201" i="5"/>
  <c r="BX202" i="5"/>
  <c r="BX203" i="5"/>
  <c r="BX204" i="5"/>
  <c r="BX205" i="5"/>
  <c r="BX206" i="5"/>
  <c r="BX207" i="5"/>
  <c r="BX208" i="5"/>
  <c r="BX209" i="5"/>
  <c r="BX210" i="5"/>
  <c r="BX211" i="5"/>
  <c r="BX212" i="5"/>
  <c r="BX213" i="5"/>
  <c r="BX214" i="5"/>
  <c r="BX215" i="5"/>
  <c r="BX216" i="5"/>
  <c r="BX217" i="5"/>
  <c r="BX218" i="5"/>
  <c r="BX219" i="5"/>
  <c r="BX220" i="5"/>
  <c r="BX221" i="5"/>
  <c r="BX222" i="5"/>
  <c r="BX223" i="5"/>
  <c r="BX224" i="5"/>
  <c r="BX225" i="5"/>
  <c r="BX226" i="5"/>
  <c r="BX227" i="5"/>
  <c r="BX228" i="5"/>
  <c r="BX229" i="5"/>
  <c r="BX230" i="5"/>
  <c r="BX231" i="5"/>
  <c r="BX232" i="5"/>
  <c r="BX233" i="5"/>
  <c r="BX234" i="5"/>
  <c r="BX235" i="5"/>
  <c r="BX236" i="5"/>
  <c r="BX237" i="5"/>
  <c r="BX238" i="5"/>
  <c r="BX239" i="5"/>
  <c r="BX240" i="5"/>
  <c r="BX241" i="5"/>
  <c r="BX242" i="5"/>
  <c r="BX244" i="5"/>
  <c r="BX245" i="5"/>
  <c r="BX246" i="5"/>
  <c r="BX247" i="5"/>
  <c r="BX248" i="5"/>
  <c r="BX249" i="5"/>
  <c r="BX250" i="5"/>
  <c r="BX251" i="5"/>
  <c r="BX252" i="5"/>
  <c r="BX253" i="5"/>
  <c r="BX254" i="5"/>
  <c r="BX255" i="5"/>
  <c r="BX256" i="5"/>
  <c r="BX257" i="5"/>
  <c r="BX258" i="5"/>
  <c r="BX259" i="5"/>
  <c r="BX260" i="5"/>
  <c r="BX261" i="5"/>
  <c r="BX262" i="5"/>
  <c r="BX263" i="5"/>
  <c r="BX264" i="5"/>
  <c r="BX319" i="5" s="1"/>
  <c r="BX265" i="5"/>
  <c r="BX266" i="5"/>
  <c r="BX267" i="5"/>
  <c r="BX268" i="5"/>
  <c r="BX269" i="5"/>
  <c r="BX270" i="5"/>
  <c r="BX271" i="5"/>
  <c r="BX272" i="5"/>
  <c r="BX273" i="5"/>
  <c r="BX274" i="5"/>
  <c r="BX275" i="5"/>
  <c r="BX276" i="5"/>
  <c r="BX277" i="5"/>
  <c r="BX278" i="5"/>
  <c r="BX279" i="5"/>
  <c r="BX280" i="5"/>
  <c r="BX281" i="5"/>
  <c r="BX282" i="5"/>
  <c r="BX283" i="5"/>
  <c r="BX284" i="5"/>
  <c r="BX285" i="5"/>
  <c r="BX286" i="5"/>
  <c r="BX287" i="5"/>
  <c r="BX288" i="5"/>
  <c r="BX289" i="5"/>
  <c r="BX290" i="5"/>
  <c r="BX291" i="5"/>
  <c r="BX292" i="5"/>
  <c r="BX293" i="5"/>
  <c r="BX294" i="5"/>
  <c r="BX295" i="5"/>
  <c r="BX296" i="5"/>
  <c r="BX297" i="5"/>
  <c r="BX298" i="5"/>
  <c r="BX299" i="5"/>
  <c r="BX300" i="5"/>
  <c r="BX301" i="5"/>
  <c r="BX302" i="5"/>
  <c r="BX303" i="5"/>
  <c r="BX304" i="5"/>
  <c r="BX305" i="5"/>
  <c r="BX306" i="5"/>
  <c r="BX307" i="5"/>
  <c r="BX308" i="5"/>
  <c r="BX309" i="5"/>
  <c r="BX310" i="5"/>
  <c r="BX311" i="5"/>
  <c r="BX312" i="5"/>
  <c r="BX313" i="5"/>
  <c r="BX314" i="5"/>
  <c r="BX315" i="5"/>
  <c r="BX316" i="5"/>
  <c r="BX317" i="5"/>
  <c r="BX318" i="5"/>
  <c r="BX6" i="5"/>
  <c r="J356" i="13"/>
  <c r="P11" i="2"/>
  <c r="P15" i="2" s="1"/>
  <c r="BV9" i="5"/>
  <c r="BG7" i="5"/>
  <c r="I7" i="5" s="1"/>
  <c r="W6" i="5"/>
  <c r="G6" i="5"/>
  <c r="L18" i="3"/>
  <c r="BI7" i="5"/>
  <c r="BJ7" i="5" s="1"/>
  <c r="BI8" i="5"/>
  <c r="BJ8" i="5" s="1"/>
  <c r="BI9" i="5"/>
  <c r="BJ9" i="5" s="1"/>
  <c r="BI10" i="5"/>
  <c r="BJ10" i="5" s="1"/>
  <c r="BI11" i="5"/>
  <c r="BJ11" i="5" s="1"/>
  <c r="BI12" i="5"/>
  <c r="BJ12" i="5" s="1"/>
  <c r="BI13" i="5"/>
  <c r="BJ13" i="5" s="1"/>
  <c r="BI14" i="5"/>
  <c r="BJ14" i="5" s="1"/>
  <c r="BI15" i="5"/>
  <c r="BJ15" i="5" s="1"/>
  <c r="BI16" i="5"/>
  <c r="BJ16" i="5" s="1"/>
  <c r="BI17" i="5"/>
  <c r="BJ17" i="5" s="1"/>
  <c r="BI18" i="5"/>
  <c r="BJ18" i="5" s="1"/>
  <c r="BI19" i="5"/>
  <c r="BJ19" i="5" s="1"/>
  <c r="BI20" i="5"/>
  <c r="BJ20" i="5" s="1"/>
  <c r="BI21" i="5"/>
  <c r="BJ21" i="5" s="1"/>
  <c r="BI22" i="5"/>
  <c r="BJ22" i="5" s="1"/>
  <c r="BI23" i="5"/>
  <c r="BJ23" i="5" s="1"/>
  <c r="BI24" i="5"/>
  <c r="BJ24" i="5" s="1"/>
  <c r="BI25" i="5"/>
  <c r="BJ25" i="5" s="1"/>
  <c r="BI26" i="5"/>
  <c r="BJ26" i="5" s="1"/>
  <c r="BI27" i="5"/>
  <c r="BJ27" i="5" s="1"/>
  <c r="BI28" i="5"/>
  <c r="BJ28" i="5" s="1"/>
  <c r="BI29" i="5"/>
  <c r="BJ29" i="5" s="1"/>
  <c r="BI30" i="5"/>
  <c r="BJ30" i="5" s="1"/>
  <c r="BI31" i="5"/>
  <c r="BI33" i="5"/>
  <c r="BJ33" i="5" s="1"/>
  <c r="BI34" i="5"/>
  <c r="BJ34" i="5" s="1"/>
  <c r="BI35" i="5"/>
  <c r="BJ35" i="5" s="1"/>
  <c r="BI36" i="5"/>
  <c r="BJ36" i="5" s="1"/>
  <c r="BI37" i="5"/>
  <c r="BJ37" i="5" s="1"/>
  <c r="BI38" i="5"/>
  <c r="BJ38" i="5" s="1"/>
  <c r="BI39" i="5"/>
  <c r="BJ39" i="5" s="1"/>
  <c r="BI40" i="5"/>
  <c r="BJ40" i="5" s="1"/>
  <c r="BI41" i="5"/>
  <c r="BJ41" i="5" s="1"/>
  <c r="BI42" i="5"/>
  <c r="BJ42" i="5" s="1"/>
  <c r="BI43" i="5"/>
  <c r="BJ43" i="5" s="1"/>
  <c r="BI44" i="5"/>
  <c r="BJ44" i="5" s="1"/>
  <c r="BI45" i="5"/>
  <c r="BJ45" i="5" s="1"/>
  <c r="BI46" i="5"/>
  <c r="BJ46" i="5" s="1"/>
  <c r="BI47" i="5"/>
  <c r="BJ47" i="5" s="1"/>
  <c r="BI48" i="5"/>
  <c r="BJ48" i="5" s="1"/>
  <c r="BI49" i="5"/>
  <c r="BJ49" i="5" s="1"/>
  <c r="BI50" i="5"/>
  <c r="BJ50" i="5" s="1"/>
  <c r="BI51" i="5"/>
  <c r="BJ51" i="5" s="1"/>
  <c r="BI52" i="5"/>
  <c r="BJ52" i="5" s="1"/>
  <c r="BI53" i="5"/>
  <c r="BJ53" i="5" s="1"/>
  <c r="BI54" i="5"/>
  <c r="BJ54" i="5" s="1"/>
  <c r="BI55" i="5"/>
  <c r="BJ55" i="5" s="1"/>
  <c r="BI56" i="5"/>
  <c r="BJ56" i="5" s="1"/>
  <c r="BI57" i="5"/>
  <c r="BJ57" i="5" s="1"/>
  <c r="BI58" i="5"/>
  <c r="BJ58" i="5" s="1"/>
  <c r="BI59" i="5"/>
  <c r="BJ59" i="5" s="1"/>
  <c r="BI60" i="5"/>
  <c r="BJ60" i="5" s="1"/>
  <c r="BI61" i="5"/>
  <c r="BJ61" i="5" s="1"/>
  <c r="BI62" i="5"/>
  <c r="BJ62" i="5" s="1"/>
  <c r="BI63" i="5"/>
  <c r="BJ63" i="5" s="1"/>
  <c r="BI64" i="5"/>
  <c r="BJ64" i="5" s="1"/>
  <c r="BI65" i="5"/>
  <c r="BJ65" i="5" s="1"/>
  <c r="BI66" i="5"/>
  <c r="BJ66" i="5" s="1"/>
  <c r="BI67" i="5"/>
  <c r="BJ67" i="5" s="1"/>
  <c r="BI68" i="5"/>
  <c r="BJ68" i="5" s="1"/>
  <c r="BI69" i="5"/>
  <c r="BJ69" i="5" s="1"/>
  <c r="BI70" i="5"/>
  <c r="BJ70" i="5" s="1"/>
  <c r="BI71" i="5"/>
  <c r="BJ71" i="5" s="1"/>
  <c r="BI72" i="5"/>
  <c r="BJ72" i="5" s="1"/>
  <c r="BI73" i="5"/>
  <c r="BJ73" i="5" s="1"/>
  <c r="BI74" i="5"/>
  <c r="BJ74" i="5" s="1"/>
  <c r="BI75" i="5"/>
  <c r="BJ75" i="5" s="1"/>
  <c r="BI76" i="5"/>
  <c r="BJ76" i="5" s="1"/>
  <c r="BI77" i="5"/>
  <c r="BJ77" i="5" s="1"/>
  <c r="BI78" i="5"/>
  <c r="BJ78" i="5" s="1"/>
  <c r="BI79" i="5"/>
  <c r="BJ79" i="5" s="1"/>
  <c r="BI80" i="5"/>
  <c r="BJ80" i="5" s="1"/>
  <c r="BI81" i="5"/>
  <c r="BJ81" i="5" s="1"/>
  <c r="BI82" i="5"/>
  <c r="BJ82" i="5" s="1"/>
  <c r="BI83" i="5"/>
  <c r="BJ83" i="5" s="1"/>
  <c r="BI84" i="5"/>
  <c r="BJ84" i="5" s="1"/>
  <c r="BI86" i="5"/>
  <c r="BJ86" i="5" s="1"/>
  <c r="BI87" i="5"/>
  <c r="BJ87" i="5" s="1"/>
  <c r="BI88" i="5"/>
  <c r="BJ88" i="5" s="1"/>
  <c r="BI89" i="5"/>
  <c r="BJ89" i="5" s="1"/>
  <c r="BI90" i="5"/>
  <c r="BJ90" i="5" s="1"/>
  <c r="BI91" i="5"/>
  <c r="BJ91" i="5" s="1"/>
  <c r="BI92" i="5"/>
  <c r="BJ92" i="5" s="1"/>
  <c r="BI93" i="5"/>
  <c r="BJ93" i="5" s="1"/>
  <c r="BI94" i="5"/>
  <c r="BJ94" i="5" s="1"/>
  <c r="BI95" i="5"/>
  <c r="BJ95" i="5" s="1"/>
  <c r="BI96" i="5"/>
  <c r="BJ96" i="5" s="1"/>
  <c r="BI97" i="5"/>
  <c r="BJ97" i="5" s="1"/>
  <c r="BI99" i="5"/>
  <c r="BJ99" i="5" s="1"/>
  <c r="BI100" i="5"/>
  <c r="BJ100" i="5" s="1"/>
  <c r="BI101" i="5"/>
  <c r="BJ101" i="5" s="1"/>
  <c r="BI102" i="5"/>
  <c r="BJ102" i="5" s="1"/>
  <c r="BI103" i="5"/>
  <c r="BJ103" i="5"/>
  <c r="BI104" i="5"/>
  <c r="BJ104" i="5" s="1"/>
  <c r="BI105" i="5"/>
  <c r="BJ105" i="5" s="1"/>
  <c r="BI106" i="5"/>
  <c r="BJ106" i="5" s="1"/>
  <c r="BI107" i="5"/>
  <c r="BJ107" i="5" s="1"/>
  <c r="BI108" i="5"/>
  <c r="BJ108" i="5" s="1"/>
  <c r="BI109" i="5"/>
  <c r="BJ109" i="5" s="1"/>
  <c r="BI111" i="5"/>
  <c r="BJ111" i="5"/>
  <c r="BI112" i="5"/>
  <c r="BJ112" i="5" s="1"/>
  <c r="BI113" i="5"/>
  <c r="BJ113" i="5" s="1"/>
  <c r="BI114" i="5"/>
  <c r="BJ114" i="5" s="1"/>
  <c r="BI115" i="5"/>
  <c r="BJ115" i="5" s="1"/>
  <c r="BI116" i="5"/>
  <c r="BJ116" i="5" s="1"/>
  <c r="BI117" i="5"/>
  <c r="BJ117" i="5" s="1"/>
  <c r="BI118" i="5"/>
  <c r="BJ118" i="5" s="1"/>
  <c r="BI119" i="5"/>
  <c r="BJ119" i="5" s="1"/>
  <c r="BI120" i="5"/>
  <c r="BJ120" i="5" s="1"/>
  <c r="BI121" i="5"/>
  <c r="BJ121" i="5" s="1"/>
  <c r="BI122" i="5"/>
  <c r="BJ122" i="5" s="1"/>
  <c r="BI123" i="5"/>
  <c r="BJ123" i="5" s="1"/>
  <c r="BI124" i="5"/>
  <c r="BJ124" i="5" s="1"/>
  <c r="BI125" i="5"/>
  <c r="BJ125" i="5" s="1"/>
  <c r="BI126" i="5"/>
  <c r="BJ126" i="5" s="1"/>
  <c r="BI127" i="5"/>
  <c r="BJ127" i="5" s="1"/>
  <c r="BI128" i="5"/>
  <c r="BJ128" i="5" s="1"/>
  <c r="BI129" i="5"/>
  <c r="BJ129" i="5" s="1"/>
  <c r="BI130" i="5"/>
  <c r="BJ130" i="5" s="1"/>
  <c r="BI131" i="5"/>
  <c r="BJ131" i="5" s="1"/>
  <c r="BI132" i="5"/>
  <c r="BJ132" i="5" s="1"/>
  <c r="BI133" i="5"/>
  <c r="BJ133" i="5" s="1"/>
  <c r="BI134" i="5"/>
  <c r="BJ134" i="5" s="1"/>
  <c r="BI135" i="5"/>
  <c r="BJ135" i="5" s="1"/>
  <c r="BI136" i="5"/>
  <c r="BJ136" i="5" s="1"/>
  <c r="BI137" i="5"/>
  <c r="BJ137" i="5" s="1"/>
  <c r="BI138" i="5"/>
  <c r="BJ138" i="5" s="1"/>
  <c r="BI139" i="5"/>
  <c r="BJ139" i="5" s="1"/>
  <c r="BI140" i="5"/>
  <c r="BJ140" i="5" s="1"/>
  <c r="BI141" i="5"/>
  <c r="BJ141" i="5" s="1"/>
  <c r="BI142" i="5"/>
  <c r="BJ142" i="5" s="1"/>
  <c r="BI143" i="5"/>
  <c r="BJ143" i="5" s="1"/>
  <c r="BI144" i="5"/>
  <c r="BJ144" i="5" s="1"/>
  <c r="BI145" i="5"/>
  <c r="BJ145" i="5" s="1"/>
  <c r="BI146" i="5"/>
  <c r="BJ146" i="5" s="1"/>
  <c r="BI147" i="5"/>
  <c r="BJ147" i="5" s="1"/>
  <c r="BI148" i="5"/>
  <c r="BJ148" i="5" s="1"/>
  <c r="BI149" i="5"/>
  <c r="BJ149" i="5" s="1"/>
  <c r="BI150" i="5"/>
  <c r="BJ150" i="5" s="1"/>
  <c r="BI151" i="5"/>
  <c r="BJ151" i="5" s="1"/>
  <c r="BI152" i="5"/>
  <c r="BJ152" i="5" s="1"/>
  <c r="BI153" i="5"/>
  <c r="BJ153" i="5" s="1"/>
  <c r="BI154" i="5"/>
  <c r="BJ154" i="5" s="1"/>
  <c r="BI155" i="5"/>
  <c r="BJ155" i="5" s="1"/>
  <c r="BI156" i="5"/>
  <c r="BJ156" i="5" s="1"/>
  <c r="BI157" i="5"/>
  <c r="BJ157" i="5" s="1"/>
  <c r="BI158" i="5"/>
  <c r="BJ158" i="5" s="1"/>
  <c r="BI159" i="5"/>
  <c r="BJ159" i="5" s="1"/>
  <c r="BI160" i="5"/>
  <c r="BJ160" i="5" s="1"/>
  <c r="BI161" i="5"/>
  <c r="BJ161" i="5" s="1"/>
  <c r="BI162" i="5"/>
  <c r="BJ162" i="5" s="1"/>
  <c r="BI163" i="5"/>
  <c r="BJ163" i="5" s="1"/>
  <c r="BI164" i="5"/>
  <c r="BJ164" i="5" s="1"/>
  <c r="BI165" i="5"/>
  <c r="BJ165" i="5" s="1"/>
  <c r="BI166" i="5"/>
  <c r="BJ166" i="5" s="1"/>
  <c r="BI167" i="5"/>
  <c r="BJ167" i="5" s="1"/>
  <c r="BI168" i="5"/>
  <c r="BJ168" i="5" s="1"/>
  <c r="BI169" i="5"/>
  <c r="BJ169" i="5" s="1"/>
  <c r="BI170" i="5"/>
  <c r="BJ170" i="5" s="1"/>
  <c r="BI171" i="5"/>
  <c r="BJ171" i="5" s="1"/>
  <c r="BI172" i="5"/>
  <c r="BJ172" i="5" s="1"/>
  <c r="BI173" i="5"/>
  <c r="BJ173" i="5" s="1"/>
  <c r="BI174" i="5"/>
  <c r="BJ174" i="5" s="1"/>
  <c r="BI175" i="5"/>
  <c r="BJ175" i="5" s="1"/>
  <c r="BI176" i="5"/>
  <c r="BJ176" i="5" s="1"/>
  <c r="BI177" i="5"/>
  <c r="BJ177" i="5" s="1"/>
  <c r="BI178" i="5"/>
  <c r="BJ178" i="5" s="1"/>
  <c r="BI179" i="5"/>
  <c r="BJ179" i="5" s="1"/>
  <c r="BI180" i="5"/>
  <c r="BJ180" i="5" s="1"/>
  <c r="BI181" i="5"/>
  <c r="BJ181" i="5" s="1"/>
  <c r="BI182" i="5"/>
  <c r="BJ182" i="5" s="1"/>
  <c r="BI183" i="5"/>
  <c r="BJ183" i="5" s="1"/>
  <c r="BI184" i="5"/>
  <c r="BJ184" i="5" s="1"/>
  <c r="BI185" i="5"/>
  <c r="BJ185" i="5" s="1"/>
  <c r="BI186" i="5"/>
  <c r="BJ186" i="5" s="1"/>
  <c r="BI187" i="5"/>
  <c r="BJ187" i="5" s="1"/>
  <c r="BI188" i="5"/>
  <c r="BJ188" i="5" s="1"/>
  <c r="BI189" i="5"/>
  <c r="BJ189" i="5" s="1"/>
  <c r="BI190" i="5"/>
  <c r="BJ190" i="5" s="1"/>
  <c r="BI191" i="5"/>
  <c r="BJ191" i="5" s="1"/>
  <c r="BI192" i="5"/>
  <c r="BJ192" i="5" s="1"/>
  <c r="BI193" i="5"/>
  <c r="BJ193" i="5" s="1"/>
  <c r="BI194" i="5"/>
  <c r="BJ194" i="5" s="1"/>
  <c r="BI195" i="5"/>
  <c r="BJ195" i="5" s="1"/>
  <c r="BI196" i="5"/>
  <c r="BJ196" i="5" s="1"/>
  <c r="BI197" i="5"/>
  <c r="BJ197" i="5" s="1"/>
  <c r="BI198" i="5"/>
  <c r="BJ198" i="5" s="1"/>
  <c r="BI199" i="5"/>
  <c r="BJ199" i="5" s="1"/>
  <c r="BI200" i="5"/>
  <c r="BJ200" i="5" s="1"/>
  <c r="BI201" i="5"/>
  <c r="BJ201" i="5" s="1"/>
  <c r="BI202" i="5"/>
  <c r="BJ202" i="5" s="1"/>
  <c r="BI203" i="5"/>
  <c r="BJ203" i="5" s="1"/>
  <c r="BI204" i="5"/>
  <c r="BJ204" i="5" s="1"/>
  <c r="BI205" i="5"/>
  <c r="BJ205" i="5" s="1"/>
  <c r="BI206" i="5"/>
  <c r="BJ206" i="5" s="1"/>
  <c r="BI207" i="5"/>
  <c r="BJ207" i="5" s="1"/>
  <c r="BI208" i="5"/>
  <c r="BJ208" i="5" s="1"/>
  <c r="BI209" i="5"/>
  <c r="BJ209" i="5" s="1"/>
  <c r="BI210" i="5"/>
  <c r="BJ210" i="5" s="1"/>
  <c r="BI211" i="5"/>
  <c r="BJ211" i="5" s="1"/>
  <c r="BI212" i="5"/>
  <c r="BJ212" i="5" s="1"/>
  <c r="BI213" i="5"/>
  <c r="BJ213" i="5" s="1"/>
  <c r="BI214" i="5"/>
  <c r="BJ214" i="5" s="1"/>
  <c r="BI215" i="5"/>
  <c r="BJ215" i="5" s="1"/>
  <c r="BI216" i="5"/>
  <c r="BJ216" i="5" s="1"/>
  <c r="BI217" i="5"/>
  <c r="BJ217" i="5" s="1"/>
  <c r="BI218" i="5"/>
  <c r="BJ218" i="5" s="1"/>
  <c r="BI219" i="5"/>
  <c r="BJ219" i="5" s="1"/>
  <c r="BI220" i="5"/>
  <c r="BJ220" i="5" s="1"/>
  <c r="BI221" i="5"/>
  <c r="BJ221" i="5" s="1"/>
  <c r="BI222" i="5"/>
  <c r="BJ222" i="5" s="1"/>
  <c r="BI223" i="5"/>
  <c r="BJ223" i="5" s="1"/>
  <c r="BI224" i="5"/>
  <c r="BJ224" i="5" s="1"/>
  <c r="BI225" i="5"/>
  <c r="BJ225" i="5" s="1"/>
  <c r="BI226" i="5"/>
  <c r="BJ226" i="5" s="1"/>
  <c r="BI227" i="5"/>
  <c r="BJ227" i="5" s="1"/>
  <c r="BI228" i="5"/>
  <c r="BJ228" i="5" s="1"/>
  <c r="BI229" i="5"/>
  <c r="BJ229" i="5" s="1"/>
  <c r="BI230" i="5"/>
  <c r="BJ230" i="5" s="1"/>
  <c r="BI231" i="5"/>
  <c r="BJ231" i="5" s="1"/>
  <c r="BI232" i="5"/>
  <c r="BJ232" i="5" s="1"/>
  <c r="BI233" i="5"/>
  <c r="BJ233" i="5" s="1"/>
  <c r="BI234" i="5"/>
  <c r="BJ234" i="5" s="1"/>
  <c r="BI235" i="5"/>
  <c r="BJ235" i="5" s="1"/>
  <c r="BI236" i="5"/>
  <c r="BJ236" i="5" s="1"/>
  <c r="BI237" i="5"/>
  <c r="BJ237" i="5" s="1"/>
  <c r="BI238" i="5"/>
  <c r="BJ238" i="5" s="1"/>
  <c r="BI239" i="5"/>
  <c r="BJ239" i="5" s="1"/>
  <c r="BI240" i="5"/>
  <c r="BJ240" i="5" s="1"/>
  <c r="BI241" i="5"/>
  <c r="BJ241" i="5" s="1"/>
  <c r="BI242" i="5"/>
  <c r="BJ242" i="5" s="1"/>
  <c r="BI6" i="5"/>
  <c r="BJ6" i="5" s="1"/>
  <c r="F1" i="5"/>
  <c r="G1" i="5" s="1"/>
  <c r="P22" i="3"/>
  <c r="AZ7" i="5"/>
  <c r="BD7" i="5"/>
  <c r="AY8" i="5"/>
  <c r="BB8" i="5"/>
  <c r="BC8" i="5"/>
  <c r="BG8" i="5"/>
  <c r="I8" i="5" s="1"/>
  <c r="BB9" i="5"/>
  <c r="BF9" i="5"/>
  <c r="BA10" i="5"/>
  <c r="BE10" i="5"/>
  <c r="AZ11" i="5"/>
  <c r="BD11" i="5"/>
  <c r="AY12" i="5"/>
  <c r="BC12" i="5"/>
  <c r="BG12" i="5"/>
  <c r="I12" i="5" s="1"/>
  <c r="BB13" i="5"/>
  <c r="BF13" i="5"/>
  <c r="BA14" i="5"/>
  <c r="BE14" i="5"/>
  <c r="AZ15" i="5"/>
  <c r="BD15" i="5"/>
  <c r="BF15" i="5"/>
  <c r="AY16" i="5"/>
  <c r="BA16" i="5"/>
  <c r="BC16" i="5"/>
  <c r="BE16" i="5"/>
  <c r="BG16" i="5"/>
  <c r="I16" i="5" s="1"/>
  <c r="BB17" i="5"/>
  <c r="BF17" i="5"/>
  <c r="BA18" i="5"/>
  <c r="BE18" i="5"/>
  <c r="BB19" i="5"/>
  <c r="BD19" i="5"/>
  <c r="BF19" i="5"/>
  <c r="BC20" i="5"/>
  <c r="BG20" i="5"/>
  <c r="BB21" i="5"/>
  <c r="BF21" i="5"/>
  <c r="BA22" i="5"/>
  <c r="BE22" i="5"/>
  <c r="AZ23" i="5"/>
  <c r="BB23" i="5"/>
  <c r="BD23" i="5"/>
  <c r="BF23" i="5"/>
  <c r="AY24" i="5"/>
  <c r="BA24" i="5"/>
  <c r="BC24" i="5"/>
  <c r="BE24" i="5"/>
  <c r="BG24" i="5"/>
  <c r="I24" i="5" s="1"/>
  <c r="BB25" i="5"/>
  <c r="BF25" i="5"/>
  <c r="AY26" i="5"/>
  <c r="BA26" i="5"/>
  <c r="BC26" i="5"/>
  <c r="BE26" i="5"/>
  <c r="BG26" i="5"/>
  <c r="I26" i="5" s="1"/>
  <c r="AZ27" i="5"/>
  <c r="BB27" i="5"/>
  <c r="BD27" i="5"/>
  <c r="BF27" i="5"/>
  <c r="AY28" i="5"/>
  <c r="BA28" i="5"/>
  <c r="BE28" i="5"/>
  <c r="BG28" i="5"/>
  <c r="I28" i="5" s="1"/>
  <c r="BA30" i="5"/>
  <c r="BB30" i="5"/>
  <c r="BE30" i="5"/>
  <c r="AZ31" i="5"/>
  <c r="BD31" i="5"/>
  <c r="AY33" i="5"/>
  <c r="BC33" i="5"/>
  <c r="BF33" i="5"/>
  <c r="BG33" i="5"/>
  <c r="I33" i="5" s="1"/>
  <c r="BA34" i="5"/>
  <c r="BB34" i="5"/>
  <c r="BF34" i="5"/>
  <c r="BA35" i="5"/>
  <c r="BE35" i="5"/>
  <c r="BG35" i="5"/>
  <c r="I35" i="5" s="1"/>
  <c r="AZ36" i="5"/>
  <c r="BD36" i="5"/>
  <c r="BB38" i="5"/>
  <c r="BF38" i="5"/>
  <c r="BA39" i="5"/>
  <c r="BE39" i="5"/>
  <c r="AY41" i="5"/>
  <c r="BC41" i="5"/>
  <c r="BG41" i="5"/>
  <c r="I41" i="5" s="1"/>
  <c r="BB42" i="5"/>
  <c r="BF42" i="5"/>
  <c r="BA43" i="5"/>
  <c r="BE43" i="5"/>
  <c r="AZ44" i="5"/>
  <c r="BD44" i="5"/>
  <c r="AY45" i="5"/>
  <c r="BC45" i="5"/>
  <c r="BG45" i="5"/>
  <c r="I45" i="5" s="1"/>
  <c r="BB46" i="5"/>
  <c r="BF46" i="5"/>
  <c r="BA47" i="5"/>
  <c r="BE47" i="5"/>
  <c r="AZ48" i="5"/>
  <c r="BD48" i="5"/>
  <c r="AY49" i="5"/>
  <c r="BC49" i="5"/>
  <c r="BG49" i="5"/>
  <c r="I49" i="5" s="1"/>
  <c r="BB50" i="5"/>
  <c r="BF50" i="5"/>
  <c r="AZ52" i="5"/>
  <c r="BD52" i="5"/>
  <c r="AY53" i="5"/>
  <c r="BC53" i="5"/>
  <c r="BF53" i="5"/>
  <c r="BG53" i="5"/>
  <c r="I53" i="5" s="1"/>
  <c r="BD54" i="5"/>
  <c r="BF54" i="5"/>
  <c r="AY55" i="5"/>
  <c r="BA55" i="5"/>
  <c r="BC55" i="5"/>
  <c r="BE55" i="5"/>
  <c r="BG55" i="5"/>
  <c r="I55" i="5" s="1"/>
  <c r="AZ56" i="5"/>
  <c r="BA56" i="5"/>
  <c r="BD56" i="5"/>
  <c r="BE56" i="5"/>
  <c r="AY57" i="5"/>
  <c r="BC57" i="5"/>
  <c r="BG57" i="5"/>
  <c r="I57" i="5" s="1"/>
  <c r="BB58" i="5"/>
  <c r="BF58" i="5"/>
  <c r="BA59" i="5"/>
  <c r="BE59" i="5"/>
  <c r="AZ60" i="5"/>
  <c r="BD60" i="5"/>
  <c r="AY61" i="5"/>
  <c r="BC61" i="5"/>
  <c r="BG61" i="5"/>
  <c r="I61" i="5" s="1"/>
  <c r="BB62" i="5"/>
  <c r="BF62" i="5"/>
  <c r="BA63" i="5"/>
  <c r="BE63" i="5"/>
  <c r="AZ64" i="5"/>
  <c r="BD64" i="5"/>
  <c r="AY65" i="5"/>
  <c r="BC65" i="5"/>
  <c r="BG65" i="5"/>
  <c r="I65" i="5" s="1"/>
  <c r="BB66" i="5"/>
  <c r="BF66" i="5"/>
  <c r="BC72" i="5"/>
  <c r="BG72" i="5"/>
  <c r="I72" i="5" s="1"/>
  <c r="BA76" i="5"/>
  <c r="BE76" i="5"/>
  <c r="AZ77" i="5"/>
  <c r="BC77" i="5"/>
  <c r="BG77" i="5"/>
  <c r="I77" i="5" s="1"/>
  <c r="BB78" i="5"/>
  <c r="BF78" i="5"/>
  <c r="AZ101" i="5"/>
  <c r="BD101" i="5"/>
  <c r="BB102" i="5"/>
  <c r="BE102" i="5"/>
  <c r="BC103" i="5"/>
  <c r="BG103" i="5"/>
  <c r="I103" i="5" s="1"/>
  <c r="BB104" i="5"/>
  <c r="BD189" i="5"/>
  <c r="AY194" i="5"/>
  <c r="AZ194" i="5"/>
  <c r="BA194" i="5"/>
  <c r="BE194" i="5"/>
  <c r="BF194" i="5"/>
  <c r="AZ196" i="5"/>
  <c r="BD196" i="5"/>
  <c r="BB198" i="5"/>
  <c r="BD198" i="5"/>
  <c r="BF198" i="5"/>
  <c r="AZ200" i="5"/>
  <c r="BD200" i="5"/>
  <c r="BB202" i="5"/>
  <c r="BF202" i="5"/>
  <c r="BB203" i="5"/>
  <c r="BE203" i="5"/>
  <c r="BF203" i="5"/>
  <c r="BA204" i="5"/>
  <c r="BD204" i="5"/>
  <c r="BG204" i="5"/>
  <c r="I204" i="5" s="1"/>
  <c r="BB205" i="5"/>
  <c r="BF205" i="5"/>
  <c r="AY207" i="5"/>
  <c r="BC207" i="5"/>
  <c r="BG207" i="5"/>
  <c r="I207" i="5" s="1"/>
  <c r="AZ209" i="5"/>
  <c r="AY210" i="5"/>
  <c r="AZ210" i="5"/>
  <c r="BC210" i="5"/>
  <c r="BG210" i="5"/>
  <c r="I210" i="5" s="1"/>
  <c r="AY211" i="5"/>
  <c r="AZ211" i="5"/>
  <c r="BC211" i="5"/>
  <c r="BF211" i="5"/>
  <c r="BG211" i="5"/>
  <c r="I211" i="5" s="1"/>
  <c r="AY212" i="5"/>
  <c r="AZ212" i="5"/>
  <c r="BA212" i="5"/>
  <c r="BB212" i="5"/>
  <c r="BC212" i="5"/>
  <c r="BE212" i="5"/>
  <c r="BF212" i="5"/>
  <c r="BA213" i="5"/>
  <c r="BE213" i="5"/>
  <c r="AY214" i="5"/>
  <c r="AZ214" i="5"/>
  <c r="BC214" i="5"/>
  <c r="BD214" i="5"/>
  <c r="BG214" i="5"/>
  <c r="I214" i="5" s="1"/>
  <c r="AY215" i="5"/>
  <c r="BC215" i="5"/>
  <c r="BE215" i="5"/>
  <c r="BG215" i="5"/>
  <c r="I215" i="5" s="1"/>
  <c r="BB216" i="5"/>
  <c r="BF216" i="5"/>
  <c r="AY217" i="5"/>
  <c r="BA217" i="5"/>
  <c r="BC217" i="5"/>
  <c r="BE217" i="5"/>
  <c r="BG217" i="5"/>
  <c r="I217" i="5" s="1"/>
  <c r="AZ218" i="5"/>
  <c r="BB218" i="5"/>
  <c r="BD218" i="5"/>
  <c r="BF218" i="5"/>
  <c r="AY219" i="5"/>
  <c r="AZ219" i="5"/>
  <c r="BA219" i="5"/>
  <c r="BC219" i="5"/>
  <c r="BD219" i="5"/>
  <c r="BG219" i="5"/>
  <c r="I219" i="5" s="1"/>
  <c r="AY220" i="5"/>
  <c r="AZ220" i="5"/>
  <c r="BB220" i="5"/>
  <c r="BC220" i="5"/>
  <c r="BD220" i="5"/>
  <c r="BF220" i="5"/>
  <c r="BG220" i="5"/>
  <c r="I220" i="5" s="1"/>
  <c r="AY221" i="5"/>
  <c r="BA221" i="5"/>
  <c r="BC221" i="5"/>
  <c r="BE221" i="5"/>
  <c r="BG221" i="5"/>
  <c r="I221" i="5" s="1"/>
  <c r="AZ222" i="5"/>
  <c r="BB222" i="5"/>
  <c r="BD222" i="5"/>
  <c r="BF222" i="5"/>
  <c r="AZ223" i="5"/>
  <c r="BA223" i="5"/>
  <c r="BC223" i="5"/>
  <c r="BE223" i="5"/>
  <c r="BG223" i="5"/>
  <c r="I223" i="5" s="1"/>
  <c r="BB224" i="5"/>
  <c r="BF224" i="5"/>
  <c r="AY225" i="5"/>
  <c r="BA225" i="5"/>
  <c r="BC225" i="5"/>
  <c r="BE225" i="5"/>
  <c r="BG225" i="5"/>
  <c r="I225" i="5" s="1"/>
  <c r="AZ226" i="5"/>
  <c r="BB226" i="5"/>
  <c r="BD226" i="5"/>
  <c r="AY227" i="5"/>
  <c r="BA227" i="5"/>
  <c r="BC227" i="5"/>
  <c r="BE227" i="5"/>
  <c r="BG227" i="5"/>
  <c r="I227" i="5" s="1"/>
  <c r="BB228" i="5"/>
  <c r="BF228" i="5"/>
  <c r="AY229" i="5"/>
  <c r="BA229" i="5"/>
  <c r="BC229" i="5"/>
  <c r="BE229" i="5"/>
  <c r="BG229" i="5"/>
  <c r="I229" i="5" s="1"/>
  <c r="AZ230" i="5"/>
  <c r="BB230" i="5"/>
  <c r="BD230" i="5"/>
  <c r="BF230" i="5"/>
  <c r="AY231" i="5"/>
  <c r="BA231" i="5"/>
  <c r="BC231" i="5"/>
  <c r="BE231" i="5"/>
  <c r="BG231" i="5"/>
  <c r="I231" i="5" s="1"/>
  <c r="BB232" i="5"/>
  <c r="BF232" i="5"/>
  <c r="AY233" i="5"/>
  <c r="BA233" i="5"/>
  <c r="BC233" i="5"/>
  <c r="BE233" i="5"/>
  <c r="BG233" i="5"/>
  <c r="I233" i="5" s="1"/>
  <c r="AZ234" i="5"/>
  <c r="BD234" i="5"/>
  <c r="AY235" i="5"/>
  <c r="BA235" i="5"/>
  <c r="BC235" i="5"/>
  <c r="BE235" i="5"/>
  <c r="BG235" i="5"/>
  <c r="I235" i="5" s="1"/>
  <c r="AY236" i="5"/>
  <c r="BB236" i="5"/>
  <c r="BC236" i="5"/>
  <c r="BD236" i="5"/>
  <c r="BF236" i="5"/>
  <c r="AY237" i="5"/>
  <c r="AZ237" i="5"/>
  <c r="BA237" i="5"/>
  <c r="BC237" i="5"/>
  <c r="BD237" i="5"/>
  <c r="BE237" i="5"/>
  <c r="AY238" i="5"/>
  <c r="AZ238" i="5"/>
  <c r="BB238" i="5"/>
  <c r="BC238" i="5"/>
  <c r="BD238" i="5"/>
  <c r="AY239" i="5"/>
  <c r="BA239" i="5"/>
  <c r="BC239" i="5"/>
  <c r="BD239" i="5"/>
  <c r="BE239" i="5"/>
  <c r="AY240" i="5"/>
  <c r="BA240" i="5"/>
  <c r="BB240" i="5"/>
  <c r="BD240" i="5"/>
  <c r="BE240" i="5"/>
  <c r="BG240" i="5"/>
  <c r="I240" i="5" s="1"/>
  <c r="AY241" i="5"/>
  <c r="AZ241" i="5"/>
  <c r="BB241" i="5"/>
  <c r="BC241" i="5"/>
  <c r="BD241" i="5"/>
  <c r="BF241" i="5"/>
  <c r="AY242" i="5"/>
  <c r="AZ242" i="5"/>
  <c r="BA242" i="5"/>
  <c r="BC242" i="5"/>
  <c r="BE242" i="5"/>
  <c r="BG242" i="5"/>
  <c r="I242" i="5" s="1"/>
  <c r="AZ244" i="5"/>
  <c r="BB244" i="5"/>
  <c r="BD244" i="5"/>
  <c r="BF244" i="5"/>
  <c r="BG244" i="5"/>
  <c r="I244" i="5" s="1"/>
  <c r="AY245" i="5"/>
  <c r="BA245" i="5"/>
  <c r="BB245" i="5"/>
  <c r="BC245" i="5"/>
  <c r="BD245" i="5"/>
  <c r="BE245" i="5"/>
  <c r="AZ246" i="5"/>
  <c r="BA246" i="5"/>
  <c r="BB246" i="5"/>
  <c r="BD246" i="5"/>
  <c r="BE246" i="5"/>
  <c r="BF246" i="5"/>
  <c r="AY247" i="5"/>
  <c r="BB247" i="5"/>
  <c r="BC247" i="5"/>
  <c r="BF247" i="5"/>
  <c r="BG247" i="5"/>
  <c r="I247" i="5" s="1"/>
  <c r="AZ248" i="5"/>
  <c r="BB248" i="5"/>
  <c r="BC248" i="5"/>
  <c r="BF248" i="5"/>
  <c r="AY249" i="5"/>
  <c r="AZ249" i="5"/>
  <c r="BB249" i="5"/>
  <c r="BD249" i="5"/>
  <c r="AY250" i="5"/>
  <c r="AZ250" i="5"/>
  <c r="BA250" i="5"/>
  <c r="BC250" i="5"/>
  <c r="BG250" i="5"/>
  <c r="I250" i="5" s="1"/>
  <c r="BB251" i="5"/>
  <c r="BF251" i="5"/>
  <c r="AY252" i="5"/>
  <c r="BA252" i="5"/>
  <c r="BE252" i="5"/>
  <c r="AZ253" i="5"/>
  <c r="BD253" i="5"/>
  <c r="BG253" i="5"/>
  <c r="I253" i="5" s="1"/>
  <c r="AY254" i="5"/>
  <c r="BC254" i="5"/>
  <c r="BD254" i="5"/>
  <c r="BG254" i="5"/>
  <c r="I254" i="5" s="1"/>
  <c r="BA255" i="5"/>
  <c r="BB255" i="5"/>
  <c r="BF255" i="5"/>
  <c r="BG255" i="5"/>
  <c r="I255" i="5" s="1"/>
  <c r="BA256" i="5"/>
  <c r="BE256" i="5"/>
  <c r="AZ257" i="5"/>
  <c r="BD257" i="5"/>
  <c r="AY258" i="5"/>
  <c r="BB258" i="5"/>
  <c r="BF258" i="5"/>
  <c r="AZ259" i="5"/>
  <c r="BA259" i="5"/>
  <c r="BB259" i="5"/>
  <c r="BD259" i="5"/>
  <c r="BE259" i="5"/>
  <c r="BF259" i="5"/>
  <c r="AY260" i="5"/>
  <c r="AZ260" i="5"/>
  <c r="BC260" i="5"/>
  <c r="BD260" i="5"/>
  <c r="BG260" i="5"/>
  <c r="I260" i="5" s="1"/>
  <c r="AY261" i="5"/>
  <c r="AZ261" i="5"/>
  <c r="BC261" i="5"/>
  <c r="BD261" i="5"/>
  <c r="BF261" i="5"/>
  <c r="AY262" i="5"/>
  <c r="AZ262" i="5"/>
  <c r="BA262" i="5"/>
  <c r="BC262" i="5"/>
  <c r="BE262" i="5"/>
  <c r="BG262" i="5"/>
  <c r="I262" i="5" s="1"/>
  <c r="AZ263" i="5"/>
  <c r="BB263" i="5"/>
  <c r="BC263" i="5"/>
  <c r="BD263" i="5"/>
  <c r="BF263" i="5"/>
  <c r="BG263" i="5"/>
  <c r="I263" i="5" s="1"/>
  <c r="AY264" i="5"/>
  <c r="BA264" i="5"/>
  <c r="BC264" i="5"/>
  <c r="BE264" i="5"/>
  <c r="BF264" i="5"/>
  <c r="BG264" i="5"/>
  <c r="I264" i="5" s="1"/>
  <c r="AZ265" i="5"/>
  <c r="BB265" i="5"/>
  <c r="BD265" i="5"/>
  <c r="BF265" i="5"/>
  <c r="AY266" i="5"/>
  <c r="BA266" i="5"/>
  <c r="BC266" i="5"/>
  <c r="BE266" i="5"/>
  <c r="BG266" i="5"/>
  <c r="I266" i="5" s="1"/>
  <c r="AZ267" i="5"/>
  <c r="BB267" i="5"/>
  <c r="BD267" i="5"/>
  <c r="BE267" i="5"/>
  <c r="BF267" i="5"/>
  <c r="AY268" i="5"/>
  <c r="BA268" i="5"/>
  <c r="BC268" i="5"/>
  <c r="BD268" i="5"/>
  <c r="BE268" i="5"/>
  <c r="BG268" i="5"/>
  <c r="I268" i="5" s="1"/>
  <c r="AZ269" i="5"/>
  <c r="BB269" i="5"/>
  <c r="BD269" i="5"/>
  <c r="BE269" i="5"/>
  <c r="BF269" i="5"/>
  <c r="AY270" i="5"/>
  <c r="BA270" i="5"/>
  <c r="BC270" i="5"/>
  <c r="BE270" i="5"/>
  <c r="BG270" i="5"/>
  <c r="I270" i="5" s="1"/>
  <c r="AY271" i="5"/>
  <c r="AZ271" i="5"/>
  <c r="BB271" i="5"/>
  <c r="BD271" i="5"/>
  <c r="BE271" i="5"/>
  <c r="BF271" i="5"/>
  <c r="BG271" i="5"/>
  <c r="I271" i="5" s="1"/>
  <c r="AY272" i="5"/>
  <c r="BA272" i="5"/>
  <c r="BC272" i="5"/>
  <c r="BE272" i="5"/>
  <c r="BG272" i="5"/>
  <c r="I272" i="5" s="1"/>
  <c r="AY273" i="5"/>
  <c r="BB273" i="5"/>
  <c r="BE273" i="5"/>
  <c r="BF273" i="5"/>
  <c r="AY274" i="5"/>
  <c r="AZ274" i="5"/>
  <c r="BA274" i="5"/>
  <c r="BC274" i="5"/>
  <c r="BE274" i="5"/>
  <c r="BG274" i="5"/>
  <c r="I274" i="5" s="1"/>
  <c r="AY275" i="5"/>
  <c r="AZ275" i="5"/>
  <c r="BD275" i="5"/>
  <c r="AY276" i="5"/>
  <c r="AZ276" i="5"/>
  <c r="BA276" i="5"/>
  <c r="BC276" i="5"/>
  <c r="BD276" i="5"/>
  <c r="BE276" i="5"/>
  <c r="BF276" i="5"/>
  <c r="BG276" i="5"/>
  <c r="I276" i="5" s="1"/>
  <c r="AY277" i="5"/>
  <c r="AZ277" i="5"/>
  <c r="BA277" i="5"/>
  <c r="BB277" i="5"/>
  <c r="BF277" i="5"/>
  <c r="AY278" i="5"/>
  <c r="BA278" i="5"/>
  <c r="BC278" i="5"/>
  <c r="BD278" i="5"/>
  <c r="BG278" i="5"/>
  <c r="I278" i="5" s="1"/>
  <c r="AY279" i="5"/>
  <c r="AZ279" i="5"/>
  <c r="BA279" i="5"/>
  <c r="BB279" i="5"/>
  <c r="BC279" i="5"/>
  <c r="BD279" i="5"/>
  <c r="BF279" i="5"/>
  <c r="BG279" i="5"/>
  <c r="I279" i="5" s="1"/>
  <c r="AY280" i="5"/>
  <c r="BA280" i="5"/>
  <c r="BB280" i="5"/>
  <c r="BC280" i="5"/>
  <c r="BE280" i="5"/>
  <c r="BF280" i="5"/>
  <c r="BG280" i="5"/>
  <c r="I280" i="5" s="1"/>
  <c r="AZ281" i="5"/>
  <c r="BA281" i="5"/>
  <c r="BB281" i="5"/>
  <c r="BD281" i="5"/>
  <c r="BE281" i="5"/>
  <c r="BF281" i="5"/>
  <c r="AY282" i="5"/>
  <c r="AZ282" i="5"/>
  <c r="BA282" i="5"/>
  <c r="BC282" i="5"/>
  <c r="BD282" i="5"/>
  <c r="BE282" i="5"/>
  <c r="BG282" i="5"/>
  <c r="I282" i="5" s="1"/>
  <c r="AY283" i="5"/>
  <c r="AZ283" i="5"/>
  <c r="BB283" i="5"/>
  <c r="BC283" i="5"/>
  <c r="BD283" i="5"/>
  <c r="BF283" i="5"/>
  <c r="BG283" i="5"/>
  <c r="I283" i="5" s="1"/>
  <c r="AY284" i="5"/>
  <c r="BA284" i="5"/>
  <c r="BB284" i="5"/>
  <c r="BC284" i="5"/>
  <c r="BE284" i="5"/>
  <c r="BF284" i="5"/>
  <c r="BG284" i="5"/>
  <c r="I284" i="5" s="1"/>
  <c r="AZ285" i="5"/>
  <c r="BA285" i="5"/>
  <c r="BB285" i="5"/>
  <c r="BD285" i="5"/>
  <c r="BE285" i="5"/>
  <c r="BF285" i="5"/>
  <c r="AY286" i="5"/>
  <c r="AZ286" i="5"/>
  <c r="BA286" i="5"/>
  <c r="BB286" i="5"/>
  <c r="BC286" i="5"/>
  <c r="BD286" i="5"/>
  <c r="BE286" i="5"/>
  <c r="BG286" i="5"/>
  <c r="I286" i="5" s="1"/>
  <c r="AY287" i="5"/>
  <c r="AZ287" i="5"/>
  <c r="BB287" i="5"/>
  <c r="BC287" i="5"/>
  <c r="BD287" i="5"/>
  <c r="BF287" i="5"/>
  <c r="BG287" i="5"/>
  <c r="I287" i="5" s="1"/>
  <c r="AY288" i="5"/>
  <c r="BA288" i="5"/>
  <c r="BB288" i="5"/>
  <c r="BC288" i="5"/>
  <c r="BE288" i="5"/>
  <c r="BF288" i="5"/>
  <c r="BG288" i="5"/>
  <c r="I288" i="5" s="1"/>
  <c r="AZ289" i="5"/>
  <c r="BA289" i="5"/>
  <c r="BB289" i="5"/>
  <c r="BD289" i="5"/>
  <c r="BF289" i="5"/>
  <c r="AY290" i="5"/>
  <c r="BA290" i="5"/>
  <c r="BC290" i="5"/>
  <c r="BE290" i="5"/>
  <c r="BG290" i="5"/>
  <c r="I290" i="5" s="1"/>
  <c r="AY291" i="5"/>
  <c r="AZ291" i="5"/>
  <c r="BB291" i="5"/>
  <c r="BC291" i="5"/>
  <c r="BD291" i="5"/>
  <c r="BF291" i="5"/>
  <c r="AY292" i="5"/>
  <c r="BA292" i="5"/>
  <c r="BC292" i="5"/>
  <c r="BD292" i="5"/>
  <c r="BE292" i="5"/>
  <c r="BF292" i="5"/>
  <c r="BG292" i="5"/>
  <c r="I292" i="5" s="1"/>
  <c r="AZ293" i="5"/>
  <c r="BB293" i="5"/>
  <c r="BC293" i="5"/>
  <c r="BD293" i="5"/>
  <c r="BF293" i="5"/>
  <c r="BG293" i="5"/>
  <c r="I293" i="5" s="1"/>
  <c r="AY294" i="5"/>
  <c r="BA294" i="5"/>
  <c r="BC294" i="5"/>
  <c r="BD294" i="5"/>
  <c r="BE294" i="5"/>
  <c r="BG294" i="5"/>
  <c r="I294" i="5" s="1"/>
  <c r="AZ295" i="5"/>
  <c r="BB295" i="5"/>
  <c r="BD295" i="5"/>
  <c r="BF295" i="5"/>
  <c r="AY296" i="5"/>
  <c r="BA296" i="5"/>
  <c r="BC296" i="5"/>
  <c r="BE296" i="5"/>
  <c r="BG296" i="5"/>
  <c r="I296" i="5" s="1"/>
  <c r="AY297" i="5"/>
  <c r="AZ297" i="5"/>
  <c r="BB297" i="5"/>
  <c r="BD297" i="5"/>
  <c r="BF297" i="5"/>
  <c r="AY298" i="5"/>
  <c r="BA298" i="5"/>
  <c r="BC298" i="5"/>
  <c r="BD298" i="5"/>
  <c r="BE298" i="5"/>
  <c r="BG298" i="5"/>
  <c r="I298" i="5" s="1"/>
  <c r="AZ299" i="5"/>
  <c r="BB299" i="5"/>
  <c r="BD299" i="5"/>
  <c r="BF299" i="5"/>
  <c r="BG299" i="5"/>
  <c r="I299" i="5" s="1"/>
  <c r="AY300" i="5"/>
  <c r="BA300" i="5"/>
  <c r="BC300" i="5"/>
  <c r="BE300" i="5"/>
  <c r="BG300" i="5"/>
  <c r="I300" i="5" s="1"/>
  <c r="AZ301" i="5"/>
  <c r="BB301" i="5"/>
  <c r="BD301" i="5"/>
  <c r="BF301" i="5"/>
  <c r="AY302" i="5"/>
  <c r="BA302" i="5"/>
  <c r="BC302" i="5"/>
  <c r="BE302" i="5"/>
  <c r="BG302" i="5"/>
  <c r="I302" i="5" s="1"/>
  <c r="AZ303" i="5"/>
  <c r="BB303" i="5"/>
  <c r="BC303" i="5"/>
  <c r="BD303" i="5"/>
  <c r="BF303" i="5"/>
  <c r="AY304" i="5"/>
  <c r="BA304" i="5"/>
  <c r="BC304" i="5"/>
  <c r="BD304" i="5"/>
  <c r="BE304" i="5"/>
  <c r="BG304" i="5"/>
  <c r="I304" i="5" s="1"/>
  <c r="AZ305" i="5"/>
  <c r="BA305" i="5"/>
  <c r="BB305" i="5"/>
  <c r="BE305" i="5"/>
  <c r="BF305" i="5"/>
  <c r="AY306" i="5"/>
  <c r="BA306" i="5"/>
  <c r="BC306" i="5"/>
  <c r="BE306" i="5"/>
  <c r="BG306" i="5"/>
  <c r="I306" i="5" s="1"/>
  <c r="AY307" i="5"/>
  <c r="AZ307" i="5"/>
  <c r="BD307" i="5"/>
  <c r="BE307" i="5"/>
  <c r="BF307" i="5"/>
  <c r="AY308" i="5"/>
  <c r="AZ308" i="5"/>
  <c r="BA308" i="5"/>
  <c r="BC308" i="5"/>
  <c r="BE308" i="5"/>
  <c r="BF308" i="5"/>
  <c r="BG308" i="5"/>
  <c r="I308" i="5" s="1"/>
  <c r="AZ309" i="5"/>
  <c r="BA309" i="5"/>
  <c r="BB309" i="5"/>
  <c r="BF309" i="5"/>
  <c r="AY310" i="5"/>
  <c r="BA310" i="5"/>
  <c r="BC310" i="5"/>
  <c r="BD310" i="5"/>
  <c r="BE310" i="5"/>
  <c r="BG310" i="5"/>
  <c r="I310" i="5" s="1"/>
  <c r="AZ311" i="5"/>
  <c r="BA311" i="5"/>
  <c r="BB311" i="5"/>
  <c r="BD311" i="5"/>
  <c r="BF311" i="5"/>
  <c r="AY312" i="5"/>
  <c r="BA312" i="5"/>
  <c r="BB312" i="5"/>
  <c r="BC312" i="5"/>
  <c r="BE312" i="5"/>
  <c r="BF312" i="5"/>
  <c r="BG312" i="5"/>
  <c r="I312" i="5" s="1"/>
  <c r="AZ313" i="5"/>
  <c r="BB313" i="5"/>
  <c r="BD313" i="5"/>
  <c r="BF313" i="5"/>
  <c r="AY314" i="5"/>
  <c r="AZ314" i="5"/>
  <c r="BA314" i="5"/>
  <c r="BC314" i="5"/>
  <c r="BE314" i="5"/>
  <c r="BF314" i="5"/>
  <c r="BG314" i="5"/>
  <c r="I314" i="5" s="1"/>
  <c r="AZ315" i="5"/>
  <c r="BB315" i="5"/>
  <c r="BF315" i="5"/>
  <c r="AY316" i="5"/>
  <c r="BA316" i="5"/>
  <c r="BB316" i="5"/>
  <c r="BC316" i="5"/>
  <c r="BD316" i="5"/>
  <c r="BE316" i="5"/>
  <c r="BG316" i="5"/>
  <c r="I316" i="5" s="1"/>
  <c r="AY317" i="5"/>
  <c r="AZ317" i="5"/>
  <c r="BA317" i="5"/>
  <c r="BB317" i="5"/>
  <c r="BD317" i="5"/>
  <c r="BF317" i="5"/>
  <c r="AY318" i="5"/>
  <c r="AZ318" i="5"/>
  <c r="BA318" i="5"/>
  <c r="BC318" i="5"/>
  <c r="BE318" i="5"/>
  <c r="BG318" i="5"/>
  <c r="I318" i="5" s="1"/>
  <c r="BT318" i="5"/>
  <c r="BR318" i="5"/>
  <c r="BP318" i="5"/>
  <c r="BN318" i="5"/>
  <c r="BL318" i="5"/>
  <c r="BF318" i="5"/>
  <c r="BD318" i="5"/>
  <c r="BB318" i="5"/>
  <c r="G318" i="5"/>
  <c r="BT317" i="5"/>
  <c r="BR317" i="5"/>
  <c r="BP317" i="5"/>
  <c r="BN317" i="5"/>
  <c r="BL317" i="5"/>
  <c r="BG317" i="5"/>
  <c r="I317" i="5" s="1"/>
  <c r="BE317" i="5"/>
  <c r="BC317" i="5"/>
  <c r="G317" i="5"/>
  <c r="BT316" i="5"/>
  <c r="BR316" i="5"/>
  <c r="BP316" i="5"/>
  <c r="BN316" i="5"/>
  <c r="BL316" i="5"/>
  <c r="BF316" i="5"/>
  <c r="AZ316" i="5"/>
  <c r="G316" i="5"/>
  <c r="BT315" i="5"/>
  <c r="BR315" i="5"/>
  <c r="BP315" i="5"/>
  <c r="BN315" i="5"/>
  <c r="BL315" i="5"/>
  <c r="BG315" i="5"/>
  <c r="I315" i="5" s="1"/>
  <c r="BE315" i="5"/>
  <c r="BD315" i="5"/>
  <c r="BC315" i="5"/>
  <c r="BA315" i="5"/>
  <c r="AY315" i="5"/>
  <c r="G315" i="5"/>
  <c r="BT314" i="5"/>
  <c r="BR314" i="5"/>
  <c r="BP314" i="5"/>
  <c r="BN314" i="5"/>
  <c r="BL314" i="5"/>
  <c r="BD314" i="5"/>
  <c r="BB314" i="5"/>
  <c r="G314" i="5"/>
  <c r="BT313" i="5"/>
  <c r="BR313" i="5"/>
  <c r="BP313" i="5"/>
  <c r="BN313" i="5"/>
  <c r="BL313" i="5"/>
  <c r="BG313" i="5"/>
  <c r="I313" i="5" s="1"/>
  <c r="BE313" i="5"/>
  <c r="BC313" i="5"/>
  <c r="BA313" i="5"/>
  <c r="AY313" i="5"/>
  <c r="G313" i="5"/>
  <c r="BT312" i="5"/>
  <c r="BR312" i="5"/>
  <c r="BP312" i="5"/>
  <c r="BN312" i="5"/>
  <c r="BL312" i="5"/>
  <c r="BD312" i="5"/>
  <c r="G312" i="5"/>
  <c r="BT311" i="5"/>
  <c r="BR311" i="5"/>
  <c r="BP311" i="5"/>
  <c r="BN311" i="5"/>
  <c r="BL311" i="5"/>
  <c r="BG311" i="5"/>
  <c r="I311" i="5" s="1"/>
  <c r="BE311" i="5"/>
  <c r="BC311" i="5"/>
  <c r="AY311" i="5"/>
  <c r="G311" i="5"/>
  <c r="BT310" i="5"/>
  <c r="BR310" i="5"/>
  <c r="BP310" i="5"/>
  <c r="BN310" i="5"/>
  <c r="BL310" i="5"/>
  <c r="BF310" i="5"/>
  <c r="BB310" i="5"/>
  <c r="AZ310" i="5"/>
  <c r="G310" i="5"/>
  <c r="BT309" i="5"/>
  <c r="BR309" i="5"/>
  <c r="BP309" i="5"/>
  <c r="BN309" i="5"/>
  <c r="BL309" i="5"/>
  <c r="BG309" i="5"/>
  <c r="I309" i="5" s="1"/>
  <c r="BE309" i="5"/>
  <c r="BD309" i="5"/>
  <c r="BC309" i="5"/>
  <c r="AY309" i="5"/>
  <c r="G309" i="5"/>
  <c r="BT308" i="5"/>
  <c r="BR308" i="5"/>
  <c r="BP308" i="5"/>
  <c r="BN308" i="5"/>
  <c r="BL308" i="5"/>
  <c r="BD308" i="5"/>
  <c r="BB308" i="5"/>
  <c r="G308" i="5"/>
  <c r="BT307" i="5"/>
  <c r="BR307" i="5"/>
  <c r="BP307" i="5"/>
  <c r="BN307" i="5"/>
  <c r="BL307" i="5"/>
  <c r="BG307" i="5"/>
  <c r="I307" i="5" s="1"/>
  <c r="BC307" i="5"/>
  <c r="BB307" i="5"/>
  <c r="BA307" i="5"/>
  <c r="G307" i="5"/>
  <c r="BT306" i="5"/>
  <c r="BR306" i="5"/>
  <c r="BP306" i="5"/>
  <c r="BN306" i="5"/>
  <c r="BL306" i="5"/>
  <c r="BF306" i="5"/>
  <c r="BD306" i="5"/>
  <c r="BB306" i="5"/>
  <c r="AZ306" i="5"/>
  <c r="G306" i="5"/>
  <c r="BT305" i="5"/>
  <c r="BR305" i="5"/>
  <c r="BP305" i="5"/>
  <c r="BN305" i="5"/>
  <c r="BL305" i="5"/>
  <c r="BG305" i="5"/>
  <c r="I305" i="5" s="1"/>
  <c r="BD305" i="5"/>
  <c r="BC305" i="5"/>
  <c r="AY305" i="5"/>
  <c r="G305" i="5"/>
  <c r="BT304" i="5"/>
  <c r="BR304" i="5"/>
  <c r="BP304" i="5"/>
  <c r="BN304" i="5"/>
  <c r="BL304" i="5"/>
  <c r="BF304" i="5"/>
  <c r="BB304" i="5"/>
  <c r="AZ304" i="5"/>
  <c r="G304" i="5"/>
  <c r="BT303" i="5"/>
  <c r="BR303" i="5"/>
  <c r="BP303" i="5"/>
  <c r="BN303" i="5"/>
  <c r="BL303" i="5"/>
  <c r="BG303" i="5"/>
  <c r="I303" i="5" s="1"/>
  <c r="BE303" i="5"/>
  <c r="BA303" i="5"/>
  <c r="AY303" i="5"/>
  <c r="G303" i="5"/>
  <c r="BT302" i="5"/>
  <c r="BR302" i="5"/>
  <c r="BP302" i="5"/>
  <c r="BN302" i="5"/>
  <c r="BL302" i="5"/>
  <c r="BF302" i="5"/>
  <c r="BD302" i="5"/>
  <c r="BB302" i="5"/>
  <c r="AZ302" i="5"/>
  <c r="G302" i="5"/>
  <c r="BT301" i="5"/>
  <c r="BR301" i="5"/>
  <c r="BP301" i="5"/>
  <c r="BN301" i="5"/>
  <c r="BL301" i="5"/>
  <c r="BG301" i="5"/>
  <c r="I301" i="5" s="1"/>
  <c r="BE301" i="5"/>
  <c r="BC301" i="5"/>
  <c r="BA301" i="5"/>
  <c r="AY301" i="5"/>
  <c r="G301" i="5"/>
  <c r="BT300" i="5"/>
  <c r="BR300" i="5"/>
  <c r="BP300" i="5"/>
  <c r="BN300" i="5"/>
  <c r="BL300" i="5"/>
  <c r="BF300" i="5"/>
  <c r="BD300" i="5"/>
  <c r="BB300" i="5"/>
  <c r="AZ300" i="5"/>
  <c r="G300" i="5"/>
  <c r="BT299" i="5"/>
  <c r="BR299" i="5"/>
  <c r="BP299" i="5"/>
  <c r="BN299" i="5"/>
  <c r="BL299" i="5"/>
  <c r="BE299" i="5"/>
  <c r="BC299" i="5"/>
  <c r="BA299" i="5"/>
  <c r="AY299" i="5"/>
  <c r="G299" i="5"/>
  <c r="BT298" i="5"/>
  <c r="BR298" i="5"/>
  <c r="BP298" i="5"/>
  <c r="BN298" i="5"/>
  <c r="BL298" i="5"/>
  <c r="BF298" i="5"/>
  <c r="BB298" i="5"/>
  <c r="AZ298" i="5"/>
  <c r="G298" i="5"/>
  <c r="BT297" i="5"/>
  <c r="BR297" i="5"/>
  <c r="BP297" i="5"/>
  <c r="BN297" i="5"/>
  <c r="BL297" i="5"/>
  <c r="BG297" i="5"/>
  <c r="I297" i="5" s="1"/>
  <c r="BE297" i="5"/>
  <c r="BC297" i="5"/>
  <c r="BA297" i="5"/>
  <c r="G297" i="5"/>
  <c r="BT296" i="5"/>
  <c r="BR296" i="5"/>
  <c r="BP296" i="5"/>
  <c r="BN296" i="5"/>
  <c r="BL296" i="5"/>
  <c r="BF296" i="5"/>
  <c r="BD296" i="5"/>
  <c r="BB296" i="5"/>
  <c r="AZ296" i="5"/>
  <c r="G296" i="5"/>
  <c r="BT295" i="5"/>
  <c r="BR295" i="5"/>
  <c r="BP295" i="5"/>
  <c r="BN295" i="5"/>
  <c r="BL295" i="5"/>
  <c r="BG295" i="5"/>
  <c r="I295" i="5" s="1"/>
  <c r="BE295" i="5"/>
  <c r="BC295" i="5"/>
  <c r="BA295" i="5"/>
  <c r="AY295" i="5"/>
  <c r="G295" i="5"/>
  <c r="BT294" i="5"/>
  <c r="BR294" i="5"/>
  <c r="BP294" i="5"/>
  <c r="BN294" i="5"/>
  <c r="BL294" i="5"/>
  <c r="BF294" i="5"/>
  <c r="BB294" i="5"/>
  <c r="AZ294" i="5"/>
  <c r="G294" i="5"/>
  <c r="BT293" i="5"/>
  <c r="BR293" i="5"/>
  <c r="BP293" i="5"/>
  <c r="BN293" i="5"/>
  <c r="BL293" i="5"/>
  <c r="BE293" i="5"/>
  <c r="BA293" i="5"/>
  <c r="AY293" i="5"/>
  <c r="G293" i="5"/>
  <c r="BT292" i="5"/>
  <c r="BR292" i="5"/>
  <c r="BP292" i="5"/>
  <c r="BN292" i="5"/>
  <c r="BL292" i="5"/>
  <c r="BB292" i="5"/>
  <c r="AZ292" i="5"/>
  <c r="G292" i="5"/>
  <c r="BT291" i="5"/>
  <c r="BR291" i="5"/>
  <c r="BP291" i="5"/>
  <c r="BN291" i="5"/>
  <c r="BL291" i="5"/>
  <c r="BG291" i="5"/>
  <c r="I291" i="5" s="1"/>
  <c r="BE291" i="5"/>
  <c r="BA291" i="5"/>
  <c r="G291" i="5"/>
  <c r="BT290" i="5"/>
  <c r="BR290" i="5"/>
  <c r="BP290" i="5"/>
  <c r="BN290" i="5"/>
  <c r="BL290" i="5"/>
  <c r="BF290" i="5"/>
  <c r="BD290" i="5"/>
  <c r="BB290" i="5"/>
  <c r="AZ290" i="5"/>
  <c r="G290" i="5"/>
  <c r="BT289" i="5"/>
  <c r="BR289" i="5"/>
  <c r="BP289" i="5"/>
  <c r="BN289" i="5"/>
  <c r="BL289" i="5"/>
  <c r="BG289" i="5"/>
  <c r="I289" i="5" s="1"/>
  <c r="BE289" i="5"/>
  <c r="BC289" i="5"/>
  <c r="AY289" i="5"/>
  <c r="G289" i="5"/>
  <c r="BT288" i="5"/>
  <c r="BR288" i="5"/>
  <c r="BP288" i="5"/>
  <c r="BN288" i="5"/>
  <c r="BL288" i="5"/>
  <c r="BD288" i="5"/>
  <c r="AZ288" i="5"/>
  <c r="G288" i="5"/>
  <c r="BT287" i="5"/>
  <c r="BR287" i="5"/>
  <c r="BP287" i="5"/>
  <c r="BN287" i="5"/>
  <c r="BL287" i="5"/>
  <c r="BE287" i="5"/>
  <c r="BA287" i="5"/>
  <c r="G287" i="5"/>
  <c r="BT286" i="5"/>
  <c r="BR286" i="5"/>
  <c r="BP286" i="5"/>
  <c r="BN286" i="5"/>
  <c r="BL286" i="5"/>
  <c r="BF286" i="5"/>
  <c r="G286" i="5"/>
  <c r="BT285" i="5"/>
  <c r="BR285" i="5"/>
  <c r="BP285" i="5"/>
  <c r="BN285" i="5"/>
  <c r="BL285" i="5"/>
  <c r="BG285" i="5"/>
  <c r="I285" i="5" s="1"/>
  <c r="BC285" i="5"/>
  <c r="AY285" i="5"/>
  <c r="G285" i="5"/>
  <c r="BT284" i="5"/>
  <c r="BR284" i="5"/>
  <c r="BP284" i="5"/>
  <c r="BN284" i="5"/>
  <c r="BL284" i="5"/>
  <c r="BD284" i="5"/>
  <c r="AZ284" i="5"/>
  <c r="G284" i="5"/>
  <c r="BT283" i="5"/>
  <c r="BR283" i="5"/>
  <c r="BP283" i="5"/>
  <c r="BN283" i="5"/>
  <c r="BL283" i="5"/>
  <c r="BE283" i="5"/>
  <c r="BA283" i="5"/>
  <c r="G283" i="5"/>
  <c r="BT282" i="5"/>
  <c r="BR282" i="5"/>
  <c r="BP282" i="5"/>
  <c r="BN282" i="5"/>
  <c r="BL282" i="5"/>
  <c r="BF282" i="5"/>
  <c r="BB282" i="5"/>
  <c r="G282" i="5"/>
  <c r="BT281" i="5"/>
  <c r="BR281" i="5"/>
  <c r="BP281" i="5"/>
  <c r="BN281" i="5"/>
  <c r="BL281" i="5"/>
  <c r="BG281" i="5"/>
  <c r="I281" i="5" s="1"/>
  <c r="BC281" i="5"/>
  <c r="AY281" i="5"/>
  <c r="G281" i="5"/>
  <c r="BT280" i="5"/>
  <c r="BR280" i="5"/>
  <c r="BP280" i="5"/>
  <c r="BN280" i="5"/>
  <c r="BL280" i="5"/>
  <c r="BD280" i="5"/>
  <c r="AZ280" i="5"/>
  <c r="G280" i="5"/>
  <c r="BT279" i="5"/>
  <c r="BR279" i="5"/>
  <c r="BP279" i="5"/>
  <c r="BN279" i="5"/>
  <c r="BL279" i="5"/>
  <c r="BE279" i="5"/>
  <c r="G279" i="5"/>
  <c r="BT278" i="5"/>
  <c r="BR278" i="5"/>
  <c r="BP278" i="5"/>
  <c r="BN278" i="5"/>
  <c r="BL278" i="5"/>
  <c r="BF278" i="5"/>
  <c r="BE278" i="5"/>
  <c r="BB278" i="5"/>
  <c r="AZ278" i="5"/>
  <c r="G278" i="5"/>
  <c r="BT277" i="5"/>
  <c r="BR277" i="5"/>
  <c r="BP277" i="5"/>
  <c r="BN277" i="5"/>
  <c r="BL277" i="5"/>
  <c r="BG277" i="5"/>
  <c r="I277" i="5" s="1"/>
  <c r="BE277" i="5"/>
  <c r="BD277" i="5"/>
  <c r="BC277" i="5"/>
  <c r="G277" i="5"/>
  <c r="BT276" i="5"/>
  <c r="BR276" i="5"/>
  <c r="BP276" i="5"/>
  <c r="BN276" i="5"/>
  <c r="BL276" i="5"/>
  <c r="BB276" i="5"/>
  <c r="G276" i="5"/>
  <c r="BT275" i="5"/>
  <c r="BR275" i="5"/>
  <c r="BP275" i="5"/>
  <c r="BN275" i="5"/>
  <c r="BL275" i="5"/>
  <c r="BG275" i="5"/>
  <c r="I275" i="5" s="1"/>
  <c r="BF275" i="5"/>
  <c r="BE275" i="5"/>
  <c r="BC275" i="5"/>
  <c r="BB275" i="5"/>
  <c r="BA275" i="5"/>
  <c r="G275" i="5"/>
  <c r="BT274" i="5"/>
  <c r="BR274" i="5"/>
  <c r="BP274" i="5"/>
  <c r="BN274" i="5"/>
  <c r="BL274" i="5"/>
  <c r="BF274" i="5"/>
  <c r="BD274" i="5"/>
  <c r="BB274" i="5"/>
  <c r="BB98" i="5" s="1"/>
  <c r="G274" i="5"/>
  <c r="BT273" i="5"/>
  <c r="BR273" i="5"/>
  <c r="BP273" i="5"/>
  <c r="BN273" i="5"/>
  <c r="BL273" i="5"/>
  <c r="BG273" i="5"/>
  <c r="I273" i="5" s="1"/>
  <c r="BD273" i="5"/>
  <c r="BC273" i="5"/>
  <c r="BA273" i="5"/>
  <c r="AZ273" i="5"/>
  <c r="G273" i="5"/>
  <c r="BT272" i="5"/>
  <c r="BR272" i="5"/>
  <c r="BP272" i="5"/>
  <c r="BN272" i="5"/>
  <c r="BL272" i="5"/>
  <c r="BF272" i="5"/>
  <c r="BD272" i="5"/>
  <c r="BB272" i="5"/>
  <c r="AZ272" i="5"/>
  <c r="G272" i="5"/>
  <c r="BT271" i="5"/>
  <c r="BR271" i="5"/>
  <c r="BP271" i="5"/>
  <c r="BN271" i="5"/>
  <c r="BL271" i="5"/>
  <c r="BC271" i="5"/>
  <c r="BA271" i="5"/>
  <c r="G271" i="5"/>
  <c r="BT270" i="5"/>
  <c r="BR270" i="5"/>
  <c r="BP270" i="5"/>
  <c r="BN270" i="5"/>
  <c r="BL270" i="5"/>
  <c r="BF270" i="5"/>
  <c r="BD270" i="5"/>
  <c r="BB270" i="5"/>
  <c r="AZ270" i="5"/>
  <c r="G270" i="5"/>
  <c r="BT269" i="5"/>
  <c r="BR269" i="5"/>
  <c r="BP269" i="5"/>
  <c r="BN269" i="5"/>
  <c r="BL269" i="5"/>
  <c r="BG269" i="5"/>
  <c r="I269" i="5" s="1"/>
  <c r="BC269" i="5"/>
  <c r="BA269" i="5"/>
  <c r="AY269" i="5"/>
  <c r="G269" i="5"/>
  <c r="BT268" i="5"/>
  <c r="BR268" i="5"/>
  <c r="BP268" i="5"/>
  <c r="BN268" i="5"/>
  <c r="BL268" i="5"/>
  <c r="BF268" i="5"/>
  <c r="BB268" i="5"/>
  <c r="AZ268" i="5"/>
  <c r="G268" i="5"/>
  <c r="BT267" i="5"/>
  <c r="BR267" i="5"/>
  <c r="BP267" i="5"/>
  <c r="BN267" i="5"/>
  <c r="BL267" i="5"/>
  <c r="BG267" i="5"/>
  <c r="I267" i="5" s="1"/>
  <c r="BC267" i="5"/>
  <c r="BA267" i="5"/>
  <c r="AY267" i="5"/>
  <c r="G267" i="5"/>
  <c r="BT266" i="5"/>
  <c r="BR266" i="5"/>
  <c r="BP266" i="5"/>
  <c r="BN266" i="5"/>
  <c r="BL266" i="5"/>
  <c r="BF266" i="5"/>
  <c r="BD266" i="5"/>
  <c r="BB266" i="5"/>
  <c r="AZ266" i="5"/>
  <c r="G266" i="5"/>
  <c r="BT265" i="5"/>
  <c r="BR265" i="5"/>
  <c r="BP265" i="5"/>
  <c r="BN265" i="5"/>
  <c r="BL265" i="5"/>
  <c r="BG265" i="5"/>
  <c r="I265" i="5" s="1"/>
  <c r="BE265" i="5"/>
  <c r="BC265" i="5"/>
  <c r="BA265" i="5"/>
  <c r="AY265" i="5"/>
  <c r="G265" i="5"/>
  <c r="BT264" i="5"/>
  <c r="BR264" i="5"/>
  <c r="BP264" i="5"/>
  <c r="BN264" i="5"/>
  <c r="BL264" i="5"/>
  <c r="BD264" i="5"/>
  <c r="BB264" i="5"/>
  <c r="AZ264" i="5"/>
  <c r="G264" i="5"/>
  <c r="BT263" i="5"/>
  <c r="BR263" i="5"/>
  <c r="BP263" i="5"/>
  <c r="BN263" i="5"/>
  <c r="BL263" i="5"/>
  <c r="BE263" i="5"/>
  <c r="BA263" i="5"/>
  <c r="AY263" i="5"/>
  <c r="G263" i="5"/>
  <c r="BT262" i="5"/>
  <c r="BR262" i="5"/>
  <c r="BP262" i="5"/>
  <c r="BN262" i="5"/>
  <c r="BL262" i="5"/>
  <c r="BF262" i="5"/>
  <c r="BD262" i="5"/>
  <c r="BB262" i="5"/>
  <c r="G262" i="5"/>
  <c r="BT261" i="5"/>
  <c r="BR261" i="5"/>
  <c r="BP261" i="5"/>
  <c r="BN261" i="5"/>
  <c r="BL261" i="5"/>
  <c r="BG261" i="5"/>
  <c r="I261" i="5" s="1"/>
  <c r="BE261" i="5"/>
  <c r="BB261" i="5"/>
  <c r="BA261" i="5"/>
  <c r="G261" i="5"/>
  <c r="BT260" i="5"/>
  <c r="BR260" i="5"/>
  <c r="BP260" i="5"/>
  <c r="BN260" i="5"/>
  <c r="BL260" i="5"/>
  <c r="BF260" i="5"/>
  <c r="BE260" i="5"/>
  <c r="BB260" i="5"/>
  <c r="BA260" i="5"/>
  <c r="G260" i="5"/>
  <c r="BT259" i="5"/>
  <c r="BR259" i="5"/>
  <c r="BP259" i="5"/>
  <c r="BN259" i="5"/>
  <c r="BL259" i="5"/>
  <c r="BG259" i="5"/>
  <c r="I259" i="5" s="1"/>
  <c r="BC259" i="5"/>
  <c r="AY259" i="5"/>
  <c r="G259" i="5"/>
  <c r="BT258" i="5"/>
  <c r="BR258" i="5"/>
  <c r="BP258" i="5"/>
  <c r="BN258" i="5"/>
  <c r="BL258" i="5"/>
  <c r="BG258" i="5"/>
  <c r="I258" i="5" s="1"/>
  <c r="BE258" i="5"/>
  <c r="BD258" i="5"/>
  <c r="BC258" i="5"/>
  <c r="BA258" i="5"/>
  <c r="AZ258" i="5"/>
  <c r="G258" i="5"/>
  <c r="BT257" i="5"/>
  <c r="BR257" i="5"/>
  <c r="BP257" i="5"/>
  <c r="BN257" i="5"/>
  <c r="BL257" i="5"/>
  <c r="BG257" i="5"/>
  <c r="I257" i="5" s="1"/>
  <c r="BF257" i="5"/>
  <c r="BE257" i="5"/>
  <c r="BC257" i="5"/>
  <c r="BB257" i="5"/>
  <c r="BA257" i="5"/>
  <c r="AY257" i="5"/>
  <c r="G257" i="5"/>
  <c r="BT256" i="5"/>
  <c r="BR256" i="5"/>
  <c r="BP256" i="5"/>
  <c r="BN256" i="5"/>
  <c r="BL256" i="5"/>
  <c r="BG256" i="5"/>
  <c r="I256" i="5" s="1"/>
  <c r="BF256" i="5"/>
  <c r="BD256" i="5"/>
  <c r="BC256" i="5"/>
  <c r="BB256" i="5"/>
  <c r="AZ256" i="5"/>
  <c r="AY256" i="5"/>
  <c r="G256" i="5"/>
  <c r="BT255" i="5"/>
  <c r="BR255" i="5"/>
  <c r="BP255" i="5"/>
  <c r="BN255" i="5"/>
  <c r="BL255" i="5"/>
  <c r="BE255" i="5"/>
  <c r="BD255" i="5"/>
  <c r="BC255" i="5"/>
  <c r="AZ255" i="5"/>
  <c r="AY255" i="5"/>
  <c r="G255" i="5"/>
  <c r="BT254" i="5"/>
  <c r="BR254" i="5"/>
  <c r="BP254" i="5"/>
  <c r="BN254" i="5"/>
  <c r="BL254" i="5"/>
  <c r="BF254" i="5"/>
  <c r="BE254" i="5"/>
  <c r="BB254" i="5"/>
  <c r="BA254" i="5"/>
  <c r="AZ254" i="5"/>
  <c r="G254" i="5"/>
  <c r="BT253" i="5"/>
  <c r="BR253" i="5"/>
  <c r="BP253" i="5"/>
  <c r="BN253" i="5"/>
  <c r="BL253" i="5"/>
  <c r="BF253" i="5"/>
  <c r="BE253" i="5"/>
  <c r="BC253" i="5"/>
  <c r="BB253" i="5"/>
  <c r="BA253" i="5"/>
  <c r="AY253" i="5"/>
  <c r="G253" i="5"/>
  <c r="BT252" i="5"/>
  <c r="BR252" i="5"/>
  <c r="BP252" i="5"/>
  <c r="BN252" i="5"/>
  <c r="BL252" i="5"/>
  <c r="BG252" i="5"/>
  <c r="I252" i="5" s="1"/>
  <c r="BF252" i="5"/>
  <c r="BD252" i="5"/>
  <c r="BC252" i="5"/>
  <c r="BB252" i="5"/>
  <c r="AZ252" i="5"/>
  <c r="G252" i="5"/>
  <c r="BT251" i="5"/>
  <c r="BR251" i="5"/>
  <c r="BP251" i="5"/>
  <c r="BN251" i="5"/>
  <c r="BL251" i="5"/>
  <c r="BG251" i="5"/>
  <c r="I251" i="5" s="1"/>
  <c r="BE251" i="5"/>
  <c r="BD251" i="5"/>
  <c r="BC251" i="5"/>
  <c r="BA251" i="5"/>
  <c r="AZ251" i="5"/>
  <c r="AY251" i="5"/>
  <c r="G251" i="5"/>
  <c r="BT250" i="5"/>
  <c r="BR250" i="5"/>
  <c r="BP250" i="5"/>
  <c r="BN250" i="5"/>
  <c r="BL250" i="5"/>
  <c r="BF250" i="5"/>
  <c r="BE250" i="5"/>
  <c r="BD250" i="5"/>
  <c r="BB250" i="5"/>
  <c r="G250" i="5"/>
  <c r="BT249" i="5"/>
  <c r="BR249" i="5"/>
  <c r="BP249" i="5"/>
  <c r="BN249" i="5"/>
  <c r="BL249" i="5"/>
  <c r="BG249" i="5"/>
  <c r="I249" i="5" s="1"/>
  <c r="BF249" i="5"/>
  <c r="BE249" i="5"/>
  <c r="BC249" i="5"/>
  <c r="BA249" i="5"/>
  <c r="G249" i="5"/>
  <c r="BT248" i="5"/>
  <c r="BR248" i="5"/>
  <c r="BP248" i="5"/>
  <c r="BN248" i="5"/>
  <c r="BL248" i="5"/>
  <c r="BG248" i="5"/>
  <c r="I248" i="5" s="1"/>
  <c r="BE248" i="5"/>
  <c r="BD248" i="5"/>
  <c r="BA248" i="5"/>
  <c r="AY248" i="5"/>
  <c r="G248" i="5"/>
  <c r="BT247" i="5"/>
  <c r="BR247" i="5"/>
  <c r="BP247" i="5"/>
  <c r="BN247" i="5"/>
  <c r="BL247" i="5"/>
  <c r="BE247" i="5"/>
  <c r="BD247" i="5"/>
  <c r="BA247" i="5"/>
  <c r="AZ247" i="5"/>
  <c r="G247" i="5"/>
  <c r="BT246" i="5"/>
  <c r="BR246" i="5"/>
  <c r="BP246" i="5"/>
  <c r="BN246" i="5"/>
  <c r="BL246" i="5"/>
  <c r="BG246" i="5"/>
  <c r="I246" i="5" s="1"/>
  <c r="BC246" i="5"/>
  <c r="AY246" i="5"/>
  <c r="G246" i="5"/>
  <c r="BT245" i="5"/>
  <c r="BR245" i="5"/>
  <c r="BP245" i="5"/>
  <c r="BN245" i="5"/>
  <c r="BL245" i="5"/>
  <c r="BG245" i="5"/>
  <c r="I245" i="5" s="1"/>
  <c r="BF245" i="5"/>
  <c r="AZ245" i="5"/>
  <c r="G245" i="5"/>
  <c r="BT244" i="5"/>
  <c r="BR244" i="5"/>
  <c r="BP244" i="5"/>
  <c r="BN244" i="5"/>
  <c r="BL244" i="5"/>
  <c r="BE244" i="5"/>
  <c r="BC244" i="5"/>
  <c r="BA244" i="5"/>
  <c r="AY244" i="5"/>
  <c r="G244" i="5"/>
  <c r="BT242" i="5"/>
  <c r="BR242" i="5"/>
  <c r="BP242" i="5"/>
  <c r="BN242" i="5"/>
  <c r="BL242" i="5"/>
  <c r="BF242" i="5"/>
  <c r="BD242" i="5"/>
  <c r="BB242" i="5"/>
  <c r="G242" i="5"/>
  <c r="BT241" i="5"/>
  <c r="BR241" i="5"/>
  <c r="BP241" i="5"/>
  <c r="BN241" i="5"/>
  <c r="BL241" i="5"/>
  <c r="BG241" i="5"/>
  <c r="I241" i="5" s="1"/>
  <c r="BE241" i="5"/>
  <c r="BA241" i="5"/>
  <c r="G241" i="5"/>
  <c r="BT240" i="5"/>
  <c r="BR240" i="5"/>
  <c r="BP240" i="5"/>
  <c r="BN240" i="5"/>
  <c r="BL240" i="5"/>
  <c r="BF240" i="5"/>
  <c r="BC240" i="5"/>
  <c r="AZ240" i="5"/>
  <c r="G240" i="5"/>
  <c r="BT239" i="5"/>
  <c r="BR239" i="5"/>
  <c r="BP239" i="5"/>
  <c r="BN239" i="5"/>
  <c r="BL239" i="5"/>
  <c r="BG239" i="5"/>
  <c r="I239" i="5" s="1"/>
  <c r="BF239" i="5"/>
  <c r="BB239" i="5"/>
  <c r="AZ239" i="5"/>
  <c r="G239" i="5"/>
  <c r="BT238" i="5"/>
  <c r="BR238" i="5"/>
  <c r="BP238" i="5"/>
  <c r="BN238" i="5"/>
  <c r="BL238" i="5"/>
  <c r="BG238" i="5"/>
  <c r="I238" i="5" s="1"/>
  <c r="BF238" i="5"/>
  <c r="BE238" i="5"/>
  <c r="BA238" i="5"/>
  <c r="G238" i="5"/>
  <c r="BT237" i="5"/>
  <c r="BR237" i="5"/>
  <c r="BP237" i="5"/>
  <c r="BN237" i="5"/>
  <c r="BL237" i="5"/>
  <c r="BG237" i="5"/>
  <c r="I237" i="5" s="1"/>
  <c r="BF237" i="5"/>
  <c r="BB237" i="5"/>
  <c r="G237" i="5"/>
  <c r="BT236" i="5"/>
  <c r="BR236" i="5"/>
  <c r="BP236" i="5"/>
  <c r="BN236" i="5"/>
  <c r="BL236" i="5"/>
  <c r="BG236" i="5"/>
  <c r="I236" i="5" s="1"/>
  <c r="BE236" i="5"/>
  <c r="BA236" i="5"/>
  <c r="AZ236" i="5"/>
  <c r="G236" i="5"/>
  <c r="BT235" i="5"/>
  <c r="BR235" i="5"/>
  <c r="BP235" i="5"/>
  <c r="BN235" i="5"/>
  <c r="BL235" i="5"/>
  <c r="BF235" i="5"/>
  <c r="BD235" i="5"/>
  <c r="BB235" i="5"/>
  <c r="AZ235" i="5"/>
  <c r="G235" i="5"/>
  <c r="BT234" i="5"/>
  <c r="BR234" i="5"/>
  <c r="BP234" i="5"/>
  <c r="BN234" i="5"/>
  <c r="BL234" i="5"/>
  <c r="BG234" i="5"/>
  <c r="I234" i="5" s="1"/>
  <c r="BF234" i="5"/>
  <c r="BE234" i="5"/>
  <c r="BC234" i="5"/>
  <c r="BB234" i="5"/>
  <c r="BA234" i="5"/>
  <c r="AY234" i="5"/>
  <c r="G234" i="5"/>
  <c r="BT233" i="5"/>
  <c r="BR233" i="5"/>
  <c r="BP233" i="5"/>
  <c r="BN233" i="5"/>
  <c r="BL233" i="5"/>
  <c r="BF233" i="5"/>
  <c r="BD233" i="5"/>
  <c r="BB233" i="5"/>
  <c r="AZ233" i="5"/>
  <c r="G233" i="5"/>
  <c r="BT232" i="5"/>
  <c r="BR232" i="5"/>
  <c r="BP232" i="5"/>
  <c r="BN232" i="5"/>
  <c r="BL232" i="5"/>
  <c r="BG232" i="5"/>
  <c r="I232" i="5" s="1"/>
  <c r="BE232" i="5"/>
  <c r="BD232" i="5"/>
  <c r="BC232" i="5"/>
  <c r="BA232" i="5"/>
  <c r="AZ232" i="5"/>
  <c r="AY232" i="5"/>
  <c r="G232" i="5"/>
  <c r="BT231" i="5"/>
  <c r="BR231" i="5"/>
  <c r="BP231" i="5"/>
  <c r="BN231" i="5"/>
  <c r="BL231" i="5"/>
  <c r="BF231" i="5"/>
  <c r="BD231" i="5"/>
  <c r="BB231" i="5"/>
  <c r="AZ231" i="5"/>
  <c r="G231" i="5"/>
  <c r="BT230" i="5"/>
  <c r="BR230" i="5"/>
  <c r="BP230" i="5"/>
  <c r="BN230" i="5"/>
  <c r="BL230" i="5"/>
  <c r="BG230" i="5"/>
  <c r="I230" i="5" s="1"/>
  <c r="BE230" i="5"/>
  <c r="BC230" i="5"/>
  <c r="BA230" i="5"/>
  <c r="AY230" i="5"/>
  <c r="G230" i="5"/>
  <c r="BT229" i="5"/>
  <c r="BR229" i="5"/>
  <c r="BP229" i="5"/>
  <c r="BN229" i="5"/>
  <c r="BL229" i="5"/>
  <c r="BF229" i="5"/>
  <c r="BD229" i="5"/>
  <c r="BB229" i="5"/>
  <c r="AZ229" i="5"/>
  <c r="G229" i="5"/>
  <c r="BT228" i="5"/>
  <c r="BR228" i="5"/>
  <c r="BP228" i="5"/>
  <c r="BN228" i="5"/>
  <c r="BL228" i="5"/>
  <c r="BG228" i="5"/>
  <c r="I228" i="5" s="1"/>
  <c r="BE228" i="5"/>
  <c r="BD228" i="5"/>
  <c r="BC228" i="5"/>
  <c r="BA228" i="5"/>
  <c r="AZ228" i="5"/>
  <c r="AY228" i="5"/>
  <c r="G228" i="5"/>
  <c r="BT227" i="5"/>
  <c r="BR227" i="5"/>
  <c r="BP227" i="5"/>
  <c r="BN227" i="5"/>
  <c r="BL227" i="5"/>
  <c r="BF227" i="5"/>
  <c r="BD227" i="5"/>
  <c r="BB227" i="5"/>
  <c r="AZ227" i="5"/>
  <c r="G227" i="5"/>
  <c r="BT226" i="5"/>
  <c r="BR226" i="5"/>
  <c r="BP226" i="5"/>
  <c r="BN226" i="5"/>
  <c r="BL226" i="5"/>
  <c r="BG226" i="5"/>
  <c r="I226" i="5" s="1"/>
  <c r="BF226" i="5"/>
  <c r="BE226" i="5"/>
  <c r="BC226" i="5"/>
  <c r="BA226" i="5"/>
  <c r="AY226" i="5"/>
  <c r="G226" i="5"/>
  <c r="BT225" i="5"/>
  <c r="BR225" i="5"/>
  <c r="BP225" i="5"/>
  <c r="BN225" i="5"/>
  <c r="BL225" i="5"/>
  <c r="BF225" i="5"/>
  <c r="BD225" i="5"/>
  <c r="BB225" i="5"/>
  <c r="AZ225" i="5"/>
  <c r="G225" i="5"/>
  <c r="BT224" i="5"/>
  <c r="BR224" i="5"/>
  <c r="BP224" i="5"/>
  <c r="BN224" i="5"/>
  <c r="BL224" i="5"/>
  <c r="BG224" i="5"/>
  <c r="I224" i="5" s="1"/>
  <c r="BE224" i="5"/>
  <c r="BD224" i="5"/>
  <c r="BC224" i="5"/>
  <c r="BA224" i="5"/>
  <c r="AZ224" i="5"/>
  <c r="AY224" i="5"/>
  <c r="G224" i="5"/>
  <c r="BT223" i="5"/>
  <c r="BR223" i="5"/>
  <c r="BP223" i="5"/>
  <c r="BN223" i="5"/>
  <c r="BL223" i="5"/>
  <c r="BF223" i="5"/>
  <c r="BD223" i="5"/>
  <c r="BB223" i="5"/>
  <c r="AY223" i="5"/>
  <c r="G223" i="5"/>
  <c r="BT222" i="5"/>
  <c r="BR222" i="5"/>
  <c r="BP222" i="5"/>
  <c r="BN222" i="5"/>
  <c r="BL222" i="5"/>
  <c r="BG222" i="5"/>
  <c r="I222" i="5" s="1"/>
  <c r="BE222" i="5"/>
  <c r="BC222" i="5"/>
  <c r="BA222" i="5"/>
  <c r="AY222" i="5"/>
  <c r="G222" i="5"/>
  <c r="BT221" i="5"/>
  <c r="BR221" i="5"/>
  <c r="BP221" i="5"/>
  <c r="BN221" i="5"/>
  <c r="BL221" i="5"/>
  <c r="BF221" i="5"/>
  <c r="BD221" i="5"/>
  <c r="BB221" i="5"/>
  <c r="AZ221" i="5"/>
  <c r="G221" i="5"/>
  <c r="BT220" i="5"/>
  <c r="BR220" i="5"/>
  <c r="BP220" i="5"/>
  <c r="BN220" i="5"/>
  <c r="BL220" i="5"/>
  <c r="BE220" i="5"/>
  <c r="BA220" i="5"/>
  <c r="G220" i="5"/>
  <c r="BT219" i="5"/>
  <c r="BR219" i="5"/>
  <c r="BP219" i="5"/>
  <c r="BN219" i="5"/>
  <c r="BL219" i="5"/>
  <c r="BF219" i="5"/>
  <c r="BE219" i="5"/>
  <c r="BB219" i="5"/>
  <c r="G219" i="5"/>
  <c r="BT218" i="5"/>
  <c r="BR218" i="5"/>
  <c r="BP218" i="5"/>
  <c r="BN218" i="5"/>
  <c r="BL218" i="5"/>
  <c r="BG218" i="5"/>
  <c r="I218" i="5" s="1"/>
  <c r="BE218" i="5"/>
  <c r="BC218" i="5"/>
  <c r="BA218" i="5"/>
  <c r="AY218" i="5"/>
  <c r="G218" i="5"/>
  <c r="BT217" i="5"/>
  <c r="BR217" i="5"/>
  <c r="BP217" i="5"/>
  <c r="BN217" i="5"/>
  <c r="BL217" i="5"/>
  <c r="BF217" i="5"/>
  <c r="BD217" i="5"/>
  <c r="BB217" i="5"/>
  <c r="AZ217" i="5"/>
  <c r="G217" i="5"/>
  <c r="BT216" i="5"/>
  <c r="BR216" i="5"/>
  <c r="BP216" i="5"/>
  <c r="BN216" i="5"/>
  <c r="BL216" i="5"/>
  <c r="BG216" i="5"/>
  <c r="I216" i="5" s="1"/>
  <c r="BE216" i="5"/>
  <c r="BD216" i="5"/>
  <c r="BC216" i="5"/>
  <c r="BA216" i="5"/>
  <c r="AZ216" i="5"/>
  <c r="AY216" i="5"/>
  <c r="G216" i="5"/>
  <c r="BT215" i="5"/>
  <c r="BR215" i="5"/>
  <c r="BP215" i="5"/>
  <c r="BN215" i="5"/>
  <c r="BL215" i="5"/>
  <c r="BF215" i="5"/>
  <c r="BD215" i="5"/>
  <c r="BB215" i="5"/>
  <c r="BA215" i="5"/>
  <c r="AZ215" i="5"/>
  <c r="G215" i="5"/>
  <c r="BT214" i="5"/>
  <c r="BR214" i="5"/>
  <c r="BP214" i="5"/>
  <c r="BN214" i="5"/>
  <c r="BL214" i="5"/>
  <c r="BF214" i="5"/>
  <c r="BE214" i="5"/>
  <c r="BB214" i="5"/>
  <c r="BA214" i="5"/>
  <c r="G214" i="5"/>
  <c r="BT213" i="5"/>
  <c r="BR213" i="5"/>
  <c r="BP213" i="5"/>
  <c r="BN213" i="5"/>
  <c r="BL213" i="5"/>
  <c r="BG213" i="5"/>
  <c r="I213" i="5" s="1"/>
  <c r="BF213" i="5"/>
  <c r="BD213" i="5"/>
  <c r="BC213" i="5"/>
  <c r="BB213" i="5"/>
  <c r="AZ213" i="5"/>
  <c r="AY213" i="5"/>
  <c r="G213" i="5"/>
  <c r="BT212" i="5"/>
  <c r="BR212" i="5"/>
  <c r="BP212" i="5"/>
  <c r="BN212" i="5"/>
  <c r="BL212" i="5"/>
  <c r="BG212" i="5"/>
  <c r="I212" i="5" s="1"/>
  <c r="BD212" i="5"/>
  <c r="G212" i="5"/>
  <c r="BT211" i="5"/>
  <c r="BR211" i="5"/>
  <c r="BP211" i="5"/>
  <c r="BN211" i="5"/>
  <c r="BL211" i="5"/>
  <c r="BE211" i="5"/>
  <c r="BD211" i="5"/>
  <c r="BB211" i="5"/>
  <c r="BA211" i="5"/>
  <c r="G211" i="5"/>
  <c r="BT210" i="5"/>
  <c r="BR210" i="5"/>
  <c r="BP210" i="5"/>
  <c r="BN210" i="5"/>
  <c r="BL210" i="5"/>
  <c r="BF210" i="5"/>
  <c r="BE210" i="5"/>
  <c r="BD210" i="5"/>
  <c r="BB210" i="5"/>
  <c r="BA210" i="5"/>
  <c r="G210" i="5"/>
  <c r="BT209" i="5"/>
  <c r="BR209" i="5"/>
  <c r="BP209" i="5"/>
  <c r="BN209" i="5"/>
  <c r="BL209" i="5"/>
  <c r="BG209" i="5"/>
  <c r="I209" i="5" s="1"/>
  <c r="BF209" i="5"/>
  <c r="BE209" i="5"/>
  <c r="BD209" i="5"/>
  <c r="BC209" i="5"/>
  <c r="BB209" i="5"/>
  <c r="BA209" i="5"/>
  <c r="AY209" i="5"/>
  <c r="G209" i="5"/>
  <c r="BT208" i="5"/>
  <c r="BR208" i="5"/>
  <c r="BP208" i="5"/>
  <c r="BN208" i="5"/>
  <c r="BL208" i="5"/>
  <c r="BG208" i="5"/>
  <c r="I208" i="5" s="1"/>
  <c r="BF208" i="5"/>
  <c r="BE208" i="5"/>
  <c r="BD208" i="5"/>
  <c r="BC208" i="5"/>
  <c r="BB208" i="5"/>
  <c r="BA208" i="5"/>
  <c r="AZ208" i="5"/>
  <c r="AY208" i="5"/>
  <c r="G208" i="5"/>
  <c r="BT207" i="5"/>
  <c r="BR207" i="5"/>
  <c r="BP207" i="5"/>
  <c r="BN207" i="5"/>
  <c r="BL207" i="5"/>
  <c r="BF207" i="5"/>
  <c r="BE207" i="5"/>
  <c r="BD207" i="5"/>
  <c r="BB207" i="5"/>
  <c r="BA207" i="5"/>
  <c r="AZ207" i="5"/>
  <c r="G207" i="5"/>
  <c r="BT206" i="5"/>
  <c r="BR206" i="5"/>
  <c r="BP206" i="5"/>
  <c r="BN206" i="5"/>
  <c r="BL206" i="5"/>
  <c r="BG206" i="5"/>
  <c r="I206" i="5" s="1"/>
  <c r="BF206" i="5"/>
  <c r="BE206" i="5"/>
  <c r="BD206" i="5"/>
  <c r="BC206" i="5"/>
  <c r="BB206" i="5"/>
  <c r="BA206" i="5"/>
  <c r="AZ206" i="5"/>
  <c r="AY206" i="5"/>
  <c r="G206" i="5"/>
  <c r="BT205" i="5"/>
  <c r="BR205" i="5"/>
  <c r="BP205" i="5"/>
  <c r="BN205" i="5"/>
  <c r="BL205" i="5"/>
  <c r="BG205" i="5"/>
  <c r="I205" i="5" s="1"/>
  <c r="BE205" i="5"/>
  <c r="BD205" i="5"/>
  <c r="BC205" i="5"/>
  <c r="BA205" i="5"/>
  <c r="AZ205" i="5"/>
  <c r="AY205" i="5"/>
  <c r="G205" i="5"/>
  <c r="BT204" i="5"/>
  <c r="BR204" i="5"/>
  <c r="BP204" i="5"/>
  <c r="BN204" i="5"/>
  <c r="BL204" i="5"/>
  <c r="BF204" i="5"/>
  <c r="BE204" i="5"/>
  <c r="BC204" i="5"/>
  <c r="BB204" i="5"/>
  <c r="AZ204" i="5"/>
  <c r="AY204" i="5"/>
  <c r="G204" i="5"/>
  <c r="BT203" i="5"/>
  <c r="BR203" i="5"/>
  <c r="BP203" i="5"/>
  <c r="BN203" i="5"/>
  <c r="BL203" i="5"/>
  <c r="BG203" i="5"/>
  <c r="I203" i="5" s="1"/>
  <c r="BD203" i="5"/>
  <c r="BC203" i="5"/>
  <c r="BA203" i="5"/>
  <c r="AZ203" i="5"/>
  <c r="AY203" i="5"/>
  <c r="G203" i="5"/>
  <c r="BT202" i="5"/>
  <c r="BR202" i="5"/>
  <c r="BP202" i="5"/>
  <c r="BN202" i="5"/>
  <c r="BL202" i="5"/>
  <c r="BG202" i="5"/>
  <c r="I202" i="5" s="1"/>
  <c r="BE202" i="5"/>
  <c r="BD202" i="5"/>
  <c r="BC202" i="5"/>
  <c r="BA202" i="5"/>
  <c r="AZ202" i="5"/>
  <c r="AY202" i="5"/>
  <c r="G202" i="5"/>
  <c r="BT201" i="5"/>
  <c r="BR201" i="5"/>
  <c r="BP201" i="5"/>
  <c r="BN201" i="5"/>
  <c r="BL201" i="5"/>
  <c r="BG201" i="5"/>
  <c r="I201" i="5" s="1"/>
  <c r="BF201" i="5"/>
  <c r="BE201" i="5"/>
  <c r="BD201" i="5"/>
  <c r="BC201" i="5"/>
  <c r="BB201" i="5"/>
  <c r="BA201" i="5"/>
  <c r="AZ201" i="5"/>
  <c r="AY201" i="5"/>
  <c r="G201" i="5"/>
  <c r="BT200" i="5"/>
  <c r="BR200" i="5"/>
  <c r="BP200" i="5"/>
  <c r="BN200" i="5"/>
  <c r="BL200" i="5"/>
  <c r="BG200" i="5"/>
  <c r="I200" i="5" s="1"/>
  <c r="BF200" i="5"/>
  <c r="BE200" i="5"/>
  <c r="BC200" i="5"/>
  <c r="BB200" i="5"/>
  <c r="BA200" i="5"/>
  <c r="AY200" i="5"/>
  <c r="G200" i="5"/>
  <c r="BT199" i="5"/>
  <c r="BR199" i="5"/>
  <c r="BP199" i="5"/>
  <c r="BL199" i="5"/>
  <c r="BG199" i="5"/>
  <c r="I199" i="5" s="1"/>
  <c r="BF199" i="5"/>
  <c r="BE199" i="5"/>
  <c r="BD199" i="5"/>
  <c r="BC199" i="5"/>
  <c r="BB199" i="5"/>
  <c r="BA199" i="5"/>
  <c r="AZ199" i="5"/>
  <c r="AY199" i="5"/>
  <c r="G199" i="5"/>
  <c r="BT198" i="5"/>
  <c r="BR198" i="5"/>
  <c r="BP198" i="5"/>
  <c r="BN198" i="5"/>
  <c r="BL198" i="5"/>
  <c r="BG198" i="5"/>
  <c r="I198" i="5" s="1"/>
  <c r="BE198" i="5"/>
  <c r="BC198" i="5"/>
  <c r="BA198" i="5"/>
  <c r="AZ198" i="5"/>
  <c r="AY198" i="5"/>
  <c r="G198" i="5"/>
  <c r="BT197" i="5"/>
  <c r="BR197" i="5"/>
  <c r="BP197" i="5"/>
  <c r="BN197" i="5"/>
  <c r="BL197" i="5"/>
  <c r="BG197" i="5"/>
  <c r="I197" i="5" s="1"/>
  <c r="BF197" i="5"/>
  <c r="BE197" i="5"/>
  <c r="BD197" i="5"/>
  <c r="BC197" i="5"/>
  <c r="BB197" i="5"/>
  <c r="BA197" i="5"/>
  <c r="AZ197" i="5"/>
  <c r="AY197" i="5"/>
  <c r="G197" i="5"/>
  <c r="BT196" i="5"/>
  <c r="BR196" i="5"/>
  <c r="BP196" i="5"/>
  <c r="BN196" i="5"/>
  <c r="BL196" i="5"/>
  <c r="BG196" i="5"/>
  <c r="I196" i="5" s="1"/>
  <c r="BF196" i="5"/>
  <c r="BE196" i="5"/>
  <c r="BC196" i="5"/>
  <c r="BB196" i="5"/>
  <c r="BA196" i="5"/>
  <c r="AY196" i="5"/>
  <c r="G196" i="5"/>
  <c r="BT195" i="5"/>
  <c r="BR195" i="5"/>
  <c r="BP195" i="5"/>
  <c r="BN195" i="5"/>
  <c r="BL195" i="5"/>
  <c r="BG195" i="5"/>
  <c r="I195" i="5" s="1"/>
  <c r="BF195" i="5"/>
  <c r="BE195" i="5"/>
  <c r="BD195" i="5"/>
  <c r="BC195" i="5"/>
  <c r="BB195" i="5"/>
  <c r="BA195" i="5"/>
  <c r="AZ195" i="5"/>
  <c r="AY195" i="5"/>
  <c r="G195" i="5"/>
  <c r="BT194" i="5"/>
  <c r="BR194" i="5"/>
  <c r="BP194" i="5"/>
  <c r="BN194" i="5"/>
  <c r="BL194" i="5"/>
  <c r="BG194" i="5"/>
  <c r="I194" i="5" s="1"/>
  <c r="BD194" i="5"/>
  <c r="BC194" i="5"/>
  <c r="BB194" i="5"/>
  <c r="G194" i="5"/>
  <c r="BT193" i="5"/>
  <c r="BR193" i="5"/>
  <c r="BP193" i="5"/>
  <c r="BN193" i="5"/>
  <c r="BL193" i="5"/>
  <c r="BG193" i="5"/>
  <c r="I193" i="5" s="1"/>
  <c r="BF193" i="5"/>
  <c r="BE193" i="5"/>
  <c r="BD193" i="5"/>
  <c r="BC193" i="5"/>
  <c r="BB193" i="5"/>
  <c r="BA193" i="5"/>
  <c r="AZ193" i="5"/>
  <c r="AY193" i="5"/>
  <c r="G193" i="5"/>
  <c r="BT192" i="5"/>
  <c r="BR192" i="5"/>
  <c r="BP192" i="5"/>
  <c r="BN192" i="5"/>
  <c r="BL192" i="5"/>
  <c r="BG192" i="5"/>
  <c r="I192" i="5" s="1"/>
  <c r="BF192" i="5"/>
  <c r="BE192" i="5"/>
  <c r="BD192" i="5"/>
  <c r="BC192" i="5"/>
  <c r="BB192" i="5"/>
  <c r="BA192" i="5"/>
  <c r="AZ192" i="5"/>
  <c r="AY192" i="5"/>
  <c r="G192" i="5"/>
  <c r="BT191" i="5"/>
  <c r="BR191" i="5"/>
  <c r="BP191" i="5"/>
  <c r="BN191" i="5"/>
  <c r="BL191" i="5"/>
  <c r="BG191" i="5"/>
  <c r="I191" i="5" s="1"/>
  <c r="BF191" i="5"/>
  <c r="BE191" i="5"/>
  <c r="BD191" i="5"/>
  <c r="BC191" i="5"/>
  <c r="BB191" i="5"/>
  <c r="BA191" i="5"/>
  <c r="AZ191" i="5"/>
  <c r="AY191" i="5"/>
  <c r="G191" i="5"/>
  <c r="BT190" i="5"/>
  <c r="BR190" i="5"/>
  <c r="BP190" i="5"/>
  <c r="BN190" i="5"/>
  <c r="BL190" i="5"/>
  <c r="BG190" i="5"/>
  <c r="I190" i="5" s="1"/>
  <c r="BF190" i="5"/>
  <c r="BE190" i="5"/>
  <c r="BD190" i="5"/>
  <c r="BC190" i="5"/>
  <c r="BB190" i="5"/>
  <c r="BA190" i="5"/>
  <c r="AZ190" i="5"/>
  <c r="AY190" i="5"/>
  <c r="G190" i="5"/>
  <c r="BT189" i="5"/>
  <c r="BR189" i="5"/>
  <c r="BP189" i="5"/>
  <c r="BN189" i="5"/>
  <c r="BL189" i="5"/>
  <c r="BG189" i="5"/>
  <c r="I189" i="5" s="1"/>
  <c r="BF189" i="5"/>
  <c r="BE189" i="5"/>
  <c r="BC189" i="5"/>
  <c r="BB189" i="5"/>
  <c r="BA189" i="5"/>
  <c r="AZ189" i="5"/>
  <c r="AY189" i="5"/>
  <c r="G189" i="5"/>
  <c r="BT188" i="5"/>
  <c r="BR188" i="5"/>
  <c r="BP188" i="5"/>
  <c r="BN188" i="5"/>
  <c r="BL188" i="5"/>
  <c r="BG188" i="5"/>
  <c r="I188" i="5" s="1"/>
  <c r="BF188" i="5"/>
  <c r="BE188" i="5"/>
  <c r="BD188" i="5"/>
  <c r="BC188" i="5"/>
  <c r="BB188" i="5"/>
  <c r="BA188" i="5"/>
  <c r="AZ188" i="5"/>
  <c r="AY188" i="5"/>
  <c r="G188" i="5"/>
  <c r="BT187" i="5"/>
  <c r="BR187" i="5"/>
  <c r="BP187" i="5"/>
  <c r="BN187" i="5"/>
  <c r="BL187" i="5"/>
  <c r="BG187" i="5"/>
  <c r="I187" i="5" s="1"/>
  <c r="BF187" i="5"/>
  <c r="BE187" i="5"/>
  <c r="BD187" i="5"/>
  <c r="BC187" i="5"/>
  <c r="BB187" i="5"/>
  <c r="BA187" i="5"/>
  <c r="AZ187" i="5"/>
  <c r="AY187" i="5"/>
  <c r="G187" i="5"/>
  <c r="BT186" i="5"/>
  <c r="BR186" i="5"/>
  <c r="BP186" i="5"/>
  <c r="BN186" i="5"/>
  <c r="BL186" i="5"/>
  <c r="BG186" i="5"/>
  <c r="I186" i="5" s="1"/>
  <c r="BF186" i="5"/>
  <c r="BE186" i="5"/>
  <c r="BD186" i="5"/>
  <c r="BC186" i="5"/>
  <c r="BB186" i="5"/>
  <c r="BA186" i="5"/>
  <c r="AZ186" i="5"/>
  <c r="AY186" i="5"/>
  <c r="G186" i="5"/>
  <c r="BT185" i="5"/>
  <c r="BR185" i="5"/>
  <c r="BP185" i="5"/>
  <c r="BN185" i="5"/>
  <c r="BL185" i="5"/>
  <c r="BG185" i="5"/>
  <c r="I185" i="5" s="1"/>
  <c r="BF185" i="5"/>
  <c r="BE185" i="5"/>
  <c r="BD185" i="5"/>
  <c r="BC185" i="5"/>
  <c r="BB185" i="5"/>
  <c r="BA185" i="5"/>
  <c r="AZ185" i="5"/>
  <c r="AY185" i="5"/>
  <c r="G185" i="5"/>
  <c r="BT184" i="5"/>
  <c r="BR184" i="5"/>
  <c r="BP184" i="5"/>
  <c r="BN184" i="5"/>
  <c r="BL184" i="5"/>
  <c r="BG184" i="5"/>
  <c r="I184" i="5" s="1"/>
  <c r="BF184" i="5"/>
  <c r="BE184" i="5"/>
  <c r="BD184" i="5"/>
  <c r="BC184" i="5"/>
  <c r="BB184" i="5"/>
  <c r="BA184" i="5"/>
  <c r="AZ184" i="5"/>
  <c r="AY184" i="5"/>
  <c r="G184" i="5"/>
  <c r="BT183" i="5"/>
  <c r="BR183" i="5"/>
  <c r="BP183" i="5"/>
  <c r="BN183" i="5"/>
  <c r="BL183" i="5"/>
  <c r="BG183" i="5"/>
  <c r="I183" i="5" s="1"/>
  <c r="BF183" i="5"/>
  <c r="BE183" i="5"/>
  <c r="BD183" i="5"/>
  <c r="BC183" i="5"/>
  <c r="BB183" i="5"/>
  <c r="BA183" i="5"/>
  <c r="AZ183" i="5"/>
  <c r="AY183" i="5"/>
  <c r="G183" i="5"/>
  <c r="BT182" i="5"/>
  <c r="BR182" i="5"/>
  <c r="BP182" i="5"/>
  <c r="BN182" i="5"/>
  <c r="BL182" i="5"/>
  <c r="BG182" i="5"/>
  <c r="I182" i="5" s="1"/>
  <c r="BF182" i="5"/>
  <c r="BE182" i="5"/>
  <c r="BD182" i="5"/>
  <c r="BC182" i="5"/>
  <c r="BB182" i="5"/>
  <c r="BA182" i="5"/>
  <c r="AZ182" i="5"/>
  <c r="AY182" i="5"/>
  <c r="G182" i="5"/>
  <c r="BT181" i="5"/>
  <c r="BR181" i="5"/>
  <c r="BP181" i="5"/>
  <c r="BN181" i="5"/>
  <c r="BL181" i="5"/>
  <c r="BG181" i="5"/>
  <c r="I181" i="5" s="1"/>
  <c r="BF181" i="5"/>
  <c r="BE181" i="5"/>
  <c r="BD181" i="5"/>
  <c r="BC181" i="5"/>
  <c r="BB181" i="5"/>
  <c r="BA181" i="5"/>
  <c r="AZ181" i="5"/>
  <c r="AY181" i="5"/>
  <c r="G181" i="5"/>
  <c r="BT180" i="5"/>
  <c r="BR180" i="5"/>
  <c r="BP180" i="5"/>
  <c r="BN180" i="5"/>
  <c r="BL180" i="5"/>
  <c r="BG180" i="5"/>
  <c r="I180" i="5" s="1"/>
  <c r="BF180" i="5"/>
  <c r="BE180" i="5"/>
  <c r="BD180" i="5"/>
  <c r="BC180" i="5"/>
  <c r="BB180" i="5"/>
  <c r="BA180" i="5"/>
  <c r="AZ180" i="5"/>
  <c r="AY180" i="5"/>
  <c r="G180" i="5"/>
  <c r="BT179" i="5"/>
  <c r="BR179" i="5"/>
  <c r="BP179" i="5"/>
  <c r="BN179" i="5"/>
  <c r="BL179" i="5"/>
  <c r="BG179" i="5"/>
  <c r="I179" i="5" s="1"/>
  <c r="BF179" i="5"/>
  <c r="BE179" i="5"/>
  <c r="BD179" i="5"/>
  <c r="BC179" i="5"/>
  <c r="BB179" i="5"/>
  <c r="BA179" i="5"/>
  <c r="AZ179" i="5"/>
  <c r="AY179" i="5"/>
  <c r="G179" i="5"/>
  <c r="BT178" i="5"/>
  <c r="BR178" i="5"/>
  <c r="BP178" i="5"/>
  <c r="BN178" i="5"/>
  <c r="BL178" i="5"/>
  <c r="BG178" i="5"/>
  <c r="I178" i="5" s="1"/>
  <c r="BF178" i="5"/>
  <c r="BE178" i="5"/>
  <c r="BD178" i="5"/>
  <c r="BC178" i="5"/>
  <c r="BB178" i="5"/>
  <c r="BA178" i="5"/>
  <c r="AZ178" i="5"/>
  <c r="AY178" i="5"/>
  <c r="G178" i="5"/>
  <c r="BT177" i="5"/>
  <c r="BR177" i="5"/>
  <c r="BP177" i="5"/>
  <c r="BN177" i="5"/>
  <c r="BL177" i="5"/>
  <c r="BG177" i="5"/>
  <c r="I177" i="5" s="1"/>
  <c r="BF177" i="5"/>
  <c r="BE177" i="5"/>
  <c r="BD177" i="5"/>
  <c r="BC177" i="5"/>
  <c r="BB177" i="5"/>
  <c r="BA177" i="5"/>
  <c r="AZ177" i="5"/>
  <c r="AY177" i="5"/>
  <c r="G177" i="5"/>
  <c r="BT176" i="5"/>
  <c r="BR176" i="5"/>
  <c r="BP176" i="5"/>
  <c r="BN176" i="5"/>
  <c r="BL176" i="5"/>
  <c r="BG176" i="5"/>
  <c r="I176" i="5" s="1"/>
  <c r="BF176" i="5"/>
  <c r="BE176" i="5"/>
  <c r="BD176" i="5"/>
  <c r="BC176" i="5"/>
  <c r="BB176" i="5"/>
  <c r="BA176" i="5"/>
  <c r="AZ176" i="5"/>
  <c r="AY176" i="5"/>
  <c r="G176" i="5"/>
  <c r="BT175" i="5"/>
  <c r="BR175" i="5"/>
  <c r="BP175" i="5"/>
  <c r="BN175" i="5"/>
  <c r="BL175" i="5"/>
  <c r="BG175" i="5"/>
  <c r="I175" i="5" s="1"/>
  <c r="BF175" i="5"/>
  <c r="BE175" i="5"/>
  <c r="BD175" i="5"/>
  <c r="BC175" i="5"/>
  <c r="BB175" i="5"/>
  <c r="BA175" i="5"/>
  <c r="AZ175" i="5"/>
  <c r="AY175" i="5"/>
  <c r="G175" i="5"/>
  <c r="BT174" i="5"/>
  <c r="BR174" i="5"/>
  <c r="BP174" i="5"/>
  <c r="BN174" i="5"/>
  <c r="BL174" i="5"/>
  <c r="BG174" i="5"/>
  <c r="I174" i="5" s="1"/>
  <c r="BF174" i="5"/>
  <c r="BE174" i="5"/>
  <c r="BD174" i="5"/>
  <c r="BC174" i="5"/>
  <c r="BB174" i="5"/>
  <c r="BA174" i="5"/>
  <c r="AZ174" i="5"/>
  <c r="AY174" i="5"/>
  <c r="G174" i="5"/>
  <c r="BT173" i="5"/>
  <c r="BR173" i="5"/>
  <c r="BP173" i="5"/>
  <c r="BN173" i="5"/>
  <c r="BL173" i="5"/>
  <c r="BG173" i="5"/>
  <c r="I173" i="5" s="1"/>
  <c r="BF173" i="5"/>
  <c r="BE173" i="5"/>
  <c r="BD173" i="5"/>
  <c r="BC173" i="5"/>
  <c r="BB173" i="5"/>
  <c r="BA173" i="5"/>
  <c r="AZ173" i="5"/>
  <c r="AY173" i="5"/>
  <c r="G173" i="5"/>
  <c r="BT172" i="5"/>
  <c r="BR172" i="5"/>
  <c r="BP172" i="5"/>
  <c r="BN172" i="5"/>
  <c r="BL172" i="5"/>
  <c r="BG172" i="5"/>
  <c r="I172" i="5" s="1"/>
  <c r="BF172" i="5"/>
  <c r="BE172" i="5"/>
  <c r="BD172" i="5"/>
  <c r="BC172" i="5"/>
  <c r="BB172" i="5"/>
  <c r="BA172" i="5"/>
  <c r="AZ172" i="5"/>
  <c r="AY172" i="5"/>
  <c r="G172" i="5"/>
  <c r="BT171" i="5"/>
  <c r="BR171" i="5"/>
  <c r="BP171" i="5"/>
  <c r="BN171" i="5"/>
  <c r="BL171" i="5"/>
  <c r="BG171" i="5"/>
  <c r="I171" i="5" s="1"/>
  <c r="BF171" i="5"/>
  <c r="BE171" i="5"/>
  <c r="BD171" i="5"/>
  <c r="BC171" i="5"/>
  <c r="BB171" i="5"/>
  <c r="BA171" i="5"/>
  <c r="AZ171" i="5"/>
  <c r="AY171" i="5"/>
  <c r="G171" i="5"/>
  <c r="BT170" i="5"/>
  <c r="BR170" i="5"/>
  <c r="BP170" i="5"/>
  <c r="BN170" i="5"/>
  <c r="BL170" i="5"/>
  <c r="BG170" i="5"/>
  <c r="I170" i="5" s="1"/>
  <c r="BF170" i="5"/>
  <c r="BE170" i="5"/>
  <c r="BD170" i="5"/>
  <c r="BC170" i="5"/>
  <c r="BB170" i="5"/>
  <c r="BA170" i="5"/>
  <c r="AZ170" i="5"/>
  <c r="AY170" i="5"/>
  <c r="G170" i="5"/>
  <c r="BT169" i="5"/>
  <c r="BR169" i="5"/>
  <c r="BP169" i="5"/>
  <c r="BN169" i="5"/>
  <c r="BL169" i="5"/>
  <c r="BG169" i="5"/>
  <c r="I169" i="5" s="1"/>
  <c r="BF169" i="5"/>
  <c r="BE169" i="5"/>
  <c r="BD169" i="5"/>
  <c r="BC169" i="5"/>
  <c r="BB169" i="5"/>
  <c r="BA169" i="5"/>
  <c r="AZ169" i="5"/>
  <c r="AY169" i="5"/>
  <c r="G169" i="5"/>
  <c r="BT168" i="5"/>
  <c r="BR168" i="5"/>
  <c r="BP168" i="5"/>
  <c r="BN168" i="5"/>
  <c r="BL168" i="5"/>
  <c r="BG168" i="5"/>
  <c r="I168" i="5" s="1"/>
  <c r="BF168" i="5"/>
  <c r="BE168" i="5"/>
  <c r="BD168" i="5"/>
  <c r="BC168" i="5"/>
  <c r="BB168" i="5"/>
  <c r="BA168" i="5"/>
  <c r="AZ168" i="5"/>
  <c r="AY168" i="5"/>
  <c r="G168" i="5"/>
  <c r="BT167" i="5"/>
  <c r="BR167" i="5"/>
  <c r="BP167" i="5"/>
  <c r="BN167" i="5"/>
  <c r="BL167" i="5"/>
  <c r="BG167" i="5"/>
  <c r="I167" i="5" s="1"/>
  <c r="BF167" i="5"/>
  <c r="BE167" i="5"/>
  <c r="BD167" i="5"/>
  <c r="BC167" i="5"/>
  <c r="BB167" i="5"/>
  <c r="BA167" i="5"/>
  <c r="AZ167" i="5"/>
  <c r="AY167" i="5"/>
  <c r="G167" i="5"/>
  <c r="BT166" i="5"/>
  <c r="BR166" i="5"/>
  <c r="BP166" i="5"/>
  <c r="BN166" i="5"/>
  <c r="BL166" i="5"/>
  <c r="BG166" i="5"/>
  <c r="I166" i="5" s="1"/>
  <c r="BF166" i="5"/>
  <c r="BE166" i="5"/>
  <c r="BD166" i="5"/>
  <c r="BC166" i="5"/>
  <c r="BB166" i="5"/>
  <c r="BA166" i="5"/>
  <c r="AZ166" i="5"/>
  <c r="AY166" i="5"/>
  <c r="G166" i="5"/>
  <c r="BT165" i="5"/>
  <c r="BR165" i="5"/>
  <c r="BP165" i="5"/>
  <c r="BN165" i="5"/>
  <c r="BL165" i="5"/>
  <c r="BG165" i="5"/>
  <c r="I165" i="5" s="1"/>
  <c r="BF165" i="5"/>
  <c r="BE165" i="5"/>
  <c r="BD165" i="5"/>
  <c r="BC165" i="5"/>
  <c r="BB165" i="5"/>
  <c r="BA165" i="5"/>
  <c r="AZ165" i="5"/>
  <c r="AY165" i="5"/>
  <c r="G165" i="5"/>
  <c r="BT164" i="5"/>
  <c r="BR164" i="5"/>
  <c r="BP164" i="5"/>
  <c r="BN164" i="5"/>
  <c r="BL164" i="5"/>
  <c r="BG164" i="5"/>
  <c r="I164" i="5" s="1"/>
  <c r="BF164" i="5"/>
  <c r="BE164" i="5"/>
  <c r="BD164" i="5"/>
  <c r="BC164" i="5"/>
  <c r="BB164" i="5"/>
  <c r="BA164" i="5"/>
  <c r="AZ164" i="5"/>
  <c r="AY164" i="5"/>
  <c r="G164" i="5"/>
  <c r="BT163" i="5"/>
  <c r="BR163" i="5"/>
  <c r="BP163" i="5"/>
  <c r="BN163" i="5"/>
  <c r="BL163" i="5"/>
  <c r="BG163" i="5"/>
  <c r="I163" i="5" s="1"/>
  <c r="BF163" i="5"/>
  <c r="BE163" i="5"/>
  <c r="BD163" i="5"/>
  <c r="BC163" i="5"/>
  <c r="BB163" i="5"/>
  <c r="BA163" i="5"/>
  <c r="AZ163" i="5"/>
  <c r="AY163" i="5"/>
  <c r="G163" i="5"/>
  <c r="BT162" i="5"/>
  <c r="BR162" i="5"/>
  <c r="BP162" i="5"/>
  <c r="BN162" i="5"/>
  <c r="BL162" i="5"/>
  <c r="BG162" i="5"/>
  <c r="I162" i="5" s="1"/>
  <c r="BF162" i="5"/>
  <c r="BE162" i="5"/>
  <c r="BD162" i="5"/>
  <c r="BC162" i="5"/>
  <c r="BB162" i="5"/>
  <c r="BA162" i="5"/>
  <c r="AZ162" i="5"/>
  <c r="AY162" i="5"/>
  <c r="G162" i="5"/>
  <c r="BT161" i="5"/>
  <c r="BR161" i="5"/>
  <c r="BP161" i="5"/>
  <c r="BN161" i="5"/>
  <c r="BL161" i="5"/>
  <c r="BG161" i="5"/>
  <c r="I161" i="5" s="1"/>
  <c r="BF161" i="5"/>
  <c r="BE161" i="5"/>
  <c r="BD161" i="5"/>
  <c r="BC161" i="5"/>
  <c r="BB161" i="5"/>
  <c r="BA161" i="5"/>
  <c r="AZ161" i="5"/>
  <c r="AY161" i="5"/>
  <c r="G161" i="5"/>
  <c r="BT160" i="5"/>
  <c r="BR160" i="5"/>
  <c r="BP160" i="5"/>
  <c r="BN160" i="5"/>
  <c r="BL160" i="5"/>
  <c r="BG160" i="5"/>
  <c r="I160" i="5" s="1"/>
  <c r="BF160" i="5"/>
  <c r="BE160" i="5"/>
  <c r="BD160" i="5"/>
  <c r="BC160" i="5"/>
  <c r="BB160" i="5"/>
  <c r="BA160" i="5"/>
  <c r="AZ160" i="5"/>
  <c r="AY160" i="5"/>
  <c r="G160" i="5"/>
  <c r="BT159" i="5"/>
  <c r="BR159" i="5"/>
  <c r="BP159" i="5"/>
  <c r="BN159" i="5"/>
  <c r="BL159" i="5"/>
  <c r="BG159" i="5"/>
  <c r="I159" i="5" s="1"/>
  <c r="BF159" i="5"/>
  <c r="BE159" i="5"/>
  <c r="BD159" i="5"/>
  <c r="BC159" i="5"/>
  <c r="BB159" i="5"/>
  <c r="BA159" i="5"/>
  <c r="AZ159" i="5"/>
  <c r="AY159" i="5"/>
  <c r="G159" i="5"/>
  <c r="BT158" i="5"/>
  <c r="BR158" i="5"/>
  <c r="BP158" i="5"/>
  <c r="BN158" i="5"/>
  <c r="BL158" i="5"/>
  <c r="BG158" i="5"/>
  <c r="I158" i="5" s="1"/>
  <c r="BF158" i="5"/>
  <c r="BE158" i="5"/>
  <c r="BD158" i="5"/>
  <c r="BC158" i="5"/>
  <c r="BB158" i="5"/>
  <c r="BA158" i="5"/>
  <c r="AZ158" i="5"/>
  <c r="AY158" i="5"/>
  <c r="G158" i="5"/>
  <c r="BT157" i="5"/>
  <c r="BR157" i="5"/>
  <c r="BP157" i="5"/>
  <c r="BN157" i="5"/>
  <c r="BL157" i="5"/>
  <c r="BG157" i="5"/>
  <c r="I157" i="5" s="1"/>
  <c r="BF157" i="5"/>
  <c r="BE157" i="5"/>
  <c r="BD157" i="5"/>
  <c r="BC157" i="5"/>
  <c r="BB157" i="5"/>
  <c r="BA157" i="5"/>
  <c r="AZ157" i="5"/>
  <c r="AY157" i="5"/>
  <c r="G157" i="5"/>
  <c r="BT156" i="5"/>
  <c r="BR156" i="5"/>
  <c r="BP156" i="5"/>
  <c r="BN156" i="5"/>
  <c r="BL156" i="5"/>
  <c r="BG156" i="5"/>
  <c r="I156" i="5" s="1"/>
  <c r="BF156" i="5"/>
  <c r="BE156" i="5"/>
  <c r="BD156" i="5"/>
  <c r="BC156" i="5"/>
  <c r="BB156" i="5"/>
  <c r="BA156" i="5"/>
  <c r="AZ156" i="5"/>
  <c r="AY156" i="5"/>
  <c r="G156" i="5"/>
  <c r="BT155" i="5"/>
  <c r="BR155" i="5"/>
  <c r="BP155" i="5"/>
  <c r="BN155" i="5"/>
  <c r="BL155" i="5"/>
  <c r="BG155" i="5"/>
  <c r="I155" i="5" s="1"/>
  <c r="BF155" i="5"/>
  <c r="BE155" i="5"/>
  <c r="BD155" i="5"/>
  <c r="BC155" i="5"/>
  <c r="BB155" i="5"/>
  <c r="BA155" i="5"/>
  <c r="AZ155" i="5"/>
  <c r="AY155" i="5"/>
  <c r="G155" i="5"/>
  <c r="BT154" i="5"/>
  <c r="BR154" i="5"/>
  <c r="BP154" i="5"/>
  <c r="BN154" i="5"/>
  <c r="BL154" i="5"/>
  <c r="BG154" i="5"/>
  <c r="I154" i="5" s="1"/>
  <c r="BF154" i="5"/>
  <c r="BE154" i="5"/>
  <c r="BD154" i="5"/>
  <c r="BC154" i="5"/>
  <c r="BB154" i="5"/>
  <c r="BA154" i="5"/>
  <c r="AZ154" i="5"/>
  <c r="AY154" i="5"/>
  <c r="G154" i="5"/>
  <c r="BT153" i="5"/>
  <c r="BR153" i="5"/>
  <c r="BP153" i="5"/>
  <c r="BN153" i="5"/>
  <c r="BL153" i="5"/>
  <c r="BG153" i="5"/>
  <c r="I153" i="5" s="1"/>
  <c r="BF153" i="5"/>
  <c r="BE153" i="5"/>
  <c r="BD153" i="5"/>
  <c r="BC153" i="5"/>
  <c r="BB153" i="5"/>
  <c r="BA153" i="5"/>
  <c r="AZ153" i="5"/>
  <c r="AY153" i="5"/>
  <c r="G153" i="5"/>
  <c r="BT152" i="5"/>
  <c r="BR152" i="5"/>
  <c r="BP152" i="5"/>
  <c r="BN152" i="5"/>
  <c r="BL152" i="5"/>
  <c r="BG152" i="5"/>
  <c r="I152" i="5" s="1"/>
  <c r="BF152" i="5"/>
  <c r="BE152" i="5"/>
  <c r="BD152" i="5"/>
  <c r="BC152" i="5"/>
  <c r="BB152" i="5"/>
  <c r="BA152" i="5"/>
  <c r="AZ152" i="5"/>
  <c r="AY152" i="5"/>
  <c r="G152" i="5"/>
  <c r="BT151" i="5"/>
  <c r="BR151" i="5"/>
  <c r="BP151" i="5"/>
  <c r="BN151" i="5"/>
  <c r="BL151" i="5"/>
  <c r="BG151" i="5"/>
  <c r="I151" i="5" s="1"/>
  <c r="BF151" i="5"/>
  <c r="BE151" i="5"/>
  <c r="BD151" i="5"/>
  <c r="BC151" i="5"/>
  <c r="BB151" i="5"/>
  <c r="BA151" i="5"/>
  <c r="AZ151" i="5"/>
  <c r="AY151" i="5"/>
  <c r="G151" i="5"/>
  <c r="BT150" i="5"/>
  <c r="BR150" i="5"/>
  <c r="BP150" i="5"/>
  <c r="BN150" i="5"/>
  <c r="BL150" i="5"/>
  <c r="BG150" i="5"/>
  <c r="I150" i="5" s="1"/>
  <c r="BF150" i="5"/>
  <c r="BE150" i="5"/>
  <c r="BD150" i="5"/>
  <c r="BC150" i="5"/>
  <c r="BB150" i="5"/>
  <c r="BA150" i="5"/>
  <c r="AZ150" i="5"/>
  <c r="AY150" i="5"/>
  <c r="G150" i="5"/>
  <c r="BT149" i="5"/>
  <c r="BR149" i="5"/>
  <c r="BP149" i="5"/>
  <c r="BN149" i="5"/>
  <c r="BL149" i="5"/>
  <c r="BG149" i="5"/>
  <c r="I149" i="5" s="1"/>
  <c r="BF149" i="5"/>
  <c r="BE149" i="5"/>
  <c r="BD149" i="5"/>
  <c r="BC149" i="5"/>
  <c r="BB149" i="5"/>
  <c r="BA149" i="5"/>
  <c r="AZ149" i="5"/>
  <c r="AY149" i="5"/>
  <c r="G149" i="5"/>
  <c r="BT148" i="5"/>
  <c r="BR148" i="5"/>
  <c r="BP148" i="5"/>
  <c r="BN148" i="5"/>
  <c r="BL148" i="5"/>
  <c r="BG148" i="5"/>
  <c r="I148" i="5" s="1"/>
  <c r="BF148" i="5"/>
  <c r="BE148" i="5"/>
  <c r="BD148" i="5"/>
  <c r="BC148" i="5"/>
  <c r="BB148" i="5"/>
  <c r="BA148" i="5"/>
  <c r="AZ148" i="5"/>
  <c r="AY148" i="5"/>
  <c r="G148" i="5"/>
  <c r="BT147" i="5"/>
  <c r="BR147" i="5"/>
  <c r="BP147" i="5"/>
  <c r="BN147" i="5"/>
  <c r="BL147" i="5"/>
  <c r="BG147" i="5"/>
  <c r="I147" i="5" s="1"/>
  <c r="BF147" i="5"/>
  <c r="BE147" i="5"/>
  <c r="BD147" i="5"/>
  <c r="BC147" i="5"/>
  <c r="BB147" i="5"/>
  <c r="BA147" i="5"/>
  <c r="AZ147" i="5"/>
  <c r="AY147" i="5"/>
  <c r="G147" i="5"/>
  <c r="BT146" i="5"/>
  <c r="BR146" i="5"/>
  <c r="BP146" i="5"/>
  <c r="BN146" i="5"/>
  <c r="BL146" i="5"/>
  <c r="BG146" i="5"/>
  <c r="I146" i="5" s="1"/>
  <c r="BF146" i="5"/>
  <c r="BE146" i="5"/>
  <c r="BD146" i="5"/>
  <c r="BC146" i="5"/>
  <c r="BB146" i="5"/>
  <c r="BA146" i="5"/>
  <c r="AZ146" i="5"/>
  <c r="AY146" i="5"/>
  <c r="G146" i="5"/>
  <c r="BT145" i="5"/>
  <c r="BR145" i="5"/>
  <c r="BP145" i="5"/>
  <c r="BN145" i="5"/>
  <c r="BL145" i="5"/>
  <c r="BG145" i="5"/>
  <c r="I145" i="5" s="1"/>
  <c r="BF145" i="5"/>
  <c r="BE145" i="5"/>
  <c r="BD145" i="5"/>
  <c r="BC145" i="5"/>
  <c r="BB145" i="5"/>
  <c r="BA145" i="5"/>
  <c r="AZ145" i="5"/>
  <c r="AY145" i="5"/>
  <c r="G145" i="5"/>
  <c r="BT144" i="5"/>
  <c r="BR144" i="5"/>
  <c r="BP144" i="5"/>
  <c r="BN144" i="5"/>
  <c r="BL144" i="5"/>
  <c r="BG144" i="5"/>
  <c r="I144" i="5" s="1"/>
  <c r="BF144" i="5"/>
  <c r="BE144" i="5"/>
  <c r="BD144" i="5"/>
  <c r="BC144" i="5"/>
  <c r="BB144" i="5"/>
  <c r="BA144" i="5"/>
  <c r="AZ144" i="5"/>
  <c r="AY144" i="5"/>
  <c r="G144" i="5"/>
  <c r="BT143" i="5"/>
  <c r="BR143" i="5"/>
  <c r="BP143" i="5"/>
  <c r="BN143" i="5"/>
  <c r="BL143" i="5"/>
  <c r="BG143" i="5"/>
  <c r="I143" i="5" s="1"/>
  <c r="BF143" i="5"/>
  <c r="BE143" i="5"/>
  <c r="BD143" i="5"/>
  <c r="BC143" i="5"/>
  <c r="BB143" i="5"/>
  <c r="BA143" i="5"/>
  <c r="AZ143" i="5"/>
  <c r="AY143" i="5"/>
  <c r="G143" i="5"/>
  <c r="BT142" i="5"/>
  <c r="BR142" i="5"/>
  <c r="BP142" i="5"/>
  <c r="BN142" i="5"/>
  <c r="BL142" i="5"/>
  <c r="BG142" i="5"/>
  <c r="I142" i="5" s="1"/>
  <c r="BF142" i="5"/>
  <c r="BE142" i="5"/>
  <c r="BD142" i="5"/>
  <c r="BC142" i="5"/>
  <c r="BB142" i="5"/>
  <c r="BA142" i="5"/>
  <c r="AZ142" i="5"/>
  <c r="AY142" i="5"/>
  <c r="G142" i="5"/>
  <c r="BT141" i="5"/>
  <c r="BR141" i="5"/>
  <c r="BP141" i="5"/>
  <c r="BN141" i="5"/>
  <c r="BL141" i="5"/>
  <c r="BG141" i="5"/>
  <c r="I141" i="5" s="1"/>
  <c r="BF141" i="5"/>
  <c r="BE141" i="5"/>
  <c r="BD141" i="5"/>
  <c r="BC141" i="5"/>
  <c r="BB141" i="5"/>
  <c r="BA141" i="5"/>
  <c r="AZ141" i="5"/>
  <c r="AY141" i="5"/>
  <c r="G141" i="5"/>
  <c r="BT140" i="5"/>
  <c r="BR140" i="5"/>
  <c r="BP140" i="5"/>
  <c r="BN140" i="5"/>
  <c r="BL140" i="5"/>
  <c r="BG140" i="5"/>
  <c r="I140" i="5" s="1"/>
  <c r="BF140" i="5"/>
  <c r="BE140" i="5"/>
  <c r="BD140" i="5"/>
  <c r="BC140" i="5"/>
  <c r="BB140" i="5"/>
  <c r="BA140" i="5"/>
  <c r="AZ140" i="5"/>
  <c r="AY140" i="5"/>
  <c r="G140" i="5"/>
  <c r="BT139" i="5"/>
  <c r="BR139" i="5"/>
  <c r="BP139" i="5"/>
  <c r="BN139" i="5"/>
  <c r="BL139" i="5"/>
  <c r="BG139" i="5"/>
  <c r="I139" i="5" s="1"/>
  <c r="BF139" i="5"/>
  <c r="BE139" i="5"/>
  <c r="BD139" i="5"/>
  <c r="BC139" i="5"/>
  <c r="BB139" i="5"/>
  <c r="BA139" i="5"/>
  <c r="AZ139" i="5"/>
  <c r="AY139" i="5"/>
  <c r="G139" i="5"/>
  <c r="BT138" i="5"/>
  <c r="BR138" i="5"/>
  <c r="BP138" i="5"/>
  <c r="BN138" i="5"/>
  <c r="BL138" i="5"/>
  <c r="BG138" i="5"/>
  <c r="I138" i="5" s="1"/>
  <c r="BF138" i="5"/>
  <c r="BE138" i="5"/>
  <c r="BD138" i="5"/>
  <c r="BC138" i="5"/>
  <c r="BB138" i="5"/>
  <c r="BA138" i="5"/>
  <c r="AZ138" i="5"/>
  <c r="AY138" i="5"/>
  <c r="G138" i="5"/>
  <c r="BT137" i="5"/>
  <c r="BR137" i="5"/>
  <c r="BP137" i="5"/>
  <c r="BN137" i="5"/>
  <c r="BL137" i="5"/>
  <c r="BG137" i="5"/>
  <c r="I137" i="5" s="1"/>
  <c r="BF137" i="5"/>
  <c r="BE137" i="5"/>
  <c r="BD137" i="5"/>
  <c r="BC137" i="5"/>
  <c r="BB137" i="5"/>
  <c r="BA137" i="5"/>
  <c r="AZ137" i="5"/>
  <c r="AY137" i="5"/>
  <c r="G137" i="5"/>
  <c r="BT136" i="5"/>
  <c r="BR136" i="5"/>
  <c r="BP136" i="5"/>
  <c r="BN136" i="5"/>
  <c r="BL136" i="5"/>
  <c r="BG136" i="5"/>
  <c r="I136" i="5" s="1"/>
  <c r="BF136" i="5"/>
  <c r="BE136" i="5"/>
  <c r="BD136" i="5"/>
  <c r="BC136" i="5"/>
  <c r="BB136" i="5"/>
  <c r="BA136" i="5"/>
  <c r="AZ136" i="5"/>
  <c r="AY136" i="5"/>
  <c r="G136" i="5"/>
  <c r="BT135" i="5"/>
  <c r="BR135" i="5"/>
  <c r="BP135" i="5"/>
  <c r="BN135" i="5"/>
  <c r="BL135" i="5"/>
  <c r="BG135" i="5"/>
  <c r="I135" i="5" s="1"/>
  <c r="BF135" i="5"/>
  <c r="BE135" i="5"/>
  <c r="BD135" i="5"/>
  <c r="BC135" i="5"/>
  <c r="BB135" i="5"/>
  <c r="BA135" i="5"/>
  <c r="AZ135" i="5"/>
  <c r="AY135" i="5"/>
  <c r="G135" i="5"/>
  <c r="BT134" i="5"/>
  <c r="BR134" i="5"/>
  <c r="BP134" i="5"/>
  <c r="BN134" i="5"/>
  <c r="BL134" i="5"/>
  <c r="BG134" i="5"/>
  <c r="I134" i="5" s="1"/>
  <c r="BF134" i="5"/>
  <c r="BE134" i="5"/>
  <c r="BD134" i="5"/>
  <c r="BC134" i="5"/>
  <c r="BB134" i="5"/>
  <c r="BA134" i="5"/>
  <c r="AZ134" i="5"/>
  <c r="AY134" i="5"/>
  <c r="G134" i="5"/>
  <c r="BT133" i="5"/>
  <c r="BR133" i="5"/>
  <c r="BP133" i="5"/>
  <c r="BN133" i="5"/>
  <c r="BL133" i="5"/>
  <c r="BG133" i="5"/>
  <c r="I133" i="5" s="1"/>
  <c r="BF133" i="5"/>
  <c r="BE133" i="5"/>
  <c r="BD133" i="5"/>
  <c r="BC133" i="5"/>
  <c r="BB133" i="5"/>
  <c r="BA133" i="5"/>
  <c r="AZ133" i="5"/>
  <c r="AY133" i="5"/>
  <c r="G133" i="5"/>
  <c r="BT132" i="5"/>
  <c r="BR132" i="5"/>
  <c r="BP132" i="5"/>
  <c r="BN132" i="5"/>
  <c r="BL132" i="5"/>
  <c r="BG132" i="5"/>
  <c r="I132" i="5" s="1"/>
  <c r="BF132" i="5"/>
  <c r="BE132" i="5"/>
  <c r="BD132" i="5"/>
  <c r="BC132" i="5"/>
  <c r="BB132" i="5"/>
  <c r="BA132" i="5"/>
  <c r="AZ132" i="5"/>
  <c r="AY132" i="5"/>
  <c r="G132" i="5"/>
  <c r="BT131" i="5"/>
  <c r="BR131" i="5"/>
  <c r="BP131" i="5"/>
  <c r="BN131" i="5"/>
  <c r="BL131" i="5"/>
  <c r="BG131" i="5"/>
  <c r="I131" i="5" s="1"/>
  <c r="BF131" i="5"/>
  <c r="BE131" i="5"/>
  <c r="BD131" i="5"/>
  <c r="BC131" i="5"/>
  <c r="BB131" i="5"/>
  <c r="BA131" i="5"/>
  <c r="AZ131" i="5"/>
  <c r="AY131" i="5"/>
  <c r="G131" i="5"/>
  <c r="BT130" i="5"/>
  <c r="BR130" i="5"/>
  <c r="BP130" i="5"/>
  <c r="BN130" i="5"/>
  <c r="BL130" i="5"/>
  <c r="BG130" i="5"/>
  <c r="I130" i="5" s="1"/>
  <c r="BF130" i="5"/>
  <c r="BE130" i="5"/>
  <c r="BD130" i="5"/>
  <c r="BC130" i="5"/>
  <c r="BB130" i="5"/>
  <c r="BA130" i="5"/>
  <c r="AZ130" i="5"/>
  <c r="AY130" i="5"/>
  <c r="G130" i="5"/>
  <c r="BT129" i="5"/>
  <c r="BR129" i="5"/>
  <c r="BP129" i="5"/>
  <c r="BN129" i="5"/>
  <c r="BL129" i="5"/>
  <c r="BG129" i="5"/>
  <c r="I129" i="5" s="1"/>
  <c r="BF129" i="5"/>
  <c r="BE129" i="5"/>
  <c r="BD129" i="5"/>
  <c r="BC129" i="5"/>
  <c r="BB129" i="5"/>
  <c r="BA129" i="5"/>
  <c r="AZ129" i="5"/>
  <c r="AY129" i="5"/>
  <c r="G129" i="5"/>
  <c r="BT128" i="5"/>
  <c r="BR128" i="5"/>
  <c r="BP128" i="5"/>
  <c r="BN128" i="5"/>
  <c r="BL128" i="5"/>
  <c r="BG128" i="5"/>
  <c r="I128" i="5" s="1"/>
  <c r="BF128" i="5"/>
  <c r="BE128" i="5"/>
  <c r="BD128" i="5"/>
  <c r="BC128" i="5"/>
  <c r="BB128" i="5"/>
  <c r="BA128" i="5"/>
  <c r="AZ128" i="5"/>
  <c r="AY128" i="5"/>
  <c r="G128" i="5"/>
  <c r="BT127" i="5"/>
  <c r="BR127" i="5"/>
  <c r="BP127" i="5"/>
  <c r="BN127" i="5"/>
  <c r="BL127" i="5"/>
  <c r="BG127" i="5"/>
  <c r="I127" i="5" s="1"/>
  <c r="BF127" i="5"/>
  <c r="BE127" i="5"/>
  <c r="BD127" i="5"/>
  <c r="BC127" i="5"/>
  <c r="BB127" i="5"/>
  <c r="BA127" i="5"/>
  <c r="AZ127" i="5"/>
  <c r="AY127" i="5"/>
  <c r="G127" i="5"/>
  <c r="BT126" i="5"/>
  <c r="BR126" i="5"/>
  <c r="BP126" i="5"/>
  <c r="BN126" i="5"/>
  <c r="BL126" i="5"/>
  <c r="BG126" i="5"/>
  <c r="I126" i="5" s="1"/>
  <c r="BF126" i="5"/>
  <c r="BE126" i="5"/>
  <c r="BD126" i="5"/>
  <c r="BC126" i="5"/>
  <c r="BB126" i="5"/>
  <c r="BA126" i="5"/>
  <c r="AZ126" i="5"/>
  <c r="AY126" i="5"/>
  <c r="G126" i="5"/>
  <c r="BT125" i="5"/>
  <c r="BR125" i="5"/>
  <c r="BP125" i="5"/>
  <c r="BN125" i="5"/>
  <c r="BL125" i="5"/>
  <c r="BG125" i="5"/>
  <c r="I125" i="5" s="1"/>
  <c r="BF125" i="5"/>
  <c r="BE125" i="5"/>
  <c r="BD125" i="5"/>
  <c r="BC125" i="5"/>
  <c r="BB125" i="5"/>
  <c r="BA125" i="5"/>
  <c r="AZ125" i="5"/>
  <c r="AY125" i="5"/>
  <c r="G125" i="5"/>
  <c r="BT124" i="5"/>
  <c r="BR124" i="5"/>
  <c r="BP124" i="5"/>
  <c r="BN124" i="5"/>
  <c r="BL124" i="5"/>
  <c r="BG124" i="5"/>
  <c r="I124" i="5" s="1"/>
  <c r="BF124" i="5"/>
  <c r="BE124" i="5"/>
  <c r="BD124" i="5"/>
  <c r="BC124" i="5"/>
  <c r="BB124" i="5"/>
  <c r="BA124" i="5"/>
  <c r="AZ124" i="5"/>
  <c r="AY124" i="5"/>
  <c r="G124" i="5"/>
  <c r="BT123" i="5"/>
  <c r="BR123" i="5"/>
  <c r="BP123" i="5"/>
  <c r="BN123" i="5"/>
  <c r="BL123" i="5"/>
  <c r="BG123" i="5"/>
  <c r="I123" i="5" s="1"/>
  <c r="BF123" i="5"/>
  <c r="BE123" i="5"/>
  <c r="BD123" i="5"/>
  <c r="BC123" i="5"/>
  <c r="BB123" i="5"/>
  <c r="BA123" i="5"/>
  <c r="AZ123" i="5"/>
  <c r="AY123" i="5"/>
  <c r="G123" i="5"/>
  <c r="BT122" i="5"/>
  <c r="BR122" i="5"/>
  <c r="BP122" i="5"/>
  <c r="BN122" i="5"/>
  <c r="BL122" i="5"/>
  <c r="BG122" i="5"/>
  <c r="I122" i="5" s="1"/>
  <c r="BF122" i="5"/>
  <c r="BE122" i="5"/>
  <c r="BD122" i="5"/>
  <c r="BC122" i="5"/>
  <c r="BB122" i="5"/>
  <c r="BA122" i="5"/>
  <c r="AZ122" i="5"/>
  <c r="AY122" i="5"/>
  <c r="G122" i="5"/>
  <c r="BT121" i="5"/>
  <c r="BR121" i="5"/>
  <c r="BP121" i="5"/>
  <c r="BN121" i="5"/>
  <c r="BL121" i="5"/>
  <c r="BG121" i="5"/>
  <c r="I121" i="5" s="1"/>
  <c r="BF121" i="5"/>
  <c r="BE121" i="5"/>
  <c r="BD121" i="5"/>
  <c r="BC121" i="5"/>
  <c r="BB121" i="5"/>
  <c r="BA121" i="5"/>
  <c r="AZ121" i="5"/>
  <c r="AY121" i="5"/>
  <c r="G121" i="5"/>
  <c r="BT120" i="5"/>
  <c r="BR120" i="5"/>
  <c r="BP120" i="5"/>
  <c r="BN120" i="5"/>
  <c r="BL120" i="5"/>
  <c r="BG120" i="5"/>
  <c r="I120" i="5" s="1"/>
  <c r="BF120" i="5"/>
  <c r="BE120" i="5"/>
  <c r="BD120" i="5"/>
  <c r="BC120" i="5"/>
  <c r="BB120" i="5"/>
  <c r="BA120" i="5"/>
  <c r="AZ120" i="5"/>
  <c r="AY120" i="5"/>
  <c r="G120" i="5"/>
  <c r="BT119" i="5"/>
  <c r="BR119" i="5"/>
  <c r="BP119" i="5"/>
  <c r="BN119" i="5"/>
  <c r="BL119" i="5"/>
  <c r="BG119" i="5"/>
  <c r="I119" i="5" s="1"/>
  <c r="BF119" i="5"/>
  <c r="BE119" i="5"/>
  <c r="BD119" i="5"/>
  <c r="BC119" i="5"/>
  <c r="BB119" i="5"/>
  <c r="BA119" i="5"/>
  <c r="AZ119" i="5"/>
  <c r="AY119" i="5"/>
  <c r="G119" i="5"/>
  <c r="BT118" i="5"/>
  <c r="BR118" i="5"/>
  <c r="BP118" i="5"/>
  <c r="BN118" i="5"/>
  <c r="BL118" i="5"/>
  <c r="BG118" i="5"/>
  <c r="I118" i="5" s="1"/>
  <c r="BF118" i="5"/>
  <c r="BE118" i="5"/>
  <c r="BD118" i="5"/>
  <c r="BC118" i="5"/>
  <c r="BB118" i="5"/>
  <c r="BA118" i="5"/>
  <c r="AZ118" i="5"/>
  <c r="AY118" i="5"/>
  <c r="G118" i="5"/>
  <c r="BT117" i="5"/>
  <c r="BR117" i="5"/>
  <c r="BP117" i="5"/>
  <c r="BN117" i="5"/>
  <c r="BL117" i="5"/>
  <c r="BG117" i="5"/>
  <c r="I117" i="5" s="1"/>
  <c r="BF117" i="5"/>
  <c r="BE117" i="5"/>
  <c r="BD117" i="5"/>
  <c r="BC117" i="5"/>
  <c r="BB117" i="5"/>
  <c r="BA117" i="5"/>
  <c r="AZ117" i="5"/>
  <c r="AY117" i="5"/>
  <c r="G117" i="5"/>
  <c r="BT116" i="5"/>
  <c r="BR116" i="5"/>
  <c r="BP116" i="5"/>
  <c r="BN116" i="5"/>
  <c r="BL116" i="5"/>
  <c r="BG116" i="5"/>
  <c r="I116" i="5" s="1"/>
  <c r="BF116" i="5"/>
  <c r="BE116" i="5"/>
  <c r="BD116" i="5"/>
  <c r="BC116" i="5"/>
  <c r="BB116" i="5"/>
  <c r="BA116" i="5"/>
  <c r="AZ116" i="5"/>
  <c r="AY116" i="5"/>
  <c r="G116" i="5"/>
  <c r="BT115" i="5"/>
  <c r="BR115" i="5"/>
  <c r="BP115" i="5"/>
  <c r="BN115" i="5"/>
  <c r="BL115" i="5"/>
  <c r="BG115" i="5"/>
  <c r="I115" i="5" s="1"/>
  <c r="BF115" i="5"/>
  <c r="BE115" i="5"/>
  <c r="BD115" i="5"/>
  <c r="BC115" i="5"/>
  <c r="BB115" i="5"/>
  <c r="BA115" i="5"/>
  <c r="AZ115" i="5"/>
  <c r="AY115" i="5"/>
  <c r="G115" i="5"/>
  <c r="BT114" i="5"/>
  <c r="BR114" i="5"/>
  <c r="BP114" i="5"/>
  <c r="BN114" i="5"/>
  <c r="BL114" i="5"/>
  <c r="BG114" i="5"/>
  <c r="I114" i="5" s="1"/>
  <c r="BF114" i="5"/>
  <c r="BE114" i="5"/>
  <c r="BD114" i="5"/>
  <c r="BC114" i="5"/>
  <c r="BB114" i="5"/>
  <c r="BA114" i="5"/>
  <c r="AZ114" i="5"/>
  <c r="AY114" i="5"/>
  <c r="G114" i="5"/>
  <c r="BT113" i="5"/>
  <c r="BR113" i="5"/>
  <c r="BP113" i="5"/>
  <c r="BN113" i="5"/>
  <c r="BL113" i="5"/>
  <c r="BG113" i="5"/>
  <c r="I113" i="5" s="1"/>
  <c r="BF113" i="5"/>
  <c r="BE113" i="5"/>
  <c r="BD113" i="5"/>
  <c r="BC113" i="5"/>
  <c r="BB113" i="5"/>
  <c r="BA113" i="5"/>
  <c r="AZ113" i="5"/>
  <c r="AY113" i="5"/>
  <c r="G113" i="5"/>
  <c r="BT112" i="5"/>
  <c r="BR112" i="5"/>
  <c r="BP112" i="5"/>
  <c r="BN112" i="5"/>
  <c r="BL112" i="5"/>
  <c r="BG112" i="5"/>
  <c r="I112" i="5" s="1"/>
  <c r="BF112" i="5"/>
  <c r="BE112" i="5"/>
  <c r="BD112" i="5"/>
  <c r="BC112" i="5"/>
  <c r="BB112" i="5"/>
  <c r="BA112" i="5"/>
  <c r="AZ112" i="5"/>
  <c r="AY112" i="5"/>
  <c r="G112" i="5"/>
  <c r="BT111" i="5"/>
  <c r="BR111" i="5"/>
  <c r="BP111" i="5"/>
  <c r="BN111" i="5"/>
  <c r="BL111" i="5"/>
  <c r="BG111" i="5"/>
  <c r="I111" i="5" s="1"/>
  <c r="BF111" i="5"/>
  <c r="BE111" i="5"/>
  <c r="BD111" i="5"/>
  <c r="BC111" i="5"/>
  <c r="BB111" i="5"/>
  <c r="BA111" i="5"/>
  <c r="AZ111" i="5"/>
  <c r="AY111" i="5"/>
  <c r="G111" i="5"/>
  <c r="BT109" i="5"/>
  <c r="BR109" i="5"/>
  <c r="BP109" i="5"/>
  <c r="BN109" i="5"/>
  <c r="BL109" i="5"/>
  <c r="BG109" i="5"/>
  <c r="I109" i="5" s="1"/>
  <c r="BF109" i="5"/>
  <c r="BE109" i="5"/>
  <c r="BD109" i="5"/>
  <c r="BC109" i="5"/>
  <c r="BB109" i="5"/>
  <c r="BA109" i="5"/>
  <c r="AZ109" i="5"/>
  <c r="AY109" i="5"/>
  <c r="G109" i="5"/>
  <c r="BT108" i="5"/>
  <c r="BR108" i="5"/>
  <c r="BP108" i="5"/>
  <c r="BN108" i="5"/>
  <c r="BL108" i="5"/>
  <c r="BG108" i="5"/>
  <c r="I108" i="5" s="1"/>
  <c r="BF108" i="5"/>
  <c r="BE108" i="5"/>
  <c r="BD108" i="5"/>
  <c r="BC108" i="5"/>
  <c r="BB108" i="5"/>
  <c r="BA108" i="5"/>
  <c r="AZ108" i="5"/>
  <c r="AY108" i="5"/>
  <c r="G108" i="5"/>
  <c r="BT107" i="5"/>
  <c r="BR107" i="5"/>
  <c r="BP107" i="5"/>
  <c r="BN107" i="5"/>
  <c r="BL107" i="5"/>
  <c r="BG107" i="5"/>
  <c r="I107" i="5" s="1"/>
  <c r="BF107" i="5"/>
  <c r="BE107" i="5"/>
  <c r="BD107" i="5"/>
  <c r="BC107" i="5"/>
  <c r="BB107" i="5"/>
  <c r="BA107" i="5"/>
  <c r="AZ107" i="5"/>
  <c r="AY107" i="5"/>
  <c r="G107" i="5"/>
  <c r="BT106" i="5"/>
  <c r="BR106" i="5"/>
  <c r="BP106" i="5"/>
  <c r="BN106" i="5"/>
  <c r="BL106" i="5"/>
  <c r="BG106" i="5"/>
  <c r="I106" i="5" s="1"/>
  <c r="BF106" i="5"/>
  <c r="BE106" i="5"/>
  <c r="BD106" i="5"/>
  <c r="BC106" i="5"/>
  <c r="BB106" i="5"/>
  <c r="BA106" i="5"/>
  <c r="AZ106" i="5"/>
  <c r="AY106" i="5"/>
  <c r="G106" i="5"/>
  <c r="BT105" i="5"/>
  <c r="BR105" i="5"/>
  <c r="BP105" i="5"/>
  <c r="BN105" i="5"/>
  <c r="BL105" i="5"/>
  <c r="BG105" i="5"/>
  <c r="I105" i="5" s="1"/>
  <c r="BF105" i="5"/>
  <c r="BE105" i="5"/>
  <c r="BD105" i="5"/>
  <c r="BC105" i="5"/>
  <c r="BB105" i="5"/>
  <c r="BA105" i="5"/>
  <c r="AZ105" i="5"/>
  <c r="AY105" i="5"/>
  <c r="G105" i="5"/>
  <c r="BT104" i="5"/>
  <c r="BR104" i="5"/>
  <c r="BP104" i="5"/>
  <c r="BN104" i="5"/>
  <c r="BL104" i="5"/>
  <c r="BG104" i="5"/>
  <c r="I104" i="5" s="1"/>
  <c r="BF104" i="5"/>
  <c r="BE104" i="5"/>
  <c r="BD104" i="5"/>
  <c r="BC104" i="5"/>
  <c r="BA104" i="5"/>
  <c r="AZ104" i="5"/>
  <c r="AY104" i="5"/>
  <c r="G104" i="5"/>
  <c r="BT103" i="5"/>
  <c r="BR103" i="5"/>
  <c r="BP103" i="5"/>
  <c r="BN103" i="5"/>
  <c r="BL103" i="5"/>
  <c r="BF103" i="5"/>
  <c r="BE103" i="5"/>
  <c r="BD103" i="5"/>
  <c r="BB103" i="5"/>
  <c r="BA103" i="5"/>
  <c r="AZ103" i="5"/>
  <c r="AY103" i="5"/>
  <c r="G103" i="5"/>
  <c r="BT102" i="5"/>
  <c r="BR102" i="5"/>
  <c r="BP102" i="5"/>
  <c r="BN102" i="5"/>
  <c r="BL102" i="5"/>
  <c r="BG102" i="5"/>
  <c r="I102" i="5" s="1"/>
  <c r="BF102" i="5"/>
  <c r="BD102" i="5"/>
  <c r="BC102" i="5"/>
  <c r="BA102" i="5"/>
  <c r="AZ102" i="5"/>
  <c r="AY102" i="5"/>
  <c r="G102" i="5"/>
  <c r="BT101" i="5"/>
  <c r="BR101" i="5"/>
  <c r="BP101" i="5"/>
  <c r="BN101" i="5"/>
  <c r="BL101" i="5"/>
  <c r="BG101" i="5"/>
  <c r="I101" i="5" s="1"/>
  <c r="BF101" i="5"/>
  <c r="BE101" i="5"/>
  <c r="BC101" i="5"/>
  <c r="BB101" i="5"/>
  <c r="BA101" i="5"/>
  <c r="AY101" i="5"/>
  <c r="G101" i="5"/>
  <c r="BT100" i="5"/>
  <c r="BR100" i="5"/>
  <c r="BP100" i="5"/>
  <c r="BN100" i="5"/>
  <c r="BL100" i="5"/>
  <c r="BG100" i="5"/>
  <c r="I100" i="5" s="1"/>
  <c r="BF100" i="5"/>
  <c r="BE100" i="5"/>
  <c r="BD100" i="5"/>
  <c r="BC100" i="5"/>
  <c r="BB100" i="5"/>
  <c r="BA100" i="5"/>
  <c r="AZ100" i="5"/>
  <c r="AY100" i="5"/>
  <c r="G100" i="5"/>
  <c r="BT99" i="5"/>
  <c r="BR99" i="5"/>
  <c r="BP99" i="5"/>
  <c r="BN99" i="5"/>
  <c r="BL99" i="5"/>
  <c r="BG99" i="5"/>
  <c r="I99" i="5" s="1"/>
  <c r="BF99" i="5"/>
  <c r="BE99" i="5"/>
  <c r="BD99" i="5"/>
  <c r="BC99" i="5"/>
  <c r="BB99" i="5"/>
  <c r="BA99" i="5"/>
  <c r="AZ99" i="5"/>
  <c r="AY99" i="5"/>
  <c r="G99" i="5"/>
  <c r="BT97" i="5"/>
  <c r="BR97" i="5"/>
  <c r="BP97" i="5"/>
  <c r="BN97" i="5"/>
  <c r="BL97" i="5"/>
  <c r="BG97" i="5"/>
  <c r="I97" i="5" s="1"/>
  <c r="BF97" i="5"/>
  <c r="BE97" i="5"/>
  <c r="BD97" i="5"/>
  <c r="BC97" i="5"/>
  <c r="BB97" i="5"/>
  <c r="BA97" i="5"/>
  <c r="AZ97" i="5"/>
  <c r="AY97" i="5"/>
  <c r="G97" i="5"/>
  <c r="BT96" i="5"/>
  <c r="BR96" i="5"/>
  <c r="BP96" i="5"/>
  <c r="BN96" i="5"/>
  <c r="BL96" i="5"/>
  <c r="BG96" i="5"/>
  <c r="I96" i="5" s="1"/>
  <c r="BF96" i="5"/>
  <c r="BE96" i="5"/>
  <c r="BD96" i="5"/>
  <c r="BC96" i="5"/>
  <c r="BB96" i="5"/>
  <c r="BA96" i="5"/>
  <c r="AZ96" i="5"/>
  <c r="AY96" i="5"/>
  <c r="G96" i="5"/>
  <c r="BT95" i="5"/>
  <c r="BR95" i="5"/>
  <c r="BP95" i="5"/>
  <c r="BN95" i="5"/>
  <c r="BL95" i="5"/>
  <c r="BG95" i="5"/>
  <c r="I95" i="5" s="1"/>
  <c r="BF95" i="5"/>
  <c r="BE95" i="5"/>
  <c r="BD95" i="5"/>
  <c r="BC95" i="5"/>
  <c r="BB95" i="5"/>
  <c r="BA95" i="5"/>
  <c r="AZ95" i="5"/>
  <c r="AY95" i="5"/>
  <c r="G95" i="5"/>
  <c r="BT94" i="5"/>
  <c r="BR94" i="5"/>
  <c r="BP94" i="5"/>
  <c r="BN94" i="5"/>
  <c r="BL94" i="5"/>
  <c r="BG94" i="5"/>
  <c r="I94" i="5" s="1"/>
  <c r="BF94" i="5"/>
  <c r="BE94" i="5"/>
  <c r="BD94" i="5"/>
  <c r="BC94" i="5"/>
  <c r="BB94" i="5"/>
  <c r="BA94" i="5"/>
  <c r="AZ94" i="5"/>
  <c r="AY94" i="5"/>
  <c r="G94" i="5"/>
  <c r="BT93" i="5"/>
  <c r="BR93" i="5"/>
  <c r="BP93" i="5"/>
  <c r="BN93" i="5"/>
  <c r="BL93" i="5"/>
  <c r="BG93" i="5"/>
  <c r="I93" i="5" s="1"/>
  <c r="BF93" i="5"/>
  <c r="BE93" i="5"/>
  <c r="BD93" i="5"/>
  <c r="BC93" i="5"/>
  <c r="BB93" i="5"/>
  <c r="BA93" i="5"/>
  <c r="AZ93" i="5"/>
  <c r="AY93" i="5"/>
  <c r="G93" i="5"/>
  <c r="BT92" i="5"/>
  <c r="BR92" i="5"/>
  <c r="BP92" i="5"/>
  <c r="BN92" i="5"/>
  <c r="BL92" i="5"/>
  <c r="BG92" i="5"/>
  <c r="I92" i="5" s="1"/>
  <c r="BF92" i="5"/>
  <c r="BE92" i="5"/>
  <c r="BD92" i="5"/>
  <c r="BC92" i="5"/>
  <c r="BB92" i="5"/>
  <c r="BA92" i="5"/>
  <c r="AZ92" i="5"/>
  <c r="AY92" i="5"/>
  <c r="G92" i="5"/>
  <c r="BT91" i="5"/>
  <c r="BR91" i="5"/>
  <c r="BP91" i="5"/>
  <c r="BN91" i="5"/>
  <c r="BL91" i="5"/>
  <c r="BG91" i="5"/>
  <c r="I91" i="5" s="1"/>
  <c r="BF91" i="5"/>
  <c r="BE91" i="5"/>
  <c r="BD91" i="5"/>
  <c r="BC91" i="5"/>
  <c r="BB91" i="5"/>
  <c r="BA91" i="5"/>
  <c r="AZ91" i="5"/>
  <c r="AY91" i="5"/>
  <c r="G91" i="5"/>
  <c r="BT90" i="5"/>
  <c r="BR90" i="5"/>
  <c r="BP90" i="5"/>
  <c r="BN90" i="5"/>
  <c r="BL90" i="5"/>
  <c r="BG90" i="5"/>
  <c r="I90" i="5" s="1"/>
  <c r="BF90" i="5"/>
  <c r="BE90" i="5"/>
  <c r="BD90" i="5"/>
  <c r="BC90" i="5"/>
  <c r="BB90" i="5"/>
  <c r="BA90" i="5"/>
  <c r="AZ90" i="5"/>
  <c r="AY90" i="5"/>
  <c r="G90" i="5"/>
  <c r="BT89" i="5"/>
  <c r="BR89" i="5"/>
  <c r="BP89" i="5"/>
  <c r="BN89" i="5"/>
  <c r="BL89" i="5"/>
  <c r="BG89" i="5"/>
  <c r="I89" i="5" s="1"/>
  <c r="BF89" i="5"/>
  <c r="BE89" i="5"/>
  <c r="BD89" i="5"/>
  <c r="BC89" i="5"/>
  <c r="BB89" i="5"/>
  <c r="BA89" i="5"/>
  <c r="AZ89" i="5"/>
  <c r="AY89" i="5"/>
  <c r="G89" i="5"/>
  <c r="BT88" i="5"/>
  <c r="BR88" i="5"/>
  <c r="BP88" i="5"/>
  <c r="BN88" i="5"/>
  <c r="BL88" i="5"/>
  <c r="BG88" i="5"/>
  <c r="I88" i="5" s="1"/>
  <c r="BF88" i="5"/>
  <c r="BE88" i="5"/>
  <c r="BD88" i="5"/>
  <c r="BC88" i="5"/>
  <c r="BB88" i="5"/>
  <c r="BA88" i="5"/>
  <c r="AZ88" i="5"/>
  <c r="AY88" i="5"/>
  <c r="G88" i="5"/>
  <c r="BT87" i="5"/>
  <c r="BR87" i="5"/>
  <c r="BP87" i="5"/>
  <c r="BN87" i="5"/>
  <c r="BL87" i="5"/>
  <c r="BG87" i="5"/>
  <c r="I87" i="5" s="1"/>
  <c r="BF87" i="5"/>
  <c r="BE87" i="5"/>
  <c r="BD87" i="5"/>
  <c r="BC87" i="5"/>
  <c r="BB87" i="5"/>
  <c r="BA87" i="5"/>
  <c r="AZ87" i="5"/>
  <c r="AY87" i="5"/>
  <c r="G87" i="5"/>
  <c r="BT86" i="5"/>
  <c r="BR86" i="5"/>
  <c r="BP86" i="5"/>
  <c r="BN86" i="5"/>
  <c r="BL86" i="5"/>
  <c r="BG86" i="5"/>
  <c r="I86" i="5" s="1"/>
  <c r="BF86" i="5"/>
  <c r="BE86" i="5"/>
  <c r="BD86" i="5"/>
  <c r="BC86" i="5"/>
  <c r="BB86" i="5"/>
  <c r="BA86" i="5"/>
  <c r="AZ86" i="5"/>
  <c r="AY86" i="5"/>
  <c r="G86" i="5"/>
  <c r="BT84" i="5"/>
  <c r="BR84" i="5"/>
  <c r="BP84" i="5"/>
  <c r="BN84" i="5"/>
  <c r="BL84" i="5"/>
  <c r="BG84" i="5"/>
  <c r="I84" i="5" s="1"/>
  <c r="BF84" i="5"/>
  <c r="BE84" i="5"/>
  <c r="BD84" i="5"/>
  <c r="BC84" i="5"/>
  <c r="BB84" i="5"/>
  <c r="BA84" i="5"/>
  <c r="AZ84" i="5"/>
  <c r="AY84" i="5"/>
  <c r="G84" i="5"/>
  <c r="BT83" i="5"/>
  <c r="BR83" i="5"/>
  <c r="BP83" i="5"/>
  <c r="BN83" i="5"/>
  <c r="BL83" i="5"/>
  <c r="BG83" i="5"/>
  <c r="I83" i="5" s="1"/>
  <c r="BF83" i="5"/>
  <c r="BE83" i="5"/>
  <c r="BD83" i="5"/>
  <c r="BC83" i="5"/>
  <c r="BB83" i="5"/>
  <c r="BA83" i="5"/>
  <c r="AZ83" i="5"/>
  <c r="AY83" i="5"/>
  <c r="G83" i="5"/>
  <c r="BT82" i="5"/>
  <c r="BR82" i="5"/>
  <c r="BP82" i="5"/>
  <c r="BN82" i="5"/>
  <c r="BL82" i="5"/>
  <c r="BG82" i="5"/>
  <c r="I82" i="5" s="1"/>
  <c r="BF82" i="5"/>
  <c r="BE82" i="5"/>
  <c r="BD82" i="5"/>
  <c r="BC82" i="5"/>
  <c r="BB82" i="5"/>
  <c r="BA82" i="5"/>
  <c r="AZ82" i="5"/>
  <c r="AY82" i="5"/>
  <c r="G82" i="5"/>
  <c r="BT81" i="5"/>
  <c r="BR81" i="5"/>
  <c r="BP81" i="5"/>
  <c r="BN81" i="5"/>
  <c r="BL81" i="5"/>
  <c r="BG81" i="5"/>
  <c r="I81" i="5" s="1"/>
  <c r="BF81" i="5"/>
  <c r="BE81" i="5"/>
  <c r="BD81" i="5"/>
  <c r="BC81" i="5"/>
  <c r="BB81" i="5"/>
  <c r="BA81" i="5"/>
  <c r="AZ81" i="5"/>
  <c r="AY81" i="5"/>
  <c r="G81" i="5"/>
  <c r="BT80" i="5"/>
  <c r="BR80" i="5"/>
  <c r="BP80" i="5"/>
  <c r="BN80" i="5"/>
  <c r="BL80" i="5"/>
  <c r="BG80" i="5"/>
  <c r="I80" i="5" s="1"/>
  <c r="BF80" i="5"/>
  <c r="BE80" i="5"/>
  <c r="BD80" i="5"/>
  <c r="BC80" i="5"/>
  <c r="BB80" i="5"/>
  <c r="BA80" i="5"/>
  <c r="AZ80" i="5"/>
  <c r="AY80" i="5"/>
  <c r="G80" i="5"/>
  <c r="BT79" i="5"/>
  <c r="BR79" i="5"/>
  <c r="BP79" i="5"/>
  <c r="BN79" i="5"/>
  <c r="BL79" i="5"/>
  <c r="BG79" i="5"/>
  <c r="I79" i="5" s="1"/>
  <c r="BF79" i="5"/>
  <c r="BE79" i="5"/>
  <c r="BD79" i="5"/>
  <c r="BC79" i="5"/>
  <c r="BB79" i="5"/>
  <c r="BA79" i="5"/>
  <c r="AZ79" i="5"/>
  <c r="AY79" i="5"/>
  <c r="G79" i="5"/>
  <c r="BT78" i="5"/>
  <c r="BR78" i="5"/>
  <c r="BP78" i="5"/>
  <c r="BN78" i="5"/>
  <c r="BL78" i="5"/>
  <c r="BG78" i="5"/>
  <c r="I78" i="5" s="1"/>
  <c r="BE78" i="5"/>
  <c r="BD78" i="5"/>
  <c r="BC78" i="5"/>
  <c r="BA78" i="5"/>
  <c r="AZ78" i="5"/>
  <c r="AY78" i="5"/>
  <c r="G78" i="5"/>
  <c r="BT77" i="5"/>
  <c r="BR77" i="5"/>
  <c r="BP77" i="5"/>
  <c r="BN77" i="5"/>
  <c r="BL77" i="5"/>
  <c r="BF77" i="5"/>
  <c r="BE77" i="5"/>
  <c r="BD77" i="5"/>
  <c r="BB77" i="5"/>
  <c r="BA77" i="5"/>
  <c r="AY77" i="5"/>
  <c r="G77" i="5"/>
  <c r="BT76" i="5"/>
  <c r="BR76" i="5"/>
  <c r="BP76" i="5"/>
  <c r="BN76" i="5"/>
  <c r="BL76" i="5"/>
  <c r="BG76" i="5"/>
  <c r="I76" i="5" s="1"/>
  <c r="BF76" i="5"/>
  <c r="BD76" i="5"/>
  <c r="BC76" i="5"/>
  <c r="BB76" i="5"/>
  <c r="AZ76" i="5"/>
  <c r="AY76" i="5"/>
  <c r="G76" i="5"/>
  <c r="BT75" i="5"/>
  <c r="BR75" i="5"/>
  <c r="BP75" i="5"/>
  <c r="BN75" i="5"/>
  <c r="BL75" i="5"/>
  <c r="BG75" i="5"/>
  <c r="I75" i="5" s="1"/>
  <c r="BF75" i="5"/>
  <c r="BE75" i="5"/>
  <c r="BD75" i="5"/>
  <c r="BC75" i="5"/>
  <c r="BB75" i="5"/>
  <c r="BA75" i="5"/>
  <c r="AZ75" i="5"/>
  <c r="AY75" i="5"/>
  <c r="G75" i="5"/>
  <c r="BT74" i="5"/>
  <c r="BR74" i="5"/>
  <c r="BP74" i="5"/>
  <c r="BN74" i="5"/>
  <c r="BL74" i="5"/>
  <c r="BG74" i="5"/>
  <c r="I74" i="5" s="1"/>
  <c r="BF74" i="5"/>
  <c r="BE74" i="5"/>
  <c r="BD74" i="5"/>
  <c r="BC74" i="5"/>
  <c r="BB74" i="5"/>
  <c r="BA74" i="5"/>
  <c r="AZ74" i="5"/>
  <c r="AY74" i="5"/>
  <c r="G74" i="5"/>
  <c r="BT73" i="5"/>
  <c r="BR73" i="5"/>
  <c r="BP73" i="5"/>
  <c r="BN73" i="5"/>
  <c r="BL73" i="5"/>
  <c r="BG73" i="5"/>
  <c r="I73" i="5" s="1"/>
  <c r="BF73" i="5"/>
  <c r="BE73" i="5"/>
  <c r="BD73" i="5"/>
  <c r="BC73" i="5"/>
  <c r="BB73" i="5"/>
  <c r="BA73" i="5"/>
  <c r="AZ73" i="5"/>
  <c r="AY73" i="5"/>
  <c r="G73" i="5"/>
  <c r="BT72" i="5"/>
  <c r="BR72" i="5"/>
  <c r="BP72" i="5"/>
  <c r="BN72" i="5"/>
  <c r="BL72" i="5"/>
  <c r="BF72" i="5"/>
  <c r="BE72" i="5"/>
  <c r="BD72" i="5"/>
  <c r="BB72" i="5"/>
  <c r="BA72" i="5"/>
  <c r="AZ72" i="5"/>
  <c r="AY72" i="5"/>
  <c r="G72" i="5"/>
  <c r="BT71" i="5"/>
  <c r="BR71" i="5"/>
  <c r="BP71" i="5"/>
  <c r="BN71" i="5"/>
  <c r="BL71" i="5"/>
  <c r="BG71" i="5"/>
  <c r="I71" i="5" s="1"/>
  <c r="BF71" i="5"/>
  <c r="BE71" i="5"/>
  <c r="BD71" i="5"/>
  <c r="BC71" i="5"/>
  <c r="BB71" i="5"/>
  <c r="BA71" i="5"/>
  <c r="AZ71" i="5"/>
  <c r="AY71" i="5"/>
  <c r="G71" i="5"/>
  <c r="BT70" i="5"/>
  <c r="BR70" i="5"/>
  <c r="BP70" i="5"/>
  <c r="BN70" i="5"/>
  <c r="BL70" i="5"/>
  <c r="BG70" i="5"/>
  <c r="I70" i="5" s="1"/>
  <c r="BF70" i="5"/>
  <c r="BE70" i="5"/>
  <c r="BD70" i="5"/>
  <c r="BC70" i="5"/>
  <c r="BB70" i="5"/>
  <c r="BA70" i="5"/>
  <c r="AZ70" i="5"/>
  <c r="AY70" i="5"/>
  <c r="G70" i="5"/>
  <c r="BT69" i="5"/>
  <c r="BR69" i="5"/>
  <c r="BP69" i="5"/>
  <c r="BN69" i="5"/>
  <c r="BL69" i="5"/>
  <c r="BG69" i="5"/>
  <c r="I69" i="5" s="1"/>
  <c r="BF69" i="5"/>
  <c r="BE69" i="5"/>
  <c r="BD69" i="5"/>
  <c r="BC69" i="5"/>
  <c r="BB69" i="5"/>
  <c r="BA69" i="5"/>
  <c r="AZ69" i="5"/>
  <c r="AY69" i="5"/>
  <c r="G69" i="5"/>
  <c r="BT68" i="5"/>
  <c r="BR68" i="5"/>
  <c r="BP68" i="5"/>
  <c r="BN68" i="5"/>
  <c r="BL68" i="5"/>
  <c r="BG68" i="5"/>
  <c r="I68" i="5" s="1"/>
  <c r="BF68" i="5"/>
  <c r="BE68" i="5"/>
  <c r="BD68" i="5"/>
  <c r="BC68" i="5"/>
  <c r="BB68" i="5"/>
  <c r="BA68" i="5"/>
  <c r="AZ68" i="5"/>
  <c r="AY68" i="5"/>
  <c r="G68" i="5"/>
  <c r="BT67" i="5"/>
  <c r="BR67" i="5"/>
  <c r="BP67" i="5"/>
  <c r="BN67" i="5"/>
  <c r="BL67" i="5"/>
  <c r="BG67" i="5"/>
  <c r="I67" i="5" s="1"/>
  <c r="BF67" i="5"/>
  <c r="BE67" i="5"/>
  <c r="BD67" i="5"/>
  <c r="BC67" i="5"/>
  <c r="BB67" i="5"/>
  <c r="BA67" i="5"/>
  <c r="AZ67" i="5"/>
  <c r="AY67" i="5"/>
  <c r="G67" i="5"/>
  <c r="BT66" i="5"/>
  <c r="BR66" i="5"/>
  <c r="BP66" i="5"/>
  <c r="BN66" i="5"/>
  <c r="BL66" i="5"/>
  <c r="BG66" i="5"/>
  <c r="BE66" i="5"/>
  <c r="BD66" i="5"/>
  <c r="BC66" i="5"/>
  <c r="BA66" i="5"/>
  <c r="AZ66" i="5"/>
  <c r="AY66" i="5"/>
  <c r="G66" i="5"/>
  <c r="BT65" i="5"/>
  <c r="BR65" i="5"/>
  <c r="BP65" i="5"/>
  <c r="BN65" i="5"/>
  <c r="BL65" i="5"/>
  <c r="BF65" i="5"/>
  <c r="BE65" i="5"/>
  <c r="BD65" i="5"/>
  <c r="BB65" i="5"/>
  <c r="BA65" i="5"/>
  <c r="AZ65" i="5"/>
  <c r="G65" i="5"/>
  <c r="BT64" i="5"/>
  <c r="BR64" i="5"/>
  <c r="BP64" i="5"/>
  <c r="BN64" i="5"/>
  <c r="BL64" i="5"/>
  <c r="BG64" i="5"/>
  <c r="I64" i="5" s="1"/>
  <c r="BF64" i="5"/>
  <c r="BE64" i="5"/>
  <c r="BC64" i="5"/>
  <c r="BB64" i="5"/>
  <c r="BA64" i="5"/>
  <c r="AY64" i="5"/>
  <c r="G64" i="5"/>
  <c r="BT63" i="5"/>
  <c r="BR63" i="5"/>
  <c r="BP63" i="5"/>
  <c r="BN63" i="5"/>
  <c r="BL63" i="5"/>
  <c r="BG63" i="5"/>
  <c r="I63" i="5" s="1"/>
  <c r="BF63" i="5"/>
  <c r="BD63" i="5"/>
  <c r="BC63" i="5"/>
  <c r="BB63" i="5"/>
  <c r="AZ63" i="5"/>
  <c r="AY63" i="5"/>
  <c r="G63" i="5"/>
  <c r="BT62" i="5"/>
  <c r="BR62" i="5"/>
  <c r="BP62" i="5"/>
  <c r="BN62" i="5"/>
  <c r="BL62" i="5"/>
  <c r="BG62" i="5"/>
  <c r="I62" i="5" s="1"/>
  <c r="BE62" i="5"/>
  <c r="BD62" i="5"/>
  <c r="BC62" i="5"/>
  <c r="BA62" i="5"/>
  <c r="AZ62" i="5"/>
  <c r="AY62" i="5"/>
  <c r="G62" i="5"/>
  <c r="BT61" i="5"/>
  <c r="BR61" i="5"/>
  <c r="BP61" i="5"/>
  <c r="BN61" i="5"/>
  <c r="BL61" i="5"/>
  <c r="BF61" i="5"/>
  <c r="BE61" i="5"/>
  <c r="BD61" i="5"/>
  <c r="BB61" i="5"/>
  <c r="BA61" i="5"/>
  <c r="AZ61" i="5"/>
  <c r="G61" i="5"/>
  <c r="BT60" i="5"/>
  <c r="BR60" i="5"/>
  <c r="BP60" i="5"/>
  <c r="BN60" i="5"/>
  <c r="BL60" i="5"/>
  <c r="BG60" i="5"/>
  <c r="I60" i="5" s="1"/>
  <c r="BF60" i="5"/>
  <c r="BE60" i="5"/>
  <c r="BC60" i="5"/>
  <c r="BB60" i="5"/>
  <c r="BA60" i="5"/>
  <c r="AY60" i="5"/>
  <c r="G60" i="5"/>
  <c r="BT59" i="5"/>
  <c r="BR59" i="5"/>
  <c r="BP59" i="5"/>
  <c r="BN59" i="5"/>
  <c r="BL59" i="5"/>
  <c r="BG59" i="5"/>
  <c r="I59" i="5" s="1"/>
  <c r="BF59" i="5"/>
  <c r="BD59" i="5"/>
  <c r="BC59" i="5"/>
  <c r="BB59" i="5"/>
  <c r="AZ59" i="5"/>
  <c r="AY59" i="5"/>
  <c r="G59" i="5"/>
  <c r="BT58" i="5"/>
  <c r="BR58" i="5"/>
  <c r="BP58" i="5"/>
  <c r="BN58" i="5"/>
  <c r="BL58" i="5"/>
  <c r="BG58" i="5"/>
  <c r="I58" i="5" s="1"/>
  <c r="BE58" i="5"/>
  <c r="BD58" i="5"/>
  <c r="BC58" i="5"/>
  <c r="BA58" i="5"/>
  <c r="AZ58" i="5"/>
  <c r="AY58" i="5"/>
  <c r="G58" i="5"/>
  <c r="BT57" i="5"/>
  <c r="BR57" i="5"/>
  <c r="BP57" i="5"/>
  <c r="BN57" i="5"/>
  <c r="BL57" i="5"/>
  <c r="BF57" i="5"/>
  <c r="BE57" i="5"/>
  <c r="BD57" i="5"/>
  <c r="BB57" i="5"/>
  <c r="BA57" i="5"/>
  <c r="AZ57" i="5"/>
  <c r="G57" i="5"/>
  <c r="BT56" i="5"/>
  <c r="BR56" i="5"/>
  <c r="BP56" i="5"/>
  <c r="BN56" i="5"/>
  <c r="BL56" i="5"/>
  <c r="BG56" i="5"/>
  <c r="I56" i="5" s="1"/>
  <c r="BF56" i="5"/>
  <c r="BC56" i="5"/>
  <c r="BB56" i="5"/>
  <c r="AY56" i="5"/>
  <c r="G56" i="5"/>
  <c r="BT55" i="5"/>
  <c r="BR55" i="5"/>
  <c r="BP55" i="5"/>
  <c r="BN55" i="5"/>
  <c r="BL55" i="5"/>
  <c r="BF55" i="5"/>
  <c r="BD55" i="5"/>
  <c r="BB55" i="5"/>
  <c r="AZ55" i="5"/>
  <c r="G55" i="5"/>
  <c r="BT54" i="5"/>
  <c r="BR54" i="5"/>
  <c r="BP54" i="5"/>
  <c r="BN54" i="5"/>
  <c r="BL54" i="5"/>
  <c r="BG54" i="5"/>
  <c r="I54" i="5" s="1"/>
  <c r="BE54" i="5"/>
  <c r="BC54" i="5"/>
  <c r="BB54" i="5"/>
  <c r="BA54" i="5"/>
  <c r="AZ54" i="5"/>
  <c r="AY54" i="5"/>
  <c r="G54" i="5"/>
  <c r="BT53" i="5"/>
  <c r="BR53" i="5"/>
  <c r="BP53" i="5"/>
  <c r="BN53" i="5"/>
  <c r="BL53" i="5"/>
  <c r="BE53" i="5"/>
  <c r="BD53" i="5"/>
  <c r="BB53" i="5"/>
  <c r="BA53" i="5"/>
  <c r="AZ53" i="5"/>
  <c r="G53" i="5"/>
  <c r="BT52" i="5"/>
  <c r="BR52" i="5"/>
  <c r="BP52" i="5"/>
  <c r="BN52" i="5"/>
  <c r="BL52" i="5"/>
  <c r="BG52" i="5"/>
  <c r="I52" i="5" s="1"/>
  <c r="BF52" i="5"/>
  <c r="BE52" i="5"/>
  <c r="BC52" i="5"/>
  <c r="BB52" i="5"/>
  <c r="BA52" i="5"/>
  <c r="AY52" i="5"/>
  <c r="G52" i="5"/>
  <c r="BT51" i="5"/>
  <c r="BR51" i="5"/>
  <c r="BP51" i="5"/>
  <c r="BN51" i="5"/>
  <c r="BL51" i="5"/>
  <c r="BG51" i="5"/>
  <c r="I51" i="5" s="1"/>
  <c r="BF51" i="5"/>
  <c r="BE51" i="5"/>
  <c r="BD51" i="5"/>
  <c r="BC51" i="5"/>
  <c r="BB51" i="5"/>
  <c r="BA51" i="5"/>
  <c r="AZ51" i="5"/>
  <c r="AY51" i="5"/>
  <c r="G51" i="5"/>
  <c r="BT50" i="5"/>
  <c r="BR50" i="5"/>
  <c r="BP50" i="5"/>
  <c r="BN50" i="5"/>
  <c r="BL50" i="5"/>
  <c r="BG50" i="5"/>
  <c r="I50" i="5" s="1"/>
  <c r="BE50" i="5"/>
  <c r="BD50" i="5"/>
  <c r="BC50" i="5"/>
  <c r="BA50" i="5"/>
  <c r="AZ50" i="5"/>
  <c r="AY50" i="5"/>
  <c r="G50" i="5"/>
  <c r="BT49" i="5"/>
  <c r="BR49" i="5"/>
  <c r="BP49" i="5"/>
  <c r="BN49" i="5"/>
  <c r="BL49" i="5"/>
  <c r="BF49" i="5"/>
  <c r="BE49" i="5"/>
  <c r="BD49" i="5"/>
  <c r="BB49" i="5"/>
  <c r="BA49" i="5"/>
  <c r="AZ49" i="5"/>
  <c r="G49" i="5"/>
  <c r="BT48" i="5"/>
  <c r="BR48" i="5"/>
  <c r="BP48" i="5"/>
  <c r="BN48" i="5"/>
  <c r="BL48" i="5"/>
  <c r="BG48" i="5"/>
  <c r="I48" i="5" s="1"/>
  <c r="BF48" i="5"/>
  <c r="BE48" i="5"/>
  <c r="BC48" i="5"/>
  <c r="BB48" i="5"/>
  <c r="BA48" i="5"/>
  <c r="AY48" i="5"/>
  <c r="G48" i="5"/>
  <c r="BT47" i="5"/>
  <c r="BR47" i="5"/>
  <c r="BP47" i="5"/>
  <c r="BN47" i="5"/>
  <c r="BL47" i="5"/>
  <c r="BG47" i="5"/>
  <c r="I47" i="5" s="1"/>
  <c r="BF47" i="5"/>
  <c r="BD47" i="5"/>
  <c r="BC47" i="5"/>
  <c r="BB47" i="5"/>
  <c r="AZ47" i="5"/>
  <c r="AY47" i="5"/>
  <c r="G47" i="5"/>
  <c r="BT46" i="5"/>
  <c r="BR46" i="5"/>
  <c r="BP46" i="5"/>
  <c r="BN46" i="5"/>
  <c r="BL46" i="5"/>
  <c r="BG46" i="5"/>
  <c r="I46" i="5" s="1"/>
  <c r="BE46" i="5"/>
  <c r="BD46" i="5"/>
  <c r="BC46" i="5"/>
  <c r="BA46" i="5"/>
  <c r="AZ46" i="5"/>
  <c r="AY46" i="5"/>
  <c r="G46" i="5"/>
  <c r="BT45" i="5"/>
  <c r="BR45" i="5"/>
  <c r="BP45" i="5"/>
  <c r="BN45" i="5"/>
  <c r="BL45" i="5"/>
  <c r="BF45" i="5"/>
  <c r="BE45" i="5"/>
  <c r="BD45" i="5"/>
  <c r="BB45" i="5"/>
  <c r="BA45" i="5"/>
  <c r="AZ45" i="5"/>
  <c r="G45" i="5"/>
  <c r="BT44" i="5"/>
  <c r="BR44" i="5"/>
  <c r="BP44" i="5"/>
  <c r="BN44" i="5"/>
  <c r="BL44" i="5"/>
  <c r="BG44" i="5"/>
  <c r="I44" i="5" s="1"/>
  <c r="BF44" i="5"/>
  <c r="BE44" i="5"/>
  <c r="BC44" i="5"/>
  <c r="BB44" i="5"/>
  <c r="BA44" i="5"/>
  <c r="AY44" i="5"/>
  <c r="G44" i="5"/>
  <c r="BT43" i="5"/>
  <c r="BR43" i="5"/>
  <c r="BP43" i="5"/>
  <c r="BN43" i="5"/>
  <c r="BL43" i="5"/>
  <c r="BG43" i="5"/>
  <c r="I43" i="5" s="1"/>
  <c r="BF43" i="5"/>
  <c r="BD43" i="5"/>
  <c r="BC43" i="5"/>
  <c r="BB43" i="5"/>
  <c r="AZ43" i="5"/>
  <c r="AY43" i="5"/>
  <c r="G43" i="5"/>
  <c r="BT42" i="5"/>
  <c r="BR42" i="5"/>
  <c r="BP42" i="5"/>
  <c r="BN42" i="5"/>
  <c r="BL42" i="5"/>
  <c r="BG42" i="5"/>
  <c r="I42" i="5" s="1"/>
  <c r="BE42" i="5"/>
  <c r="BD42" i="5"/>
  <c r="BC42" i="5"/>
  <c r="BA42" i="5"/>
  <c r="AZ42" i="5"/>
  <c r="AY42" i="5"/>
  <c r="G42" i="5"/>
  <c r="BT41" i="5"/>
  <c r="BR41" i="5"/>
  <c r="BP41" i="5"/>
  <c r="BN41" i="5"/>
  <c r="BL41" i="5"/>
  <c r="BF41" i="5"/>
  <c r="BE41" i="5"/>
  <c r="BD41" i="5"/>
  <c r="BB41" i="5"/>
  <c r="BA41" i="5"/>
  <c r="AZ41" i="5"/>
  <c r="G41" i="5"/>
  <c r="BT40" i="5"/>
  <c r="BR40" i="5"/>
  <c r="BP40" i="5"/>
  <c r="BN40" i="5"/>
  <c r="BL40" i="5"/>
  <c r="BG40" i="5"/>
  <c r="I40" i="5" s="1"/>
  <c r="BF40" i="5"/>
  <c r="BE40" i="5"/>
  <c r="BD40" i="5"/>
  <c r="BC40" i="5"/>
  <c r="BB40" i="5"/>
  <c r="BA40" i="5"/>
  <c r="AZ40" i="5"/>
  <c r="AY40" i="5"/>
  <c r="G40" i="5"/>
  <c r="BT39" i="5"/>
  <c r="BR39" i="5"/>
  <c r="BP39" i="5"/>
  <c r="BN39" i="5"/>
  <c r="BL39" i="5"/>
  <c r="BG39" i="5"/>
  <c r="I39" i="5" s="1"/>
  <c r="BF39" i="5"/>
  <c r="BD39" i="5"/>
  <c r="BC39" i="5"/>
  <c r="BB39" i="5"/>
  <c r="AZ39" i="5"/>
  <c r="AY39" i="5"/>
  <c r="G39" i="5"/>
  <c r="BT38" i="5"/>
  <c r="BR38" i="5"/>
  <c r="BP38" i="5"/>
  <c r="BN38" i="5"/>
  <c r="BL38" i="5"/>
  <c r="BG38" i="5"/>
  <c r="I38" i="5" s="1"/>
  <c r="BE38" i="5"/>
  <c r="BD38" i="5"/>
  <c r="BC38" i="5"/>
  <c r="BA38" i="5"/>
  <c r="AZ38" i="5"/>
  <c r="AY38" i="5"/>
  <c r="G38" i="5"/>
  <c r="BT37" i="5"/>
  <c r="BR37" i="5"/>
  <c r="BP37" i="5"/>
  <c r="BN37" i="5"/>
  <c r="BL37" i="5"/>
  <c r="BG37" i="5"/>
  <c r="I37" i="5" s="1"/>
  <c r="BF37" i="5"/>
  <c r="BE37" i="5"/>
  <c r="BD37" i="5"/>
  <c r="BC37" i="5"/>
  <c r="BB37" i="5"/>
  <c r="BA37" i="5"/>
  <c r="AZ37" i="5"/>
  <c r="AY37" i="5"/>
  <c r="G37" i="5"/>
  <c r="BT36" i="5"/>
  <c r="BR36" i="5"/>
  <c r="BP36" i="5"/>
  <c r="BN36" i="5"/>
  <c r="BL36" i="5"/>
  <c r="BG36" i="5"/>
  <c r="I36" i="5" s="1"/>
  <c r="BF36" i="5"/>
  <c r="BE36" i="5"/>
  <c r="BC36" i="5"/>
  <c r="BB36" i="5"/>
  <c r="BA36" i="5"/>
  <c r="AY36" i="5"/>
  <c r="G36" i="5"/>
  <c r="BT35" i="5"/>
  <c r="BR35" i="5"/>
  <c r="BP35" i="5"/>
  <c r="BN35" i="5"/>
  <c r="BL35" i="5"/>
  <c r="BF35" i="5"/>
  <c r="BD35" i="5"/>
  <c r="BC35" i="5"/>
  <c r="BB35" i="5"/>
  <c r="AZ35" i="5"/>
  <c r="AY35" i="5"/>
  <c r="G35" i="5"/>
  <c r="BT34" i="5"/>
  <c r="BR34" i="5"/>
  <c r="BP34" i="5"/>
  <c r="BN34" i="5"/>
  <c r="BL34" i="5"/>
  <c r="BG34" i="5"/>
  <c r="I34" i="5" s="1"/>
  <c r="BE34" i="5"/>
  <c r="BD34" i="5"/>
  <c r="BC34" i="5"/>
  <c r="AZ34" i="5"/>
  <c r="AY34" i="5"/>
  <c r="G34" i="5"/>
  <c r="BT33" i="5"/>
  <c r="BR33" i="5"/>
  <c r="BP33" i="5"/>
  <c r="BN33" i="5"/>
  <c r="BL33" i="5"/>
  <c r="BE33" i="5"/>
  <c r="BD33" i="5"/>
  <c r="BB33" i="5"/>
  <c r="BA33" i="5"/>
  <c r="AZ33" i="5"/>
  <c r="G33" i="5"/>
  <c r="BT31" i="5"/>
  <c r="BR31" i="5"/>
  <c r="BP31" i="5"/>
  <c r="BN31" i="5"/>
  <c r="BL31" i="5"/>
  <c r="BG31" i="5"/>
  <c r="I31" i="5" s="1"/>
  <c r="BF31" i="5"/>
  <c r="BE31" i="5"/>
  <c r="BC31" i="5"/>
  <c r="BB31" i="5"/>
  <c r="BA31" i="5"/>
  <c r="AY31" i="5"/>
  <c r="AD31" i="5"/>
  <c r="AC31" i="5"/>
  <c r="AB31" i="5"/>
  <c r="AA31" i="5"/>
  <c r="Z31" i="5"/>
  <c r="Y31" i="5"/>
  <c r="X31" i="5"/>
  <c r="W31" i="5"/>
  <c r="G31" i="5"/>
  <c r="BT30" i="5"/>
  <c r="BR30" i="5"/>
  <c r="BP30" i="5"/>
  <c r="BN30" i="5"/>
  <c r="BL30" i="5"/>
  <c r="BG30" i="5"/>
  <c r="I30" i="5" s="1"/>
  <c r="BF30" i="5"/>
  <c r="BD30" i="5"/>
  <c r="BC30" i="5"/>
  <c r="AZ30" i="5"/>
  <c r="AY30" i="5"/>
  <c r="AD30" i="5"/>
  <c r="AC30" i="5"/>
  <c r="AB30" i="5"/>
  <c r="AA30" i="5"/>
  <c r="Z30" i="5"/>
  <c r="Y30" i="5"/>
  <c r="X30" i="5"/>
  <c r="W30" i="5"/>
  <c r="G30" i="5"/>
  <c r="BT29" i="5"/>
  <c r="BR29" i="5"/>
  <c r="BP29" i="5"/>
  <c r="BN29" i="5"/>
  <c r="BL29" i="5"/>
  <c r="BG29" i="5"/>
  <c r="I29" i="5" s="1"/>
  <c r="BF29" i="5"/>
  <c r="BE29" i="5"/>
  <c r="BD29" i="5"/>
  <c r="BC29" i="5"/>
  <c r="BB29" i="5"/>
  <c r="BA29" i="5"/>
  <c r="AZ29" i="5"/>
  <c r="AY29" i="5"/>
  <c r="AD29" i="5"/>
  <c r="AC29" i="5"/>
  <c r="AB29" i="5"/>
  <c r="AA29" i="5"/>
  <c r="Z29" i="5"/>
  <c r="Y29" i="5"/>
  <c r="X29" i="5"/>
  <c r="W29" i="5"/>
  <c r="G29" i="5"/>
  <c r="BT28" i="5"/>
  <c r="BR28" i="5"/>
  <c r="BP28" i="5"/>
  <c r="BN28" i="5"/>
  <c r="BL28" i="5"/>
  <c r="BF28" i="5"/>
  <c r="BD28" i="5"/>
  <c r="BC28" i="5"/>
  <c r="BB28" i="5"/>
  <c r="AZ28" i="5"/>
  <c r="AD28" i="5"/>
  <c r="AC28" i="5"/>
  <c r="AB28" i="5"/>
  <c r="AA28" i="5"/>
  <c r="Z28" i="5"/>
  <c r="Y28" i="5"/>
  <c r="X28" i="5"/>
  <c r="W28" i="5"/>
  <c r="G28" i="5"/>
  <c r="BT27" i="5"/>
  <c r="BR27" i="5"/>
  <c r="BP27" i="5"/>
  <c r="BN27" i="5"/>
  <c r="BL27" i="5"/>
  <c r="BG27" i="5"/>
  <c r="I27" i="5" s="1"/>
  <c r="BE27" i="5"/>
  <c r="BC27" i="5"/>
  <c r="BA27" i="5"/>
  <c r="AY27" i="5"/>
  <c r="AD27" i="5"/>
  <c r="AC27" i="5"/>
  <c r="AB27" i="5"/>
  <c r="AA27" i="5"/>
  <c r="Z27" i="5"/>
  <c r="Y27" i="5"/>
  <c r="X27" i="5"/>
  <c r="W27" i="5"/>
  <c r="G27" i="5"/>
  <c r="BT26" i="5"/>
  <c r="BR26" i="5"/>
  <c r="BP26" i="5"/>
  <c r="BN26" i="5"/>
  <c r="BL26" i="5"/>
  <c r="BF26" i="5"/>
  <c r="BD26" i="5"/>
  <c r="BB26" i="5"/>
  <c r="AZ26" i="5"/>
  <c r="AD26" i="5"/>
  <c r="AC26" i="5"/>
  <c r="AB26" i="5"/>
  <c r="AA26" i="5"/>
  <c r="Z26" i="5"/>
  <c r="Y26" i="5"/>
  <c r="X26" i="5"/>
  <c r="W26" i="5"/>
  <c r="G26" i="5"/>
  <c r="BT25" i="5"/>
  <c r="BR25" i="5"/>
  <c r="BP25" i="5"/>
  <c r="BN25" i="5"/>
  <c r="BL25" i="5"/>
  <c r="BG25" i="5"/>
  <c r="I25" i="5" s="1"/>
  <c r="BE25" i="5"/>
  <c r="BD25" i="5"/>
  <c r="BC25" i="5"/>
  <c r="BA25" i="5"/>
  <c r="AZ25" i="5"/>
  <c r="AY25" i="5"/>
  <c r="AD25" i="5"/>
  <c r="AC25" i="5"/>
  <c r="AB25" i="5"/>
  <c r="AA25" i="5"/>
  <c r="Z25" i="5"/>
  <c r="Y25" i="5"/>
  <c r="X25" i="5"/>
  <c r="W25" i="5"/>
  <c r="G25" i="5"/>
  <c r="BT24" i="5"/>
  <c r="BR24" i="5"/>
  <c r="BP24" i="5"/>
  <c r="BN24" i="5"/>
  <c r="BL24" i="5"/>
  <c r="BF24" i="5"/>
  <c r="BD24" i="5"/>
  <c r="BB24" i="5"/>
  <c r="AZ24" i="5"/>
  <c r="AD24" i="5"/>
  <c r="AC24" i="5"/>
  <c r="AB24" i="5"/>
  <c r="AA24" i="5"/>
  <c r="Z24" i="5"/>
  <c r="Y24" i="5"/>
  <c r="X24" i="5"/>
  <c r="W24" i="5"/>
  <c r="G24" i="5"/>
  <c r="BT23" i="5"/>
  <c r="BR23" i="5"/>
  <c r="BP23" i="5"/>
  <c r="BN23" i="5"/>
  <c r="BL23" i="5"/>
  <c r="BG23" i="5"/>
  <c r="I23" i="5" s="1"/>
  <c r="BE23" i="5"/>
  <c r="BC23" i="5"/>
  <c r="BA23" i="5"/>
  <c r="AY23" i="5"/>
  <c r="AD23" i="5"/>
  <c r="AC23" i="5"/>
  <c r="AB23" i="5"/>
  <c r="AA23" i="5"/>
  <c r="Z23" i="5"/>
  <c r="Y23" i="5"/>
  <c r="X23" i="5"/>
  <c r="W23" i="5"/>
  <c r="G23" i="5"/>
  <c r="BT22" i="5"/>
  <c r="BR22" i="5"/>
  <c r="BP22" i="5"/>
  <c r="BN22" i="5"/>
  <c r="BL22" i="5"/>
  <c r="BG22" i="5"/>
  <c r="I22" i="5" s="1"/>
  <c r="BF22" i="5"/>
  <c r="BD22" i="5"/>
  <c r="BC22" i="5"/>
  <c r="BB22" i="5"/>
  <c r="AZ22" i="5"/>
  <c r="AY22" i="5"/>
  <c r="AD22" i="5"/>
  <c r="AC22" i="5"/>
  <c r="AB22" i="5"/>
  <c r="AA22" i="5"/>
  <c r="Z22" i="5"/>
  <c r="Y22" i="5"/>
  <c r="X22" i="5"/>
  <c r="W22" i="5"/>
  <c r="G22" i="5"/>
  <c r="BT21" i="5"/>
  <c r="BR21" i="5"/>
  <c r="BP21" i="5"/>
  <c r="BN21" i="5"/>
  <c r="BL21" i="5"/>
  <c r="BG21" i="5"/>
  <c r="I21" i="5" s="1"/>
  <c r="BE21" i="5"/>
  <c r="BD21" i="5"/>
  <c r="BC21" i="5"/>
  <c r="BA21" i="5"/>
  <c r="AZ21" i="5"/>
  <c r="AY21" i="5"/>
  <c r="AD21" i="5"/>
  <c r="AC21" i="5"/>
  <c r="AB21" i="5"/>
  <c r="AA21" i="5"/>
  <c r="Z21" i="5"/>
  <c r="Y21" i="5"/>
  <c r="X21" i="5"/>
  <c r="W21" i="5"/>
  <c r="G21" i="5"/>
  <c r="BT20" i="5"/>
  <c r="BR20" i="5"/>
  <c r="BP20" i="5"/>
  <c r="BN20" i="5"/>
  <c r="BL20" i="5"/>
  <c r="BF20" i="5"/>
  <c r="BE20" i="5"/>
  <c r="BD20" i="5"/>
  <c r="BB20" i="5"/>
  <c r="BA20" i="5"/>
  <c r="AZ20" i="5"/>
  <c r="AD20" i="5"/>
  <c r="AC20" i="5"/>
  <c r="AB20" i="5"/>
  <c r="AA20" i="5"/>
  <c r="Z20" i="5"/>
  <c r="Y20" i="5"/>
  <c r="X20" i="5"/>
  <c r="W20" i="5"/>
  <c r="G20" i="5"/>
  <c r="BT19" i="5"/>
  <c r="BR19" i="5"/>
  <c r="BP19" i="5"/>
  <c r="BN19" i="5"/>
  <c r="BL19" i="5"/>
  <c r="BG19" i="5"/>
  <c r="I19" i="5" s="1"/>
  <c r="BE19" i="5"/>
  <c r="BC19" i="5"/>
  <c r="BA19" i="5"/>
  <c r="AZ19" i="5"/>
  <c r="AY19" i="5"/>
  <c r="AD19" i="5"/>
  <c r="AC19" i="5"/>
  <c r="AB19" i="5"/>
  <c r="AA19" i="5"/>
  <c r="Z19" i="5"/>
  <c r="Y19" i="5"/>
  <c r="X19" i="5"/>
  <c r="W19" i="5"/>
  <c r="G19" i="5"/>
  <c r="BT18" i="5"/>
  <c r="BR18" i="5"/>
  <c r="BP18" i="5"/>
  <c r="BN18" i="5"/>
  <c r="BL18" i="5"/>
  <c r="BG18" i="5"/>
  <c r="I18" i="5" s="1"/>
  <c r="BF18" i="5"/>
  <c r="BD18" i="5"/>
  <c r="BC18" i="5"/>
  <c r="BB18" i="5"/>
  <c r="AZ18" i="5"/>
  <c r="AY18" i="5"/>
  <c r="AD18" i="5"/>
  <c r="AC18" i="5"/>
  <c r="AB18" i="5"/>
  <c r="AA18" i="5"/>
  <c r="Z18" i="5"/>
  <c r="Y18" i="5"/>
  <c r="X18" i="5"/>
  <c r="W18" i="5"/>
  <c r="G18" i="5"/>
  <c r="BT17" i="5"/>
  <c r="BR17" i="5"/>
  <c r="BP17" i="5"/>
  <c r="BN17" i="5"/>
  <c r="BL17" i="5"/>
  <c r="BG17" i="5"/>
  <c r="I17" i="5" s="1"/>
  <c r="BE17" i="5"/>
  <c r="BD17" i="5"/>
  <c r="BC17" i="5"/>
  <c r="BA17" i="5"/>
  <c r="AZ17" i="5"/>
  <c r="AY17" i="5"/>
  <c r="AD17" i="5"/>
  <c r="AC17" i="5"/>
  <c r="AB17" i="5"/>
  <c r="AA17" i="5"/>
  <c r="Z17" i="5"/>
  <c r="Y17" i="5"/>
  <c r="X17" i="5"/>
  <c r="W17" i="5"/>
  <c r="G17" i="5"/>
  <c r="BT16" i="5"/>
  <c r="BR16" i="5"/>
  <c r="BP16" i="5"/>
  <c r="BN16" i="5"/>
  <c r="BL16" i="5"/>
  <c r="BF16" i="5"/>
  <c r="BD16" i="5"/>
  <c r="BB16" i="5"/>
  <c r="AZ16" i="5"/>
  <c r="AD16" i="5"/>
  <c r="AC16" i="5"/>
  <c r="AB16" i="5"/>
  <c r="AA16" i="5"/>
  <c r="Z16" i="5"/>
  <c r="Y16" i="5"/>
  <c r="X16" i="5"/>
  <c r="W16" i="5"/>
  <c r="G16" i="5"/>
  <c r="BT15" i="5"/>
  <c r="BR15" i="5"/>
  <c r="BP15" i="5"/>
  <c r="BN15" i="5"/>
  <c r="BL15" i="5"/>
  <c r="BG15" i="5"/>
  <c r="I15" i="5" s="1"/>
  <c r="BE15" i="5"/>
  <c r="BC15" i="5"/>
  <c r="BB15" i="5"/>
  <c r="BA15" i="5"/>
  <c r="AY15" i="5"/>
  <c r="AD15" i="5"/>
  <c r="AC15" i="5"/>
  <c r="AB15" i="5"/>
  <c r="AA15" i="5"/>
  <c r="Z15" i="5"/>
  <c r="Y15" i="5"/>
  <c r="X15" i="5"/>
  <c r="W15" i="5"/>
  <c r="G15" i="5"/>
  <c r="BT14" i="5"/>
  <c r="BR14" i="5"/>
  <c r="BP14" i="5"/>
  <c r="BN14" i="5"/>
  <c r="BL14" i="5"/>
  <c r="BG14" i="5"/>
  <c r="I14" i="5" s="1"/>
  <c r="BF14" i="5"/>
  <c r="BD14" i="5"/>
  <c r="BC14" i="5"/>
  <c r="BB14" i="5"/>
  <c r="AZ14" i="5"/>
  <c r="AY14" i="5"/>
  <c r="AD14" i="5"/>
  <c r="AC14" i="5"/>
  <c r="AB14" i="5"/>
  <c r="AA14" i="5"/>
  <c r="Z14" i="5"/>
  <c r="Y14" i="5"/>
  <c r="X14" i="5"/>
  <c r="W14" i="5"/>
  <c r="G14" i="5"/>
  <c r="BT13" i="5"/>
  <c r="BR13" i="5"/>
  <c r="BP13" i="5"/>
  <c r="BN13" i="5"/>
  <c r="BL13" i="5"/>
  <c r="BG13" i="5"/>
  <c r="I13" i="5" s="1"/>
  <c r="BE13" i="5"/>
  <c r="BD13" i="5"/>
  <c r="BC13" i="5"/>
  <c r="BA13" i="5"/>
  <c r="AZ13" i="5"/>
  <c r="AY13" i="5"/>
  <c r="AD13" i="5"/>
  <c r="AC13" i="5"/>
  <c r="AB13" i="5"/>
  <c r="AA13" i="5"/>
  <c r="Z13" i="5"/>
  <c r="Y13" i="5"/>
  <c r="X13" i="5"/>
  <c r="W13" i="5"/>
  <c r="G13" i="5"/>
  <c r="BT12" i="5"/>
  <c r="BR12" i="5"/>
  <c r="BP12" i="5"/>
  <c r="BN12" i="5"/>
  <c r="BL12" i="5"/>
  <c r="BF12" i="5"/>
  <c r="BE12" i="5"/>
  <c r="BD12" i="5"/>
  <c r="BB12" i="5"/>
  <c r="BA12" i="5"/>
  <c r="AZ12" i="5"/>
  <c r="AD12" i="5"/>
  <c r="AC12" i="5"/>
  <c r="AB12" i="5"/>
  <c r="AA12" i="5"/>
  <c r="Z12" i="5"/>
  <c r="Y12" i="5"/>
  <c r="X12" i="5"/>
  <c r="W12" i="5"/>
  <c r="G12" i="5"/>
  <c r="BT11" i="5"/>
  <c r="BR11" i="5"/>
  <c r="BP11" i="5"/>
  <c r="BN11" i="5"/>
  <c r="BL11" i="5"/>
  <c r="BG11" i="5"/>
  <c r="I11" i="5" s="1"/>
  <c r="BF11" i="5"/>
  <c r="BE11" i="5"/>
  <c r="BC11" i="5"/>
  <c r="BB11" i="5"/>
  <c r="BA11" i="5"/>
  <c r="AY11" i="5"/>
  <c r="AD11" i="5"/>
  <c r="AC11" i="5"/>
  <c r="AB11" i="5"/>
  <c r="AA11" i="5"/>
  <c r="Z11" i="5"/>
  <c r="Y11" i="5"/>
  <c r="X11" i="5"/>
  <c r="W11" i="5"/>
  <c r="G11" i="5"/>
  <c r="CJ10" i="5"/>
  <c r="K11" i="3" s="1"/>
  <c r="CI10" i="5"/>
  <c r="J11" i="3" s="1"/>
  <c r="CH10" i="5"/>
  <c r="I11" i="3" s="1"/>
  <c r="CG10" i="5"/>
  <c r="H11" i="3" s="1"/>
  <c r="CE10" i="5"/>
  <c r="F11" i="3" s="1"/>
  <c r="CD10" i="5"/>
  <c r="E11" i="3" s="1"/>
  <c r="CC10" i="5"/>
  <c r="D11" i="3" s="1"/>
  <c r="BT10" i="5"/>
  <c r="BR10" i="5"/>
  <c r="BP10" i="5"/>
  <c r="BN10" i="5"/>
  <c r="BL10" i="5"/>
  <c r="BG10" i="5"/>
  <c r="I10" i="5" s="1"/>
  <c r="BF10" i="5"/>
  <c r="BD10" i="5"/>
  <c r="BC10" i="5"/>
  <c r="BB10" i="5"/>
  <c r="AZ10" i="5"/>
  <c r="AY10" i="5"/>
  <c r="AD10" i="5"/>
  <c r="AC10" i="5"/>
  <c r="AB10" i="5"/>
  <c r="AA10" i="5"/>
  <c r="Z10" i="5"/>
  <c r="Y10" i="5"/>
  <c r="X10" i="5"/>
  <c r="W10" i="5"/>
  <c r="G10" i="5"/>
  <c r="BT9" i="5"/>
  <c r="BR9" i="5"/>
  <c r="BP9" i="5"/>
  <c r="BN9" i="5"/>
  <c r="BL9" i="5"/>
  <c r="BG9" i="5"/>
  <c r="I9" i="5" s="1"/>
  <c r="BE9" i="5"/>
  <c r="BD9" i="5"/>
  <c r="BC9" i="5"/>
  <c r="BA9" i="5"/>
  <c r="AZ9" i="5"/>
  <c r="AY9" i="5"/>
  <c r="AD9" i="5"/>
  <c r="AC9" i="5"/>
  <c r="AB9" i="5"/>
  <c r="AA9" i="5"/>
  <c r="Z9" i="5"/>
  <c r="Y9" i="5"/>
  <c r="X9" i="5"/>
  <c r="W9" i="5"/>
  <c r="G9" i="5"/>
  <c r="BT8" i="5"/>
  <c r="BR8" i="5"/>
  <c r="BP8" i="5"/>
  <c r="BN8" i="5"/>
  <c r="BL8" i="5"/>
  <c r="BF8" i="5"/>
  <c r="BE8" i="5"/>
  <c r="BD8" i="5"/>
  <c r="BA8" i="5"/>
  <c r="AZ8" i="5"/>
  <c r="AD8" i="5"/>
  <c r="AC8" i="5"/>
  <c r="AB8" i="5"/>
  <c r="AA8" i="5"/>
  <c r="Z8" i="5"/>
  <c r="Y8" i="5"/>
  <c r="X8" i="5"/>
  <c r="W8" i="5"/>
  <c r="G8" i="5"/>
  <c r="BT7" i="5"/>
  <c r="BR7" i="5"/>
  <c r="BP7" i="5"/>
  <c r="BN7" i="5"/>
  <c r="BL7" i="5"/>
  <c r="BF7" i="5"/>
  <c r="BE7" i="5"/>
  <c r="BC7" i="5"/>
  <c r="BB7" i="5"/>
  <c r="BA7" i="5"/>
  <c r="AY7" i="5"/>
  <c r="AD7" i="5"/>
  <c r="AC7" i="5"/>
  <c r="AB7" i="5"/>
  <c r="AA7" i="5"/>
  <c r="Z7" i="5"/>
  <c r="Y7" i="5"/>
  <c r="X7" i="5"/>
  <c r="W7" i="5"/>
  <c r="G7" i="5"/>
  <c r="BT6" i="5"/>
  <c r="BR6" i="5"/>
  <c r="BP6" i="5"/>
  <c r="BN6" i="5"/>
  <c r="BL6" i="5"/>
  <c r="BG6" i="5"/>
  <c r="I6" i="5" s="1"/>
  <c r="BF6" i="5"/>
  <c r="BE6" i="5"/>
  <c r="BD6" i="5"/>
  <c r="BC6" i="5"/>
  <c r="BB6" i="5"/>
  <c r="BA6" i="5"/>
  <c r="AZ6" i="5"/>
  <c r="AY6" i="5"/>
  <c r="AD6" i="5"/>
  <c r="AC6" i="5"/>
  <c r="AB6" i="5"/>
  <c r="AA6" i="5"/>
  <c r="Z6" i="5"/>
  <c r="Y6" i="5"/>
  <c r="X6" i="5"/>
  <c r="BV56" i="5"/>
  <c r="BV40" i="5"/>
  <c r="BV12" i="5"/>
  <c r="BV15" i="5"/>
  <c r="BV7" i="5"/>
  <c r="BV25" i="5"/>
  <c r="BV36" i="5"/>
  <c r="BV58" i="5"/>
  <c r="BV31" i="5"/>
  <c r="BV48" i="5"/>
  <c r="BV60" i="5"/>
  <c r="BV91" i="5"/>
  <c r="BV82" i="5"/>
  <c r="BV186" i="5"/>
  <c r="BV121" i="5"/>
  <c r="BV101" i="5"/>
  <c r="BV83" i="5"/>
  <c r="BV14" i="5"/>
  <c r="BV103" i="5"/>
  <c r="BV54" i="5"/>
  <c r="BV149" i="5"/>
  <c r="BV68" i="5"/>
  <c r="BV94" i="5"/>
  <c r="BV62" i="5"/>
  <c r="BV19" i="5"/>
  <c r="BV187" i="5"/>
  <c r="BV129" i="5"/>
  <c r="BV124" i="5"/>
  <c r="BV111" i="5"/>
  <c r="BV96" i="5"/>
  <c r="BV79" i="5"/>
  <c r="BV131" i="5"/>
  <c r="BV87" i="5"/>
  <c r="BV71" i="5"/>
  <c r="BV47" i="5"/>
  <c r="BV120" i="5"/>
  <c r="BV160" i="5"/>
  <c r="BV195" i="5"/>
  <c r="BV162" i="5"/>
  <c r="BV248" i="5"/>
  <c r="BV142" i="5"/>
  <c r="BV154" i="5"/>
  <c r="BV181" i="5"/>
  <c r="BV229" i="5"/>
  <c r="BV202" i="5"/>
  <c r="BV215" i="5"/>
  <c r="BV227" i="5"/>
  <c r="BV201" i="5"/>
  <c r="BV222" i="5"/>
  <c r="BV238" i="5"/>
  <c r="BV270" i="5"/>
  <c r="BV194" i="5"/>
  <c r="BV208" i="5"/>
  <c r="BV220" i="5"/>
  <c r="BV232" i="5"/>
  <c r="BV297" i="5"/>
  <c r="BV245" i="5"/>
  <c r="BV260" i="5"/>
  <c r="BV278" i="5"/>
  <c r="BV303" i="5"/>
  <c r="BV311" i="5"/>
  <c r="BV250" i="5"/>
  <c r="BV268" i="5"/>
  <c r="BV282" i="5"/>
  <c r="BV296" i="5"/>
  <c r="BV233" i="5"/>
  <c r="BV251" i="5"/>
  <c r="BV269" i="5"/>
  <c r="BV286" i="5"/>
  <c r="BV290" i="5"/>
  <c r="BV315" i="5"/>
  <c r="BV306" i="5"/>
  <c r="BV314" i="5"/>
  <c r="BV175" i="5"/>
  <c r="BV114" i="5"/>
  <c r="BV97" i="5"/>
  <c r="BV80" i="5"/>
  <c r="BV10" i="5"/>
  <c r="BV86" i="5"/>
  <c r="BV52" i="5"/>
  <c r="BV21" i="5"/>
  <c r="BV6" i="5"/>
  <c r="BV72" i="5"/>
  <c r="BV34" i="5"/>
  <c r="BV44" i="5"/>
  <c r="BV172" i="5"/>
  <c r="BV128" i="5"/>
  <c r="BV123" i="5"/>
  <c r="BV109" i="5"/>
  <c r="BV93" i="5"/>
  <c r="BV76" i="5"/>
  <c r="BV49" i="5"/>
  <c r="BV35" i="5"/>
  <c r="BV26" i="5"/>
  <c r="BV11" i="5"/>
  <c r="BV168" i="5"/>
  <c r="BV119" i="5"/>
  <c r="BV99" i="5"/>
  <c r="BV81" i="5"/>
  <c r="BV69" i="5"/>
  <c r="BV61" i="5"/>
  <c r="BV41" i="5"/>
  <c r="BV108" i="5"/>
  <c r="BV126" i="5"/>
  <c r="BV146" i="5"/>
  <c r="BV164" i="5"/>
  <c r="BV184" i="5"/>
  <c r="BV203" i="5"/>
  <c r="BV137" i="5"/>
  <c r="BV150" i="5"/>
  <c r="BV165" i="5"/>
  <c r="BV179" i="5"/>
  <c r="BV277" i="5"/>
  <c r="BV145" i="5"/>
  <c r="BV159" i="5"/>
  <c r="BV174" i="5"/>
  <c r="BV182" i="5"/>
  <c r="BV266" i="5"/>
  <c r="BV206" i="5"/>
  <c r="BV218" i="5"/>
  <c r="BV244" i="5"/>
  <c r="BV204" i="5"/>
  <c r="BV234" i="5"/>
  <c r="BV240" i="5"/>
  <c r="BV273" i="5"/>
  <c r="BV196" i="5"/>
  <c r="BV211" i="5"/>
  <c r="BV223" i="5"/>
  <c r="BV237" i="5"/>
  <c r="BV299" i="5"/>
  <c r="BV249" i="5"/>
  <c r="BV263" i="5"/>
  <c r="BV281" i="5"/>
  <c r="BV305" i="5"/>
  <c r="BV254" i="5"/>
  <c r="BV271" i="5"/>
  <c r="BV283" i="5"/>
  <c r="BV301" i="5"/>
  <c r="BV255" i="5"/>
  <c r="BV272" i="5"/>
  <c r="BV287" i="5"/>
  <c r="BV291" i="5"/>
  <c r="BV317" i="5"/>
  <c r="BV308" i="5"/>
  <c r="BV316" i="5"/>
  <c r="BV197" i="5"/>
  <c r="BV155" i="5"/>
  <c r="BV107" i="5"/>
  <c r="BV92" i="5"/>
  <c r="BV75" i="5"/>
  <c r="BV74" i="5"/>
  <c r="BV213" i="5"/>
  <c r="BV133" i="5"/>
  <c r="BV77" i="5"/>
  <c r="BV50" i="5"/>
  <c r="BV23" i="5"/>
  <c r="BV66" i="5"/>
  <c r="BV29" i="5"/>
  <c r="BV38" i="5"/>
  <c r="BV158" i="5"/>
  <c r="BV112" i="5"/>
  <c r="BV84" i="5"/>
  <c r="BV53" i="5"/>
  <c r="BV30" i="5"/>
  <c r="BV132" i="5"/>
  <c r="BV117" i="5"/>
  <c r="BV90" i="5"/>
  <c r="BV73" i="5"/>
  <c r="BV65" i="5"/>
  <c r="BV55" i="5"/>
  <c r="BV116" i="5"/>
  <c r="BV157" i="5"/>
  <c r="BV191" i="5"/>
  <c r="BV298" i="5"/>
  <c r="BV173" i="5"/>
  <c r="BV138" i="5"/>
  <c r="BV151" i="5"/>
  <c r="BV180" i="5"/>
  <c r="BV200" i="5"/>
  <c r="BV300" i="5"/>
  <c r="BV212" i="5"/>
  <c r="BV224" i="5"/>
  <c r="BV198" i="5"/>
  <c r="BV216" i="5"/>
  <c r="BV236" i="5"/>
  <c r="BV259" i="5"/>
  <c r="BV192" i="5"/>
  <c r="BV205" i="5"/>
  <c r="BV217" i="5"/>
  <c r="BV231" i="5"/>
  <c r="BV292" i="5"/>
  <c r="BV241" i="5"/>
  <c r="BV257" i="5"/>
  <c r="BV274" i="5"/>
  <c r="BV295" i="5"/>
  <c r="BV309" i="5"/>
  <c r="BV246" i="5"/>
  <c r="BV264" i="5"/>
  <c r="BV279" i="5"/>
  <c r="BV285" i="5"/>
  <c r="BV247" i="5"/>
  <c r="BV265" i="5"/>
  <c r="BV280" i="5"/>
  <c r="BV289" i="5"/>
  <c r="BV313" i="5"/>
  <c r="BV312" i="5"/>
  <c r="BV228" i="5"/>
  <c r="BV161" i="5"/>
  <c r="BV127" i="5"/>
  <c r="BV115" i="5"/>
  <c r="BV105" i="5"/>
  <c r="BV88" i="5"/>
  <c r="BV57" i="5"/>
  <c r="BV45" i="5"/>
  <c r="BV33" i="5"/>
  <c r="BV24" i="5"/>
  <c r="BV140" i="5"/>
  <c r="BV118" i="5"/>
  <c r="BV95" i="5"/>
  <c r="BV78" i="5"/>
  <c r="BV67" i="5"/>
  <c r="BV59" i="5"/>
  <c r="BV37" i="5"/>
  <c r="BV113" i="5"/>
  <c r="BV130" i="5"/>
  <c r="BV152" i="5"/>
  <c r="BV167" i="5"/>
  <c r="BV185" i="5"/>
  <c r="BV219" i="5"/>
  <c r="BV141" i="5"/>
  <c r="BV153" i="5"/>
  <c r="BV169" i="5"/>
  <c r="BV193" i="5"/>
  <c r="BV135" i="5"/>
  <c r="BV148" i="5"/>
  <c r="BV163" i="5"/>
  <c r="BV177" i="5"/>
  <c r="BV183" i="5"/>
  <c r="BV293" i="5"/>
  <c r="BV209" i="5"/>
  <c r="BV221" i="5"/>
  <c r="BV262" i="5"/>
  <c r="BV210" i="5"/>
  <c r="BV235" i="5"/>
  <c r="BV252" i="5"/>
  <c r="BV190" i="5"/>
  <c r="BV199" i="5"/>
  <c r="BV214" i="5"/>
  <c r="BV226" i="5"/>
  <c r="BV256" i="5"/>
  <c r="BV253" i="5"/>
  <c r="BV267" i="5"/>
  <c r="BV294" i="5"/>
  <c r="BV307" i="5"/>
  <c r="BV239" i="5"/>
  <c r="BV258" i="5"/>
  <c r="BV275" i="5"/>
  <c r="BV284" i="5"/>
  <c r="BV304" i="5"/>
  <c r="BV242" i="5"/>
  <c r="BV261" i="5"/>
  <c r="BV276" i="5"/>
  <c r="BV288" i="5"/>
  <c r="BV302" i="5"/>
  <c r="BV310" i="5"/>
  <c r="BV318" i="5"/>
  <c r="BV188" i="5"/>
  <c r="BV122" i="5"/>
  <c r="BV106" i="5"/>
  <c r="BV89" i="5"/>
  <c r="BV18" i="5"/>
  <c r="BV46" i="5"/>
  <c r="BV8" i="5"/>
  <c r="BV143" i="5"/>
  <c r="BV70" i="5"/>
  <c r="BV42" i="5"/>
  <c r="BV16" i="5"/>
  <c r="BV100" i="5"/>
  <c r="BV64" i="5"/>
  <c r="BV207" i="5"/>
  <c r="BV27" i="5"/>
  <c r="BV189" i="5"/>
  <c r="BV125" i="5"/>
  <c r="BV102" i="5"/>
  <c r="BV43" i="5"/>
  <c r="BV20" i="5"/>
  <c r="BV22" i="5"/>
  <c r="BV136" i="5"/>
  <c r="BV171" i="5"/>
  <c r="BV144" i="5"/>
  <c r="BV156" i="5"/>
  <c r="BV225" i="5"/>
  <c r="BV166" i="5"/>
  <c r="BV51" i="5"/>
  <c r="BV39" i="5"/>
  <c r="BV28" i="5"/>
  <c r="BV17" i="5"/>
  <c r="BV230" i="5"/>
  <c r="BV104" i="5"/>
  <c r="BV63" i="5"/>
  <c r="BV13" i="5"/>
  <c r="BV139" i="5"/>
  <c r="BV178" i="5"/>
  <c r="BV134" i="5"/>
  <c r="BV147" i="5"/>
  <c r="BV176" i="5"/>
  <c r="BV170" i="5"/>
  <c r="L22" i="3"/>
  <c r="L20" i="3"/>
  <c r="W98" i="5" l="1"/>
  <c r="AY98" i="5"/>
  <c r="AC243" i="5"/>
  <c r="AD32" i="5"/>
  <c r="K98" i="13"/>
  <c r="BC98" i="5"/>
  <c r="K319" i="13"/>
  <c r="X98" i="5"/>
  <c r="X32" i="5"/>
  <c r="AD98" i="5"/>
  <c r="AB98" i="5"/>
  <c r="AD243" i="5"/>
  <c r="X243" i="5"/>
  <c r="BB85" i="5"/>
  <c r="AY243" i="5"/>
  <c r="AC98" i="5"/>
  <c r="AB243" i="5"/>
  <c r="AA85" i="5"/>
  <c r="BF319" i="5"/>
  <c r="BF243" i="5"/>
  <c r="AA243" i="5"/>
  <c r="AA98" i="5"/>
  <c r="BA32" i="5"/>
  <c r="G319" i="5"/>
  <c r="Z243" i="5"/>
  <c r="AA32" i="5"/>
  <c r="Y243" i="5"/>
  <c r="J98" i="13"/>
  <c r="AB319" i="5"/>
  <c r="W319" i="5"/>
  <c r="AD319" i="5"/>
  <c r="Y319" i="5"/>
  <c r="BG319" i="5"/>
  <c r="BF98" i="5"/>
  <c r="BX98" i="5"/>
  <c r="AC319" i="5"/>
  <c r="BV319" i="5"/>
  <c r="BD243" i="5"/>
  <c r="BG98" i="5"/>
  <c r="BA98" i="5"/>
  <c r="AA319" i="5"/>
  <c r="AZ98" i="5"/>
  <c r="AD85" i="5"/>
  <c r="AB32" i="5"/>
  <c r="X319" i="5"/>
  <c r="W32" i="5"/>
  <c r="BD319" i="5"/>
  <c r="BU366" i="5"/>
  <c r="AC32" i="5"/>
  <c r="I319" i="5"/>
  <c r="Z98" i="5"/>
  <c r="BC243" i="5"/>
  <c r="BE98" i="5"/>
  <c r="BB32" i="5"/>
  <c r="J243" i="13"/>
  <c r="AY32" i="5"/>
  <c r="BB319" i="5"/>
  <c r="BA319" i="5"/>
  <c r="BV243" i="5"/>
  <c r="BV98" i="5"/>
  <c r="AY319" i="5"/>
  <c r="BI32" i="5"/>
  <c r="BJ31" i="5"/>
  <c r="BJ32" i="5" s="1"/>
  <c r="K243" i="13"/>
  <c r="BB243" i="5"/>
  <c r="I98" i="5"/>
  <c r="W243" i="5"/>
  <c r="G85" i="5"/>
  <c r="Z32" i="5"/>
  <c r="AY85" i="5"/>
  <c r="BZ366" i="5"/>
  <c r="BE32" i="5"/>
  <c r="BD98" i="5"/>
  <c r="AZ32" i="5"/>
  <c r="BX243" i="5"/>
  <c r="Y98" i="5"/>
  <c r="G98" i="5"/>
  <c r="G243" i="5"/>
  <c r="I85" i="5"/>
  <c r="E26" i="1"/>
  <c r="P19" i="1"/>
  <c r="BJ98" i="5"/>
  <c r="AB85" i="5"/>
  <c r="BF32" i="5"/>
  <c r="BD32" i="5"/>
  <c r="AZ85" i="5"/>
  <c r="BE319" i="5"/>
  <c r="BC85" i="5"/>
  <c r="BD85" i="5"/>
  <c r="G32" i="5"/>
  <c r="BA85" i="5"/>
  <c r="BE243" i="5"/>
  <c r="BC319" i="5"/>
  <c r="X85" i="5"/>
  <c r="AC85" i="5"/>
  <c r="Y85" i="5"/>
  <c r="BG85" i="5"/>
  <c r="BG243" i="5"/>
  <c r="Z319" i="5"/>
  <c r="BE85" i="5"/>
  <c r="I341" i="13"/>
  <c r="P341" i="13" s="1"/>
  <c r="BC32" i="5"/>
  <c r="BF85" i="5"/>
  <c r="W85" i="5"/>
  <c r="AZ319" i="5"/>
  <c r="BA243" i="5"/>
  <c r="AZ243" i="5"/>
  <c r="J319" i="13"/>
  <c r="Z85" i="5"/>
  <c r="BG32" i="5"/>
  <c r="I66" i="5"/>
  <c r="I32" i="5" s="1"/>
  <c r="I243" i="5"/>
  <c r="BX366" i="5"/>
  <c r="O22" i="3"/>
  <c r="O23" i="3"/>
  <c r="H1" i="5"/>
  <c r="H4" i="3"/>
  <c r="L10" i="3" s="1"/>
  <c r="I344" i="13"/>
  <c r="P344" i="13" s="1"/>
  <c r="I342" i="13"/>
  <c r="P342" i="13" s="1"/>
  <c r="I343" i="13"/>
  <c r="I349" i="13" l="1"/>
  <c r="P349" i="13" s="1"/>
  <c r="I340" i="13"/>
  <c r="P340" i="13" s="1"/>
  <c r="I358" i="13"/>
  <c r="P358" i="13" s="1"/>
  <c r="I364" i="13"/>
  <c r="P364" i="13" s="1"/>
  <c r="K349" i="13"/>
  <c r="K361" i="13"/>
  <c r="K338" i="13"/>
  <c r="N338" i="13" s="1"/>
  <c r="K355" i="13"/>
  <c r="N355" i="13" s="1"/>
  <c r="I339" i="13"/>
  <c r="P339" i="13" s="1"/>
  <c r="K346" i="13"/>
  <c r="N346" i="13" s="1"/>
  <c r="I361" i="13"/>
  <c r="P361" i="13" s="1"/>
  <c r="I347" i="13"/>
  <c r="P347" i="13" s="1"/>
  <c r="K342" i="13"/>
  <c r="N342" i="13" s="1"/>
  <c r="I348" i="13"/>
  <c r="P348" i="13" s="1"/>
  <c r="I351" i="13"/>
  <c r="P351" i="13" s="1"/>
  <c r="K362" i="13"/>
  <c r="N362" i="13" s="1"/>
  <c r="K345" i="13"/>
  <c r="J345" i="13" s="1"/>
  <c r="K343" i="13"/>
  <c r="J343" i="13" s="1"/>
  <c r="K341" i="13"/>
  <c r="N341" i="13" s="1"/>
  <c r="K353" i="13"/>
  <c r="N353" i="13" s="1"/>
  <c r="I362" i="13"/>
  <c r="P362" i="13" s="1"/>
  <c r="K350" i="13"/>
  <c r="J350" i="13" s="1"/>
  <c r="K347" i="13"/>
  <c r="J347" i="13" s="1"/>
  <c r="I338" i="13"/>
  <c r="P338" i="13" s="1"/>
  <c r="I359" i="13"/>
  <c r="P359" i="13" s="1"/>
  <c r="K351" i="13"/>
  <c r="J351" i="13" s="1"/>
  <c r="K358" i="13"/>
  <c r="J358" i="13" s="1"/>
  <c r="K357" i="13"/>
  <c r="J357" i="13" s="1"/>
  <c r="K339" i="13"/>
  <c r="N339" i="13" s="1"/>
  <c r="K354" i="13"/>
  <c r="N354" i="13" s="1"/>
  <c r="I352" i="13"/>
  <c r="P352" i="13" s="1"/>
  <c r="I357" i="13"/>
  <c r="P357" i="13" s="1"/>
  <c r="I345" i="13"/>
  <c r="P345" i="13" s="1"/>
  <c r="I355" i="13"/>
  <c r="P355" i="13" s="1"/>
  <c r="Q355" i="5"/>
  <c r="K344" i="13"/>
  <c r="J344" i="13" s="1"/>
  <c r="I353" i="13"/>
  <c r="P353" i="13" s="1"/>
  <c r="K359" i="13"/>
  <c r="I346" i="13"/>
  <c r="P346" i="13" s="1"/>
  <c r="K340" i="13"/>
  <c r="J340" i="13" s="1"/>
  <c r="I360" i="13"/>
  <c r="P360" i="13" s="1"/>
  <c r="I354" i="13"/>
  <c r="P354" i="13" s="1"/>
  <c r="K360" i="13"/>
  <c r="N360" i="13" s="1"/>
  <c r="K352" i="13"/>
  <c r="N352" i="13" s="1"/>
  <c r="I363" i="13"/>
  <c r="P363" i="13" s="1"/>
  <c r="I350" i="13"/>
  <c r="P350" i="13" s="1"/>
  <c r="K364" i="13"/>
  <c r="J364" i="13" s="1"/>
  <c r="K363" i="13"/>
  <c r="N363" i="13" s="1"/>
  <c r="K348" i="13"/>
  <c r="N348" i="13" s="1"/>
  <c r="G353" i="5"/>
  <c r="Q346" i="5"/>
  <c r="AK347" i="5"/>
  <c r="R339" i="5"/>
  <c r="AL354" i="5"/>
  <c r="R353" i="5"/>
  <c r="O349" i="5"/>
  <c r="BD348" i="5"/>
  <c r="AL342" i="5"/>
  <c r="AL355" i="5"/>
  <c r="U353" i="5"/>
  <c r="AZ346" i="5"/>
  <c r="Q341" i="5"/>
  <c r="S356" i="5"/>
  <c r="G344" i="5"/>
  <c r="AI356" i="5"/>
  <c r="AH353" i="5"/>
  <c r="AF341" i="5"/>
  <c r="BA347" i="5"/>
  <c r="J346" i="5"/>
  <c r="J345" i="5"/>
  <c r="BA344" i="5"/>
  <c r="I344" i="5"/>
  <c r="R362" i="5"/>
  <c r="I359" i="5"/>
  <c r="AL359" i="5"/>
  <c r="AI347" i="5"/>
  <c r="H344" i="5"/>
  <c r="N358" i="5"/>
  <c r="T355" i="5"/>
  <c r="BD355" i="5"/>
  <c r="P351" i="5"/>
  <c r="O360" i="5"/>
  <c r="AZ339" i="5"/>
  <c r="AK345" i="5"/>
  <c r="AY358" i="5"/>
  <c r="Q359" i="5"/>
  <c r="AZ348" i="5"/>
  <c r="AY340" i="5"/>
  <c r="K340" i="5"/>
  <c r="J344" i="5"/>
  <c r="Q339" i="5"/>
  <c r="J350" i="5"/>
  <c r="AF359" i="5"/>
  <c r="H353" i="5"/>
  <c r="BF348" i="5"/>
  <c r="AF342" i="5"/>
  <c r="BB344" i="5"/>
  <c r="H345" i="5"/>
  <c r="N347" i="5"/>
  <c r="Q357" i="5"/>
  <c r="K345" i="5"/>
  <c r="AL357" i="5"/>
  <c r="BF341" i="5"/>
  <c r="AY351" i="5"/>
  <c r="I347" i="5"/>
  <c r="AG348" i="5"/>
  <c r="AY345" i="5"/>
  <c r="J339" i="5"/>
  <c r="J348" i="5"/>
  <c r="M350" i="5"/>
  <c r="AH354" i="5"/>
  <c r="BD361" i="5"/>
  <c r="M364" i="5"/>
  <c r="AF344" i="5"/>
  <c r="H362" i="5"/>
  <c r="BC349" i="5"/>
  <c r="O346" i="5"/>
  <c r="P349" i="5"/>
  <c r="AH341" i="5"/>
  <c r="U354" i="5"/>
  <c r="H358" i="5"/>
  <c r="K347" i="5"/>
  <c r="AY356" i="5"/>
  <c r="R354" i="5"/>
  <c r="G362" i="5"/>
  <c r="AI344" i="5"/>
  <c r="AK364" i="5"/>
  <c r="P346" i="5"/>
  <c r="Q360" i="5"/>
  <c r="AZ360" i="5"/>
  <c r="S361" i="5"/>
  <c r="BG342" i="5"/>
  <c r="I356" i="5"/>
  <c r="AY343" i="5"/>
  <c r="BG363" i="5"/>
  <c r="AH342" i="5"/>
  <c r="AG347" i="5"/>
  <c r="AN344" i="5"/>
  <c r="S362" i="5"/>
  <c r="BA348" i="5"/>
  <c r="BG347" i="5"/>
  <c r="G351" i="5"/>
  <c r="BG338" i="5"/>
  <c r="N345" i="5"/>
  <c r="AK343" i="5"/>
  <c r="R346" i="5"/>
  <c r="BA339" i="5"/>
  <c r="BB349" i="5"/>
  <c r="BC344" i="5"/>
  <c r="R344" i="5"/>
  <c r="AM341" i="5"/>
  <c r="G355" i="5"/>
  <c r="M343" i="5"/>
  <c r="AM363" i="5"/>
  <c r="R342" i="5"/>
  <c r="BB357" i="5"/>
  <c r="BD358" i="5"/>
  <c r="AM350" i="5"/>
  <c r="R348" i="5"/>
  <c r="G342" i="5"/>
  <c r="S343" i="5"/>
  <c r="BA345" i="5"/>
  <c r="AK344" i="5"/>
  <c r="AF339" i="5"/>
  <c r="AI359" i="5"/>
  <c r="K360" i="5"/>
  <c r="AI346" i="5"/>
  <c r="U350" i="5"/>
  <c r="U360" i="5"/>
  <c r="O356" i="5"/>
  <c r="BC364" i="5"/>
  <c r="AN350" i="5"/>
  <c r="BC346" i="5"/>
  <c r="BF358" i="5"/>
  <c r="AF355" i="5"/>
  <c r="O344" i="5"/>
  <c r="G338" i="5"/>
  <c r="R363" i="5"/>
  <c r="U359" i="5"/>
  <c r="AI353" i="5"/>
  <c r="H341" i="5"/>
  <c r="K346" i="5"/>
  <c r="T345" i="5"/>
  <c r="AK354" i="5"/>
  <c r="AG354" i="5"/>
  <c r="AJ341" i="5"/>
  <c r="R345" i="5"/>
  <c r="R341" i="5"/>
  <c r="BB360" i="5"/>
  <c r="P350" i="5"/>
  <c r="O339" i="5"/>
  <c r="S348" i="5"/>
  <c r="G364" i="5"/>
  <c r="H357" i="5"/>
  <c r="AI343" i="5"/>
  <c r="AY352" i="5"/>
  <c r="Q363" i="5"/>
  <c r="I346" i="5"/>
  <c r="BG361" i="5"/>
  <c r="BC351" i="5"/>
  <c r="O353" i="5"/>
  <c r="BB364" i="5"/>
  <c r="S351" i="5"/>
  <c r="AG355" i="5"/>
  <c r="BF338" i="5"/>
  <c r="AG345" i="5"/>
  <c r="AN362" i="5"/>
  <c r="Q343" i="5"/>
  <c r="J355" i="5"/>
  <c r="M360" i="5"/>
  <c r="AY344" i="5"/>
  <c r="O343" i="5"/>
  <c r="AM362" i="5"/>
  <c r="AG361" i="5"/>
  <c r="N341" i="5"/>
  <c r="BG359" i="5"/>
  <c r="O364" i="5"/>
  <c r="I358" i="5"/>
  <c r="BG353" i="5"/>
  <c r="BE350" i="5"/>
  <c r="AY364" i="5"/>
  <c r="AK341" i="5"/>
  <c r="AF343" i="5"/>
  <c r="BB352" i="5"/>
  <c r="AJ350" i="5"/>
  <c r="BE364" i="5"/>
  <c r="BD344" i="5"/>
  <c r="K351" i="5"/>
  <c r="T358" i="5"/>
  <c r="BG343" i="5"/>
  <c r="AK353" i="5"/>
  <c r="Q340" i="5"/>
  <c r="BF352" i="5"/>
  <c r="AI341" i="5"/>
  <c r="P345" i="5"/>
  <c r="BC338" i="5"/>
  <c r="K349" i="5"/>
  <c r="BA359" i="5"/>
  <c r="AK352" i="5"/>
  <c r="U343" i="5"/>
  <c r="AJ361" i="5"/>
  <c r="AG346" i="5"/>
  <c r="O341" i="5"/>
  <c r="T348" i="5"/>
  <c r="J364" i="5"/>
  <c r="Q362" i="5"/>
  <c r="BC359" i="5"/>
  <c r="AJ340" i="5"/>
  <c r="N354" i="5"/>
  <c r="BC360" i="5"/>
  <c r="AF357" i="5"/>
  <c r="H359" i="5"/>
  <c r="P362" i="5"/>
  <c r="BC339" i="5"/>
  <c r="M361" i="5"/>
  <c r="K352" i="5"/>
  <c r="N344" i="5"/>
  <c r="P353" i="5"/>
  <c r="G359" i="5"/>
  <c r="AN339" i="5"/>
  <c r="BF353" i="5"/>
  <c r="K359" i="5"/>
  <c r="K350" i="5"/>
  <c r="BC348" i="5"/>
  <c r="S341" i="5"/>
  <c r="G340" i="5"/>
  <c r="AY353" i="5"/>
  <c r="AH351" i="5"/>
  <c r="AM339" i="5"/>
  <c r="AM347" i="5"/>
  <c r="S347" i="5"/>
  <c r="J340" i="5"/>
  <c r="J343" i="5"/>
  <c r="I345" i="5"/>
  <c r="AG339" i="5"/>
  <c r="S360" i="5"/>
  <c r="J353" i="5"/>
  <c r="AJ348" i="5"/>
  <c r="U357" i="5"/>
  <c r="BA342" i="5"/>
  <c r="BC340" i="5"/>
  <c r="Q344" i="5"/>
  <c r="O350" i="5"/>
  <c r="AK349" i="5"/>
  <c r="P359" i="5"/>
  <c r="BF361" i="5"/>
  <c r="AM356" i="5"/>
  <c r="G357" i="5"/>
  <c r="AF361" i="5"/>
  <c r="O363" i="5"/>
  <c r="U339" i="5"/>
  <c r="M345" i="5"/>
  <c r="S355" i="5"/>
  <c r="BD359" i="5"/>
  <c r="AH347" i="5"/>
  <c r="AM359" i="5"/>
  <c r="BB347" i="5"/>
  <c r="AJ343" i="5"/>
  <c r="AN357" i="5"/>
  <c r="H7" i="3"/>
  <c r="I1" i="5"/>
  <c r="BF357" i="5"/>
  <c r="BF344" i="5"/>
  <c r="AI348" i="5"/>
  <c r="AM357" i="5"/>
  <c r="AM345" i="5"/>
  <c r="BB362" i="5"/>
  <c r="Q353" i="5"/>
  <c r="BE353" i="5"/>
  <c r="S349" i="5"/>
  <c r="S359" i="5"/>
  <c r="BG340" i="5"/>
  <c r="O354" i="5"/>
  <c r="I343" i="5"/>
  <c r="AG343" i="5"/>
  <c r="BD341" i="5"/>
  <c r="T363" i="5"/>
  <c r="T346" i="5"/>
  <c r="H355" i="5"/>
  <c r="J341" i="5"/>
  <c r="AF352" i="5"/>
  <c r="T339" i="5"/>
  <c r="BF363" i="5"/>
  <c r="AM346" i="5"/>
  <c r="AN341" i="5"/>
  <c r="T342" i="5"/>
  <c r="BD356" i="5"/>
  <c r="AL363" i="5"/>
  <c r="H351" i="5"/>
  <c r="O348" i="5"/>
  <c r="T340" i="5"/>
  <c r="AI352" i="5"/>
  <c r="N339" i="5"/>
  <c r="J358" i="5"/>
  <c r="BG360" i="5"/>
  <c r="BB358" i="5"/>
  <c r="O361" i="5"/>
  <c r="BE340" i="5"/>
  <c r="AL339" i="5"/>
  <c r="N346" i="5"/>
  <c r="J352" i="5"/>
  <c r="AG359" i="5"/>
  <c r="Q352" i="5"/>
  <c r="R350" i="5"/>
  <c r="AY338" i="5"/>
  <c r="AN351" i="5"/>
  <c r="BC361" i="5"/>
  <c r="J349" i="5"/>
  <c r="O338" i="5"/>
  <c r="AK346" i="5"/>
  <c r="BE348" i="5"/>
  <c r="T341" i="5"/>
  <c r="O352" i="5"/>
  <c r="AG360" i="5"/>
  <c r="K361" i="5"/>
  <c r="N355" i="5"/>
  <c r="S357" i="5"/>
  <c r="BB343" i="5"/>
  <c r="AG340" i="5"/>
  <c r="AJ359" i="5"/>
  <c r="J363" i="5"/>
  <c r="N361" i="13"/>
  <c r="J361" i="13"/>
  <c r="N345" i="13"/>
  <c r="T349" i="5"/>
  <c r="T351" i="5"/>
  <c r="BA349" i="5"/>
  <c r="I350" i="5"/>
  <c r="AG352" i="5"/>
  <c r="S339" i="5"/>
  <c r="AL348" i="5"/>
  <c r="AJ346" i="5"/>
  <c r="BG356" i="5"/>
  <c r="K341" i="5"/>
  <c r="BE338" i="5"/>
  <c r="P357" i="5"/>
  <c r="N350" i="5"/>
  <c r="M354" i="5"/>
  <c r="U363" i="5"/>
  <c r="AN363" i="5"/>
  <c r="G343" i="5"/>
  <c r="AJ354" i="5"/>
  <c r="AL350" i="5"/>
  <c r="T356" i="5"/>
  <c r="AI358" i="5"/>
  <c r="H350" i="5"/>
  <c r="BE343" i="5"/>
  <c r="I338" i="5"/>
  <c r="AF338" i="5"/>
  <c r="BD363" i="5"/>
  <c r="I352" i="5"/>
  <c r="BA352" i="5"/>
  <c r="N353" i="5"/>
  <c r="AZ351" i="5"/>
  <c r="P358" i="5"/>
  <c r="BB346" i="5"/>
  <c r="AZ341" i="5"/>
  <c r="AN348" i="5"/>
  <c r="BA356" i="5"/>
  <c r="BB341" i="5"/>
  <c r="AY342" i="5"/>
  <c r="BE346" i="5"/>
  <c r="BB354" i="5"/>
  <c r="AG358" i="5"/>
  <c r="I362" i="5"/>
  <c r="P343" i="5"/>
  <c r="N349" i="13"/>
  <c r="J349" i="13"/>
  <c r="M358" i="5"/>
  <c r="K362" i="5"/>
  <c r="AM338" i="5"/>
  <c r="P13" i="3"/>
  <c r="N13" i="3"/>
  <c r="BB353" i="5"/>
  <c r="H339" i="5"/>
  <c r="AF353" i="5"/>
  <c r="AK348" i="5"/>
  <c r="AN338" i="5"/>
  <c r="AK340" i="5"/>
  <c r="R351" i="5"/>
  <c r="R357" i="5"/>
  <c r="BF351" i="5"/>
  <c r="AI338" i="5"/>
  <c r="I339" i="5"/>
  <c r="R340" i="5"/>
  <c r="Q338" i="5"/>
  <c r="BC355" i="5"/>
  <c r="AZ338" i="5"/>
  <c r="BC341" i="5"/>
  <c r="BD351" i="5"/>
  <c r="BF355" i="5"/>
  <c r="G356" i="5"/>
  <c r="AJ352" i="5"/>
  <c r="AL338" i="5"/>
  <c r="AG350" i="5"/>
  <c r="AG363" i="5"/>
  <c r="AZ362" i="5"/>
  <c r="M363" i="5"/>
  <c r="AI357" i="5"/>
  <c r="AH338" i="5"/>
  <c r="H363" i="5"/>
  <c r="O362" i="5"/>
  <c r="AN356" i="5"/>
  <c r="AJ342" i="5"/>
  <c r="O340" i="5"/>
  <c r="BA363" i="5"/>
  <c r="AF351" i="5"/>
  <c r="AN349" i="5"/>
  <c r="AM351" i="5"/>
  <c r="AN340" i="5"/>
  <c r="AI363" i="5"/>
  <c r="BA353" i="5"/>
  <c r="BC342" i="5"/>
  <c r="AH348" i="5"/>
  <c r="AJ338" i="5"/>
  <c r="BE363" i="5"/>
  <c r="Q348" i="5"/>
  <c r="AL340" i="5"/>
  <c r="AK355" i="5"/>
  <c r="BD339" i="5"/>
  <c r="AL349" i="5"/>
  <c r="I360" i="5"/>
  <c r="M357" i="5"/>
  <c r="K356" i="5"/>
  <c r="AY355" i="5"/>
  <c r="BF350" i="5"/>
  <c r="BG346" i="5"/>
  <c r="BF342" i="5"/>
  <c r="AL351" i="5"/>
  <c r="AZ363" i="5"/>
  <c r="Q350" i="5"/>
  <c r="BE351" i="5"/>
  <c r="P355" i="5"/>
  <c r="U356" i="5"/>
  <c r="AZ364" i="5"/>
  <c r="BG349" i="5"/>
  <c r="BD338" i="5"/>
  <c r="U352" i="5"/>
  <c r="AK351" i="5"/>
  <c r="P347" i="5"/>
  <c r="K339" i="5"/>
  <c r="AF345" i="5"/>
  <c r="I351" i="5"/>
  <c r="AL358" i="5"/>
  <c r="AI355" i="5"/>
  <c r="BA341" i="5"/>
  <c r="G345" i="5"/>
  <c r="AG353" i="5"/>
  <c r="AK363" i="5"/>
  <c r="M340" i="5"/>
  <c r="O357" i="5"/>
  <c r="K343" i="5"/>
  <c r="AY362" i="5"/>
  <c r="BF343" i="5"/>
  <c r="U349" i="5"/>
  <c r="AK356" i="5"/>
  <c r="AH360" i="5"/>
  <c r="BD347" i="5"/>
  <c r="BD345" i="5"/>
  <c r="AM340" i="5"/>
  <c r="M356" i="5"/>
  <c r="BA350" i="5"/>
  <c r="P344" i="5"/>
  <c r="AJ357" i="5"/>
  <c r="K338" i="5"/>
  <c r="AF346" i="5"/>
  <c r="Q347" i="5"/>
  <c r="BC345" i="5"/>
  <c r="T361" i="5"/>
  <c r="AY363" i="5"/>
  <c r="BG354" i="5"/>
  <c r="AH356" i="5"/>
  <c r="M351" i="5"/>
  <c r="G350" i="5"/>
  <c r="AZ354" i="5"/>
  <c r="M344" i="5"/>
  <c r="AZ352" i="5"/>
  <c r="BD353" i="5"/>
  <c r="AY360" i="5"/>
  <c r="H340" i="5"/>
  <c r="AY346" i="5"/>
  <c r="BC357" i="5"/>
  <c r="BA360" i="5"/>
  <c r="BE361" i="5"/>
  <c r="T353" i="5"/>
  <c r="AI364" i="5"/>
  <c r="N357" i="5"/>
  <c r="P340" i="5"/>
  <c r="P364" i="5"/>
  <c r="J354" i="5"/>
  <c r="BA340" i="5"/>
  <c r="AF348" i="5"/>
  <c r="AF340" i="5"/>
  <c r="N343" i="5"/>
  <c r="H347" i="5"/>
  <c r="I364" i="5"/>
  <c r="AH340" i="5"/>
  <c r="J360" i="5"/>
  <c r="BF364" i="5"/>
  <c r="P363" i="5"/>
  <c r="AI351" i="5"/>
  <c r="G363" i="5"/>
  <c r="BB359" i="5"/>
  <c r="R349" i="5"/>
  <c r="U344" i="5"/>
  <c r="BC350" i="5"/>
  <c r="AY357" i="5"/>
  <c r="G349" i="5"/>
  <c r="AF363" i="5"/>
  <c r="AN359" i="5"/>
  <c r="AY349" i="5"/>
  <c r="M347" i="5"/>
  <c r="BG357" i="5"/>
  <c r="BB342" i="5"/>
  <c r="AF364" i="5"/>
  <c r="BE358" i="5"/>
  <c r="AL343" i="5"/>
  <c r="BE359" i="5"/>
  <c r="M342" i="5"/>
  <c r="Q361" i="5"/>
  <c r="I353" i="5"/>
  <c r="P354" i="5"/>
  <c r="S352" i="5"/>
  <c r="J362" i="5"/>
  <c r="N348" i="5"/>
  <c r="AM364" i="5"/>
  <c r="AJ339" i="5"/>
  <c r="BG344" i="5"/>
  <c r="AF362" i="5"/>
  <c r="Q349" i="5"/>
  <c r="P338" i="5"/>
  <c r="AI360" i="5"/>
  <c r="AH346" i="5"/>
  <c r="AM349" i="5"/>
  <c r="U348" i="5"/>
  <c r="N340" i="5"/>
  <c r="BE356" i="5"/>
  <c r="T352" i="5"/>
  <c r="H354" i="5"/>
  <c r="I355" i="5"/>
  <c r="S342" i="5"/>
  <c r="N356" i="5"/>
  <c r="AY339" i="5"/>
  <c r="AL341" i="5"/>
  <c r="AJ355" i="5"/>
  <c r="U345" i="5"/>
  <c r="R364" i="5"/>
  <c r="O342" i="5"/>
  <c r="BB345" i="5"/>
  <c r="AH362" i="5"/>
  <c r="P356" i="5"/>
  <c r="AH345" i="5"/>
  <c r="R343" i="5"/>
  <c r="S340" i="5"/>
  <c r="AJ363" i="5"/>
  <c r="AN353" i="5"/>
  <c r="AJ351" i="5"/>
  <c r="AZ342" i="5"/>
  <c r="T343" i="5"/>
  <c r="AZ349" i="5"/>
  <c r="AL347" i="5"/>
  <c r="M362" i="5"/>
  <c r="AG342" i="5"/>
  <c r="AY341" i="5"/>
  <c r="O347" i="5"/>
  <c r="I361" i="5"/>
  <c r="BC343" i="5"/>
  <c r="AG356" i="5"/>
  <c r="J356" i="5"/>
  <c r="G347" i="5"/>
  <c r="BE342" i="5"/>
  <c r="AI349" i="5"/>
  <c r="Q358" i="5"/>
  <c r="BD350" i="5"/>
  <c r="BC347" i="5"/>
  <c r="M355" i="5"/>
  <c r="BG358" i="5"/>
  <c r="AI362" i="5"/>
  <c r="AF350" i="5"/>
  <c r="AJ347" i="5"/>
  <c r="BF339" i="5"/>
  <c r="AG364" i="5"/>
  <c r="AJ345" i="5"/>
  <c r="K357" i="5"/>
  <c r="BD346" i="5"/>
  <c r="AN358" i="5"/>
  <c r="BD364" i="5"/>
  <c r="Q354" i="5"/>
  <c r="BB363" i="5"/>
  <c r="AL361" i="5"/>
  <c r="U340" i="5"/>
  <c r="M349" i="5"/>
  <c r="U338" i="5"/>
  <c r="AH359" i="5"/>
  <c r="BA361" i="5"/>
  <c r="T357" i="5"/>
  <c r="AK342" i="5"/>
  <c r="M353" i="5"/>
  <c r="AZ355" i="5"/>
  <c r="AN354" i="5"/>
  <c r="AG362" i="5"/>
  <c r="S344" i="5"/>
  <c r="J342" i="5"/>
  <c r="R356" i="5"/>
  <c r="AK362" i="5"/>
  <c r="AG344" i="5"/>
  <c r="K354" i="5"/>
  <c r="AY359" i="5"/>
  <c r="AK357" i="5"/>
  <c r="AM343" i="5"/>
  <c r="AH343" i="5"/>
  <c r="R347" i="5"/>
  <c r="BC358" i="5"/>
  <c r="S364" i="5"/>
  <c r="K358" i="5"/>
  <c r="H346" i="5"/>
  <c r="S338" i="5"/>
  <c r="AC338" i="5" s="1"/>
  <c r="S350" i="5"/>
  <c r="AH339" i="5"/>
  <c r="AM342" i="5"/>
  <c r="T364" i="5"/>
  <c r="AL346" i="5"/>
  <c r="N342" i="5"/>
  <c r="Q356" i="5"/>
  <c r="BF356" i="5"/>
  <c r="H361" i="5"/>
  <c r="BA358" i="5"/>
  <c r="M348" i="5"/>
  <c r="BC352" i="5"/>
  <c r="AF356" i="5"/>
  <c r="AN343" i="5"/>
  <c r="AG357" i="5"/>
  <c r="N362" i="5"/>
  <c r="K364" i="5"/>
  <c r="BA346" i="5"/>
  <c r="BD360" i="5"/>
  <c r="S354" i="5"/>
  <c r="BB340" i="5"/>
  <c r="I357" i="5"/>
  <c r="BE354" i="5"/>
  <c r="BB356" i="5"/>
  <c r="AJ358" i="5"/>
  <c r="I363" i="5"/>
  <c r="BC362" i="5"/>
  <c r="H364" i="5"/>
  <c r="AN364" i="5"/>
  <c r="AJ353" i="5"/>
  <c r="BC356" i="5"/>
  <c r="H343" i="5"/>
  <c r="K344" i="5"/>
  <c r="BD362" i="5"/>
  <c r="BB350" i="5"/>
  <c r="AJ356" i="5"/>
  <c r="BB351" i="5"/>
  <c r="U346" i="5"/>
  <c r="BA343" i="5"/>
  <c r="BF359" i="5"/>
  <c r="AK361" i="5"/>
  <c r="AF349" i="5"/>
  <c r="BD352" i="5"/>
  <c r="R359" i="5"/>
  <c r="BF360" i="5"/>
  <c r="BE349" i="5"/>
  <c r="S346" i="5"/>
  <c r="T338" i="5"/>
  <c r="AD338" i="5" s="1"/>
  <c r="R360" i="5"/>
  <c r="AB360" i="5" s="1"/>
  <c r="AN346" i="5"/>
  <c r="BB348" i="5"/>
  <c r="AZ353" i="5"/>
  <c r="BE352" i="5"/>
  <c r="BG341" i="5"/>
  <c r="BE344" i="5"/>
  <c r="AN345" i="5"/>
  <c r="K353" i="5"/>
  <c r="BG348" i="5"/>
  <c r="AJ349" i="5"/>
  <c r="AH350" i="5"/>
  <c r="AG341" i="5"/>
  <c r="AM355" i="5"/>
  <c r="J357" i="5"/>
  <c r="BD340" i="5"/>
  <c r="AI339" i="5"/>
  <c r="I349" i="5"/>
  <c r="M341" i="5"/>
  <c r="AI350" i="5"/>
  <c r="BG362" i="5"/>
  <c r="N364" i="5"/>
  <c r="AL353" i="5"/>
  <c r="J361" i="5"/>
  <c r="AM358" i="5"/>
  <c r="G346" i="5"/>
  <c r="H349" i="5"/>
  <c r="AH363" i="5"/>
  <c r="AH355" i="5"/>
  <c r="N352" i="5"/>
  <c r="I340" i="5"/>
  <c r="AL362" i="5"/>
  <c r="AZ344" i="5"/>
  <c r="R352" i="5"/>
  <c r="S358" i="5"/>
  <c r="AZ361" i="5"/>
  <c r="H356" i="5"/>
  <c r="BE362" i="5"/>
  <c r="BC353" i="5"/>
  <c r="BA357" i="5"/>
  <c r="G361" i="5"/>
  <c r="AK339" i="5"/>
  <c r="BB355" i="5"/>
  <c r="G339" i="5"/>
  <c r="BD343" i="5"/>
  <c r="K355" i="5"/>
  <c r="AI342" i="5"/>
  <c r="Q351" i="5"/>
  <c r="G358" i="5"/>
  <c r="H348" i="5"/>
  <c r="U347" i="5"/>
  <c r="P339" i="5"/>
  <c r="AH357" i="5"/>
  <c r="N338" i="5"/>
  <c r="O351" i="5"/>
  <c r="H360" i="5"/>
  <c r="BA338" i="5"/>
  <c r="BD349" i="5"/>
  <c r="BD357" i="5"/>
  <c r="U358" i="5"/>
  <c r="BG352" i="5"/>
  <c r="AK360" i="5"/>
  <c r="N361" i="5"/>
  <c r="I342" i="5"/>
  <c r="BG350" i="5"/>
  <c r="AL356" i="5"/>
  <c r="S345" i="5"/>
  <c r="H338" i="5"/>
  <c r="AN352" i="5"/>
  <c r="Q345" i="5"/>
  <c r="AH364" i="5"/>
  <c r="BC354" i="5"/>
  <c r="AL345" i="5"/>
  <c r="G341" i="5"/>
  <c r="AJ344" i="5"/>
  <c r="BA354" i="5"/>
  <c r="AK358" i="5"/>
  <c r="BF345" i="5"/>
  <c r="AH358" i="5"/>
  <c r="BE341" i="5"/>
  <c r="N359" i="5"/>
  <c r="BF346" i="5"/>
  <c r="AZ345" i="5"/>
  <c r="T344" i="5"/>
  <c r="AZ343" i="5"/>
  <c r="AZ357" i="5"/>
  <c r="N360" i="5"/>
  <c r="AY347" i="5"/>
  <c r="BB338" i="5"/>
  <c r="P360" i="5"/>
  <c r="K342" i="5"/>
  <c r="P342" i="5"/>
  <c r="AL364" i="5"/>
  <c r="Q364" i="5"/>
  <c r="BA364" i="5"/>
  <c r="P352" i="5"/>
  <c r="AM361" i="5"/>
  <c r="BF349" i="5"/>
  <c r="AJ362" i="5"/>
  <c r="AJ360" i="5"/>
  <c r="AM360" i="5"/>
  <c r="AH352" i="5"/>
  <c r="T362" i="5"/>
  <c r="AZ359" i="5"/>
  <c r="I341" i="5"/>
  <c r="P348" i="5"/>
  <c r="M338" i="5"/>
  <c r="T350" i="5"/>
  <c r="S353" i="5"/>
  <c r="G352" i="5"/>
  <c r="AZ340" i="5"/>
  <c r="O355" i="5"/>
  <c r="AN361" i="5"/>
  <c r="AY350" i="5"/>
  <c r="U342" i="5"/>
  <c r="BE339" i="5"/>
  <c r="BF362" i="5"/>
  <c r="BE355" i="5"/>
  <c r="AN360" i="5"/>
  <c r="AF354" i="5"/>
  <c r="O358" i="5"/>
  <c r="O345" i="5"/>
  <c r="R338" i="5"/>
  <c r="BF354" i="5"/>
  <c r="G354" i="5"/>
  <c r="T359" i="5"/>
  <c r="BF340" i="5"/>
  <c r="AM352" i="5"/>
  <c r="I348" i="5"/>
  <c r="BE357" i="5"/>
  <c r="AY354" i="5"/>
  <c r="BG339" i="5"/>
  <c r="R355" i="5"/>
  <c r="H342" i="5"/>
  <c r="U355" i="5"/>
  <c r="J351" i="5"/>
  <c r="AK359" i="5"/>
  <c r="AK338" i="5"/>
  <c r="M346" i="5"/>
  <c r="BD354" i="5"/>
  <c r="BE345" i="5"/>
  <c r="BE347" i="5"/>
  <c r="AY361" i="5"/>
  <c r="T354" i="5"/>
  <c r="N351" i="5"/>
  <c r="AH361" i="5"/>
  <c r="BC363" i="5"/>
  <c r="AZ347" i="5"/>
  <c r="U364" i="5"/>
  <c r="AM348" i="5"/>
  <c r="J347" i="5"/>
  <c r="G360" i="5"/>
  <c r="BE360" i="5"/>
  <c r="Q342" i="5"/>
  <c r="AN355" i="5"/>
  <c r="AL352" i="5"/>
  <c r="J359" i="13"/>
  <c r="N359" i="13"/>
  <c r="AN342" i="5"/>
  <c r="AL344" i="5"/>
  <c r="K348" i="5"/>
  <c r="BA355" i="5"/>
  <c r="AH344" i="5"/>
  <c r="AF360" i="5"/>
  <c r="AG338" i="5"/>
  <c r="O359" i="5"/>
  <c r="BD342" i="5"/>
  <c r="J359" i="5"/>
  <c r="M352" i="5"/>
  <c r="BA362" i="5"/>
  <c r="AL360" i="5"/>
  <c r="AI361" i="5"/>
  <c r="J338" i="5"/>
  <c r="N363" i="5"/>
  <c r="S363" i="5"/>
  <c r="AY348" i="5"/>
  <c r="P361" i="5"/>
  <c r="G348" i="5"/>
  <c r="AZ358" i="5"/>
  <c r="AM344" i="5"/>
  <c r="BB361" i="5"/>
  <c r="BG351" i="5"/>
  <c r="U341" i="5"/>
  <c r="T360" i="5"/>
  <c r="BG355" i="5"/>
  <c r="BB339" i="5"/>
  <c r="K363" i="5"/>
  <c r="N349" i="5"/>
  <c r="AF358" i="5"/>
  <c r="AF347" i="5"/>
  <c r="AG349" i="5"/>
  <c r="AZ356" i="5"/>
  <c r="BA351" i="5"/>
  <c r="AZ350" i="5"/>
  <c r="R358" i="5"/>
  <c r="U361" i="5"/>
  <c r="H352" i="5"/>
  <c r="AM354" i="5"/>
  <c r="AI340" i="5"/>
  <c r="M359" i="5"/>
  <c r="AM353" i="5"/>
  <c r="P341" i="5"/>
  <c r="AK350" i="5"/>
  <c r="BF347" i="5"/>
  <c r="I354" i="5"/>
  <c r="U362" i="5"/>
  <c r="AG351" i="5"/>
  <c r="M339" i="5"/>
  <c r="BG345" i="5"/>
  <c r="AH349" i="5"/>
  <c r="R361" i="5"/>
  <c r="BG364" i="5"/>
  <c r="U351" i="5"/>
  <c r="T347" i="5"/>
  <c r="AJ364" i="5"/>
  <c r="AI354" i="5"/>
  <c r="AN347" i="5"/>
  <c r="N364" i="13"/>
  <c r="AI345" i="5"/>
  <c r="J338" i="13" l="1"/>
  <c r="N347" i="13"/>
  <c r="N340" i="13"/>
  <c r="J355" i="13"/>
  <c r="AC354" i="5"/>
  <c r="AA355" i="5"/>
  <c r="AA346" i="5"/>
  <c r="J360" i="13"/>
  <c r="J342" i="13"/>
  <c r="N351" i="13"/>
  <c r="J341" i="13"/>
  <c r="J354" i="13"/>
  <c r="N350" i="13"/>
  <c r="N358" i="13"/>
  <c r="X349" i="5"/>
  <c r="J339" i="13"/>
  <c r="AB339" i="5"/>
  <c r="J362" i="13"/>
  <c r="Z350" i="5"/>
  <c r="J353" i="13"/>
  <c r="X353" i="5"/>
  <c r="AA353" i="5"/>
  <c r="J352" i="13"/>
  <c r="N357" i="13"/>
  <c r="N344" i="13"/>
  <c r="J346" i="13"/>
  <c r="J363" i="13"/>
  <c r="J348" i="13"/>
  <c r="Z339" i="5"/>
  <c r="AB359" i="5"/>
  <c r="AC359" i="5"/>
  <c r="W359" i="5"/>
  <c r="X359" i="5"/>
  <c r="W339" i="5"/>
  <c r="Y359" i="5"/>
  <c r="AD359" i="5"/>
  <c r="AD354" i="5"/>
  <c r="AA354" i="5"/>
  <c r="Z354" i="5"/>
  <c r="Y349" i="5"/>
  <c r="Y354" i="5"/>
  <c r="W354" i="5"/>
  <c r="Z348" i="5"/>
  <c r="Z352" i="5"/>
  <c r="W352" i="5"/>
  <c r="AB352" i="5"/>
  <c r="AC363" i="5"/>
  <c r="AC350" i="5"/>
  <c r="X363" i="5"/>
  <c r="AA350" i="5"/>
  <c r="AD350" i="5"/>
  <c r="AD343" i="5"/>
  <c r="AB343" i="5"/>
  <c r="X350" i="5"/>
  <c r="X343" i="5"/>
  <c r="AB353" i="5"/>
  <c r="Z359" i="5"/>
  <c r="AB358" i="5"/>
  <c r="Z343" i="5"/>
  <c r="AB350" i="5"/>
  <c r="X352" i="5"/>
  <c r="AC353" i="5"/>
  <c r="W353" i="5"/>
  <c r="AD353" i="5"/>
  <c r="AD344" i="5"/>
  <c r="Z353" i="5"/>
  <c r="AC352" i="5"/>
  <c r="AD352" i="5"/>
  <c r="H7" i="2"/>
  <c r="X354" i="5"/>
  <c r="Y358" i="5"/>
  <c r="H6" i="1"/>
  <c r="Z357" i="5"/>
  <c r="X360" i="5"/>
  <c r="AC346" i="5"/>
  <c r="AA356" i="5"/>
  <c r="W349" i="5"/>
  <c r="AB349" i="5"/>
  <c r="AA345" i="5"/>
  <c r="AC360" i="5"/>
  <c r="AC345" i="5"/>
  <c r="AB356" i="5"/>
  <c r="AD360" i="5"/>
  <c r="Y345" i="5"/>
  <c r="Z360" i="5"/>
  <c r="Z356" i="5"/>
  <c r="X356" i="5"/>
  <c r="Z341" i="5"/>
  <c r="W356" i="5"/>
  <c r="H5" i="1"/>
  <c r="W360" i="5"/>
  <c r="AB338" i="5"/>
  <c r="W338" i="5"/>
  <c r="AC344" i="5"/>
  <c r="X338" i="5"/>
  <c r="H7" i="1"/>
  <c r="W344" i="5"/>
  <c r="Y350" i="5"/>
  <c r="Z338" i="5"/>
  <c r="AC339" i="5"/>
  <c r="X339" i="5"/>
  <c r="Y343" i="5"/>
  <c r="AD339" i="5"/>
  <c r="AC357" i="5"/>
  <c r="X357" i="5"/>
  <c r="W357" i="5"/>
  <c r="AB355" i="5"/>
  <c r="W363" i="5"/>
  <c r="AB361" i="5"/>
  <c r="X348" i="5"/>
  <c r="AB357" i="5"/>
  <c r="AB354" i="5"/>
  <c r="Z361" i="5"/>
  <c r="W346" i="5"/>
  <c r="AC358" i="5"/>
  <c r="W341" i="5"/>
  <c r="W348" i="5"/>
  <c r="AD357" i="5"/>
  <c r="Z363" i="5"/>
  <c r="Y353" i="5"/>
  <c r="Y357" i="5"/>
  <c r="AA349" i="5"/>
  <c r="Z342" i="5"/>
  <c r="AD364" i="5"/>
  <c r="AA358" i="5"/>
  <c r="Y347" i="5"/>
  <c r="AC342" i="5"/>
  <c r="AD361" i="5"/>
  <c r="Y340" i="5"/>
  <c r="AD351" i="5"/>
  <c r="AD340" i="5"/>
  <c r="AC347" i="5"/>
  <c r="W361" i="5"/>
  <c r="AD358" i="5"/>
  <c r="AA363" i="5"/>
  <c r="AB348" i="5"/>
  <c r="Y346" i="5"/>
  <c r="AB351" i="5"/>
  <c r="AD349" i="5"/>
  <c r="Y348" i="5"/>
  <c r="AA362" i="5"/>
  <c r="AB341" i="5"/>
  <c r="AB344" i="5"/>
  <c r="AA357" i="5"/>
  <c r="AB364" i="5"/>
  <c r="AA347" i="5"/>
  <c r="Y352" i="5"/>
  <c r="Y361" i="5"/>
  <c r="AC355" i="5"/>
  <c r="Z362" i="5"/>
  <c r="Z345" i="5"/>
  <c r="AC351" i="5"/>
  <c r="AB345" i="5"/>
  <c r="H4" i="1"/>
  <c r="H4" i="2"/>
  <c r="L10" i="2" s="1"/>
  <c r="X347" i="5"/>
  <c r="AA339" i="5"/>
  <c r="X351" i="5"/>
  <c r="W362" i="5"/>
  <c r="AC340" i="5"/>
  <c r="W340" i="5"/>
  <c r="Y362" i="5"/>
  <c r="AA338" i="5"/>
  <c r="Z358" i="5"/>
  <c r="AD341" i="5"/>
  <c r="W345" i="5"/>
  <c r="AD348" i="5"/>
  <c r="Y360" i="5"/>
  <c r="AB347" i="5"/>
  <c r="Y355" i="5"/>
  <c r="AA351" i="5"/>
  <c r="X362" i="5"/>
  <c r="Z364" i="5"/>
  <c r="W351" i="5"/>
  <c r="Z355" i="5"/>
  <c r="AA348" i="5"/>
  <c r="AB340" i="5"/>
  <c r="W358" i="5"/>
  <c r="AA352" i="5"/>
  <c r="Y341" i="5"/>
  <c r="Y364" i="5"/>
  <c r="AB342" i="5"/>
  <c r="AC362" i="5"/>
  <c r="AC361" i="5"/>
  <c r="W364" i="5"/>
  <c r="Z351" i="5"/>
  <c r="AB362" i="5"/>
  <c r="I10" i="2" s="1"/>
  <c r="AD362" i="5"/>
  <c r="X361" i="5"/>
  <c r="Y351" i="5"/>
  <c r="W355" i="5"/>
  <c r="X340" i="5"/>
  <c r="AA361" i="5"/>
  <c r="W347" i="5"/>
  <c r="Z340" i="5"/>
  <c r="Z347" i="5"/>
  <c r="AD342" i="5"/>
  <c r="AD346" i="5"/>
  <c r="AC349" i="5"/>
  <c r="Y363" i="5"/>
  <c r="AA344" i="5"/>
  <c r="AA340" i="5"/>
  <c r="AA343" i="5"/>
  <c r="AC348" i="5"/>
  <c r="AB363" i="5"/>
  <c r="Y356" i="5"/>
  <c r="AB346" i="5"/>
  <c r="AD347" i="5"/>
  <c r="AA364" i="5"/>
  <c r="X364" i="5"/>
  <c r="X342" i="5"/>
  <c r="W342" i="5"/>
  <c r="Z344" i="5"/>
  <c r="AD356" i="5"/>
  <c r="Y338" i="5"/>
  <c r="AD363" i="5"/>
  <c r="AC341" i="5"/>
  <c r="X344" i="5"/>
  <c r="X341" i="5"/>
  <c r="Y339" i="5"/>
  <c r="AD345" i="5"/>
  <c r="AC343" i="5"/>
  <c r="W343" i="5"/>
  <c r="AA360" i="5"/>
  <c r="AD355" i="5"/>
  <c r="AC356" i="5"/>
  <c r="Y342" i="5"/>
  <c r="AA342" i="5"/>
  <c r="AC364" i="5"/>
  <c r="X355" i="5"/>
  <c r="X346" i="5"/>
  <c r="J1" i="5"/>
  <c r="H5" i="2"/>
  <c r="H5" i="3"/>
  <c r="D13" i="2"/>
  <c r="Y344" i="5"/>
  <c r="X345" i="5"/>
  <c r="Z346" i="5"/>
  <c r="Z349" i="5"/>
  <c r="W350" i="5"/>
  <c r="AA359" i="5"/>
  <c r="X358" i="5"/>
  <c r="AA341" i="5"/>
  <c r="G10" i="2" l="1"/>
  <c r="J10" i="2"/>
  <c r="K10" i="2"/>
  <c r="E10" i="2"/>
  <c r="F10" i="2"/>
  <c r="H10" i="2"/>
  <c r="D10" i="2"/>
  <c r="N21" i="2"/>
  <c r="K1" i="5"/>
  <c r="H6" i="2" l="1"/>
  <c r="L24" i="2"/>
  <c r="L25" i="2" s="1"/>
  <c r="H6" i="3"/>
  <c r="L1" i="5"/>
  <c r="M1" i="5" s="1"/>
  <c r="N1" i="5" s="1"/>
  <c r="O1" i="5" s="1"/>
  <c r="P1" i="5" s="1"/>
  <c r="Q1" i="5" s="1"/>
  <c r="R1" i="5" s="1"/>
  <c r="S1" i="5" s="1"/>
  <c r="T1" i="5" s="1"/>
  <c r="U1" i="5" s="1"/>
  <c r="V1" i="5" s="1"/>
  <c r="W1" i="5" s="1"/>
  <c r="D10" i="3" l="1"/>
  <c r="X1" i="5"/>
  <c r="Y1" i="5" l="1"/>
  <c r="E10" i="3"/>
  <c r="Z1" i="5" l="1"/>
  <c r="F10" i="3"/>
  <c r="G10" i="3" l="1"/>
  <c r="AA1" i="5"/>
  <c r="AB1" i="5" l="1"/>
  <c r="H10" i="3"/>
  <c r="AC1" i="5" l="1"/>
  <c r="I10" i="3"/>
  <c r="AD1" i="5" l="1"/>
  <c r="J10" i="3"/>
  <c r="K10" i="3" l="1"/>
  <c r="AE1" i="5"/>
  <c r="AF1" i="5" s="1"/>
  <c r="D14" i="2" l="1"/>
  <c r="AG1" i="5"/>
  <c r="AH1" i="5" l="1"/>
  <c r="E14" i="2"/>
  <c r="F14" i="2" l="1"/>
  <c r="AI1" i="5"/>
  <c r="G14" i="2" l="1"/>
  <c r="AJ1" i="5"/>
  <c r="H14" i="2" l="1"/>
  <c r="AK1" i="5"/>
  <c r="I14" i="2" l="1"/>
  <c r="AL1" i="5"/>
  <c r="AM1" i="5" l="1"/>
  <c r="J14" i="2"/>
  <c r="K14" i="2" l="1"/>
  <c r="AN1" i="5"/>
  <c r="AO1" i="5" s="1"/>
  <c r="AP1" i="5" s="1"/>
  <c r="AQ1" i="5" s="1"/>
  <c r="AR1" i="5" s="1"/>
  <c r="AS1" i="5" s="1"/>
  <c r="AT1" i="5" s="1"/>
  <c r="AU1" i="5" s="1"/>
  <c r="AV1" i="5" s="1"/>
  <c r="AW1" i="5" s="1"/>
  <c r="AX1" i="5" s="1"/>
  <c r="AY1" i="5" s="1"/>
  <c r="D15" i="2" l="1"/>
  <c r="AZ1" i="5"/>
  <c r="L14" i="2"/>
  <c r="BA1" i="5" l="1"/>
  <c r="E15" i="2"/>
  <c r="E17" i="2" s="1"/>
  <c r="D17" i="2"/>
  <c r="BB1" i="5" l="1"/>
  <c r="F15" i="2"/>
  <c r="F17" i="2" s="1"/>
  <c r="G15" i="2" l="1"/>
  <c r="G17" i="2" s="1"/>
  <c r="BC1" i="5"/>
  <c r="BD1" i="5" l="1"/>
  <c r="H15" i="2"/>
  <c r="H17" i="2" s="1"/>
  <c r="BE1" i="5" l="1"/>
  <c r="I15" i="2"/>
  <c r="I17" i="2" s="1"/>
  <c r="J15" i="2" l="1"/>
  <c r="J17" i="2" s="1"/>
  <c r="BF1" i="5"/>
  <c r="BG1" i="5" l="1"/>
  <c r="BH1" i="5" s="1"/>
  <c r="BI1" i="5" s="1"/>
  <c r="K15" i="2"/>
  <c r="K17" i="2" l="1"/>
  <c r="L17" i="2" s="1"/>
  <c r="L15" i="2"/>
  <c r="N23" i="3"/>
  <c r="N11" i="3" s="1"/>
  <c r="N20" i="3" s="1"/>
  <c r="BJ1" i="5"/>
  <c r="L18" i="2" l="1"/>
  <c r="L21" i="2" s="1"/>
  <c r="L22" i="2" s="1"/>
  <c r="BK1" i="5"/>
  <c r="BL1" i="5" s="1"/>
  <c r="P23" i="3"/>
  <c r="P11" i="3" s="1"/>
  <c r="P20" i="3" s="1"/>
  <c r="CD13" i="5" l="1"/>
  <c r="BM1" i="5"/>
  <c r="BN1" i="5" s="1"/>
  <c r="BO1" i="5" l="1"/>
  <c r="BP1" i="5" s="1"/>
  <c r="CD14" i="5"/>
  <c r="E11" i="1"/>
  <c r="J11" i="1"/>
  <c r="G11" i="1"/>
  <c r="F11" i="1"/>
  <c r="F21" i="1" s="1"/>
  <c r="H11" i="1"/>
  <c r="I11" i="1"/>
  <c r="I12" i="1" l="1"/>
  <c r="F12" i="1"/>
  <c r="H12" i="1"/>
  <c r="G12" i="1"/>
  <c r="G21" i="1" s="1"/>
  <c r="J12" i="1"/>
  <c r="BQ1" i="5"/>
  <c r="BR1" i="5" s="1"/>
  <c r="CD15" i="5"/>
  <c r="G13" i="1" l="1"/>
  <c r="K13" i="1"/>
  <c r="I13" i="1"/>
  <c r="J13" i="1"/>
  <c r="H13" i="1"/>
  <c r="H21" i="1" s="1"/>
  <c r="CD16" i="5"/>
  <c r="K14" i="1" s="1"/>
  <c r="BS1" i="5"/>
  <c r="BT1" i="5" s="1"/>
  <c r="CD17" i="5" l="1"/>
  <c r="BU1" i="5"/>
  <c r="BV1" i="5" s="1"/>
  <c r="I14" i="1"/>
  <c r="I21" i="1" s="1"/>
  <c r="J14" i="1"/>
  <c r="H14" i="1"/>
  <c r="J15" i="1" l="1"/>
  <c r="J21" i="1" s="1"/>
  <c r="L15" i="1"/>
  <c r="K15" i="1"/>
  <c r="I15" i="1"/>
  <c r="CD18" i="5"/>
  <c r="BW1" i="5"/>
  <c r="BX1" i="5" s="1"/>
  <c r="BY1" i="5" l="1"/>
  <c r="BZ1" i="5" s="1"/>
  <c r="CD20" i="5" s="1"/>
  <c r="M18" i="1" s="1"/>
  <c r="CD19" i="5"/>
  <c r="L16" i="1"/>
  <c r="J16" i="1"/>
  <c r="M16" i="1"/>
  <c r="K16" i="1"/>
  <c r="K21" i="1" s="1"/>
  <c r="E23" i="1" l="1"/>
  <c r="M17" i="1"/>
  <c r="E24" i="1" s="1"/>
  <c r="L17" i="1"/>
  <c r="L21" i="1" s="1"/>
  <c r="N17" i="1"/>
  <c r="K17" i="1"/>
  <c r="N18" i="1"/>
  <c r="O18" i="1"/>
  <c r="E25" i="1"/>
  <c r="L18" i="1"/>
  <c r="E27" i="1" l="1"/>
  <c r="M20" i="1"/>
  <c r="M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4" authorId="0" shapeId="0" xr:uid="{00000000-0006-0000-0200-000001000000}">
      <text>
        <r>
          <rPr>
            <b/>
            <sz val="18"/>
            <color indexed="81"/>
            <rFont val="Calibri"/>
            <family val="2"/>
          </rPr>
          <t>Please select your local authority or county (counties at bottom of list).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4" authorId="0" shapeId="0" xr:uid="{00000000-0006-0000-0300-000001000000}">
      <text>
        <r>
          <rPr>
            <b/>
            <sz val="18"/>
            <color indexed="81"/>
            <rFont val="Calibri"/>
            <family val="2"/>
          </rPr>
          <t>Please select your local authority or county (counties at bottom of list).</t>
        </r>
        <r>
          <rPr>
            <sz val="18"/>
            <color indexed="81"/>
            <rFont val="Calibri"/>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4" authorId="0" shapeId="0" xr:uid="{00000000-0006-0000-0400-000001000000}">
      <text>
        <r>
          <rPr>
            <b/>
            <sz val="18"/>
            <color indexed="81"/>
            <rFont val="Calibri"/>
            <family val="2"/>
          </rPr>
          <t>Please select your local authority.</t>
        </r>
      </text>
    </comment>
    <comment ref="B20" authorId="0" shapeId="0" xr:uid="{00000000-0006-0000-0400-000002000000}">
      <text>
        <r>
          <rPr>
            <b/>
            <sz val="18"/>
            <color indexed="81"/>
            <rFont val="Calibri"/>
            <family val="2"/>
          </rPr>
          <t>If there is an increase in the number of long-term empty homes, please enter this as a negative number.</t>
        </r>
      </text>
    </comment>
    <comment ref="B22" authorId="0" shapeId="0" xr:uid="{00000000-0006-0000-0400-000003000000}">
      <text>
        <r>
          <rPr>
            <b/>
            <sz val="18"/>
            <color indexed="81"/>
            <rFont val="Calibri"/>
            <family val="2"/>
          </rPr>
          <t>Please include traveller pitches separately - do not include figures in net additions or gross affordable units above.</t>
        </r>
      </text>
    </comment>
  </commentList>
</comments>
</file>

<file path=xl/sharedStrings.xml><?xml version="1.0" encoding="utf-8"?>
<sst xmlns="http://schemas.openxmlformats.org/spreadsheetml/2006/main" count="4724" uniqueCount="1312">
  <si>
    <t>New Homes Bonus Calculator</t>
  </si>
  <si>
    <r>
      <t>Step 1.</t>
    </r>
    <r>
      <rPr>
        <sz val="14"/>
        <color indexed="21"/>
        <rFont val="Calibri"/>
        <family val="2"/>
      </rPr>
      <t xml:space="preserve"> Please select the method you wish to use to view bonus payments</t>
    </r>
  </si>
  <si>
    <r>
      <t>Step 2.</t>
    </r>
    <r>
      <rPr>
        <sz val="14"/>
        <color indexed="21"/>
        <rFont val="Calibri"/>
        <family val="2"/>
      </rPr>
      <t xml:space="preserve"> Select a local authority or county from the drop-down list</t>
    </r>
  </si>
  <si>
    <t xml:space="preserve">Analysis and Data Directorate, </t>
  </si>
  <si>
    <t>Ministry of Housing, Communities and Local Government</t>
  </si>
  <si>
    <t>newhomesbonus@communities.gov.uk</t>
  </si>
  <si>
    <t>Calculating the New Homes Bonus</t>
  </si>
  <si>
    <t>Cumulative New Homes Bonus payments</t>
  </si>
  <si>
    <t>Current year payments only</t>
  </si>
  <si>
    <t>Illustrative Payments by Band</t>
  </si>
  <si>
    <t>Return to homepage</t>
  </si>
  <si>
    <t>Calculation process</t>
  </si>
  <si>
    <t>Worked example</t>
  </si>
  <si>
    <t>Council tax band</t>
  </si>
  <si>
    <t>Total</t>
  </si>
  <si>
    <t>A</t>
  </si>
  <si>
    <t>B</t>
  </si>
  <si>
    <t>C</t>
  </si>
  <si>
    <t>D</t>
  </si>
  <si>
    <t>E</t>
  </si>
  <si>
    <t>F</t>
  </si>
  <si>
    <t>G</t>
  </si>
  <si>
    <t>H</t>
  </si>
  <si>
    <t>I</t>
  </si>
  <si>
    <t>Weighting (Band D equivalence)</t>
  </si>
  <si>
    <t>6/9</t>
  </si>
  <si>
    <t>7/9</t>
  </si>
  <si>
    <t>8/9</t>
  </si>
  <si>
    <t>9/9</t>
  </si>
  <si>
    <t>11/9</t>
  </si>
  <si>
    <t>13/9</t>
  </si>
  <si>
    <t>15/9</t>
  </si>
  <si>
    <t>18/9</t>
  </si>
  <si>
    <t>II</t>
  </si>
  <si>
    <t>Previous year dwelling stock</t>
  </si>
  <si>
    <t>III</t>
  </si>
  <si>
    <r>
      <t xml:space="preserve">…in band D equivalents </t>
    </r>
    <r>
      <rPr>
        <b/>
        <sz val="12"/>
        <rFont val="Calibri"/>
        <family val="2"/>
      </rPr>
      <t>(II x I)</t>
    </r>
  </si>
  <si>
    <t>IV</t>
  </si>
  <si>
    <t>Growth in dwelling stock*</t>
  </si>
  <si>
    <t>V</t>
  </si>
  <si>
    <r>
      <t xml:space="preserve">…in band D equivalents </t>
    </r>
    <r>
      <rPr>
        <b/>
        <sz val="12"/>
        <rFont val="Calibri"/>
        <family val="2"/>
      </rPr>
      <t>(IV x I)</t>
    </r>
  </si>
  <si>
    <t>VI</t>
  </si>
  <si>
    <t>National average Band D council tax rate</t>
  </si>
  <si>
    <t>VII</t>
  </si>
  <si>
    <r>
      <t xml:space="preserve">Baseline = 0.4% of band D equivalent stock </t>
    </r>
    <r>
      <rPr>
        <b/>
        <sz val="12"/>
        <rFont val="Calibri"/>
        <family val="2"/>
      </rPr>
      <t>(III x 0.4%)</t>
    </r>
  </si>
  <si>
    <t>VIII</t>
  </si>
  <si>
    <r>
      <t xml:space="preserve">Units rewarded - Band D equivalents </t>
    </r>
    <r>
      <rPr>
        <b/>
        <sz val="12"/>
        <rFont val="Calibri"/>
        <family val="2"/>
      </rPr>
      <t>(V - VII)</t>
    </r>
  </si>
  <si>
    <t>IX</t>
  </si>
  <si>
    <r>
      <t xml:space="preserve">Payment for Band D equivalents </t>
    </r>
    <r>
      <rPr>
        <b/>
        <sz val="12"/>
        <rFont val="Calibri"/>
        <family val="2"/>
      </rPr>
      <t>(VIII x VI)</t>
    </r>
  </si>
  <si>
    <t>X</t>
  </si>
  <si>
    <t>Affordable homes</t>
  </si>
  <si>
    <t>XI</t>
  </si>
  <si>
    <r>
      <t xml:space="preserve">Affordable homes payment </t>
    </r>
    <r>
      <rPr>
        <b/>
        <sz val="12"/>
        <rFont val="Calibri"/>
        <family val="2"/>
      </rPr>
      <t>(X x £350)</t>
    </r>
  </si>
  <si>
    <t>XII</t>
  </si>
  <si>
    <r>
      <t xml:space="preserve">Annual payment </t>
    </r>
    <r>
      <rPr>
        <b/>
        <sz val="12"/>
        <rFont val="Calibri"/>
        <family val="2"/>
      </rPr>
      <t>(XI + IX)</t>
    </r>
  </si>
  <si>
    <r>
      <t xml:space="preserve">The worked example above shows the method for calculating the New Homes Bonus in a hypothetical local authority. 
The calculation shows the outcome following a 1% growth in the housing stock, evenly split across the council tax bands and 15 new affordable homes.  There is a baseline level of 0.4%, below which new homes are not rewarded with the Bonus and the national average Band D council tax rate of £1,671 is paid thereafter.
*In practice the growth in the dwelling stock is calculated from DCLG Council Taxbase (CTB) statistics with the effective stock (i.e. after accounting for demolished or long term empty property, Line 1 </t>
    </r>
    <r>
      <rPr>
        <i/>
        <sz val="12"/>
        <rFont val="Calibri"/>
        <family val="2"/>
        <scheme val="minor"/>
      </rPr>
      <t>minus</t>
    </r>
    <r>
      <rPr>
        <sz val="12"/>
        <rFont val="Calibri"/>
        <family val="2"/>
        <scheme val="minor"/>
      </rPr>
      <t xml:space="preserve"> Line 3 </t>
    </r>
    <r>
      <rPr>
        <i/>
        <sz val="12"/>
        <rFont val="Calibri"/>
        <family val="2"/>
        <scheme val="minor"/>
      </rPr>
      <t>minus</t>
    </r>
    <r>
      <rPr>
        <sz val="12"/>
        <rFont val="Calibri"/>
        <family val="2"/>
        <scheme val="minor"/>
      </rPr>
      <t xml:space="preserve"> Line 18 on the CTB form) in the previous year subtracted from the latest year.</t>
    </r>
  </si>
  <si>
    <t>From the 1st April 2019, the authorites below will be merging. The 'Cumulative New Homes Bonus payments' page of the calculator will not show payments for the pre-merger authorities for Year 9 onwards, since they will no longer exist. To calculate the Year 9 allocations for the new authorities, please add the Year 9 allocations of the pre-merger authorities from the 'Current year payments only' page.</t>
  </si>
  <si>
    <t>New Authorities</t>
  </si>
  <si>
    <t>Pre-merger authorities</t>
  </si>
  <si>
    <t xml:space="preserve">East Suffolk </t>
  </si>
  <si>
    <t xml:space="preserve">Suffolk coastal, Waveney </t>
  </si>
  <si>
    <t>West Suffolk</t>
  </si>
  <si>
    <t>Forest heath, St Edmundsbury</t>
  </si>
  <si>
    <t xml:space="preserve">Somerset West and Taunton </t>
  </si>
  <si>
    <t>West Somerset, Taunton Deane</t>
  </si>
  <si>
    <t xml:space="preserve">Dorset UA </t>
  </si>
  <si>
    <t xml:space="preserve">Dorset county council, East Dorset, North Dorset, Purbeck, Weymouth and Portland, West Dorset </t>
  </si>
  <si>
    <t>Bournemouth, Christchurch and Poole</t>
  </si>
  <si>
    <t>Bournemouth UA, Christchurch, Poole UA</t>
  </si>
  <si>
    <t>Reform:</t>
  </si>
  <si>
    <t>No</t>
  </si>
  <si>
    <t>Warwickshire</t>
  </si>
  <si>
    <t>Current housing stock (Oct 18):</t>
  </si>
  <si>
    <r>
      <t>Net change in stock (Oct 18)</t>
    </r>
    <r>
      <rPr>
        <vertAlign val="superscript"/>
        <sz val="12"/>
        <rFont val="Calibri"/>
        <family val="2"/>
      </rPr>
      <t>1,2</t>
    </r>
    <r>
      <rPr>
        <sz val="12"/>
        <rFont val="Calibri"/>
        <family val="2"/>
      </rPr>
      <t>:</t>
    </r>
  </si>
  <si>
    <r>
      <t>Affordable housing supply (17/18)</t>
    </r>
    <r>
      <rPr>
        <vertAlign val="superscript"/>
        <sz val="12"/>
        <rFont val="Calibri"/>
        <family val="2"/>
      </rPr>
      <t>3</t>
    </r>
    <r>
      <rPr>
        <sz val="12"/>
        <rFont val="Calibri"/>
        <family val="2"/>
      </rPr>
      <t>:</t>
    </r>
  </si>
  <si>
    <t>Stock of empty homes (Oct 18):</t>
  </si>
  <si>
    <t>Year of Payment</t>
  </si>
  <si>
    <t xml:space="preserve"> </t>
  </si>
  <si>
    <t>Cumulative Payments</t>
  </si>
  <si>
    <t>2011 / 12</t>
  </si>
  <si>
    <t>2012 / 13</t>
  </si>
  <si>
    <t>2013 / 14</t>
  </si>
  <si>
    <t>2014 / 15</t>
  </si>
  <si>
    <t>2015 / 16</t>
  </si>
  <si>
    <t>2016 / 17</t>
  </si>
  <si>
    <t>2017 / 18</t>
  </si>
  <si>
    <t>2018 / 19</t>
  </si>
  <si>
    <t>2019 / 20</t>
  </si>
  <si>
    <t>2020 / 21</t>
  </si>
  <si>
    <t>2021 / 22</t>
  </si>
  <si>
    <t>2022 / 23</t>
  </si>
  <si>
    <t>Payments for Year 1</t>
  </si>
  <si>
    <t>Payments for Year 2</t>
  </si>
  <si>
    <t>Year of Delivery</t>
  </si>
  <si>
    <t>Payments for Year 3</t>
  </si>
  <si>
    <t>Payments for Year 4</t>
  </si>
  <si>
    <t>Payments for Year 5</t>
  </si>
  <si>
    <t>Payments for Year 6</t>
  </si>
  <si>
    <t>Payments for Year 7</t>
  </si>
  <si>
    <t>Payments for Year 8</t>
  </si>
  <si>
    <t>Payments for Year 9</t>
  </si>
  <si>
    <t>2019/20: Total Payments</t>
  </si>
  <si>
    <t>Total Payments (2019/20)</t>
  </si>
  <si>
    <t>Year 6</t>
  </si>
  <si>
    <t>Year 7</t>
  </si>
  <si>
    <t>Year 8</t>
  </si>
  <si>
    <t xml:space="preserve">Year 9 </t>
  </si>
  <si>
    <t>Total Payment:</t>
  </si>
  <si>
    <t>Notes:</t>
  </si>
  <si>
    <r>
      <t>1.</t>
    </r>
    <r>
      <rPr>
        <sz val="12"/>
        <rFont val="Calibri"/>
        <family val="2"/>
      </rPr>
      <t xml:space="preserve"> Net additional dwellings are calculated by subtracting effective stock (total stock less long-term empty homes, and demolitions) as recorded on the CTB in one year from the previous year: </t>
    </r>
    <r>
      <rPr>
        <sz val="12"/>
        <color theme="0" tint="-0.499984740745262"/>
        <rFont val="Calibri"/>
        <family val="2"/>
      </rPr>
      <t>See 'Calculating the New Homes Bonus' in the first page of this spreadsheet</t>
    </r>
  </si>
  <si>
    <r>
      <t>2.</t>
    </r>
    <r>
      <rPr>
        <sz val="12"/>
        <rFont val="Calibri"/>
        <family val="2"/>
      </rPr>
      <t xml:space="preserve"> Data taken from the Council Tax Base form: https://www.gov.uk/government/statistics/council-taxbase-2018-in-england</t>
    </r>
  </si>
  <si>
    <r>
      <t>3.</t>
    </r>
    <r>
      <rPr>
        <sz val="12"/>
        <rFont val="Calibri"/>
        <family val="2"/>
      </rPr>
      <t xml:space="preserve"> Data taken from Live Table 1008 - Affordable housing supply in England: 2017 to 2018: https://www.gov.uk/government/statistics/affordable-housing-supply-in-england-2017-to-2018</t>
    </r>
  </si>
  <si>
    <t>LA</t>
  </si>
  <si>
    <t>Column1</t>
  </si>
  <si>
    <t>Select your local authority or county</t>
  </si>
  <si>
    <t>Adur</t>
  </si>
  <si>
    <t>Allerdale</t>
  </si>
  <si>
    <t>Amber Valley</t>
  </si>
  <si>
    <t>Arun</t>
  </si>
  <si>
    <t>Ashfield</t>
  </si>
  <si>
    <t>Ashford</t>
  </si>
  <si>
    <t>Aylesbury Vale</t>
  </si>
  <si>
    <t>Babergh</t>
  </si>
  <si>
    <t>Barking &amp; Dagenham</t>
  </si>
  <si>
    <t>Barnet</t>
  </si>
  <si>
    <t>Barnsley</t>
  </si>
  <si>
    <t>Barrow-in-Furness</t>
  </si>
  <si>
    <t>Basildon</t>
  </si>
  <si>
    <t>Basingstoke &amp; Deane</t>
  </si>
  <si>
    <t>Bassetlaw</t>
  </si>
  <si>
    <t>Bath &amp; North East Somerset</t>
  </si>
  <si>
    <t>Bedford UA</t>
  </si>
  <si>
    <t>Bexley</t>
  </si>
  <si>
    <t>Birmingham</t>
  </si>
  <si>
    <t>Blaby</t>
  </si>
  <si>
    <t>Blackburn with Darwen UA</t>
  </si>
  <si>
    <t>Blackpool UA</t>
  </si>
  <si>
    <t>Bolsover</t>
  </si>
  <si>
    <t>Bolton</t>
  </si>
  <si>
    <t>Boston</t>
  </si>
  <si>
    <t>Bournemouth UA</t>
  </si>
  <si>
    <t>Bracknell Forest UA</t>
  </si>
  <si>
    <t>Bradford</t>
  </si>
  <si>
    <t>Braintree</t>
  </si>
  <si>
    <t>Breckland</t>
  </si>
  <si>
    <t>Brent</t>
  </si>
  <si>
    <t>Brentwood</t>
  </si>
  <si>
    <t>Brighton and Hove</t>
  </si>
  <si>
    <t>Bristol</t>
  </si>
  <si>
    <t>Broadland</t>
  </si>
  <si>
    <t>Bromley</t>
  </si>
  <si>
    <t>Bromsgrove</t>
  </si>
  <si>
    <t>Broxbourne</t>
  </si>
  <si>
    <t>Broxtowe</t>
  </si>
  <si>
    <t>Burnley</t>
  </si>
  <si>
    <t>Bury</t>
  </si>
  <si>
    <t>Calderdale</t>
  </si>
  <si>
    <t>Cambridge</t>
  </si>
  <si>
    <t>Camden</t>
  </si>
  <si>
    <t>Cannock Chase</t>
  </si>
  <si>
    <t>Canterbury</t>
  </si>
  <si>
    <t>Carlisle</t>
  </si>
  <si>
    <t>Castle Point</t>
  </si>
  <si>
    <t>Central Bedfordshire UA</t>
  </si>
  <si>
    <t>Charnwood</t>
  </si>
  <si>
    <t>Chelmsford</t>
  </si>
  <si>
    <t>Cheltenham</t>
  </si>
  <si>
    <t>Cherwell</t>
  </si>
  <si>
    <t>Cheshire East UA</t>
  </si>
  <si>
    <t>Cheshire West and Chester UA</t>
  </si>
  <si>
    <t>Chesterfield</t>
  </si>
  <si>
    <t>Chichester</t>
  </si>
  <si>
    <t>Chiltern</t>
  </si>
  <si>
    <t>Chorley</t>
  </si>
  <si>
    <t>Christchurch</t>
  </si>
  <si>
    <t>City of London</t>
  </si>
  <si>
    <t>Colchester</t>
  </si>
  <si>
    <t>Copeland</t>
  </si>
  <si>
    <t>Corby</t>
  </si>
  <si>
    <t>Cornwall UA</t>
  </si>
  <si>
    <t>Cotswold</t>
  </si>
  <si>
    <t>Coventry</t>
  </si>
  <si>
    <t>Craven</t>
  </si>
  <si>
    <t>Crawley</t>
  </si>
  <si>
    <t>Croydon</t>
  </si>
  <si>
    <t>Dacorum</t>
  </si>
  <si>
    <t>Darlington UA</t>
  </si>
  <si>
    <t>Dartford</t>
  </si>
  <si>
    <t>Daventry</t>
  </si>
  <si>
    <t>Derby UA</t>
  </si>
  <si>
    <t>Derbyshire Dales</t>
  </si>
  <si>
    <t>Doncaster</t>
  </si>
  <si>
    <t>Dover</t>
  </si>
  <si>
    <t>Dorset UA</t>
  </si>
  <si>
    <t>Dudley</t>
  </si>
  <si>
    <t>Durham UA</t>
  </si>
  <si>
    <t>Ealing</t>
  </si>
  <si>
    <t>East Cambridgeshire</t>
  </si>
  <si>
    <t>East Devon</t>
  </si>
  <si>
    <t>East Dorset</t>
  </si>
  <si>
    <t>East Hampshire</t>
  </si>
  <si>
    <t>East Hertfordshire</t>
  </si>
  <si>
    <t>East Lindsey</t>
  </si>
  <si>
    <t>East Northamptonshire</t>
  </si>
  <si>
    <t>East Riding of Yorkshire UA</t>
  </si>
  <si>
    <t>East Staffordshire</t>
  </si>
  <si>
    <t>East Suffolk</t>
  </si>
  <si>
    <t>Eastbourne</t>
  </si>
  <si>
    <t>Eastleigh</t>
  </si>
  <si>
    <t>Eden</t>
  </si>
  <si>
    <t>Elmbridge</t>
  </si>
  <si>
    <t>Enfield</t>
  </si>
  <si>
    <t>Epping Forest</t>
  </si>
  <si>
    <t>Epsom and Ewell</t>
  </si>
  <si>
    <t>Erewash</t>
  </si>
  <si>
    <t>Exeter</t>
  </si>
  <si>
    <t>Fareham</t>
  </si>
  <si>
    <t>Fenland</t>
  </si>
  <si>
    <t>Folkestone-Hythe</t>
  </si>
  <si>
    <t>Forest Heath</t>
  </si>
  <si>
    <t>Forest of Dean</t>
  </si>
  <si>
    <t>Fylde</t>
  </si>
  <si>
    <t>Gateshead</t>
  </si>
  <si>
    <t>Gedling</t>
  </si>
  <si>
    <t>Gloucester</t>
  </si>
  <si>
    <t>Gosport</t>
  </si>
  <si>
    <t>Gravesham</t>
  </si>
  <si>
    <t>Great Yarmouth</t>
  </si>
  <si>
    <t>Greenwich</t>
  </si>
  <si>
    <t>Guildford</t>
  </si>
  <si>
    <t>Hackney</t>
  </si>
  <si>
    <t>Halton UA</t>
  </si>
  <si>
    <t>Hambleton</t>
  </si>
  <si>
    <t>Hammersmith &amp; Fulham</t>
  </si>
  <si>
    <t>Harborough</t>
  </si>
  <si>
    <t>Haringey</t>
  </si>
  <si>
    <t>Harlow</t>
  </si>
  <si>
    <t>Harrogate</t>
  </si>
  <si>
    <t>Harrow</t>
  </si>
  <si>
    <t>Hart</t>
  </si>
  <si>
    <t>Hartlepool UA</t>
  </si>
  <si>
    <t>Hastings</t>
  </si>
  <si>
    <t>Havant</t>
  </si>
  <si>
    <t>Havering</t>
  </si>
  <si>
    <t>Herefordshire UA</t>
  </si>
  <si>
    <t>Hertsmere</t>
  </si>
  <si>
    <t>High Peak</t>
  </si>
  <si>
    <t>Hillingdon</t>
  </si>
  <si>
    <t>Hinckley &amp; Bosworth</t>
  </si>
  <si>
    <t>Horsham</t>
  </si>
  <si>
    <t>Hounslow</t>
  </si>
  <si>
    <t>Huntingdonshire</t>
  </si>
  <si>
    <t>Hyndburn</t>
  </si>
  <si>
    <t>Ipswich</t>
  </si>
  <si>
    <t>Isle of Wight UA</t>
  </si>
  <si>
    <t>Isles of Scilly</t>
  </si>
  <si>
    <t>Islington</t>
  </si>
  <si>
    <t>Kensington &amp; Chelsea</t>
  </si>
  <si>
    <t>Kettering</t>
  </si>
  <si>
    <t>Kings Lynn &amp; West Norfolk</t>
  </si>
  <si>
    <t>Kingston upon Hull UA</t>
  </si>
  <si>
    <t>Kingston upon Thames</t>
  </si>
  <si>
    <t>Kirklees</t>
  </si>
  <si>
    <t>Knowsley</t>
  </si>
  <si>
    <t>Lambeth</t>
  </si>
  <si>
    <t>Lancaster</t>
  </si>
  <si>
    <t>Leeds</t>
  </si>
  <si>
    <t>Leicester UA</t>
  </si>
  <si>
    <t>Lewes</t>
  </si>
  <si>
    <t>Lewisham</t>
  </si>
  <si>
    <t>Lichfield</t>
  </si>
  <si>
    <t>Lincoln</t>
  </si>
  <si>
    <t>Liverpool</t>
  </si>
  <si>
    <t>Luton UA</t>
  </si>
  <si>
    <t>Maidstone</t>
  </si>
  <si>
    <t>Maldon</t>
  </si>
  <si>
    <t>Malvern Hills</t>
  </si>
  <si>
    <t>Manchester</t>
  </si>
  <si>
    <t>Mansfield</t>
  </si>
  <si>
    <t>Medway UA</t>
  </si>
  <si>
    <t>Melton</t>
  </si>
  <si>
    <t>Mendip</t>
  </si>
  <si>
    <t>Merton</t>
  </si>
  <si>
    <t>Mid Devon</t>
  </si>
  <si>
    <t>Mid Suffolk</t>
  </si>
  <si>
    <t>Mid Sussex</t>
  </si>
  <si>
    <t>Middlesbrough UA</t>
  </si>
  <si>
    <t>Milton Keynes UA</t>
  </si>
  <si>
    <t>Mole Valley</t>
  </si>
  <si>
    <t>New Forest</t>
  </si>
  <si>
    <t>Newark &amp; Sherwood</t>
  </si>
  <si>
    <t>Newcastle upon Tyne</t>
  </si>
  <si>
    <t>Newcastle-under-Lyme</t>
  </si>
  <si>
    <t>Newham</t>
  </si>
  <si>
    <t>North Devon</t>
  </si>
  <si>
    <t>North Dorset</t>
  </si>
  <si>
    <t>North East Derbyshire</t>
  </si>
  <si>
    <t>North East Lincolnshire UA</t>
  </si>
  <si>
    <t>North Hertfordshire</t>
  </si>
  <si>
    <t>North Kesteven</t>
  </si>
  <si>
    <t>North Lincolnshire UA</t>
  </si>
  <si>
    <t>North Norfolk</t>
  </si>
  <si>
    <t>North Somerset UA</t>
  </si>
  <si>
    <t>North Tyneside</t>
  </si>
  <si>
    <t>North Warwickshire</t>
  </si>
  <si>
    <t>North West Leicestershire</t>
  </si>
  <si>
    <t>Northampton</t>
  </si>
  <si>
    <t>Northumberland UA</t>
  </si>
  <si>
    <t>Norwich</t>
  </si>
  <si>
    <t>Nottingham UA</t>
  </si>
  <si>
    <t>Nuneaton &amp; Bedworth</t>
  </si>
  <si>
    <t>Oadby &amp; Wigston</t>
  </si>
  <si>
    <t>Oldham</t>
  </si>
  <si>
    <t>Oxford</t>
  </si>
  <si>
    <t>Pendle</t>
  </si>
  <si>
    <t>Peterborough UA</t>
  </si>
  <si>
    <t>Plymouth UA</t>
  </si>
  <si>
    <t>Poole UA</t>
  </si>
  <si>
    <t>Portsmouth UA</t>
  </si>
  <si>
    <t>Preston</t>
  </si>
  <si>
    <t>Purbeck</t>
  </si>
  <si>
    <t>Reading UA</t>
  </si>
  <si>
    <t>Redbridge</t>
  </si>
  <si>
    <t>Redcar &amp; Cleveland UA</t>
  </si>
  <si>
    <t>Redditch</t>
  </si>
  <si>
    <t>Reigate &amp; Banstead</t>
  </si>
  <si>
    <t>Ribble Valley</t>
  </si>
  <si>
    <t>Richmond upon Thames</t>
  </si>
  <si>
    <t>Richmondshire</t>
  </si>
  <si>
    <t>Rochdale</t>
  </si>
  <si>
    <t>Rochford</t>
  </si>
  <si>
    <t>Rossendale</t>
  </si>
  <si>
    <t>Rother</t>
  </si>
  <si>
    <t>Rotherham</t>
  </si>
  <si>
    <t>Rugby</t>
  </si>
  <si>
    <t>Runnymede</t>
  </si>
  <si>
    <t>Rushcliffe</t>
  </si>
  <si>
    <t>Rushmoor</t>
  </si>
  <si>
    <t>Rutland UA</t>
  </si>
  <si>
    <t>Ryedale</t>
  </si>
  <si>
    <t>Salford</t>
  </si>
  <si>
    <t>Sandwell</t>
  </si>
  <si>
    <t>Scarborough</t>
  </si>
  <si>
    <t>Sedgemoor</t>
  </si>
  <si>
    <t>Sefton</t>
  </si>
  <si>
    <t>Selby</t>
  </si>
  <si>
    <t>Sevenoaks</t>
  </si>
  <si>
    <t>Sheffield</t>
  </si>
  <si>
    <t>Shropshire UA</t>
  </si>
  <si>
    <t>Slough UA</t>
  </si>
  <si>
    <t>Solihull</t>
  </si>
  <si>
    <t>Somerset West and Taunton</t>
  </si>
  <si>
    <t>South Bucks</t>
  </si>
  <si>
    <t>South Cambridgeshire</t>
  </si>
  <si>
    <t>South Derbyshire</t>
  </si>
  <si>
    <t>South Gloucestershire UA</t>
  </si>
  <si>
    <t>South Hams</t>
  </si>
  <si>
    <t>South Holland</t>
  </si>
  <si>
    <t>South Kesteven</t>
  </si>
  <si>
    <t>South Lakeland</t>
  </si>
  <si>
    <t>South Norfolk</t>
  </si>
  <si>
    <t>South Northamptonshire</t>
  </si>
  <si>
    <t>South Oxfordshire</t>
  </si>
  <si>
    <t>South Ribble</t>
  </si>
  <si>
    <t>South Somerset</t>
  </si>
  <si>
    <t>South Staffordshire</t>
  </si>
  <si>
    <t>South Tyneside</t>
  </si>
  <si>
    <t>Southampton UA</t>
  </si>
  <si>
    <t>Southend-on-Sea UA</t>
  </si>
  <si>
    <t>Southwark</t>
  </si>
  <si>
    <t>Spelthorne</t>
  </si>
  <si>
    <t>St Albans</t>
  </si>
  <si>
    <t>St Edmundsbury</t>
  </si>
  <si>
    <t>St Helens</t>
  </si>
  <si>
    <t>Stafford</t>
  </si>
  <si>
    <t>Staffordshire Moorlands</t>
  </si>
  <si>
    <t>Stevenage</t>
  </si>
  <si>
    <t>Stockport</t>
  </si>
  <si>
    <t>Stockton-on-Tees UA</t>
  </si>
  <si>
    <t>Stoke-on-Trent UA</t>
  </si>
  <si>
    <t>Stratford-on-Avon</t>
  </si>
  <si>
    <t>Stroud</t>
  </si>
  <si>
    <t>Suffolk Coastal</t>
  </si>
  <si>
    <t>Sunderland</t>
  </si>
  <si>
    <t>Surrey Heath</t>
  </si>
  <si>
    <t>Sutton</t>
  </si>
  <si>
    <t>Swale</t>
  </si>
  <si>
    <t>Swindon UA</t>
  </si>
  <si>
    <t>Tameside</t>
  </si>
  <si>
    <t>Tamworth</t>
  </si>
  <si>
    <t>Tandridge</t>
  </si>
  <si>
    <t>Taunton Deane</t>
  </si>
  <si>
    <t>Teignbridge</t>
  </si>
  <si>
    <t>Telford &amp; Wrekin UA</t>
  </si>
  <si>
    <t>Tendring</t>
  </si>
  <si>
    <t>Test Valley</t>
  </si>
  <si>
    <t>Tewkesbury</t>
  </si>
  <si>
    <t>Thanet</t>
  </si>
  <si>
    <t>Three Rivers</t>
  </si>
  <si>
    <t>Thurrock UA</t>
  </si>
  <si>
    <t>Tonbridge &amp; Malling</t>
  </si>
  <si>
    <t>Torbay UA</t>
  </si>
  <si>
    <t>Torridge</t>
  </si>
  <si>
    <t>Tower Hamlets</t>
  </si>
  <si>
    <t>Trafford</t>
  </si>
  <si>
    <t>Tunbridge Wells</t>
  </si>
  <si>
    <t>Uttlesford</t>
  </si>
  <si>
    <t>Vale of White Horse</t>
  </si>
  <si>
    <t>Wakefield</t>
  </si>
  <si>
    <t>Walsall</t>
  </si>
  <si>
    <t>Waltham Forest</t>
  </si>
  <si>
    <t>Wandsworth</t>
  </si>
  <si>
    <t>Warrington UA</t>
  </si>
  <si>
    <t>Warwick</t>
  </si>
  <si>
    <t>Watford</t>
  </si>
  <si>
    <t>Waveney</t>
  </si>
  <si>
    <t>Waverley</t>
  </si>
  <si>
    <t>Wealden</t>
  </si>
  <si>
    <t>Wellingborough</t>
  </si>
  <si>
    <t>Welwyn Hatfield</t>
  </si>
  <si>
    <t>West Berkshire UA</t>
  </si>
  <si>
    <t>West Devon</t>
  </si>
  <si>
    <t>West Dorset</t>
  </si>
  <si>
    <t>West Lancashire</t>
  </si>
  <si>
    <t>West Lindsey</t>
  </si>
  <si>
    <t>West Oxfordshire</t>
  </si>
  <si>
    <t>West Somerset</t>
  </si>
  <si>
    <t>Westminster</t>
  </si>
  <si>
    <t>Weymouth &amp; Portland</t>
  </si>
  <si>
    <t>Wigan</t>
  </si>
  <si>
    <t>Wiltshire UA</t>
  </si>
  <si>
    <t>Winchester</t>
  </si>
  <si>
    <t>Windsor &amp; Maidenhead UA</t>
  </si>
  <si>
    <t>Wirral</t>
  </si>
  <si>
    <t>Woking</t>
  </si>
  <si>
    <t>Wokingham UA</t>
  </si>
  <si>
    <t>Wolverhampton</t>
  </si>
  <si>
    <t>Worcester</t>
  </si>
  <si>
    <t>Worthing</t>
  </si>
  <si>
    <t>Wychavon</t>
  </si>
  <si>
    <t>Wycombe</t>
  </si>
  <si>
    <t>Wyre</t>
  </si>
  <si>
    <t>Wyre Forest</t>
  </si>
  <si>
    <t>York UA</t>
  </si>
  <si>
    <t xml:space="preserve"> ++++++Select your county++++++</t>
  </si>
  <si>
    <t>Buckinghamshire</t>
  </si>
  <si>
    <t>Cambridgeshire</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</si>
  <si>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</si>
  <si>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</si>
  <si>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</si>
  <si>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</si>
  <si>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</si>
  <si>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</si>
  <si>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</si>
  <si>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</si>
  <si>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</si>
  <si>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</si>
  <si>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</si>
  <si>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</si>
  <si>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</si>
  <si>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</si>
  <si>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</si>
  <si>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</si>
  <si>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Nottinghamshire</t>
  </si>
  <si>
    <t>Oxfordshire</t>
  </si>
  <si>
    <t>Somerset</t>
  </si>
  <si>
    <t>Staffordshire</t>
  </si>
  <si>
    <t>Suffolk</t>
  </si>
  <si>
    <t>Surrey</t>
  </si>
  <si>
    <t>West Sussex</t>
  </si>
  <si>
    <t>Worcestershire</t>
  </si>
  <si>
    <t xml:space="preserve">To calculate the current year instalment of new merged authorites, please add the current year instalment of the pre-merger authorities. Click below to see list of pre-merger and new authorities. </t>
  </si>
  <si>
    <t>Calculating New Homes Bonus</t>
  </si>
  <si>
    <r>
      <t>Stock of empty homes (Oct 18)</t>
    </r>
    <r>
      <rPr>
        <vertAlign val="superscript"/>
        <sz val="12"/>
        <rFont val="Calibri"/>
        <family val="2"/>
      </rPr>
      <t>4</t>
    </r>
    <r>
      <rPr>
        <sz val="12"/>
        <rFont val="Calibri"/>
        <family val="2"/>
      </rPr>
      <t>:</t>
    </r>
  </si>
  <si>
    <t>Band</t>
  </si>
  <si>
    <t>Current year instalment:</t>
  </si>
  <si>
    <r>
      <t>Dwelling stock:</t>
    </r>
    <r>
      <rPr>
        <sz val="14"/>
        <rFont val="Calibri"/>
        <family val="2"/>
      </rPr>
      <t xml:space="preserve">                       </t>
    </r>
    <r>
      <rPr>
        <sz val="12"/>
        <rFont val="Calibri"/>
        <family val="2"/>
      </rPr>
      <t xml:space="preserve">(Oct 18) </t>
    </r>
  </si>
  <si>
    <t>Lower tier</t>
  </si>
  <si>
    <t>Upper tier</t>
  </si>
  <si>
    <r>
      <t>Council tax:</t>
    </r>
    <r>
      <rPr>
        <sz val="14"/>
        <rFont val="Calibri"/>
        <family val="2"/>
      </rPr>
      <t xml:space="preserve"> </t>
    </r>
    <r>
      <rPr>
        <sz val="12"/>
        <rFont val="Calibri"/>
        <family val="2"/>
      </rPr>
      <t>average national band (2018/19)</t>
    </r>
  </si>
  <si>
    <t>Net additions (Oct 17-18):</t>
  </si>
  <si>
    <t>Total payment over 4 years:</t>
  </si>
  <si>
    <t>.. by band (and excluding change in long-term empty properties)</t>
  </si>
  <si>
    <r>
      <t>.. Empty homes brought back into use</t>
    </r>
    <r>
      <rPr>
        <vertAlign val="superscript"/>
        <sz val="14"/>
        <rFont val="Calibri"/>
        <family val="2"/>
      </rPr>
      <t>4</t>
    </r>
    <r>
      <rPr>
        <sz val="14"/>
        <rFont val="Calibri"/>
        <family val="2"/>
      </rPr>
      <t>:</t>
    </r>
  </si>
  <si>
    <t>Total net additions</t>
  </si>
  <si>
    <t>.. Converted into band D equivalents</t>
  </si>
  <si>
    <t>.. As % of stock in previous year</t>
  </si>
  <si>
    <t>National baseline (%)</t>
  </si>
  <si>
    <t>Units rewarded (above baseline)</t>
  </si>
  <si>
    <t>Payment for net additions (upper and lower tier authorities)</t>
  </si>
  <si>
    <r>
      <t>Gross affordable housing units, 2017/18</t>
    </r>
    <r>
      <rPr>
        <vertAlign val="superscript"/>
        <sz val="14"/>
        <rFont val="Calibri"/>
        <family val="2"/>
      </rPr>
      <t>5</t>
    </r>
    <r>
      <rPr>
        <sz val="14"/>
        <rFont val="Calibri"/>
        <family val="2"/>
      </rPr>
      <t>:</t>
    </r>
  </si>
  <si>
    <t>Affordable homes premium (£350 per unit)</t>
  </si>
  <si>
    <t>Data sources:</t>
  </si>
  <si>
    <r>
      <t xml:space="preserve">1. Net additional dwellings are calculated by subtracting effective stock (total stock less long-term empty homes, and demolitions) as recorded on the CTB in one year from the previous year: </t>
    </r>
    <r>
      <rPr>
        <sz val="12"/>
        <color theme="0" tint="-0.499984740745262"/>
        <rFont val="Calibri"/>
        <family val="2"/>
      </rPr>
      <t>See 'Calculating the New Homes Bonus' in the first page of this spreadsheet</t>
    </r>
  </si>
  <si>
    <r>
      <t>3.</t>
    </r>
    <r>
      <rPr>
        <sz val="12"/>
        <rFont val="Calibri"/>
        <family val="2"/>
      </rPr>
      <t xml:space="preserve"> Data taken from Affordable housing supply in England: 2017 to 2018: https://www.gov.uk/government/statistics/affordable-housing-supply-in-england-2017-to-2018</t>
    </r>
  </si>
  <si>
    <r>
      <t>4.</t>
    </r>
    <r>
      <rPr>
        <sz val="12"/>
        <rFont val="Calibri"/>
        <family val="2"/>
      </rPr>
      <t xml:space="preserve"> Long term empty homes are measured by Line 18 of the CTB 2018 form. The number brought back into use is calculated by subtracting the stock of empty homes in the current year from the previous year to give the net change. A negative figure represents an increase in the number of empty homes.</t>
    </r>
  </si>
  <si>
    <r>
      <t>5.</t>
    </r>
    <r>
      <rPr>
        <sz val="12"/>
        <rFont val="Calibri"/>
        <family val="2"/>
      </rPr>
      <t xml:space="preserve"> Affordable units comprise of social rent, intermediate rent and low cost home ownership and include both new build and acquisitions as measured by DCLG statistics; and affordable traveller pitches that comprise of pitches owned and managed by local authorities or Registered Social Landlords.</t>
    </r>
  </si>
  <si>
    <t>Select your local authority</t>
  </si>
  <si>
    <t>To calculate the current year instalment of new merged authorites, please add the current year instalment of the pre-merger authorities. Click below to see list of new and pre-merger authorities.</t>
  </si>
  <si>
    <t>Payment for one year:</t>
  </si>
  <si>
    <r>
      <t>Dwelling stock:</t>
    </r>
    <r>
      <rPr>
        <sz val="14"/>
        <rFont val="Calibri"/>
        <family val="2"/>
      </rPr>
      <t xml:space="preserve"> </t>
    </r>
    <r>
      <rPr>
        <sz val="12"/>
        <rFont val="Calibri"/>
        <family val="2"/>
      </rPr>
      <t xml:space="preserve">(Oct 18) </t>
    </r>
    <r>
      <rPr>
        <vertAlign val="superscript"/>
        <sz val="12"/>
        <rFont val="Calibri"/>
        <family val="2"/>
      </rPr>
      <t>2</t>
    </r>
  </si>
  <si>
    <t>Affordable Housing premium:</t>
  </si>
  <si>
    <t>Total:</t>
  </si>
  <si>
    <t xml:space="preserve">Total net additions by band, including affordable homes: </t>
  </si>
  <si>
    <t>Insert an estimate of housing delivery in the green boxes below:</t>
  </si>
  <si>
    <r>
      <t>Gross affordable housing units</t>
    </r>
    <r>
      <rPr>
        <b/>
        <vertAlign val="superscript"/>
        <sz val="14"/>
        <rFont val="Calibri"/>
        <family val="2"/>
      </rPr>
      <t>5</t>
    </r>
    <r>
      <rPr>
        <b/>
        <sz val="14"/>
        <rFont val="Calibri"/>
        <family val="2"/>
      </rPr>
      <t xml:space="preserve">
(£350 per year premium):</t>
    </r>
  </si>
  <si>
    <r>
      <t>Empty homes brought back into use</t>
    </r>
    <r>
      <rPr>
        <b/>
        <vertAlign val="superscript"/>
        <sz val="14"/>
        <rFont val="Calibri"/>
        <family val="2"/>
      </rPr>
      <t>4</t>
    </r>
    <r>
      <rPr>
        <b/>
        <sz val="14"/>
        <rFont val="Calibri"/>
        <family val="2"/>
      </rPr>
      <t>:</t>
    </r>
  </si>
  <si>
    <r>
      <t>Traveller pitches</t>
    </r>
    <r>
      <rPr>
        <b/>
        <vertAlign val="superscript"/>
        <sz val="14"/>
        <rFont val="Calibri"/>
        <family val="2"/>
      </rPr>
      <t>6</t>
    </r>
    <r>
      <rPr>
        <b/>
        <sz val="14"/>
        <rFont val="Calibri"/>
        <family val="2"/>
      </rPr>
      <t>:</t>
    </r>
  </si>
  <si>
    <t>Assumptions:</t>
  </si>
  <si>
    <r>
      <t>3.</t>
    </r>
    <r>
      <rPr>
        <sz val="12"/>
        <rFont val="Calibri"/>
        <family val="2"/>
      </rPr>
      <t xml:space="preserve"> Data taken from Live Table 1008 - Affordable housing supply in England: 2017 to 2018:</t>
    </r>
    <r>
      <rPr>
        <sz val="12"/>
        <color theme="0" tint="-0.499984740745262"/>
        <rFont val="Calibri"/>
        <family val="2"/>
      </rPr>
      <t xml:space="preserve"> https://www.gov.uk/government/statistics/affordable-housing-supply-in-england-2017-to-2018</t>
    </r>
  </si>
  <si>
    <r>
      <t>4.</t>
    </r>
    <r>
      <rPr>
        <sz val="12"/>
        <rFont val="Calibri"/>
        <family val="2"/>
      </rPr>
      <t xml:space="preserve"> Long term empty homes are measured by Line 18 of the CTB 2018 form.  The number brought back into use is calculated by subtracting the stock of empty homes in the current year from the previous year to give the net change. If there is an increase in the number of empty homes, enter this as a negative figure.</t>
    </r>
  </si>
  <si>
    <r>
      <t>5.</t>
    </r>
    <r>
      <rPr>
        <sz val="12"/>
        <rFont val="Calibri"/>
        <family val="2"/>
      </rPr>
      <t xml:space="preserve"> Affordable units comprise of social rent, intermediate rent and low cost home ownership and include both new build and acquisitions as measured by DCLG statistics..</t>
    </r>
  </si>
  <si>
    <r>
      <rPr>
        <b/>
        <sz val="12"/>
        <rFont val="Calibri"/>
        <family val="2"/>
      </rPr>
      <t>6.</t>
    </r>
    <r>
      <rPr>
        <sz val="12"/>
        <rFont val="Calibri"/>
        <family val="2"/>
      </rPr>
      <t xml:space="preserve"> For illustration traveller pitches are assumed to be council tax level band A (and subject to the affordable homes premium). </t>
    </r>
  </si>
  <si>
    <t>Line 1 CTB</t>
  </si>
  <si>
    <t>Line 18</t>
  </si>
  <si>
    <t>http://www.communities.gov.uk/documents/housing/xls/152924.xls</t>
  </si>
  <si>
    <t>http://www.communities.gov.uk/documents/housing/xls/1406068.xls</t>
  </si>
  <si>
    <t>Payments for Year 1 (April 2011)</t>
  </si>
  <si>
    <t>Payments for Year 2 (April 2012)</t>
  </si>
  <si>
    <t>Payments for Year 3 (April 2013)</t>
  </si>
  <si>
    <t>Payments for Year 4 (April 2014)</t>
  </si>
  <si>
    <t>Payments for Year 5 (April 2015)</t>
  </si>
  <si>
    <t>Payments for Year 6 (April 2016)</t>
  </si>
  <si>
    <t>Payments for Year 7 (April 2017)</t>
  </si>
  <si>
    <t>Payments for Year 8 (April 2018)</t>
  </si>
  <si>
    <t>County</t>
  </si>
  <si>
    <t>Region</t>
  </si>
  <si>
    <t>Local Authority</t>
  </si>
  <si>
    <t>Previous year stock - band D (Oct 17)</t>
  </si>
  <si>
    <t>Current stock (Oct 18)</t>
  </si>
  <si>
    <t>Stock of empty homes (Oct 18)</t>
  </si>
  <si>
    <t>Net change in effective stock: difference in stock on CTB form (Oct 18)</t>
  </si>
  <si>
    <t>Band D equivalents rewarded (baseline = 0.4%)</t>
  </si>
  <si>
    <t>Gross affordable housing supply (17/18) including caravan pitches</t>
  </si>
  <si>
    <t>Dwelling stock Oct 18 - CTB form Line 1</t>
  </si>
  <si>
    <t>Dwelling stock Oct 18 - CTB form Line 1: % of total stock</t>
  </si>
  <si>
    <t>Net additions: difference in stock on CTB form (Oct 17/18): Lines 1 - 3</t>
  </si>
  <si>
    <t>Difference in empty homes start year to end year</t>
  </si>
  <si>
    <t>Empty homes brought back into use</t>
  </si>
  <si>
    <t>Lower tier payment (%)</t>
  </si>
  <si>
    <t>Upper tier payment (%)</t>
  </si>
  <si>
    <t>In-year: lower tier</t>
  </si>
  <si>
    <t>Total Year 1 Payments               (inc. tier split)</t>
  </si>
  <si>
    <t>Total Year 2 Payments               (inc. tier split)</t>
  </si>
  <si>
    <t>Total Year 3 Payments               (inc. tier split)</t>
  </si>
  <si>
    <t>Total Year 4 Payments               (inc. tier split)</t>
  </si>
  <si>
    <t>Total Year 5 Payments               (inc. tier split)</t>
  </si>
  <si>
    <t>Total Year 6 Payments               (inc. tier split)</t>
  </si>
  <si>
    <t>Total Year 7 Payments               (inc. tier split)</t>
  </si>
  <si>
    <t>Total Year 8 Payments               (inc. tier split)</t>
  </si>
  <si>
    <t>-</t>
  </si>
  <si>
    <t>E07000223</t>
  </si>
  <si>
    <t>E3831</t>
  </si>
  <si>
    <t>West S</t>
  </si>
  <si>
    <t>R802</t>
  </si>
  <si>
    <t xml:space="preserve">COUNCIL TAX BAND ? </t>
  </si>
  <si>
    <t>E07000026</t>
  </si>
  <si>
    <t>E0931</t>
  </si>
  <si>
    <t>Cum</t>
  </si>
  <si>
    <t>R811</t>
  </si>
  <si>
    <t>E07000032</t>
  </si>
  <si>
    <t>E1031</t>
  </si>
  <si>
    <t>Der</t>
  </si>
  <si>
    <t>R805</t>
  </si>
  <si>
    <t>E07000224</t>
  </si>
  <si>
    <t>E3832</t>
  </si>
  <si>
    <t>E07000170</t>
  </si>
  <si>
    <t>E3031</t>
  </si>
  <si>
    <t>Notts</t>
  </si>
  <si>
    <t>E07000105</t>
  </si>
  <si>
    <t>E2231</t>
  </si>
  <si>
    <t>kent</t>
  </si>
  <si>
    <t>E07000004</t>
  </si>
  <si>
    <t>E0431</t>
  </si>
  <si>
    <t>Buck</t>
  </si>
  <si>
    <t>E07000200</t>
  </si>
  <si>
    <t>E3531</t>
  </si>
  <si>
    <t>Suff</t>
  </si>
  <si>
    <t>R804</t>
  </si>
  <si>
    <t>Year 1</t>
  </si>
  <si>
    <t>E09000002</t>
  </si>
  <si>
    <t>E5030</t>
  </si>
  <si>
    <t>R803</t>
  </si>
  <si>
    <t>Year 2</t>
  </si>
  <si>
    <t>E09000003</t>
  </si>
  <si>
    <t>E5031</t>
  </si>
  <si>
    <t>Year 3</t>
  </si>
  <si>
    <t>E08000016</t>
  </si>
  <si>
    <t>E4401</t>
  </si>
  <si>
    <t>R807</t>
  </si>
  <si>
    <t>Year 4</t>
  </si>
  <si>
    <t>E07000027</t>
  </si>
  <si>
    <t>E0932</t>
  </si>
  <si>
    <t>Year 5</t>
  </si>
  <si>
    <t>E07000066</t>
  </si>
  <si>
    <t>E1531</t>
  </si>
  <si>
    <t>Ess</t>
  </si>
  <si>
    <t>E07000084</t>
  </si>
  <si>
    <t>E1731</t>
  </si>
  <si>
    <t>Ham</t>
  </si>
  <si>
    <t>E07000171</t>
  </si>
  <si>
    <t>E3032</t>
  </si>
  <si>
    <t>E06000022</t>
  </si>
  <si>
    <t>E0101</t>
  </si>
  <si>
    <t>R801</t>
  </si>
  <si>
    <t>E06000055</t>
  </si>
  <si>
    <t>E0202</t>
  </si>
  <si>
    <t>E09000004</t>
  </si>
  <si>
    <t>E5032</t>
  </si>
  <si>
    <t>E08000025</t>
  </si>
  <si>
    <t>E4601</t>
  </si>
  <si>
    <t>R806</t>
  </si>
  <si>
    <t>E07000129</t>
  </si>
  <si>
    <t>E2431</t>
  </si>
  <si>
    <t>Lei</t>
  </si>
  <si>
    <t>E06000008</t>
  </si>
  <si>
    <t>E2301</t>
  </si>
  <si>
    <t>E06000009</t>
  </si>
  <si>
    <t>E2302</t>
  </si>
  <si>
    <t>E07000033</t>
  </si>
  <si>
    <t>E1032</t>
  </si>
  <si>
    <t>E08000001</t>
  </si>
  <si>
    <t>E4201</t>
  </si>
  <si>
    <t>E07000136</t>
  </si>
  <si>
    <t>E2531</t>
  </si>
  <si>
    <t>Linc</t>
  </si>
  <si>
    <t>E06000028</t>
  </si>
  <si>
    <t>E1202</t>
  </si>
  <si>
    <t>E1204</t>
  </si>
  <si>
    <t>N/A</t>
  </si>
  <si>
    <t>E06000036</t>
  </si>
  <si>
    <t>E0301</t>
  </si>
  <si>
    <t>E08000032</t>
  </si>
  <si>
    <t>E4701</t>
  </si>
  <si>
    <t>E07000067</t>
  </si>
  <si>
    <t>E1532</t>
  </si>
  <si>
    <t>E07000143</t>
  </si>
  <si>
    <t>E2631</t>
  </si>
  <si>
    <t>Norf</t>
  </si>
  <si>
    <t>E09000005</t>
  </si>
  <si>
    <t>E5033</t>
  </si>
  <si>
    <t>E07000068</t>
  </si>
  <si>
    <t>E1533</t>
  </si>
  <si>
    <t>E06000043</t>
  </si>
  <si>
    <t>E1401</t>
  </si>
  <si>
    <t>E06000023</t>
  </si>
  <si>
    <t>E0102</t>
  </si>
  <si>
    <t>E07000144</t>
  </si>
  <si>
    <t>E2632</t>
  </si>
  <si>
    <t>E09000006</t>
  </si>
  <si>
    <t>E5034</t>
  </si>
  <si>
    <t>E07000234</t>
  </si>
  <si>
    <t>E1831</t>
  </si>
  <si>
    <t>Worc</t>
  </si>
  <si>
    <t>E07000095</t>
  </si>
  <si>
    <t>E1931</t>
  </si>
  <si>
    <t>Hert</t>
  </si>
  <si>
    <t>E07000172</t>
  </si>
  <si>
    <t>E3033</t>
  </si>
  <si>
    <t>E07000117</t>
  </si>
  <si>
    <t>E2333</t>
  </si>
  <si>
    <t>lanc</t>
  </si>
  <si>
    <t>E08000002</t>
  </si>
  <si>
    <t>E4202</t>
  </si>
  <si>
    <t>E08000033</t>
  </si>
  <si>
    <t>E4702</t>
  </si>
  <si>
    <t>E07000008</t>
  </si>
  <si>
    <t>E0531</t>
  </si>
  <si>
    <t>Camb</t>
  </si>
  <si>
    <t>E09000007</t>
  </si>
  <si>
    <t>E5011</t>
  </si>
  <si>
    <t>E07000192</t>
  </si>
  <si>
    <t>E3431</t>
  </si>
  <si>
    <t>Staff</t>
  </si>
  <si>
    <t>E07000106</t>
  </si>
  <si>
    <t>E2232</t>
  </si>
  <si>
    <t>E07000028</t>
  </si>
  <si>
    <t>E0933</t>
  </si>
  <si>
    <t>E07000069</t>
  </si>
  <si>
    <t>E1534</t>
  </si>
  <si>
    <t>E06000056</t>
  </si>
  <si>
    <t>E0203</t>
  </si>
  <si>
    <t>E07000130</t>
  </si>
  <si>
    <t>E2432</t>
  </si>
  <si>
    <t>E07000070</t>
  </si>
  <si>
    <t>E1535</t>
  </si>
  <si>
    <t>E07000078</t>
  </si>
  <si>
    <t>E1631</t>
  </si>
  <si>
    <t>Glo</t>
  </si>
  <si>
    <t>E07000177</t>
  </si>
  <si>
    <t>E3131</t>
  </si>
  <si>
    <t>Ox</t>
  </si>
  <si>
    <t>E06000049</t>
  </si>
  <si>
    <t>E0603</t>
  </si>
  <si>
    <t>E06000050</t>
  </si>
  <si>
    <t>E0604</t>
  </si>
  <si>
    <t>E07000034</t>
  </si>
  <si>
    <t>E1033</t>
  </si>
  <si>
    <t>E07000225</t>
  </si>
  <si>
    <t>E3833</t>
  </si>
  <si>
    <t>E07000005</t>
  </si>
  <si>
    <t>E0432</t>
  </si>
  <si>
    <t>E07000118</t>
  </si>
  <si>
    <t>E2334</t>
  </si>
  <si>
    <t>E07000048</t>
  </si>
  <si>
    <t>E1232</t>
  </si>
  <si>
    <t>Dor</t>
  </si>
  <si>
    <t>E09000001</t>
  </si>
  <si>
    <t>E5010</t>
  </si>
  <si>
    <t>E07000071</t>
  </si>
  <si>
    <t>E1536</t>
  </si>
  <si>
    <t>E07000029</t>
  </si>
  <si>
    <t>E0934</t>
  </si>
  <si>
    <t>E07000150</t>
  </si>
  <si>
    <t>E2831</t>
  </si>
  <si>
    <t>North</t>
  </si>
  <si>
    <t>E06000052</t>
  </si>
  <si>
    <t>E0801</t>
  </si>
  <si>
    <t>E07000079</t>
  </si>
  <si>
    <t>E1632</t>
  </si>
  <si>
    <t>E08000026</t>
  </si>
  <si>
    <t>E4602</t>
  </si>
  <si>
    <t>E07000163</t>
  </si>
  <si>
    <t>E2731</t>
  </si>
  <si>
    <t>NY</t>
  </si>
  <si>
    <t>E07000226</t>
  </si>
  <si>
    <t>E3834</t>
  </si>
  <si>
    <t>E09000008</t>
  </si>
  <si>
    <t>E5035</t>
  </si>
  <si>
    <t>E07000096</t>
  </si>
  <si>
    <t>E1932</t>
  </si>
  <si>
    <t>E06000005</t>
  </si>
  <si>
    <t>E1301</t>
  </si>
  <si>
    <t>R808</t>
  </si>
  <si>
    <t>E07000107</t>
  </si>
  <si>
    <t>E2233</t>
  </si>
  <si>
    <t>E07000151</t>
  </si>
  <si>
    <t>E2832</t>
  </si>
  <si>
    <t>E06000015</t>
  </si>
  <si>
    <t>E1001</t>
  </si>
  <si>
    <t>E07000035</t>
  </si>
  <si>
    <t>E1035</t>
  </si>
  <si>
    <t>E08000017</t>
  </si>
  <si>
    <t>E4402</t>
  </si>
  <si>
    <t>E07000108</t>
  </si>
  <si>
    <t>E2234</t>
  </si>
  <si>
    <t>E1203</t>
  </si>
  <si>
    <t>E08000027</t>
  </si>
  <si>
    <t>E4603</t>
  </si>
  <si>
    <t>E06000047</t>
  </si>
  <si>
    <t>E1302</t>
  </si>
  <si>
    <t>E09000009</t>
  </si>
  <si>
    <t>E5036</t>
  </si>
  <si>
    <t>E07000009</t>
  </si>
  <si>
    <t>E0532</t>
  </si>
  <si>
    <t>E07000040</t>
  </si>
  <si>
    <t>E1131</t>
  </si>
  <si>
    <t>Dev</t>
  </si>
  <si>
    <t>E07000049</t>
  </si>
  <si>
    <t>E1233</t>
  </si>
  <si>
    <t>E07000085</t>
  </si>
  <si>
    <t>E1732</t>
  </si>
  <si>
    <t>E07000242</t>
  </si>
  <si>
    <t>E1933</t>
  </si>
  <si>
    <t>E07000137</t>
  </si>
  <si>
    <t>E2532</t>
  </si>
  <si>
    <t>E07000152</t>
  </si>
  <si>
    <t>E2833</t>
  </si>
  <si>
    <t>E06000011</t>
  </si>
  <si>
    <t>E2001</t>
  </si>
  <si>
    <t>E07000193</t>
  </si>
  <si>
    <t>E3432</t>
  </si>
  <si>
    <t>E3538</t>
  </si>
  <si>
    <t>E07000061</t>
  </si>
  <si>
    <t>E1432</t>
  </si>
  <si>
    <t>East S</t>
  </si>
  <si>
    <t>E07000086</t>
  </si>
  <si>
    <t>E1733</t>
  </si>
  <si>
    <t>E07000030</t>
  </si>
  <si>
    <t>E0935</t>
  </si>
  <si>
    <t>E07000207</t>
  </si>
  <si>
    <t>E3631</t>
  </si>
  <si>
    <t>Surr</t>
  </si>
  <si>
    <t>E09000010</t>
  </si>
  <si>
    <t>E5037</t>
  </si>
  <si>
    <t>E07000072</t>
  </si>
  <si>
    <t>E1537</t>
  </si>
  <si>
    <t>E07000208</t>
  </si>
  <si>
    <t>E3632</t>
  </si>
  <si>
    <t>E07000036</t>
  </si>
  <si>
    <t>E1036</t>
  </si>
  <si>
    <t>E07000041</t>
  </si>
  <si>
    <t>E1132</t>
  </si>
  <si>
    <t>E07000087</t>
  </si>
  <si>
    <t>E1734</t>
  </si>
  <si>
    <t>E07000010</t>
  </si>
  <si>
    <t>E0533</t>
  </si>
  <si>
    <t>E07000112</t>
  </si>
  <si>
    <t>E2240</t>
  </si>
  <si>
    <t>E07000201</t>
  </si>
  <si>
    <t>E3532</t>
  </si>
  <si>
    <t>E07000080</t>
  </si>
  <si>
    <t>E1633</t>
  </si>
  <si>
    <t>E07000119</t>
  </si>
  <si>
    <t>E2335</t>
  </si>
  <si>
    <t>E08000037</t>
  </si>
  <si>
    <t>E4501</t>
  </si>
  <si>
    <t>E07000173</t>
  </si>
  <si>
    <t>E3034</t>
  </si>
  <si>
    <t>E07000081</t>
  </si>
  <si>
    <t>E1634</t>
  </si>
  <si>
    <t>E07000088</t>
  </si>
  <si>
    <t>E1735</t>
  </si>
  <si>
    <t>E07000109</t>
  </si>
  <si>
    <t>E2236</t>
  </si>
  <si>
    <t>E07000145</t>
  </si>
  <si>
    <t>E2633</t>
  </si>
  <si>
    <t>E09000011</t>
  </si>
  <si>
    <t>E5012</t>
  </si>
  <si>
    <t>E07000209</t>
  </si>
  <si>
    <t>E3633</t>
  </si>
  <si>
    <t>E09000012</t>
  </si>
  <si>
    <t>E5013</t>
  </si>
  <si>
    <t>E06000006</t>
  </si>
  <si>
    <t>E0601</t>
  </si>
  <si>
    <t>E07000164</t>
  </si>
  <si>
    <t>E2732</t>
  </si>
  <si>
    <t>E09000013</t>
  </si>
  <si>
    <t>E5014</t>
  </si>
  <si>
    <t>E07000131</t>
  </si>
  <si>
    <t>E2433</t>
  </si>
  <si>
    <t>E09000014</t>
  </si>
  <si>
    <t>E5038</t>
  </si>
  <si>
    <t>E07000073</t>
  </si>
  <si>
    <t>E1538</t>
  </si>
  <si>
    <t>E07000165</t>
  </si>
  <si>
    <t>E2753</t>
  </si>
  <si>
    <t>E09000015</t>
  </si>
  <si>
    <t>E5039</t>
  </si>
  <si>
    <t>E07000089</t>
  </si>
  <si>
    <t>E1736</t>
  </si>
  <si>
    <t>E06000001</t>
  </si>
  <si>
    <t>E0701</t>
  </si>
  <si>
    <t>E07000062</t>
  </si>
  <si>
    <t>E1433</t>
  </si>
  <si>
    <t>E07000090</t>
  </si>
  <si>
    <t>E1737</t>
  </si>
  <si>
    <t>E09000016</t>
  </si>
  <si>
    <t>E5040</t>
  </si>
  <si>
    <t>E06000019</t>
  </si>
  <si>
    <t>E1801</t>
  </si>
  <si>
    <t>E07000098</t>
  </si>
  <si>
    <t>E1934</t>
  </si>
  <si>
    <t>E07000037</t>
  </si>
  <si>
    <t>E1037</t>
  </si>
  <si>
    <t>E09000017</t>
  </si>
  <si>
    <t>E5041</t>
  </si>
  <si>
    <t>E07000132</t>
  </si>
  <si>
    <t>E2434</t>
  </si>
  <si>
    <t>E07000227</t>
  </si>
  <si>
    <t>E3835</t>
  </si>
  <si>
    <t>E09000018</t>
  </si>
  <si>
    <t>E5042</t>
  </si>
  <si>
    <t>E07000011</t>
  </si>
  <si>
    <t>E0551</t>
  </si>
  <si>
    <t>E07000120</t>
  </si>
  <si>
    <t>E2336</t>
  </si>
  <si>
    <t>E07000202</t>
  </si>
  <si>
    <t>E3533</t>
  </si>
  <si>
    <t>E06000046</t>
  </si>
  <si>
    <t>E2101</t>
  </si>
  <si>
    <t>E06000053</t>
  </si>
  <si>
    <t>E4001</t>
  </si>
  <si>
    <t>E09000019</t>
  </si>
  <si>
    <t>E5015</t>
  </si>
  <si>
    <t>E09000020</t>
  </si>
  <si>
    <t>E5016</t>
  </si>
  <si>
    <t>E07000153</t>
  </si>
  <si>
    <t>E2834</t>
  </si>
  <si>
    <t>E07000146</t>
  </si>
  <si>
    <t>E2634</t>
  </si>
  <si>
    <t>E06000010</t>
  </si>
  <si>
    <t>E2002</t>
  </si>
  <si>
    <t>E09000021</t>
  </si>
  <si>
    <t>E5043</t>
  </si>
  <si>
    <t>E08000034</t>
  </si>
  <si>
    <t>E4703</t>
  </si>
  <si>
    <t>E08000011</t>
  </si>
  <si>
    <t>E4301</t>
  </si>
  <si>
    <t>E09000022</t>
  </si>
  <si>
    <t>E5017</t>
  </si>
  <si>
    <t>E07000121</t>
  </si>
  <si>
    <t>E2337</t>
  </si>
  <si>
    <t>E08000035</t>
  </si>
  <si>
    <t>E4704</t>
  </si>
  <si>
    <t>E06000016</t>
  </si>
  <si>
    <t>E2401</t>
  </si>
  <si>
    <t>E07000063</t>
  </si>
  <si>
    <t>E1435</t>
  </si>
  <si>
    <t>E09000023</t>
  </si>
  <si>
    <t>E5018</t>
  </si>
  <si>
    <t>E07000194</t>
  </si>
  <si>
    <t>E3433</t>
  </si>
  <si>
    <t>E07000138</t>
  </si>
  <si>
    <t>E2533</t>
  </si>
  <si>
    <t>E08000012</t>
  </si>
  <si>
    <t>E4302</t>
  </si>
  <si>
    <t>E06000032</t>
  </si>
  <si>
    <t>E0201</t>
  </si>
  <si>
    <t>E07000110</t>
  </si>
  <si>
    <t>E2237</t>
  </si>
  <si>
    <t>E07000074</t>
  </si>
  <si>
    <t>E1539</t>
  </si>
  <si>
    <t>E07000235</t>
  </si>
  <si>
    <t>E1851</t>
  </si>
  <si>
    <t>E08000003</t>
  </si>
  <si>
    <t>E4203</t>
  </si>
  <si>
    <t>E07000174</t>
  </si>
  <si>
    <t>E3035</t>
  </si>
  <si>
    <t>E06000035</t>
  </si>
  <si>
    <t>E2201</t>
  </si>
  <si>
    <t>E07000133</t>
  </si>
  <si>
    <t>E2436</t>
  </si>
  <si>
    <t>E07000187</t>
  </si>
  <si>
    <t>E3331</t>
  </si>
  <si>
    <t>Som</t>
  </si>
  <si>
    <t>E09000024</t>
  </si>
  <si>
    <t>E5044</t>
  </si>
  <si>
    <t>E07000042</t>
  </si>
  <si>
    <t>E1133</t>
  </si>
  <si>
    <t>E07000203</t>
  </si>
  <si>
    <t>E3534</t>
  </si>
  <si>
    <t>E07000228</t>
  </si>
  <si>
    <t>E3836</t>
  </si>
  <si>
    <t>E06000002</t>
  </si>
  <si>
    <t>E0702</t>
  </si>
  <si>
    <t>E06000042</t>
  </si>
  <si>
    <t>E0401</t>
  </si>
  <si>
    <t>E07000210</t>
  </si>
  <si>
    <t>E3634</t>
  </si>
  <si>
    <t>E07000091</t>
  </si>
  <si>
    <t>E1738</t>
  </si>
  <si>
    <t>E07000175</t>
  </si>
  <si>
    <t>E3036</t>
  </si>
  <si>
    <t>E08000021</t>
  </si>
  <si>
    <t>E4502</t>
  </si>
  <si>
    <t>E07000195</t>
  </si>
  <si>
    <t>E3434</t>
  </si>
  <si>
    <t>E09000025</t>
  </si>
  <si>
    <t>E5045</t>
  </si>
  <si>
    <t>E07000043</t>
  </si>
  <si>
    <t>E1134</t>
  </si>
  <si>
    <t>E07000050</t>
  </si>
  <si>
    <t>E1234</t>
  </si>
  <si>
    <t>E07000038</t>
  </si>
  <si>
    <t>E1038</t>
  </si>
  <si>
    <t>E06000012</t>
  </si>
  <si>
    <t>E2003</t>
  </si>
  <si>
    <t>E07000099</t>
  </si>
  <si>
    <t>E1935</t>
  </si>
  <si>
    <t>E07000139</t>
  </si>
  <si>
    <t>E2534</t>
  </si>
  <si>
    <t>E06000013</t>
  </si>
  <si>
    <t>E2004</t>
  </si>
  <si>
    <t>E07000147</t>
  </si>
  <si>
    <t>E2635</t>
  </si>
  <si>
    <t>E06000024</t>
  </si>
  <si>
    <t>E0104</t>
  </si>
  <si>
    <t>E08000022</t>
  </si>
  <si>
    <t>E4503</t>
  </si>
  <si>
    <t>E07000218</t>
  </si>
  <si>
    <t>E3731</t>
  </si>
  <si>
    <t>Warw</t>
  </si>
  <si>
    <t>E07000134</t>
  </si>
  <si>
    <t>E2437</t>
  </si>
  <si>
    <t>E07000154</t>
  </si>
  <si>
    <t>E2835</t>
  </si>
  <si>
    <t>E06000057</t>
  </si>
  <si>
    <t>E2901</t>
  </si>
  <si>
    <t>E07000148</t>
  </si>
  <si>
    <t>E2636</t>
  </si>
  <si>
    <t>E06000018</t>
  </si>
  <si>
    <t>E3001</t>
  </si>
  <si>
    <t>E07000219</t>
  </si>
  <si>
    <t>E3732</t>
  </si>
  <si>
    <t>E07000135</t>
  </si>
  <si>
    <t>E2438</t>
  </si>
  <si>
    <t>E08000004</t>
  </si>
  <si>
    <t>E4204</t>
  </si>
  <si>
    <t>E07000178</t>
  </si>
  <si>
    <t>E3132</t>
  </si>
  <si>
    <t>E07000122</t>
  </si>
  <si>
    <t>E2338</t>
  </si>
  <si>
    <t>E06000031</t>
  </si>
  <si>
    <t>E0501</t>
  </si>
  <si>
    <t>E06000026</t>
  </si>
  <si>
    <t>E1101</t>
  </si>
  <si>
    <t>E06000029</t>
  </si>
  <si>
    <t>E1201</t>
  </si>
  <si>
    <t>E06000044</t>
  </si>
  <si>
    <t>E1701</t>
  </si>
  <si>
    <t>E07000123</t>
  </si>
  <si>
    <t>E2339</t>
  </si>
  <si>
    <t>E07000051</t>
  </si>
  <si>
    <t>E1236</t>
  </si>
  <si>
    <t>E06000038</t>
  </si>
  <si>
    <t>E0303</t>
  </si>
  <si>
    <t>E09000026</t>
  </si>
  <si>
    <t>E5046</t>
  </si>
  <si>
    <t>E06000003</t>
  </si>
  <si>
    <t>E0703</t>
  </si>
  <si>
    <t>E07000236</t>
  </si>
  <si>
    <t>E1835</t>
  </si>
  <si>
    <t>E07000211</t>
  </si>
  <si>
    <t>E3635</t>
  </si>
  <si>
    <t>E07000124</t>
  </si>
  <si>
    <t>E2340</t>
  </si>
  <si>
    <t>E09000027</t>
  </si>
  <si>
    <t>E5047</t>
  </si>
  <si>
    <t>E07000166</t>
  </si>
  <si>
    <t>E2734</t>
  </si>
  <si>
    <t>E08000005</t>
  </si>
  <si>
    <t>E4205</t>
  </si>
  <si>
    <t>E07000075</t>
  </si>
  <si>
    <t>E1540</t>
  </si>
  <si>
    <t>E07000125</t>
  </si>
  <si>
    <t>E2341</t>
  </si>
  <si>
    <t>E07000064</t>
  </si>
  <si>
    <t>E1436</t>
  </si>
  <si>
    <t>E08000018</t>
  </si>
  <si>
    <t>E4403</t>
  </si>
  <si>
    <t>E07000220</t>
  </si>
  <si>
    <t>E3733</t>
  </si>
  <si>
    <t>E07000212</t>
  </si>
  <si>
    <t>E3636</t>
  </si>
  <si>
    <t>E07000176</t>
  </si>
  <si>
    <t>E3038</t>
  </si>
  <si>
    <t>E07000092</t>
  </si>
  <si>
    <t>E1740</t>
  </si>
  <si>
    <t>E06000017</t>
  </si>
  <si>
    <t>E2402</t>
  </si>
  <si>
    <t>E07000167</t>
  </si>
  <si>
    <t>E2755</t>
  </si>
  <si>
    <t>E08000006</t>
  </si>
  <si>
    <t>E4206</t>
  </si>
  <si>
    <t>E08000028</t>
  </si>
  <si>
    <t>E4604</t>
  </si>
  <si>
    <t>E07000168</t>
  </si>
  <si>
    <t>E2736</t>
  </si>
  <si>
    <t>E07000188</t>
  </si>
  <si>
    <t>E3332</t>
  </si>
  <si>
    <t>E08000014</t>
  </si>
  <si>
    <t>E4304</t>
  </si>
  <si>
    <t>E07000169</t>
  </si>
  <si>
    <t>E2757</t>
  </si>
  <si>
    <t>E07000111</t>
  </si>
  <si>
    <t>E2239</t>
  </si>
  <si>
    <t>E08000019</t>
  </si>
  <si>
    <t>E4404</t>
  </si>
  <si>
    <t>E06000051</t>
  </si>
  <si>
    <t>E3202</t>
  </si>
  <si>
    <t>E06000039</t>
  </si>
  <si>
    <t>E0304</t>
  </si>
  <si>
    <t>E08000029</t>
  </si>
  <si>
    <t>E4605</t>
  </si>
  <si>
    <t>E3336</t>
  </si>
  <si>
    <t>E07000006</t>
  </si>
  <si>
    <t>E0434</t>
  </si>
  <si>
    <t>E07000012</t>
  </si>
  <si>
    <t>E0536</t>
  </si>
  <si>
    <t>E07000039</t>
  </si>
  <si>
    <t>E1039</t>
  </si>
  <si>
    <t>E06000025</t>
  </si>
  <si>
    <t>E0103</t>
  </si>
  <si>
    <t>E07000044</t>
  </si>
  <si>
    <t>E1136</t>
  </si>
  <si>
    <t>E07000140</t>
  </si>
  <si>
    <t>E2535</t>
  </si>
  <si>
    <t>E07000141</t>
  </si>
  <si>
    <t>E2536</t>
  </si>
  <si>
    <t>E07000031</t>
  </si>
  <si>
    <t>E0936</t>
  </si>
  <si>
    <t>E07000149</t>
  </si>
  <si>
    <t>E2637</t>
  </si>
  <si>
    <t>E07000155</t>
  </si>
  <si>
    <t>E2836</t>
  </si>
  <si>
    <t>E07000179</t>
  </si>
  <si>
    <t>E3133</t>
  </si>
  <si>
    <t>E07000126</t>
  </si>
  <si>
    <t>E2342</t>
  </si>
  <si>
    <t>E07000189</t>
  </si>
  <si>
    <t>E3334</t>
  </si>
  <si>
    <t>E07000196</t>
  </si>
  <si>
    <t>E3435</t>
  </si>
  <si>
    <t>E08000023</t>
  </si>
  <si>
    <t>E4504</t>
  </si>
  <si>
    <t>E06000045</t>
  </si>
  <si>
    <t>E1702</t>
  </si>
  <si>
    <t>E06000033</t>
  </si>
  <si>
    <t>E1501</t>
  </si>
  <si>
    <t>E09000028</t>
  </si>
  <si>
    <t>E5019</t>
  </si>
  <si>
    <t>E07000213</t>
  </si>
  <si>
    <t>E3637</t>
  </si>
  <si>
    <t>E07000240</t>
  </si>
  <si>
    <t>E1936</t>
  </si>
  <si>
    <t>E07000204</t>
  </si>
  <si>
    <t>E3535</t>
  </si>
  <si>
    <t>E08000013</t>
  </si>
  <si>
    <t>E4303</t>
  </si>
  <si>
    <t>E07000197</t>
  </si>
  <si>
    <t>E3436</t>
  </si>
  <si>
    <t>E07000198</t>
  </si>
  <si>
    <t>E3437</t>
  </si>
  <si>
    <t>E07000243</t>
  </si>
  <si>
    <t>E1937</t>
  </si>
  <si>
    <t>E08000007</t>
  </si>
  <si>
    <t>E4207</t>
  </si>
  <si>
    <t>E06000004</t>
  </si>
  <si>
    <t>E0704</t>
  </si>
  <si>
    <t>E06000021</t>
  </si>
  <si>
    <t>E3401</t>
  </si>
  <si>
    <t>E07000221</t>
  </si>
  <si>
    <t>E3734</t>
  </si>
  <si>
    <t>E07000082</t>
  </si>
  <si>
    <t>E1635</t>
  </si>
  <si>
    <t>E07000205</t>
  </si>
  <si>
    <t>E3536</t>
  </si>
  <si>
    <t>E08000024</t>
  </si>
  <si>
    <t>E4505</t>
  </si>
  <si>
    <t>E07000214</t>
  </si>
  <si>
    <t>E3638</t>
  </si>
  <si>
    <t>E09000029</t>
  </si>
  <si>
    <t>E5048</t>
  </si>
  <si>
    <t>E07000113</t>
  </si>
  <si>
    <t>E2241</t>
  </si>
  <si>
    <t>E06000030</t>
  </si>
  <si>
    <t>E3901</t>
  </si>
  <si>
    <t>E08000008</t>
  </si>
  <si>
    <t>E4208</t>
  </si>
  <si>
    <t>E07000199</t>
  </si>
  <si>
    <t>E3439</t>
  </si>
  <si>
    <t>E07000215</t>
  </si>
  <si>
    <t>E3639</t>
  </si>
  <si>
    <t>E07000190</t>
  </si>
  <si>
    <t>E3333</t>
  </si>
  <si>
    <t>E07000045</t>
  </si>
  <si>
    <t>E1137</t>
  </si>
  <si>
    <t>E06000020</t>
  </si>
  <si>
    <t>E3201</t>
  </si>
  <si>
    <t>E07000076</t>
  </si>
  <si>
    <t>E1542</t>
  </si>
  <si>
    <t>E07000093</t>
  </si>
  <si>
    <t>E1742</t>
  </si>
  <si>
    <t>E07000083</t>
  </si>
  <si>
    <t>E1636</t>
  </si>
  <si>
    <t>E07000114</t>
  </si>
  <si>
    <t>E2242</t>
  </si>
  <si>
    <t>E07000102</t>
  </si>
  <si>
    <t>E1938</t>
  </si>
  <si>
    <t>E06000034</t>
  </si>
  <si>
    <t>E1502</t>
  </si>
  <si>
    <t>E07000115</t>
  </si>
  <si>
    <t>E2243</t>
  </si>
  <si>
    <t>E06000027</t>
  </si>
  <si>
    <t>E1102</t>
  </si>
  <si>
    <t>E07000046</t>
  </si>
  <si>
    <t>E1139</t>
  </si>
  <si>
    <t>E09000030</t>
  </si>
  <si>
    <t>E5020</t>
  </si>
  <si>
    <t>E08000009</t>
  </si>
  <si>
    <t>E4209</t>
  </si>
  <si>
    <t>E07000116</t>
  </si>
  <si>
    <t>E2244</t>
  </si>
  <si>
    <t>E07000077</t>
  </si>
  <si>
    <t>E1544</t>
  </si>
  <si>
    <t>E07000180</t>
  </si>
  <si>
    <t>E3134</t>
  </si>
  <si>
    <t>E08000036</t>
  </si>
  <si>
    <t>E4705</t>
  </si>
  <si>
    <t>E08000030</t>
  </si>
  <si>
    <t>E4606</t>
  </si>
  <si>
    <t>E09000031</t>
  </si>
  <si>
    <t>E5049</t>
  </si>
  <si>
    <t>E09000032</t>
  </si>
  <si>
    <t>E5021</t>
  </si>
  <si>
    <t>E06000007</t>
  </si>
  <si>
    <t>E0602</t>
  </si>
  <si>
    <t>E07000222</t>
  </si>
  <si>
    <t>E3735</t>
  </si>
  <si>
    <t>E07000103</t>
  </si>
  <si>
    <t>E1939</t>
  </si>
  <si>
    <t>E07000206</t>
  </si>
  <si>
    <t>E3537</t>
  </si>
  <si>
    <t>E07000216</t>
  </si>
  <si>
    <t>E3640</t>
  </si>
  <si>
    <t>E07000065</t>
  </si>
  <si>
    <t>E1437</t>
  </si>
  <si>
    <t>E07000156</t>
  </si>
  <si>
    <t>E2837</t>
  </si>
  <si>
    <t>E07000241</t>
  </si>
  <si>
    <t>E1940</t>
  </si>
  <si>
    <t>E06000037</t>
  </si>
  <si>
    <t>E0302</t>
  </si>
  <si>
    <t>E07000047</t>
  </si>
  <si>
    <t>E1140</t>
  </si>
  <si>
    <t>E07000052</t>
  </si>
  <si>
    <t>E1237</t>
  </si>
  <si>
    <t>E07000127</t>
  </si>
  <si>
    <t>E2343</t>
  </si>
  <si>
    <t>E07000142</t>
  </si>
  <si>
    <t>E2537</t>
  </si>
  <si>
    <t>E07000181</t>
  </si>
  <si>
    <t>E3135</t>
  </si>
  <si>
    <t>E07000191</t>
  </si>
  <si>
    <t>E3335</t>
  </si>
  <si>
    <t>E3539</t>
  </si>
  <si>
    <t>E09000033</t>
  </si>
  <si>
    <t>E5022</t>
  </si>
  <si>
    <t>E07000053</t>
  </si>
  <si>
    <t>E1238</t>
  </si>
  <si>
    <t>E08000010</t>
  </si>
  <si>
    <t>E4210</t>
  </si>
  <si>
    <t>E06000054</t>
  </si>
  <si>
    <t>E3902</t>
  </si>
  <si>
    <t>E07000094</t>
  </si>
  <si>
    <t>E1743</t>
  </si>
  <si>
    <t>E06000040</t>
  </si>
  <si>
    <t>E0305</t>
  </si>
  <si>
    <t>E08000015</t>
  </si>
  <si>
    <t>E4305</t>
  </si>
  <si>
    <t>E07000217</t>
  </si>
  <si>
    <t>E3641</t>
  </si>
  <si>
    <t>E06000041</t>
  </si>
  <si>
    <t>E0306</t>
  </si>
  <si>
    <t>E08000031</t>
  </si>
  <si>
    <t>E4607</t>
  </si>
  <si>
    <t>E07000237</t>
  </si>
  <si>
    <t>E1837</t>
  </si>
  <si>
    <t>E07000229</t>
  </si>
  <si>
    <t>E3837</t>
  </si>
  <si>
    <t>E07000238</t>
  </si>
  <si>
    <t>E1838</t>
  </si>
  <si>
    <t>E07000007</t>
  </si>
  <si>
    <t>E0435</t>
  </si>
  <si>
    <t>E07000128</t>
  </si>
  <si>
    <t>E2344</t>
  </si>
  <si>
    <t>E07000239</t>
  </si>
  <si>
    <t>E1839</t>
  </si>
  <si>
    <t>E06000014</t>
  </si>
  <si>
    <t>E2701</t>
  </si>
  <si>
    <t>E10000002</t>
  </si>
  <si>
    <t>E10000003</t>
  </si>
  <si>
    <t>E10000006</t>
  </si>
  <si>
    <t>E10000007</t>
  </si>
  <si>
    <t>E10000008</t>
  </si>
  <si>
    <t>E10000011</t>
  </si>
  <si>
    <t>E10000012</t>
  </si>
  <si>
    <t>E10000013</t>
  </si>
  <si>
    <t>E10000014</t>
  </si>
  <si>
    <t>E10000015</t>
  </si>
  <si>
    <t>E10000016</t>
  </si>
  <si>
    <t>E10000017</t>
  </si>
  <si>
    <t>Lanc</t>
  </si>
  <si>
    <t>E10000018</t>
  </si>
  <si>
    <t>E10000019</t>
  </si>
  <si>
    <t>E10000020</t>
  </si>
  <si>
    <t>E10000023</t>
  </si>
  <si>
    <t>E10000021</t>
  </si>
  <si>
    <t>E10000024</t>
  </si>
  <si>
    <t>E10000025</t>
  </si>
  <si>
    <t>E10000027</t>
  </si>
  <si>
    <t>E10000028</t>
  </si>
  <si>
    <t>E10000029</t>
  </si>
  <si>
    <t>E10000030</t>
  </si>
  <si>
    <t>E10000031</t>
  </si>
  <si>
    <t>E10000032</t>
  </si>
  <si>
    <t>E10000034</t>
  </si>
  <si>
    <t>E-Codes</t>
  </si>
  <si>
    <t>In year: upper tier</t>
  </si>
  <si>
    <t>Legacy Payments (lower tier)</t>
  </si>
  <si>
    <t>Legacy Payments (upper tier)</t>
  </si>
  <si>
    <t>Total payments (lower tier)</t>
  </si>
  <si>
    <t>Total payments (upper tier)</t>
  </si>
  <si>
    <t>Bedford ua</t>
  </si>
  <si>
    <t>Merging authorities</t>
  </si>
  <si>
    <t>CUMULATIVE TAB</t>
  </si>
  <si>
    <t xml:space="preserve">Authority </t>
  </si>
  <si>
    <t xml:space="preserve">Note </t>
  </si>
  <si>
    <t>4.Year 8 payment corrected. Total excludes repayment due to correction in Year 8 payment.</t>
  </si>
  <si>
    <t>Suffolk coastal &amp;Waveney</t>
  </si>
  <si>
    <t>4. From 2019-20 this authority will have merged to form East Suffolk. Please see new authority for this year's payment onwards.</t>
  </si>
  <si>
    <t>Forest heath and St Edmundsbury</t>
  </si>
  <si>
    <t>4. From 2019-20 this authority will have merged to form West Suffolk. Please see new authority for this year's payment onwards.</t>
  </si>
  <si>
    <t>Taunton Deane &amp; West Somerset</t>
  </si>
  <si>
    <t>4. From 2019-20 this authority will have merged to form Somerset West and Taunton. Please see new authority for this year's payment onwards.</t>
  </si>
  <si>
    <t>East Dorset,North Dorset,Purbeck,Weymouth &amp; Portland and West Dorset</t>
  </si>
  <si>
    <t>4. From 2019-20 this authority will have merged to form Dorset UA. Please see new authority for this year's payment onwards.</t>
  </si>
  <si>
    <t>Bournemouth UA, Christchurch and Poole UA</t>
  </si>
  <si>
    <t>4. From 2019-20 this authority will have merged to form Bournemouth, Christchurch and Poole UA. Please see new authority for this year's payment onwards.</t>
  </si>
  <si>
    <t>Dorset CC</t>
  </si>
  <si>
    <t>4. From 2019-20 this authority will have ceased to exist, with part of its geography covered by Dorset UA and part Bournemouth, Christchurch and Poole UA. Please see new authorities for this year's payment onwards.</t>
  </si>
  <si>
    <t>4. This authority will be formed as a result of a merger of Suffolk Coastal and Waveney. Therefore 2019-20 is the first year it will receive a New Homes Bonus payment. Please see the pre-merger authorities for payments in previous years.</t>
  </si>
  <si>
    <t>4. This authority will be formed as a result of a merger of Forest Heath and St. Edmundsbury. Therefore 2019-20 is the first year it will receive a New Homes Bonus payment. Please see the pre-merger authorities for payments in previous years.</t>
  </si>
  <si>
    <t>4. This authority will be formed as a result of a merger of West Somerset and Taunton Deane. Therefore 2019-20 is the first year it will receive a New Homes Bonus payment. Please see the pre-merger authorities for payments in previous years.</t>
  </si>
  <si>
    <t>4. This authority will be formed as a result of a merger of Dorset County Council, East Dorset, North Dorset, Purbeck, Weymouth &amp; Portland and West Dorset. Therefore 2019-20 is the first year it will receive a New Homes Bonus payment. Please see the pre-merger authorities for payments in previous years.</t>
  </si>
  <si>
    <t>4. This authority will be formed as a result of a merger of Bournemouth UA, Christchurch and Poole UA. Therefore 2019-20 is the first year it will receive a New Homes Bonus payment. Please see the pre-merger authorities for payments in previous years.</t>
  </si>
  <si>
    <t>IN YEAR TAB AND ESTIMATES</t>
  </si>
  <si>
    <t>Dorset,East Dorset,North Dorset,Purbeck,Weymouth &amp; Portland and West Dorset</t>
  </si>
  <si>
    <t xml:space="preserve">To calculate the current year instalment, please add the current year instalment of the Suffolk Coastal and Waveney. </t>
  </si>
  <si>
    <t xml:space="preserve">To calculate the current year instalment, please add the current year instalment of the individual authorities. </t>
  </si>
  <si>
    <t xml:space="preserve">To calculate the current year instalment of new merged authorites, please add the current year instalment of the individual authorities.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</si>
</sst>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0.00_);_(* \(#,##0.00\);_(* &quot;-&quot;??_);_(@_)"/>
    <numFmt numFmtId="165" formatCode="&quot;£&quot;#,##0_);[Red]\(&quot;£&quot;#,##0\)"/>
    <numFmt numFmtId="166" formatCode="_(&quot;£&quot;* #,##0.00_);_(&quot;£&quot;* \(#,##0.00\);_(&quot;£&quot;* &quot;-&quot;??_);_(@_)"/>
    <numFmt numFmtId="167" formatCode="_-* #,##0_-;\-* #,##0_-;_-* &quot;-&quot;??_-;_-@_-"/>
    <numFmt numFmtId="168" formatCode="&quot;£&quot;#,##0.00"/>
    <numFmt numFmtId="169" formatCode="&quot;£&quot;#,##0"/>
    <numFmt numFmtId="170" formatCode="&quot;£&quot;#,##0_);\(&quot;£&quot;#,##0\)"/>
    <numFmt numFmtId="171" formatCode="_-&quot;£&quot;* #,##0_-;\-&quot;£&quot;* #,##0_-;_-&quot;£&quot;* &quot;-&quot;??_-;_-@_-"/>
    <numFmt numFmtId="172" formatCode="0000"/>
    <numFmt numFmtId="173" formatCode="#,##0_);;&quot;- &quot;_);@_)\ "/>
    <numFmt numFmtId="174" formatCode="_(General"/>
    <numFmt numFmtId="175" formatCode="_(* #,##0_);_(* \(#,##0\);_(* &quot;-&quot;??_);_(@_)"/>
    <numFmt numFmtId="176" formatCode="&quot;£&quot;#,##0.0000"/>
    <numFmt numFmtId="177" formatCode="_(&quot;£&quot;* #,##0_);_(&quot;£&quot;* \(#,##0\);_(&quot;£&quot;* &quot;-&quot;??_);_(@_)"/>
  </numFmts>
  <fonts count="110" x14ac:knownFonts="1">
    <font>
      <sz val="10"/>
      <name val="Arial"/>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Calibri"/>
      <family val="2"/>
    </font>
    <font>
      <b/>
      <sz val="28"/>
      <color indexed="21"/>
      <name val="Calibri"/>
      <family val="2"/>
    </font>
    <font>
      <sz val="12"/>
      <color theme="0"/>
      <name val="Calibri"/>
      <family val="2"/>
    </font>
    <font>
      <sz val="14"/>
      <color theme="0"/>
      <name val="Calibri"/>
      <family val="2"/>
    </font>
    <font>
      <b/>
      <sz val="36"/>
      <color indexed="21"/>
      <name val="Calibri"/>
      <family val="2"/>
    </font>
    <font>
      <b/>
      <sz val="18"/>
      <color indexed="9"/>
      <name val="Calibri"/>
      <family val="2"/>
    </font>
    <font>
      <sz val="12"/>
      <name val="Calibri"/>
      <family val="2"/>
    </font>
    <font>
      <sz val="10"/>
      <name val="Arial"/>
      <family val="2"/>
    </font>
    <font>
      <b/>
      <sz val="20"/>
      <color indexed="12"/>
      <name val="Calibri"/>
      <family val="2"/>
    </font>
    <font>
      <sz val="16"/>
      <name val="Calibri"/>
      <family val="2"/>
    </font>
    <font>
      <vertAlign val="superscript"/>
      <sz val="12"/>
      <name val="Calibri"/>
      <family val="2"/>
    </font>
    <font>
      <u/>
      <sz val="10"/>
      <color indexed="12"/>
      <name val="Arial"/>
      <family val="2"/>
    </font>
    <font>
      <b/>
      <u/>
      <sz val="16"/>
      <color indexed="21"/>
      <name val="Calibri"/>
      <family val="2"/>
    </font>
    <font>
      <sz val="14"/>
      <name val="Calibri"/>
      <family val="2"/>
    </font>
    <font>
      <sz val="10"/>
      <color indexed="49"/>
      <name val="Calibri"/>
      <family val="2"/>
    </font>
    <font>
      <b/>
      <sz val="20"/>
      <color indexed="49"/>
      <name val="Calibri"/>
      <family val="2"/>
    </font>
    <font>
      <b/>
      <sz val="10"/>
      <name val="Calibri"/>
      <family val="2"/>
    </font>
    <font>
      <b/>
      <sz val="20"/>
      <color indexed="21"/>
      <name val="Calibri"/>
      <family val="2"/>
    </font>
    <font>
      <sz val="14"/>
      <color indexed="21"/>
      <name val="Calibri"/>
      <family val="2"/>
    </font>
    <font>
      <b/>
      <sz val="14"/>
      <name val="Calibri"/>
      <family val="2"/>
    </font>
    <font>
      <b/>
      <sz val="18"/>
      <color indexed="21"/>
      <name val="Calibri"/>
      <family val="2"/>
    </font>
    <font>
      <b/>
      <sz val="12"/>
      <name val="Calibri"/>
      <family val="2"/>
    </font>
    <font>
      <b/>
      <sz val="20"/>
      <name val="Calibri"/>
      <family val="2"/>
    </font>
    <font>
      <b/>
      <sz val="20"/>
      <color indexed="9"/>
      <name val="Calibri"/>
      <family val="2"/>
    </font>
    <font>
      <b/>
      <sz val="16"/>
      <name val="Calibri"/>
      <family val="2"/>
    </font>
    <font>
      <sz val="12"/>
      <color theme="0" tint="-0.499984740745262"/>
      <name val="Calibri"/>
      <family val="2"/>
    </font>
    <font>
      <b/>
      <sz val="18"/>
      <color indexed="81"/>
      <name val="Calibri"/>
      <family val="2"/>
    </font>
    <font>
      <sz val="18"/>
      <name val="Calibri"/>
      <family val="2"/>
    </font>
    <font>
      <b/>
      <sz val="22"/>
      <color indexed="21"/>
      <name val="Calibri"/>
      <family val="2"/>
    </font>
    <font>
      <b/>
      <u/>
      <sz val="14"/>
      <name val="Calibri"/>
      <family val="2"/>
    </font>
    <font>
      <vertAlign val="superscript"/>
      <sz val="14"/>
      <name val="Calibri"/>
      <family val="2"/>
    </font>
    <font>
      <sz val="12"/>
      <color indexed="9"/>
      <name val="Calibri"/>
      <family val="2"/>
    </font>
    <font>
      <b/>
      <sz val="14"/>
      <color indexed="21"/>
      <name val="Calibri"/>
      <family val="2"/>
    </font>
    <font>
      <sz val="18"/>
      <color indexed="81"/>
      <name val="Calibri"/>
      <family val="2"/>
    </font>
    <font>
      <b/>
      <sz val="20"/>
      <color theme="0"/>
      <name val="Calibri"/>
      <family val="2"/>
    </font>
    <font>
      <b/>
      <sz val="18"/>
      <color theme="0"/>
      <name val="Calibri"/>
      <family val="2"/>
    </font>
    <font>
      <b/>
      <sz val="18"/>
      <name val="Calibri"/>
      <family val="2"/>
    </font>
    <font>
      <b/>
      <u/>
      <sz val="16"/>
      <name val="Calibri"/>
      <family val="2"/>
    </font>
    <font>
      <sz val="14"/>
      <name val="Arial"/>
      <family val="2"/>
    </font>
    <font>
      <b/>
      <vertAlign val="superscript"/>
      <sz val="14"/>
      <name val="Calibri"/>
      <family val="2"/>
    </font>
    <font>
      <sz val="10"/>
      <color indexed="9"/>
      <name val="Calibri"/>
      <family val="2"/>
    </font>
    <font>
      <sz val="10"/>
      <color theme="0"/>
      <name val="Calibri"/>
      <family val="2"/>
    </font>
    <font>
      <sz val="11"/>
      <name val="Calibri"/>
      <family val="2"/>
    </font>
    <font>
      <b/>
      <sz val="10"/>
      <color indexed="12"/>
      <name val="Arial"/>
      <family val="2"/>
    </font>
    <font>
      <b/>
      <sz val="16"/>
      <color indexed="10"/>
      <name val="Arial"/>
      <family val="2"/>
    </font>
    <font>
      <b/>
      <sz val="10"/>
      <name val="Arial"/>
      <family val="2"/>
    </font>
    <font>
      <sz val="8"/>
      <name val="Arial"/>
      <family val="2"/>
    </font>
    <font>
      <b/>
      <sz val="14"/>
      <color indexed="12"/>
      <name val="Arial"/>
      <family val="2"/>
    </font>
    <font>
      <b/>
      <i/>
      <sz val="10"/>
      <name val="Arial"/>
      <family val="2"/>
    </font>
    <font>
      <sz val="10"/>
      <color indexed="8"/>
      <name val="Arial"/>
      <family val="2"/>
    </font>
    <font>
      <sz val="11"/>
      <color theme="1"/>
      <name val="Calibri"/>
      <family val="2"/>
      <scheme val="minor"/>
    </font>
    <font>
      <sz val="11"/>
      <color theme="0"/>
      <name val="Calibri"/>
      <family val="2"/>
      <scheme val="minor"/>
    </font>
    <font>
      <b/>
      <sz val="18"/>
      <name val="Arial"/>
      <family val="2"/>
    </font>
    <font>
      <sz val="11"/>
      <color rgb="FF9C0006"/>
      <name val="Calibri"/>
      <family val="2"/>
      <scheme val="minor"/>
    </font>
    <font>
      <b/>
      <sz val="11"/>
      <color rgb="FFFA7D00"/>
      <name val="Calibri"/>
      <family val="2"/>
      <scheme val="minor"/>
    </font>
    <font>
      <b/>
      <sz val="11"/>
      <color theme="0"/>
      <name val="Calibri"/>
      <family val="2"/>
      <scheme val="minor"/>
    </font>
    <font>
      <sz val="11"/>
      <color theme="1"/>
      <name val="Verdana"/>
      <family val="2"/>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0"/>
      <color theme="1"/>
      <name val="Arial"/>
      <family val="2"/>
    </font>
    <font>
      <b/>
      <sz val="11"/>
      <color rgb="FF3F3F3F"/>
      <name val="Calibri"/>
      <family val="2"/>
      <scheme val="minor"/>
    </font>
    <font>
      <b/>
      <sz val="8"/>
      <color rgb="FF000000"/>
      <name val="Arial"/>
      <family val="2"/>
    </font>
    <font>
      <sz val="11"/>
      <name val="Times New Roman"/>
      <family val="1"/>
    </font>
    <font>
      <b/>
      <sz val="11"/>
      <name val="Times New Roman"/>
      <family val="1"/>
    </font>
    <font>
      <b/>
      <sz val="12"/>
      <name val="Times New Roman"/>
      <family val="1"/>
    </font>
    <font>
      <b/>
      <sz val="18"/>
      <color indexed="56"/>
      <name val="Cambria"/>
      <family val="2"/>
    </font>
    <font>
      <b/>
      <sz val="11"/>
      <color theme="1"/>
      <name val="Calibri"/>
      <family val="2"/>
      <scheme val="minor"/>
    </font>
    <font>
      <sz val="11"/>
      <color rgb="FFFF0000"/>
      <name val="Calibri"/>
      <family val="2"/>
      <scheme val="minor"/>
    </font>
    <font>
      <b/>
      <sz val="10"/>
      <color rgb="FF0000CC"/>
      <name val="Arial"/>
      <family val="2"/>
    </font>
    <font>
      <b/>
      <sz val="22"/>
      <color indexed="10"/>
      <name val="Calibri"/>
      <family val="2"/>
    </font>
    <font>
      <sz val="14"/>
      <color indexed="10"/>
      <name val="Calibri"/>
      <family val="2"/>
    </font>
    <font>
      <sz val="10"/>
      <color indexed="21"/>
      <name val="Arial"/>
      <family val="2"/>
    </font>
    <font>
      <sz val="10"/>
      <color indexed="21"/>
      <name val="Calibri"/>
      <family val="2"/>
    </font>
    <font>
      <u/>
      <sz val="16"/>
      <color indexed="9"/>
      <name val="Calibri"/>
      <family val="2"/>
    </font>
    <font>
      <sz val="16"/>
      <color indexed="9"/>
      <name val="Calibri"/>
      <family val="2"/>
    </font>
    <font>
      <sz val="16"/>
      <color indexed="21"/>
      <name val="Calibri"/>
      <family val="2"/>
    </font>
    <font>
      <sz val="14"/>
      <color indexed="9"/>
      <name val="Calibri"/>
      <family val="2"/>
    </font>
    <font>
      <sz val="10"/>
      <name val="Arial"/>
      <family val="2"/>
    </font>
    <font>
      <b/>
      <u/>
      <sz val="14"/>
      <color theme="0"/>
      <name val="Calibri"/>
      <family val="2"/>
    </font>
    <font>
      <sz val="10"/>
      <color theme="0"/>
      <name val="Arial"/>
      <family val="2"/>
    </font>
    <font>
      <b/>
      <sz val="22"/>
      <color theme="0"/>
      <name val="Calibri"/>
      <family val="2"/>
    </font>
    <font>
      <sz val="12"/>
      <name val="Times New Roman"/>
      <family val="1"/>
    </font>
    <font>
      <u/>
      <sz val="12"/>
      <color indexed="12"/>
      <name val="Calibri"/>
      <family val="2"/>
      <scheme val="minor"/>
    </font>
    <font>
      <sz val="12"/>
      <name val="Calibri"/>
      <family val="2"/>
      <scheme val="minor"/>
    </font>
    <font>
      <sz val="12"/>
      <color theme="0" tint="-0.14999847407452621"/>
      <name val="Calibri"/>
      <family val="2"/>
    </font>
    <font>
      <i/>
      <sz val="12"/>
      <name val="Calibri"/>
      <family val="2"/>
      <scheme val="minor"/>
    </font>
    <font>
      <u/>
      <sz val="16"/>
      <color theme="0"/>
      <name val="Calibri"/>
      <family val="2"/>
      <scheme val="minor"/>
    </font>
    <font>
      <sz val="10"/>
      <name val="Arial"/>
      <family val="2"/>
    </font>
    <font>
      <u/>
      <sz val="7.5"/>
      <color indexed="12"/>
      <name val="Arial"/>
      <family val="2"/>
    </font>
    <font>
      <b/>
      <sz val="12"/>
      <name val="Arial"/>
      <family val="2"/>
    </font>
    <font>
      <u/>
      <sz val="12"/>
      <color indexed="12"/>
      <name val="Arial"/>
      <family val="2"/>
    </font>
    <font>
      <sz val="10"/>
      <name val="Tahoma"/>
      <family val="2"/>
    </font>
    <font>
      <sz val="16"/>
      <color theme="0"/>
      <name val="Calibri"/>
      <family val="2"/>
    </font>
    <font>
      <b/>
      <sz val="12"/>
      <color theme="0"/>
      <name val="Calibri"/>
      <family val="2"/>
    </font>
    <font>
      <b/>
      <sz val="10"/>
      <color theme="3"/>
      <name val="Arial"/>
      <family val="2"/>
    </font>
    <font>
      <b/>
      <sz val="20"/>
      <color rgb="FFFFFFFF"/>
      <name val="Calibri"/>
      <family val="2"/>
    </font>
  </fonts>
  <fills count="44">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theme="0"/>
        <bgColor indexed="64"/>
      </patternFill>
    </fill>
    <fill>
      <patternFill patternType="solid">
        <fgColor theme="0" tint="-0.24994659260841701"/>
        <bgColor indexed="64"/>
      </patternFill>
    </fill>
    <fill>
      <patternFill patternType="solid">
        <fgColor indexed="47"/>
        <bgColor indexed="64"/>
      </patternFill>
    </fill>
    <fill>
      <patternFill patternType="solid">
        <fgColor indexed="43"/>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9" tint="0.39997558519241921"/>
        <bgColor indexed="64"/>
      </patternFill>
    </fill>
    <fill>
      <patternFill patternType="solid">
        <fgColor rgb="FF92D050"/>
        <bgColor indexed="64"/>
      </patternFill>
    </fill>
    <fill>
      <patternFill patternType="solid">
        <fgColor rgb="FFFF000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bottom style="double">
        <color indexed="64"/>
      </bottom>
      <diagonal/>
    </border>
  </borders>
  <cellStyleXfs count="179">
    <xf numFmtId="0" fontId="0" fillId="0" borderId="0"/>
    <xf numFmtId="164" fontId="14" fillId="0" borderId="0" applyFont="0" applyFill="0" applyBorder="0" applyAlignment="0" applyProtection="0"/>
    <xf numFmtId="9" fontId="14" fillId="0" borderId="0" applyFont="0" applyFill="0" applyBorder="0" applyAlignment="0" applyProtection="0"/>
    <xf numFmtId="0" fontId="18" fillId="0" borderId="0" applyNumberFormat="0" applyFill="0" applyBorder="0" applyAlignment="0" applyProtection="0">
      <alignment vertical="top"/>
      <protection locked="0"/>
    </xf>
    <xf numFmtId="166" fontId="14" fillId="0" borderId="0" applyFont="0" applyFill="0" applyBorder="0" applyAlignment="0" applyProtection="0"/>
    <xf numFmtId="0" fontId="14" fillId="0" borderId="0"/>
    <xf numFmtId="0" fontId="57" fillId="17" borderId="0" applyNumberFormat="0" applyBorder="0" applyAlignment="0" applyProtection="0"/>
    <xf numFmtId="0" fontId="57" fillId="21" borderId="0" applyNumberFormat="0" applyBorder="0" applyAlignment="0" applyProtection="0"/>
    <xf numFmtId="0" fontId="57" fillId="25" borderId="0" applyNumberFormat="0" applyBorder="0" applyAlignment="0" applyProtection="0"/>
    <xf numFmtId="0" fontId="57" fillId="29" borderId="0" applyNumberFormat="0" applyBorder="0" applyAlignment="0" applyProtection="0"/>
    <xf numFmtId="0" fontId="57" fillId="33" borderId="0" applyNumberFormat="0" applyBorder="0" applyAlignment="0" applyProtection="0"/>
    <xf numFmtId="0" fontId="57" fillId="37" borderId="0" applyNumberFormat="0" applyBorder="0" applyAlignment="0" applyProtection="0"/>
    <xf numFmtId="0" fontId="57" fillId="18" borderId="0" applyNumberFormat="0" applyBorder="0" applyAlignment="0" applyProtection="0"/>
    <xf numFmtId="0" fontId="57" fillId="22" borderId="0" applyNumberFormat="0" applyBorder="0" applyAlignment="0" applyProtection="0"/>
    <xf numFmtId="0" fontId="57" fillId="26" borderId="0" applyNumberFormat="0" applyBorder="0" applyAlignment="0" applyProtection="0"/>
    <xf numFmtId="0" fontId="57" fillId="30" borderId="0" applyNumberFormat="0" applyBorder="0" applyAlignment="0" applyProtection="0"/>
    <xf numFmtId="0" fontId="57" fillId="34" borderId="0" applyNumberFormat="0" applyBorder="0" applyAlignment="0" applyProtection="0"/>
    <xf numFmtId="0" fontId="57" fillId="38" borderId="0" applyNumberFormat="0" applyBorder="0" applyAlignment="0" applyProtection="0"/>
    <xf numFmtId="0" fontId="58" fillId="19" borderId="0" applyNumberFormat="0" applyBorder="0" applyAlignment="0" applyProtection="0"/>
    <xf numFmtId="0" fontId="58" fillId="23" borderId="0" applyNumberFormat="0" applyBorder="0" applyAlignment="0" applyProtection="0"/>
    <xf numFmtId="0" fontId="58" fillId="27" borderId="0" applyNumberFormat="0" applyBorder="0" applyAlignment="0" applyProtection="0"/>
    <xf numFmtId="0" fontId="58" fillId="31" borderId="0" applyNumberFormat="0" applyBorder="0" applyAlignment="0" applyProtection="0"/>
    <xf numFmtId="0" fontId="58" fillId="35" borderId="0" applyNumberFormat="0" applyBorder="0" applyAlignment="0" applyProtection="0"/>
    <xf numFmtId="0" fontId="58" fillId="39" borderId="0" applyNumberFormat="0" applyBorder="0" applyAlignment="0" applyProtection="0"/>
    <xf numFmtId="0" fontId="58" fillId="16" borderId="0" applyNumberFormat="0" applyBorder="0" applyAlignment="0" applyProtection="0"/>
    <xf numFmtId="0" fontId="58" fillId="20" borderId="0" applyNumberFormat="0" applyBorder="0" applyAlignment="0" applyProtection="0"/>
    <xf numFmtId="0" fontId="58" fillId="24" borderId="0" applyNumberFormat="0" applyBorder="0" applyAlignment="0" applyProtection="0"/>
    <xf numFmtId="0" fontId="58" fillId="28" borderId="0" applyNumberFormat="0" applyBorder="0" applyAlignment="0" applyProtection="0"/>
    <xf numFmtId="0" fontId="58" fillId="32" borderId="0" applyNumberFormat="0" applyBorder="0" applyAlignment="0" applyProtection="0"/>
    <xf numFmtId="0" fontId="58" fillId="36" borderId="0" applyNumberFormat="0" applyBorder="0" applyAlignment="0" applyProtection="0"/>
    <xf numFmtId="0" fontId="59" fillId="0" borderId="0" applyNumberFormat="0" applyFont="0" applyBorder="0" applyAlignment="0">
      <alignment horizontal="left" vertical="center"/>
    </xf>
    <xf numFmtId="0" fontId="60" fillId="10" borderId="0" applyNumberFormat="0" applyBorder="0" applyAlignment="0" applyProtection="0"/>
    <xf numFmtId="0" fontId="61" fillId="13" borderId="19" applyNumberFormat="0" applyAlignment="0" applyProtection="0"/>
    <xf numFmtId="172" fontId="14" fillId="2" borderId="25">
      <alignment horizontal="right" vertical="top"/>
    </xf>
    <xf numFmtId="0" fontId="14" fillId="2" borderId="25">
      <alignment horizontal="left" indent="5"/>
    </xf>
    <xf numFmtId="172" fontId="14" fillId="2" borderId="1" applyNumberFormat="0">
      <alignment horizontal="right" vertical="top"/>
    </xf>
    <xf numFmtId="0" fontId="14" fillId="2" borderId="1">
      <alignment horizontal="left" indent="3"/>
    </xf>
    <xf numFmtId="172" fontId="52" fillId="2" borderId="1" applyNumberFormat="0">
      <alignment horizontal="right" vertical="top"/>
    </xf>
    <xf numFmtId="0" fontId="52" fillId="2" borderId="1">
      <alignment horizontal="left" indent="1"/>
    </xf>
    <xf numFmtId="0" fontId="52" fillId="2" borderId="1">
      <alignment horizontal="right" vertical="top"/>
    </xf>
    <xf numFmtId="0" fontId="52" fillId="2" borderId="1">
      <alignment horizontal="left" indent="2"/>
    </xf>
    <xf numFmtId="172" fontId="14" fillId="2" borderId="1" applyNumberFormat="0">
      <alignment horizontal="right" vertical="top"/>
    </xf>
    <xf numFmtId="0" fontId="14" fillId="2" borderId="1">
      <alignment horizontal="left" indent="3"/>
    </xf>
    <xf numFmtId="0" fontId="62" fillId="14" borderId="22" applyNumberFormat="0" applyAlignment="0" applyProtection="0"/>
    <xf numFmtId="164" fontId="14" fillId="0" borderId="0" applyFont="0" applyFill="0" applyBorder="0" applyAlignment="0" applyProtection="0"/>
    <xf numFmtId="164" fontId="57"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6" fillId="0" borderId="0" applyFont="0" applyFill="0" applyBorder="0" applyAlignment="0" applyProtection="0"/>
    <xf numFmtId="164" fontId="5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3" fillId="0" borderId="0" applyFont="0" applyFill="0" applyBorder="0" applyAlignment="0" applyProtection="0"/>
    <xf numFmtId="0" fontId="64" fillId="0" borderId="0" applyNumberFormat="0" applyFill="0" applyBorder="0" applyAlignment="0" applyProtection="0"/>
    <xf numFmtId="0" fontId="65" fillId="9" borderId="0" applyNumberFormat="0" applyBorder="0" applyAlignment="0" applyProtection="0"/>
    <xf numFmtId="0" fontId="66" fillId="0" borderId="16" applyNumberFormat="0" applyFill="0" applyAlignment="0" applyProtection="0"/>
    <xf numFmtId="0" fontId="67" fillId="0" borderId="17" applyNumberFormat="0" applyFill="0" applyAlignment="0" applyProtection="0"/>
    <xf numFmtId="0" fontId="68" fillId="0" borderId="18"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18" fillId="0" borderId="0" applyNumberFormat="0" applyFill="0" applyBorder="0" applyAlignment="0" applyProtection="0">
      <alignment vertical="top"/>
      <protection locked="0"/>
    </xf>
    <xf numFmtId="0" fontId="70" fillId="12" borderId="19" applyNumberFormat="0" applyAlignment="0" applyProtection="0"/>
    <xf numFmtId="0" fontId="71" fillId="0" borderId="21" applyNumberFormat="0" applyFill="0" applyAlignment="0" applyProtection="0"/>
    <xf numFmtId="0" fontId="72" fillId="11" borderId="0" applyNumberFormat="0" applyBorder="0" applyAlignment="0" applyProtection="0"/>
    <xf numFmtId="0" fontId="6" fillId="0" borderId="0"/>
    <xf numFmtId="0" fontId="6" fillId="0" borderId="0"/>
    <xf numFmtId="0" fontId="6" fillId="0" borderId="0"/>
    <xf numFmtId="0" fontId="63" fillId="0" borderId="0"/>
    <xf numFmtId="0" fontId="6" fillId="0" borderId="0"/>
    <xf numFmtId="0" fontId="73" fillId="0" borderId="0"/>
    <xf numFmtId="0" fontId="14" fillId="0" borderId="0"/>
    <xf numFmtId="0" fontId="14" fillId="0" borderId="0"/>
    <xf numFmtId="0" fontId="14" fillId="0" borderId="0"/>
    <xf numFmtId="0" fontId="73" fillId="0" borderId="0"/>
    <xf numFmtId="0" fontId="14" fillId="0" borderId="0">
      <alignment horizontal="left" wrapText="1"/>
    </xf>
    <xf numFmtId="0" fontId="6" fillId="0" borderId="0"/>
    <xf numFmtId="0" fontId="6" fillId="0" borderId="0"/>
    <xf numFmtId="0" fontId="56" fillId="0" borderId="0"/>
    <xf numFmtId="0" fontId="14" fillId="0" borderId="0"/>
    <xf numFmtId="0" fontId="6" fillId="0" borderId="0"/>
    <xf numFmtId="0" fontId="57" fillId="15" borderId="23" applyNumberFormat="0" applyFont="0" applyAlignment="0" applyProtection="0"/>
    <xf numFmtId="0" fontId="74" fillId="13" borderId="20" applyNumberFormat="0" applyAlignment="0" applyProtection="0"/>
    <xf numFmtId="9" fontId="14" fillId="0" borderId="0" applyFont="0" applyFill="0" applyBorder="0" applyAlignment="0" applyProtection="0"/>
    <xf numFmtId="9" fontId="6" fillId="0" borderId="0" applyFont="0" applyFill="0" applyBorder="0" applyAlignment="0" applyProtection="0"/>
    <xf numFmtId="9" fontId="5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63" fillId="0" borderId="0" applyFont="0" applyFill="0" applyBorder="0" applyAlignment="0" applyProtection="0"/>
    <xf numFmtId="9" fontId="6" fillId="0" borderId="0" applyFont="0" applyFill="0" applyBorder="0" applyAlignment="0" applyProtection="0"/>
    <xf numFmtId="0" fontId="75" fillId="0" borderId="0" applyNumberFormat="0" applyBorder="0" applyProtection="0">
      <alignment horizontal="left"/>
    </xf>
    <xf numFmtId="173" fontId="76" fillId="0" borderId="26" applyFill="0" applyBorder="0" applyProtection="0">
      <alignment horizontal="right"/>
    </xf>
    <xf numFmtId="0" fontId="77" fillId="0" borderId="0" applyNumberFormat="0" applyFill="0" applyBorder="0" applyProtection="0">
      <alignment horizontal="center" vertical="center" wrapText="1"/>
    </xf>
    <xf numFmtId="1" fontId="78" fillId="0" borderId="0" applyNumberFormat="0" applyFill="0" applyBorder="0" applyProtection="0">
      <alignment horizontal="right" vertical="top"/>
    </xf>
    <xf numFmtId="174" fontId="76" fillId="0" borderId="0" applyNumberFormat="0" applyFill="0" applyBorder="0" applyProtection="0">
      <alignment horizontal="left"/>
    </xf>
    <xf numFmtId="0" fontId="78" fillId="0" borderId="0" applyNumberFormat="0" applyFill="0" applyBorder="0" applyProtection="0">
      <alignment horizontal="left" vertical="top"/>
    </xf>
    <xf numFmtId="0" fontId="79" fillId="0" borderId="0" applyNumberFormat="0" applyFill="0" applyBorder="0" applyAlignment="0" applyProtection="0"/>
    <xf numFmtId="0" fontId="80" fillId="0" borderId="24" applyNumberFormat="0" applyFill="0" applyAlignment="0" applyProtection="0"/>
    <xf numFmtId="0" fontId="81" fillId="0" borderId="0" applyNumberFormat="0" applyFill="0" applyBorder="0" applyAlignment="0" applyProtection="0"/>
    <xf numFmtId="166" fontId="91" fillId="0" borderId="0" applyFont="0" applyFill="0" applyBorder="0" applyAlignment="0" applyProtection="0"/>
    <xf numFmtId="0" fontId="102" fillId="0" borderId="0" applyNumberFormat="0" applyFill="0" applyBorder="0" applyAlignment="0" applyProtection="0">
      <alignment vertical="top"/>
      <protection locked="0"/>
    </xf>
    <xf numFmtId="0" fontId="5" fillId="0" borderId="0"/>
    <xf numFmtId="9" fontId="101" fillId="0" borderId="0" applyFont="0" applyFill="0" applyBorder="0" applyAlignment="0" applyProtection="0"/>
    <xf numFmtId="166" fontId="101" fillId="0" borderId="0" applyFont="0" applyFill="0" applyBorder="0" applyAlignment="0" applyProtection="0"/>
    <xf numFmtId="0" fontId="5" fillId="0" borderId="0"/>
    <xf numFmtId="0" fontId="14" fillId="0" borderId="0">
      <alignment textRotation="90"/>
    </xf>
    <xf numFmtId="0" fontId="5" fillId="0" borderId="0"/>
    <xf numFmtId="164" fontId="14" fillId="0" borderId="0" applyFont="0" applyFill="0" applyBorder="0" applyAlignment="0" applyProtection="0"/>
    <xf numFmtId="9" fontId="101"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0" fontId="14" fillId="0" borderId="0"/>
    <xf numFmtId="164" fontId="14" fillId="0" borderId="0" applyFont="0" applyFill="0" applyBorder="0" applyAlignment="0" applyProtection="0"/>
    <xf numFmtId="9" fontId="14" fillId="0" borderId="0" applyFont="0" applyFill="0" applyBorder="0" applyAlignment="0" applyProtection="0"/>
    <xf numFmtId="0" fontId="52" fillId="0" borderId="0"/>
    <xf numFmtId="0" fontId="105" fillId="2" borderId="0"/>
    <xf numFmtId="0" fontId="52" fillId="0" borderId="0"/>
    <xf numFmtId="0" fontId="52" fillId="0" borderId="0"/>
    <xf numFmtId="0" fontId="104" fillId="0" borderId="0" applyNumberFormat="0" applyFill="0" applyBorder="0" applyAlignment="0" applyProtection="0">
      <alignment vertical="top"/>
      <protection locked="0"/>
    </xf>
    <xf numFmtId="0" fontId="103" fillId="0" borderId="0"/>
    <xf numFmtId="0" fontId="14" fillId="0" borderId="0"/>
    <xf numFmtId="0" fontId="63" fillId="0" borderId="0"/>
    <xf numFmtId="0" fontId="57" fillId="0" borderId="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63" fillId="0" borderId="0"/>
    <xf numFmtId="0" fontId="14" fillId="0" borderId="0"/>
    <xf numFmtId="166" fontId="14" fillId="0" borderId="0" applyFont="0" applyFill="0" applyBorder="0" applyAlignment="0" applyProtection="0"/>
    <xf numFmtId="166" fontId="101" fillId="0" borderId="0" applyFont="0" applyFill="0" applyBorder="0" applyAlignment="0" applyProtection="0"/>
    <xf numFmtId="0" fontId="101" fillId="0" borderId="0"/>
    <xf numFmtId="164" fontId="5" fillId="0" borderId="0" applyFont="0" applyFill="0" applyBorder="0" applyAlignment="0" applyProtection="0"/>
    <xf numFmtId="164" fontId="56" fillId="0" borderId="0" applyFont="0" applyFill="0" applyBorder="0" applyAlignment="0" applyProtection="0"/>
    <xf numFmtId="164" fontId="5" fillId="0" borderId="0" applyFont="0" applyFill="0" applyBorder="0" applyAlignment="0" applyProtection="0"/>
    <xf numFmtId="164" fontId="63" fillId="0" borderId="0" applyFont="0" applyFill="0" applyBorder="0" applyAlignment="0" applyProtection="0"/>
    <xf numFmtId="0" fontId="69" fillId="0" borderId="0" applyNumberFormat="0" applyFill="0" applyBorder="0" applyAlignment="0" applyProtection="0"/>
    <xf numFmtId="0" fontId="5" fillId="0" borderId="0"/>
    <xf numFmtId="0" fontId="5" fillId="0" borderId="0"/>
    <xf numFmtId="0" fontId="5" fillId="0" borderId="0"/>
    <xf numFmtId="0" fontId="5" fillId="0" borderId="0"/>
    <xf numFmtId="0" fontId="73" fillId="0" borderId="0"/>
    <xf numFmtId="0" fontId="14" fillId="0" borderId="0">
      <alignment horizontal="left" wrapText="1"/>
    </xf>
    <xf numFmtId="0" fontId="5" fillId="0" borderId="0"/>
    <xf numFmtId="0" fontId="5" fillId="0" borderId="0"/>
    <xf numFmtId="9" fontId="5" fillId="0" borderId="0" applyFont="0" applyFill="0" applyBorder="0" applyAlignment="0" applyProtection="0"/>
    <xf numFmtId="9" fontId="5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6" fontId="1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1" fillId="0" borderId="0"/>
  </cellStyleXfs>
  <cellXfs count="520">
    <xf numFmtId="0" fontId="0" fillId="0" borderId="0" xfId="0"/>
    <xf numFmtId="0" fontId="7" fillId="2" borderId="0" xfId="0" applyFont="1" applyFill="1" applyProtection="1"/>
    <xf numFmtId="0" fontId="9" fillId="2" borderId="0" xfId="0" applyFont="1" applyFill="1" applyAlignment="1" applyProtection="1">
      <alignment horizontal="right" vertical="center"/>
    </xf>
    <xf numFmtId="0" fontId="10" fillId="2" borderId="0" xfId="0" applyFont="1" applyFill="1" applyAlignment="1" applyProtection="1">
      <alignment horizontal="center" vertical="center"/>
    </xf>
    <xf numFmtId="0" fontId="11" fillId="2" borderId="0" xfId="0" applyFont="1" applyFill="1" applyAlignment="1" applyProtection="1">
      <alignment horizontal="center"/>
    </xf>
    <xf numFmtId="0" fontId="16" fillId="2" borderId="0" xfId="0" applyFont="1" applyFill="1" applyProtection="1"/>
    <xf numFmtId="0" fontId="7" fillId="2" borderId="0" xfId="0" applyFont="1" applyFill="1" applyBorder="1" applyProtection="1"/>
    <xf numFmtId="0" fontId="19" fillId="2" borderId="0" xfId="3" applyFont="1" applyFill="1" applyBorder="1" applyAlignment="1" applyProtection="1">
      <alignment horizontal="left" vertical="center"/>
      <protection locked="0"/>
    </xf>
    <xf numFmtId="0" fontId="20" fillId="2" borderId="0" xfId="0" applyFont="1" applyFill="1" applyAlignment="1" applyProtection="1">
      <alignment horizontal="center"/>
    </xf>
    <xf numFmtId="0" fontId="15" fillId="2" borderId="0" xfId="0" applyFont="1" applyFill="1" applyBorder="1" applyAlignment="1" applyProtection="1">
      <alignment horizontal="right"/>
    </xf>
    <xf numFmtId="0" fontId="21" fillId="2" borderId="0" xfId="0" applyFont="1" applyFill="1" applyBorder="1" applyProtection="1"/>
    <xf numFmtId="0" fontId="22" fillId="2" borderId="0" xfId="0" applyFont="1" applyFill="1" applyBorder="1" applyAlignment="1" applyProtection="1">
      <alignment horizontal="right"/>
    </xf>
    <xf numFmtId="2" fontId="23" fillId="2" borderId="0" xfId="0" applyNumberFormat="1" applyFont="1" applyFill="1" applyProtection="1"/>
    <xf numFmtId="0" fontId="16" fillId="4" borderId="0" xfId="0" applyFont="1" applyFill="1" applyAlignment="1" applyProtection="1">
      <alignment vertical="center" wrapText="1"/>
    </xf>
    <xf numFmtId="167" fontId="7" fillId="2" borderId="0" xfId="1" applyNumberFormat="1" applyFont="1" applyFill="1" applyProtection="1"/>
    <xf numFmtId="0" fontId="24" fillId="2" borderId="0" xfId="0" applyFont="1" applyFill="1" applyBorder="1" applyProtection="1"/>
    <xf numFmtId="165" fontId="24" fillId="0" borderId="0" xfId="0" applyNumberFormat="1" applyFont="1" applyFill="1" applyBorder="1" applyProtection="1"/>
    <xf numFmtId="168" fontId="13" fillId="2" borderId="0" xfId="1" applyNumberFormat="1" applyFont="1" applyFill="1" applyAlignment="1" applyProtection="1">
      <alignment horizontal="center"/>
    </xf>
    <xf numFmtId="168" fontId="25" fillId="2" borderId="0" xfId="1" applyNumberFormat="1" applyFont="1" applyFill="1" applyAlignment="1" applyProtection="1">
      <alignment horizontal="center"/>
    </xf>
    <xf numFmtId="0" fontId="13" fillId="2" borderId="0" xfId="0" applyFont="1" applyFill="1" applyAlignment="1" applyProtection="1">
      <alignment horizontal="center"/>
    </xf>
    <xf numFmtId="0" fontId="7" fillId="2" borderId="0" xfId="0" applyFont="1" applyFill="1" applyBorder="1" applyAlignment="1" applyProtection="1"/>
    <xf numFmtId="0" fontId="26" fillId="2" borderId="0" xfId="0" applyFont="1" applyFill="1" applyBorder="1" applyAlignment="1" applyProtection="1">
      <alignment wrapText="1"/>
    </xf>
    <xf numFmtId="0" fontId="27" fillId="2" borderId="0" xfId="0" applyFont="1" applyFill="1" applyBorder="1" applyAlignment="1" applyProtection="1"/>
    <xf numFmtId="0" fontId="26" fillId="0" borderId="1" xfId="0" applyFont="1" applyFill="1" applyBorder="1" applyAlignment="1" applyProtection="1">
      <alignment horizontal="center" vertical="center"/>
    </xf>
    <xf numFmtId="169" fontId="13" fillId="2" borderId="1" xfId="2" applyNumberFormat="1" applyFont="1" applyFill="1" applyBorder="1" applyAlignment="1" applyProtection="1">
      <alignment horizontal="center" vertical="center"/>
    </xf>
    <xf numFmtId="168" fontId="13" fillId="5" borderId="2" xfId="1" applyNumberFormat="1" applyFont="1" applyFill="1" applyBorder="1" applyAlignment="1" applyProtection="1">
      <alignment horizontal="center" vertical="center"/>
    </xf>
    <xf numFmtId="168" fontId="13" fillId="5" borderId="3" xfId="1" applyNumberFormat="1" applyFont="1" applyFill="1" applyBorder="1" applyAlignment="1" applyProtection="1">
      <alignment horizontal="center" vertical="center"/>
    </xf>
    <xf numFmtId="0" fontId="26" fillId="2" borderId="0" xfId="0" applyFont="1" applyFill="1" applyBorder="1" applyAlignment="1" applyProtection="1">
      <alignment vertical="justify" wrapText="1"/>
    </xf>
    <xf numFmtId="168" fontId="13" fillId="5" borderId="1" xfId="1" applyNumberFormat="1" applyFont="1" applyFill="1" applyBorder="1" applyAlignment="1" applyProtection="1">
      <alignment horizontal="center" vertical="center"/>
    </xf>
    <xf numFmtId="168" fontId="25" fillId="2" borderId="0" xfId="1" applyNumberFormat="1" applyFont="1" applyFill="1" applyAlignment="1" applyProtection="1">
      <alignment horizontal="left"/>
    </xf>
    <xf numFmtId="168" fontId="13" fillId="2" borderId="0" xfId="1" applyNumberFormat="1" applyFont="1" applyFill="1" applyBorder="1" applyAlignment="1" applyProtection="1">
      <alignment horizontal="center" vertical="justify"/>
    </xf>
    <xf numFmtId="169" fontId="13" fillId="2" borderId="0" xfId="1" applyNumberFormat="1" applyFont="1" applyFill="1" applyBorder="1" applyAlignment="1" applyProtection="1">
      <alignment horizontal="center" vertical="justify"/>
    </xf>
    <xf numFmtId="0" fontId="28" fillId="2" borderId="0" xfId="0" applyFont="1" applyFill="1" applyAlignment="1" applyProtection="1">
      <alignment horizontal="center"/>
    </xf>
    <xf numFmtId="170" fontId="24" fillId="2" borderId="0" xfId="0" applyNumberFormat="1" applyFont="1" applyFill="1" applyBorder="1" applyAlignment="1" applyProtection="1">
      <alignment horizontal="center"/>
    </xf>
    <xf numFmtId="169" fontId="24" fillId="2" borderId="0" xfId="0" applyNumberFormat="1" applyFont="1" applyFill="1" applyBorder="1" applyAlignment="1" applyProtection="1">
      <alignment horizontal="center"/>
    </xf>
    <xf numFmtId="0" fontId="29" fillId="2" borderId="0" xfId="0" applyFont="1" applyFill="1" applyBorder="1" applyAlignment="1" applyProtection="1">
      <alignment horizontal="center" vertical="justify" wrapText="1"/>
    </xf>
    <xf numFmtId="169" fontId="29" fillId="2" borderId="0" xfId="0" applyNumberFormat="1" applyFont="1" applyFill="1" applyBorder="1" applyAlignment="1" applyProtection="1">
      <alignment horizontal="center" vertical="justify" wrapText="1"/>
    </xf>
    <xf numFmtId="170" fontId="30" fillId="3" borderId="0" xfId="0" applyNumberFormat="1" applyFont="1" applyFill="1" applyBorder="1" applyAlignment="1" applyProtection="1">
      <alignment horizontal="left" vertical="center"/>
    </xf>
    <xf numFmtId="0" fontId="30" fillId="3" borderId="0" xfId="0" applyFont="1" applyFill="1" applyBorder="1" applyAlignment="1" applyProtection="1">
      <alignment horizontal="center" vertical="center"/>
    </xf>
    <xf numFmtId="170" fontId="30" fillId="3" borderId="0" xfId="0" applyNumberFormat="1" applyFont="1" applyFill="1" applyBorder="1" applyAlignment="1" applyProtection="1">
      <alignment horizontal="center" vertical="center"/>
    </xf>
    <xf numFmtId="0" fontId="26" fillId="2" borderId="0" xfId="0" applyFont="1" applyFill="1" applyBorder="1" applyProtection="1"/>
    <xf numFmtId="0" fontId="7" fillId="0" borderId="0" xfId="0" applyFont="1" applyFill="1" applyProtection="1"/>
    <xf numFmtId="0" fontId="29" fillId="2" borderId="0" xfId="0" applyFont="1" applyFill="1" applyBorder="1" applyProtection="1"/>
    <xf numFmtId="0" fontId="16" fillId="2" borderId="0" xfId="0" applyFont="1" applyFill="1" applyBorder="1" applyProtection="1"/>
    <xf numFmtId="0" fontId="23" fillId="2" borderId="0" xfId="0" applyFont="1" applyFill="1" applyProtection="1"/>
    <xf numFmtId="0" fontId="31" fillId="2" borderId="0" xfId="0" applyFont="1" applyFill="1" applyBorder="1" applyProtection="1"/>
    <xf numFmtId="167" fontId="16" fillId="2" borderId="0" xfId="1" applyNumberFormat="1" applyFont="1" applyFill="1" applyBorder="1" applyProtection="1"/>
    <xf numFmtId="167" fontId="7" fillId="2" borderId="0" xfId="1" applyNumberFormat="1" applyFont="1" applyFill="1" applyBorder="1" applyProtection="1"/>
    <xf numFmtId="0" fontId="14" fillId="0" borderId="0" xfId="0" applyFont="1" applyProtection="1"/>
    <xf numFmtId="0" fontId="14" fillId="0" borderId="0" xfId="0" applyFont="1"/>
    <xf numFmtId="0" fontId="0" fillId="0" borderId="0" xfId="0" applyFill="1"/>
    <xf numFmtId="0" fontId="8" fillId="2" borderId="0" xfId="0" applyFont="1" applyFill="1" applyAlignment="1" applyProtection="1"/>
    <xf numFmtId="0" fontId="7" fillId="2" borderId="0" xfId="0" applyFont="1" applyFill="1" applyAlignment="1" applyProtection="1">
      <alignment horizontal="center"/>
    </xf>
    <xf numFmtId="3" fontId="13" fillId="2" borderId="0" xfId="1" applyNumberFormat="1" applyFont="1" applyFill="1" applyAlignment="1" applyProtection="1">
      <alignment horizontal="center"/>
    </xf>
    <xf numFmtId="0" fontId="34" fillId="2" borderId="0" xfId="0" applyFont="1" applyFill="1" applyProtection="1"/>
    <xf numFmtId="3" fontId="7" fillId="2" borderId="0" xfId="0" applyNumberFormat="1" applyFont="1" applyFill="1" applyProtection="1"/>
    <xf numFmtId="0" fontId="34" fillId="2" borderId="0" xfId="0" applyFont="1" applyFill="1" applyAlignment="1" applyProtection="1"/>
    <xf numFmtId="3" fontId="13" fillId="2" borderId="0" xfId="0" applyNumberFormat="1" applyFont="1" applyFill="1" applyAlignment="1">
      <alignment horizontal="center"/>
    </xf>
    <xf numFmtId="0" fontId="0" fillId="2" borderId="0" xfId="0" applyFill="1" applyAlignment="1"/>
    <xf numFmtId="0" fontId="24" fillId="0" borderId="0" xfId="0" applyFont="1" applyFill="1" applyProtection="1"/>
    <xf numFmtId="0" fontId="7" fillId="2" borderId="4" xfId="0" applyFont="1" applyFill="1" applyBorder="1" applyProtection="1"/>
    <xf numFmtId="0" fontId="22" fillId="2" borderId="0" xfId="0" applyFont="1" applyFill="1" applyBorder="1" applyAlignment="1" applyProtection="1">
      <alignment horizontal="left"/>
    </xf>
    <xf numFmtId="0" fontId="26" fillId="4" borderId="1" xfId="0" applyFont="1" applyFill="1" applyBorder="1" applyAlignment="1" applyProtection="1">
      <alignment horizontal="center" vertical="center" wrapText="1"/>
    </xf>
    <xf numFmtId="0" fontId="31" fillId="2" borderId="0" xfId="0" applyFont="1" applyFill="1" applyBorder="1" applyAlignment="1" applyProtection="1">
      <alignment horizontal="center"/>
    </xf>
    <xf numFmtId="0" fontId="13" fillId="2" borderId="0" xfId="0" applyFont="1" applyFill="1" applyAlignment="1" applyProtection="1">
      <alignment horizontal="center" vertical="center"/>
    </xf>
    <xf numFmtId="170" fontId="24" fillId="2" borderId="0" xfId="0" applyNumberFormat="1" applyFont="1" applyFill="1" applyAlignment="1" applyProtection="1">
      <alignment horizontal="center"/>
    </xf>
    <xf numFmtId="0" fontId="36" fillId="2" borderId="0" xfId="0" applyFont="1" applyFill="1" applyProtection="1"/>
    <xf numFmtId="0" fontId="20" fillId="2" borderId="0" xfId="0" applyFont="1" applyFill="1" applyBorder="1" applyAlignment="1" applyProtection="1">
      <alignment wrapText="1"/>
    </xf>
    <xf numFmtId="169" fontId="13" fillId="2" borderId="0" xfId="1" applyNumberFormat="1" applyFont="1" applyFill="1" applyAlignment="1" applyProtection="1">
      <alignment horizontal="center"/>
    </xf>
    <xf numFmtId="0" fontId="27" fillId="2" borderId="0" xfId="0" applyFont="1" applyFill="1" applyBorder="1" applyAlignment="1" applyProtection="1">
      <alignment wrapText="1"/>
    </xf>
    <xf numFmtId="169" fontId="24" fillId="2" borderId="0" xfId="1" applyNumberFormat="1" applyFont="1" applyFill="1" applyBorder="1" applyAlignment="1" applyProtection="1">
      <alignment horizontal="center"/>
    </xf>
    <xf numFmtId="2" fontId="24" fillId="2" borderId="0" xfId="1" applyNumberFormat="1" applyFont="1" applyFill="1" applyBorder="1" applyAlignment="1" applyProtection="1">
      <alignment horizontal="center"/>
    </xf>
    <xf numFmtId="0" fontId="20" fillId="2" borderId="0" xfId="0" applyFont="1" applyFill="1" applyProtection="1"/>
    <xf numFmtId="0" fontId="7" fillId="2" borderId="0" xfId="0" applyFont="1" applyFill="1" applyAlignment="1" applyProtection="1">
      <alignment horizontal="left"/>
    </xf>
    <xf numFmtId="0" fontId="7" fillId="2" borderId="0" xfId="0" applyFont="1" applyFill="1" applyBorder="1" applyAlignment="1" applyProtection="1">
      <alignment horizontal="left"/>
    </xf>
    <xf numFmtId="0" fontId="0" fillId="2" borderId="0" xfId="0" applyFill="1" applyBorder="1" applyProtection="1"/>
    <xf numFmtId="2" fontId="7" fillId="2" borderId="0" xfId="0" applyNumberFormat="1" applyFont="1" applyFill="1" applyProtection="1"/>
    <xf numFmtId="0" fontId="28" fillId="2" borderId="0" xfId="0" applyFont="1" applyFill="1" applyAlignment="1" applyProtection="1">
      <alignment horizontal="left" wrapText="1"/>
    </xf>
    <xf numFmtId="0" fontId="13" fillId="0" borderId="0" xfId="0" applyFont="1" applyFill="1" applyAlignment="1" applyProtection="1">
      <alignment wrapText="1"/>
    </xf>
    <xf numFmtId="0" fontId="13" fillId="2" borderId="0" xfId="0" applyFont="1" applyFill="1" applyAlignment="1" applyProtection="1">
      <alignment horizontal="left" wrapText="1"/>
    </xf>
    <xf numFmtId="0" fontId="20" fillId="2" borderId="0" xfId="0" applyFont="1" applyFill="1" applyAlignment="1" applyProtection="1"/>
    <xf numFmtId="170" fontId="29" fillId="2" borderId="0" xfId="0" applyNumberFormat="1" applyFont="1" applyFill="1" applyAlignment="1" applyProtection="1">
      <alignment horizontal="center"/>
    </xf>
    <xf numFmtId="0" fontId="42" fillId="2" borderId="0" xfId="0" applyFont="1" applyFill="1" applyBorder="1" applyAlignment="1" applyProtection="1">
      <alignment wrapText="1"/>
    </xf>
    <xf numFmtId="169" fontId="41" fillId="2" borderId="0" xfId="0" applyNumberFormat="1" applyFont="1" applyFill="1" applyBorder="1" applyAlignment="1" applyProtection="1">
      <alignment horizontal="center" wrapText="1"/>
    </xf>
    <xf numFmtId="0" fontId="43" fillId="2" borderId="0" xfId="0" applyFont="1" applyFill="1" applyBorder="1" applyAlignment="1" applyProtection="1">
      <alignment wrapText="1"/>
    </xf>
    <xf numFmtId="0" fontId="7" fillId="2" borderId="0" xfId="0" applyFont="1" applyFill="1" applyBorder="1" applyAlignment="1" applyProtection="1">
      <alignment wrapText="1"/>
    </xf>
    <xf numFmtId="0" fontId="45" fillId="2" borderId="0" xfId="0" applyFont="1" applyFill="1" applyBorder="1" applyAlignment="1" applyProtection="1">
      <alignment wrapText="1"/>
    </xf>
    <xf numFmtId="0" fontId="0" fillId="2" borderId="0" xfId="0" applyFill="1" applyBorder="1" applyAlignment="1" applyProtection="1"/>
    <xf numFmtId="0" fontId="27" fillId="2" borderId="0" xfId="0" applyFont="1" applyFill="1" applyBorder="1" applyAlignment="1" applyProtection="1">
      <alignment horizontal="center"/>
    </xf>
    <xf numFmtId="0" fontId="45" fillId="0" borderId="0" xfId="0" applyFont="1" applyAlignment="1" applyProtection="1">
      <alignment wrapText="1"/>
    </xf>
    <xf numFmtId="0" fontId="47" fillId="2" borderId="0" xfId="0" applyFont="1" applyFill="1" applyProtection="1"/>
    <xf numFmtId="0" fontId="48" fillId="2" borderId="0" xfId="0" applyFont="1" applyFill="1" applyBorder="1" applyAlignment="1" applyProtection="1">
      <alignment wrapText="1"/>
    </xf>
    <xf numFmtId="169" fontId="41" fillId="2" borderId="0" xfId="1" applyNumberFormat="1" applyFont="1" applyFill="1" applyBorder="1" applyAlignment="1" applyProtection="1">
      <alignment horizontal="center"/>
    </xf>
    <xf numFmtId="0" fontId="36" fillId="2" borderId="0" xfId="0" applyFont="1" applyFill="1" applyBorder="1" applyProtection="1"/>
    <xf numFmtId="0" fontId="49" fillId="2" borderId="0" xfId="0" applyFont="1" applyFill="1" applyBorder="1" applyAlignment="1" applyProtection="1"/>
    <xf numFmtId="169" fontId="13" fillId="2" borderId="0" xfId="1" applyNumberFormat="1" applyFont="1" applyFill="1" applyBorder="1" applyAlignment="1" applyProtection="1"/>
    <xf numFmtId="0" fontId="13" fillId="2" borderId="0" xfId="0" applyFont="1" applyFill="1" applyBorder="1" applyAlignment="1" applyProtection="1">
      <alignment horizontal="center"/>
    </xf>
    <xf numFmtId="0" fontId="47" fillId="2" borderId="0" xfId="0" applyFont="1" applyFill="1" applyBorder="1" applyProtection="1"/>
    <xf numFmtId="9" fontId="42" fillId="2" borderId="0" xfId="0" applyNumberFormat="1" applyFont="1" applyFill="1" applyBorder="1" applyAlignment="1" applyProtection="1">
      <alignment horizontal="center" wrapText="1"/>
    </xf>
    <xf numFmtId="0" fontId="43" fillId="2" borderId="0" xfId="0" applyFont="1" applyFill="1" applyBorder="1" applyAlignment="1" applyProtection="1">
      <alignment horizontal="center" wrapText="1"/>
    </xf>
    <xf numFmtId="167" fontId="38" fillId="2" borderId="0" xfId="1" applyNumberFormat="1" applyFont="1" applyFill="1" applyBorder="1" applyAlignment="1" applyProtection="1"/>
    <xf numFmtId="0" fontId="42" fillId="2" borderId="0" xfId="0" applyFont="1" applyFill="1" applyBorder="1" applyAlignment="1" applyProtection="1">
      <alignment horizontal="center" wrapText="1"/>
    </xf>
    <xf numFmtId="0" fontId="22" fillId="2" borderId="0" xfId="0" applyFont="1" applyFill="1" applyBorder="1" applyProtection="1"/>
    <xf numFmtId="0" fontId="13" fillId="2" borderId="0" xfId="0" applyFont="1" applyFill="1" applyProtection="1"/>
    <xf numFmtId="0" fontId="13" fillId="2" borderId="0" xfId="0" applyFont="1" applyFill="1" applyAlignment="1" applyProtection="1">
      <alignment wrapText="1"/>
    </xf>
    <xf numFmtId="0" fontId="50" fillId="0" borderId="0" xfId="0" applyFont="1"/>
    <xf numFmtId="0" fontId="18" fillId="0" borderId="0" xfId="3" applyFill="1" applyAlignment="1" applyProtection="1"/>
    <xf numFmtId="167" fontId="0" fillId="0" borderId="0" xfId="1" applyNumberFormat="1" applyFont="1"/>
    <xf numFmtId="0" fontId="28" fillId="0" borderId="0" xfId="0" applyFont="1" applyFill="1" applyAlignment="1">
      <alignment horizontal="center"/>
    </xf>
    <xf numFmtId="0" fontId="28" fillId="0" borderId="0" xfId="0" applyFont="1" applyFill="1"/>
    <xf numFmtId="0" fontId="0" fillId="7" borderId="10" xfId="0" applyFill="1" applyBorder="1"/>
    <xf numFmtId="0" fontId="0" fillId="0" borderId="10" xfId="0" applyFill="1" applyBorder="1"/>
    <xf numFmtId="0" fontId="0" fillId="0" borderId="0" xfId="0" applyFill="1" applyBorder="1"/>
    <xf numFmtId="0" fontId="52" fillId="0" borderId="0" xfId="0" applyFont="1"/>
    <xf numFmtId="0" fontId="52" fillId="6" borderId="0" xfId="0" applyFont="1" applyFill="1" applyAlignment="1">
      <alignment wrapText="1"/>
    </xf>
    <xf numFmtId="0" fontId="0" fillId="0" borderId="0" xfId="0" applyAlignment="1"/>
    <xf numFmtId="0" fontId="54" fillId="0" borderId="0" xfId="0" applyFont="1" applyFill="1"/>
    <xf numFmtId="0" fontId="52" fillId="7" borderId="10" xfId="0" applyFont="1" applyFill="1" applyBorder="1" applyAlignment="1">
      <alignment horizontal="center" wrapText="1"/>
    </xf>
    <xf numFmtId="0" fontId="14" fillId="0" borderId="0" xfId="0" applyFont="1" applyFill="1"/>
    <xf numFmtId="0" fontId="14" fillId="6" borderId="0" xfId="0" applyFont="1" applyFill="1"/>
    <xf numFmtId="167" fontId="14" fillId="0" borderId="0" xfId="1" applyNumberFormat="1" applyFont="1"/>
    <xf numFmtId="0" fontId="14" fillId="7" borderId="10" xfId="0" applyFont="1" applyFill="1" applyBorder="1"/>
    <xf numFmtId="0" fontId="14" fillId="0" borderId="0" xfId="0" applyFont="1" applyFill="1" applyBorder="1"/>
    <xf numFmtId="0" fontId="14" fillId="0" borderId="10" xfId="0" applyFont="1" applyFill="1" applyBorder="1"/>
    <xf numFmtId="3" fontId="0" fillId="0" borderId="0" xfId="0" applyNumberFormat="1"/>
    <xf numFmtId="0" fontId="0" fillId="0" borderId="0" xfId="0" applyAlignment="1" applyProtection="1">
      <alignment horizontal="left"/>
    </xf>
    <xf numFmtId="167" fontId="0" fillId="0" borderId="0" xfId="1" applyNumberFormat="1" applyFont="1" applyFill="1"/>
    <xf numFmtId="9" fontId="0" fillId="0" borderId="0" xfId="0" applyNumberFormat="1" applyFill="1"/>
    <xf numFmtId="10" fontId="0" fillId="0" borderId="0" xfId="0" applyNumberFormat="1" applyFill="1"/>
    <xf numFmtId="169" fontId="0" fillId="7" borderId="10" xfId="0" applyNumberFormat="1" applyFill="1" applyBorder="1"/>
    <xf numFmtId="169" fontId="0" fillId="0" borderId="0" xfId="0" applyNumberFormat="1" applyFill="1" applyBorder="1"/>
    <xf numFmtId="3" fontId="0" fillId="0" borderId="0" xfId="0" applyNumberFormat="1" applyFill="1" applyBorder="1" applyAlignment="1">
      <alignment horizontal="center"/>
    </xf>
    <xf numFmtId="167" fontId="14" fillId="0" borderId="12" xfId="1" applyNumberFormat="1" applyFont="1" applyFill="1" applyBorder="1"/>
    <xf numFmtId="168" fontId="52" fillId="0" borderId="0" xfId="0" applyNumberFormat="1" applyFont="1" applyFill="1" applyBorder="1"/>
    <xf numFmtId="0" fontId="14" fillId="0" borderId="2" xfId="0" applyFont="1" applyBorder="1"/>
    <xf numFmtId="0" fontId="52" fillId="0" borderId="13" xfId="0" applyFont="1" applyBorder="1"/>
    <xf numFmtId="0" fontId="14" fillId="0" borderId="11" xfId="0" applyFont="1" applyBorder="1"/>
    <xf numFmtId="0" fontId="52" fillId="0" borderId="10" xfId="0" applyFont="1" applyBorder="1"/>
    <xf numFmtId="0" fontId="52" fillId="0" borderId="15" xfId="0" applyFont="1" applyBorder="1"/>
    <xf numFmtId="0" fontId="0" fillId="0" borderId="0" xfId="0" applyFill="1" applyAlignment="1" applyProtection="1">
      <alignment horizontal="left"/>
    </xf>
    <xf numFmtId="171" fontId="55" fillId="0" borderId="0" xfId="4" applyNumberFormat="1" applyFont="1" applyFill="1"/>
    <xf numFmtId="0" fontId="0" fillId="0" borderId="11" xfId="0" applyFill="1" applyBorder="1"/>
    <xf numFmtId="165" fontId="0" fillId="7" borderId="10" xfId="0" applyNumberFormat="1" applyFill="1" applyBorder="1"/>
    <xf numFmtId="3" fontId="0" fillId="0" borderId="0" xfId="0" applyNumberFormat="1" applyFill="1"/>
    <xf numFmtId="9" fontId="0" fillId="0" borderId="0" xfId="2" applyFont="1"/>
    <xf numFmtId="171" fontId="0" fillId="0" borderId="0" xfId="0" applyNumberFormat="1" applyFill="1"/>
    <xf numFmtId="171" fontId="56" fillId="0" borderId="0" xfId="0" applyNumberFormat="1" applyFont="1" applyFill="1" applyBorder="1"/>
    <xf numFmtId="167" fontId="0" fillId="0" borderId="0" xfId="0" applyNumberFormat="1" applyFill="1"/>
    <xf numFmtId="167" fontId="50" fillId="0" borderId="0" xfId="1" applyNumberFormat="1" applyFont="1" applyFill="1"/>
    <xf numFmtId="169" fontId="13" fillId="40" borderId="1" xfId="2" applyNumberFormat="1" applyFont="1" applyFill="1" applyBorder="1" applyAlignment="1" applyProtection="1">
      <alignment horizontal="center" vertical="center"/>
    </xf>
    <xf numFmtId="169" fontId="13" fillId="40" borderId="3" xfId="2" applyNumberFormat="1" applyFont="1" applyFill="1" applyBorder="1" applyAlignment="1" applyProtection="1">
      <alignment horizontal="center" vertical="center"/>
    </xf>
    <xf numFmtId="175" fontId="82" fillId="0" borderId="0" xfId="1" applyNumberFormat="1" applyFont="1" applyFill="1" applyAlignment="1" applyProtection="1">
      <alignment horizontal="right"/>
    </xf>
    <xf numFmtId="164" fontId="0" fillId="0" borderId="0" xfId="0" applyNumberFormat="1"/>
    <xf numFmtId="176" fontId="52" fillId="0" borderId="0" xfId="0" applyNumberFormat="1" applyFont="1" applyFill="1" applyBorder="1"/>
    <xf numFmtId="168" fontId="0" fillId="0" borderId="0" xfId="0" applyNumberFormat="1"/>
    <xf numFmtId="169" fontId="41" fillId="4" borderId="0" xfId="1" applyNumberFormat="1" applyFont="1" applyFill="1" applyBorder="1" applyAlignment="1" applyProtection="1">
      <alignment horizontal="center"/>
    </xf>
    <xf numFmtId="0" fontId="0" fillId="4" borderId="0" xfId="0" applyFill="1"/>
    <xf numFmtId="0" fontId="0" fillId="2" borderId="0" xfId="0" applyFill="1" applyProtection="1"/>
    <xf numFmtId="0" fontId="83" fillId="2" borderId="0" xfId="0" applyFont="1" applyFill="1" applyAlignment="1" applyProtection="1">
      <alignment textRotation="135"/>
    </xf>
    <xf numFmtId="0" fontId="84" fillId="2" borderId="0" xfId="0" applyFont="1" applyFill="1" applyProtection="1"/>
    <xf numFmtId="0" fontId="49" fillId="2" borderId="0" xfId="0" applyFont="1" applyFill="1" applyProtection="1"/>
    <xf numFmtId="0" fontId="85" fillId="2" borderId="0" xfId="0" applyFont="1" applyFill="1" applyProtection="1"/>
    <xf numFmtId="0" fontId="47" fillId="3" borderId="0" xfId="0" applyFont="1" applyFill="1" applyProtection="1"/>
    <xf numFmtId="0" fontId="86" fillId="3" borderId="0" xfId="0" applyFont="1" applyFill="1" applyProtection="1"/>
    <xf numFmtId="0" fontId="88" fillId="3" borderId="0" xfId="0" applyFont="1" applyFill="1" applyProtection="1"/>
    <xf numFmtId="0" fontId="89" fillId="3" borderId="0" xfId="0" applyFont="1" applyFill="1" applyProtection="1"/>
    <xf numFmtId="0" fontId="89" fillId="2" borderId="0" xfId="0" applyFont="1" applyFill="1" applyProtection="1"/>
    <xf numFmtId="0" fontId="86" fillId="2" borderId="0" xfId="0" applyFont="1" applyFill="1" applyProtection="1"/>
    <xf numFmtId="0" fontId="0" fillId="2" borderId="0" xfId="0" applyFill="1" applyAlignment="1" applyProtection="1">
      <alignment textRotation="132"/>
    </xf>
    <xf numFmtId="0" fontId="90" fillId="3" borderId="0" xfId="0" applyFont="1" applyFill="1" applyProtection="1"/>
    <xf numFmtId="0" fontId="7" fillId="4" borderId="0" xfId="0" applyFont="1" applyFill="1" applyBorder="1" applyProtection="1"/>
    <xf numFmtId="0" fontId="0" fillId="4" borderId="0" xfId="0" applyFill="1" applyBorder="1"/>
    <xf numFmtId="3" fontId="82" fillId="6" borderId="0" xfId="0" applyNumberFormat="1" applyFont="1" applyFill="1"/>
    <xf numFmtId="0" fontId="31" fillId="2" borderId="0" xfId="0" applyFont="1" applyFill="1" applyProtection="1"/>
    <xf numFmtId="0" fontId="16" fillId="2" borderId="0" xfId="0" applyFont="1" applyFill="1" applyAlignment="1" applyProtection="1">
      <alignment horizontal="left"/>
    </xf>
    <xf numFmtId="0" fontId="16" fillId="2" borderId="0" xfId="0" applyFont="1" applyFill="1" applyBorder="1" applyAlignment="1" applyProtection="1">
      <alignment horizontal="left"/>
    </xf>
    <xf numFmtId="0" fontId="26" fillId="4" borderId="4" xfId="0" applyFont="1" applyFill="1" applyBorder="1" applyAlignment="1" applyProtection="1">
      <alignment horizontal="center" vertical="center" wrapText="1"/>
    </xf>
    <xf numFmtId="0" fontId="26" fillId="0" borderId="4" xfId="0" applyFont="1" applyFill="1" applyBorder="1" applyAlignment="1" applyProtection="1">
      <alignment horizontal="center" vertical="center"/>
    </xf>
    <xf numFmtId="168" fontId="13" fillId="2" borderId="1" xfId="1" applyNumberFormat="1" applyFont="1" applyFill="1" applyBorder="1" applyAlignment="1" applyProtection="1">
      <alignment horizontal="center" vertical="center"/>
    </xf>
    <xf numFmtId="0" fontId="13" fillId="2" borderId="6" xfId="0" applyFont="1" applyFill="1" applyBorder="1" applyAlignment="1" applyProtection="1">
      <alignment horizontal="center" vertical="center"/>
    </xf>
    <xf numFmtId="167" fontId="13" fillId="2" borderId="15" xfId="1" applyNumberFormat="1" applyFont="1" applyFill="1" applyBorder="1" applyAlignment="1" applyProtection="1">
      <alignment horizontal="center" vertical="center"/>
    </xf>
    <xf numFmtId="169" fontId="9" fillId="2" borderId="0" xfId="1" applyNumberFormat="1" applyFont="1" applyFill="1" applyBorder="1" applyAlignment="1" applyProtection="1">
      <alignment horizontal="center" vertical="justify"/>
    </xf>
    <xf numFmtId="3" fontId="13" fillId="2" borderId="8" xfId="1" applyNumberFormat="1" applyFont="1" applyFill="1" applyBorder="1" applyAlignment="1" applyProtection="1">
      <alignment horizontal="center" vertical="center"/>
    </xf>
    <xf numFmtId="169" fontId="13" fillId="2" borderId="0" xfId="1" applyNumberFormat="1" applyFont="1" applyFill="1" applyAlignment="1" applyProtection="1">
      <alignment horizontal="center" vertical="center"/>
    </xf>
    <xf numFmtId="3" fontId="13" fillId="2" borderId="9" xfId="1" applyNumberFormat="1" applyFont="1" applyFill="1" applyBorder="1" applyAlignment="1" applyProtection="1">
      <alignment horizontal="center" vertical="center"/>
    </xf>
    <xf numFmtId="3" fontId="13" fillId="0" borderId="9" xfId="1" applyNumberFormat="1" applyFont="1" applyFill="1" applyBorder="1" applyAlignment="1" applyProtection="1">
      <alignment horizontal="center" vertical="center"/>
    </xf>
    <xf numFmtId="3" fontId="7" fillId="2" borderId="27" xfId="0" applyNumberFormat="1" applyFont="1" applyFill="1" applyBorder="1" applyAlignment="1" applyProtection="1">
      <alignment vertical="center"/>
    </xf>
    <xf numFmtId="3" fontId="13" fillId="2" borderId="27" xfId="0" applyNumberFormat="1" applyFont="1" applyFill="1" applyBorder="1" applyAlignment="1" applyProtection="1">
      <alignment horizontal="center" vertical="center"/>
    </xf>
    <xf numFmtId="0" fontId="7" fillId="2" borderId="4" xfId="0" applyFont="1" applyFill="1" applyBorder="1" applyAlignment="1" applyProtection="1">
      <alignment vertical="center"/>
    </xf>
    <xf numFmtId="0" fontId="35" fillId="2" borderId="5" xfId="0" applyFont="1" applyFill="1" applyBorder="1" applyAlignment="1" applyProtection="1">
      <alignment horizontal="center" vertical="center"/>
    </xf>
    <xf numFmtId="0" fontId="22" fillId="2" borderId="6" xfId="0" applyFont="1" applyFill="1" applyBorder="1" applyAlignment="1" applyProtection="1">
      <alignment vertical="center"/>
    </xf>
    <xf numFmtId="169" fontId="39" fillId="4" borderId="0" xfId="0" applyNumberFormat="1" applyFont="1" applyFill="1" applyBorder="1" applyAlignment="1" applyProtection="1">
      <alignment wrapText="1"/>
    </xf>
    <xf numFmtId="0" fontId="0" fillId="4" borderId="0" xfId="0" applyFill="1" applyAlignment="1" applyProtection="1">
      <alignment wrapText="1"/>
    </xf>
    <xf numFmtId="0" fontId="7" fillId="4" borderId="0" xfId="0" applyFont="1" applyFill="1" applyProtection="1"/>
    <xf numFmtId="2" fontId="24" fillId="4" borderId="0" xfId="1" applyNumberFormat="1" applyFont="1" applyFill="1" applyBorder="1" applyAlignment="1" applyProtection="1">
      <alignment horizontal="center"/>
    </xf>
    <xf numFmtId="1" fontId="13" fillId="4" borderId="0" xfId="0" applyNumberFormat="1" applyFont="1" applyFill="1" applyBorder="1" applyAlignment="1" applyProtection="1">
      <alignment vertical="center"/>
    </xf>
    <xf numFmtId="1" fontId="13" fillId="4" borderId="7" xfId="0" applyNumberFormat="1" applyFont="1" applyFill="1" applyBorder="1" applyAlignment="1" applyProtection="1">
      <alignment vertical="center"/>
    </xf>
    <xf numFmtId="169" fontId="24" fillId="4" borderId="0" xfId="1" applyNumberFormat="1" applyFont="1" applyFill="1" applyBorder="1" applyAlignment="1" applyProtection="1">
      <alignment horizontal="center"/>
    </xf>
    <xf numFmtId="10" fontId="13" fillId="4" borderId="0" xfId="2" applyNumberFormat="1" applyFont="1" applyFill="1" applyBorder="1" applyAlignment="1" applyProtection="1">
      <alignment horizontal="center" vertical="center"/>
    </xf>
    <xf numFmtId="171" fontId="13" fillId="4" borderId="0" xfId="101" applyNumberFormat="1" applyFont="1" applyFill="1" applyBorder="1" applyAlignment="1" applyProtection="1">
      <alignment horizontal="center" vertical="center"/>
    </xf>
    <xf numFmtId="0" fontId="38" fillId="4" borderId="0" xfId="1" applyNumberFormat="1" applyFont="1" applyFill="1" applyBorder="1" applyAlignment="1" applyProtection="1">
      <alignment horizontal="center" vertical="center"/>
    </xf>
    <xf numFmtId="167" fontId="13" fillId="4" borderId="0" xfId="1" applyNumberFormat="1" applyFont="1" applyFill="1" applyAlignment="1" applyProtection="1">
      <alignment horizontal="center" vertical="center"/>
    </xf>
    <xf numFmtId="0" fontId="31" fillId="4" borderId="0" xfId="0" applyFont="1" applyFill="1" applyBorder="1" applyAlignment="1" applyProtection="1">
      <alignment vertical="center" wrapText="1"/>
    </xf>
    <xf numFmtId="0" fontId="31" fillId="4" borderId="0" xfId="0" applyFont="1" applyFill="1" applyBorder="1" applyAlignment="1" applyProtection="1">
      <alignment horizontal="center" wrapText="1"/>
    </xf>
    <xf numFmtId="3" fontId="13" fillId="4" borderId="28" xfId="0" applyNumberFormat="1" applyFont="1" applyFill="1" applyBorder="1" applyAlignment="1" applyProtection="1">
      <alignment horizontal="center" vertical="center"/>
    </xf>
    <xf numFmtId="3" fontId="13" fillId="4" borderId="9" xfId="1" applyNumberFormat="1" applyFont="1" applyFill="1" applyBorder="1" applyAlignment="1" applyProtection="1">
      <alignment horizontal="center" vertical="center"/>
    </xf>
    <xf numFmtId="10" fontId="13" fillId="4" borderId="9" xfId="2" applyNumberFormat="1" applyFont="1" applyFill="1" applyBorder="1" applyAlignment="1" applyProtection="1">
      <alignment horizontal="center" vertical="center"/>
    </xf>
    <xf numFmtId="1" fontId="13" fillId="4" borderId="9" xfId="1" applyNumberFormat="1" applyFont="1" applyFill="1" applyBorder="1" applyAlignment="1" applyProtection="1">
      <alignment horizontal="center" vertical="center"/>
    </xf>
    <xf numFmtId="0" fontId="20" fillId="4" borderId="0" xfId="0" applyFont="1" applyFill="1" applyBorder="1" applyAlignment="1" applyProtection="1">
      <alignment horizontal="left" vertical="center"/>
    </xf>
    <xf numFmtId="0" fontId="20" fillId="4" borderId="0" xfId="0" applyFont="1" applyFill="1" applyBorder="1" applyAlignment="1" applyProtection="1">
      <alignment vertical="center" wrapText="1"/>
    </xf>
    <xf numFmtId="0" fontId="26" fillId="4" borderId="0" xfId="0" applyFont="1" applyFill="1" applyBorder="1" applyAlignment="1" applyProtection="1">
      <alignment vertical="center" wrapText="1"/>
    </xf>
    <xf numFmtId="9" fontId="13" fillId="2" borderId="34" xfId="2" applyFont="1" applyFill="1" applyBorder="1" applyAlignment="1" applyProtection="1">
      <alignment horizontal="center" vertical="center"/>
    </xf>
    <xf numFmtId="168" fontId="13" fillId="2" borderId="4" xfId="1" applyNumberFormat="1" applyFont="1" applyFill="1" applyBorder="1" applyAlignment="1" applyProtection="1">
      <alignment horizontal="center" vertical="center"/>
    </xf>
    <xf numFmtId="168" fontId="13" fillId="2" borderId="5" xfId="1" applyNumberFormat="1" applyFont="1" applyFill="1" applyBorder="1" applyAlignment="1" applyProtection="1">
      <alignment horizontal="center" vertical="center"/>
    </xf>
    <xf numFmtId="168" fontId="13" fillId="2" borderId="6" xfId="1" applyNumberFormat="1" applyFont="1" applyFill="1" applyBorder="1" applyAlignment="1" applyProtection="1">
      <alignment horizontal="center" vertical="center"/>
    </xf>
    <xf numFmtId="9" fontId="13" fillId="2" borderId="1" xfId="2" applyFont="1" applyFill="1" applyBorder="1" applyAlignment="1" applyProtection="1">
      <alignment horizontal="center" vertical="center"/>
    </xf>
    <xf numFmtId="167" fontId="13" fillId="2" borderId="1" xfId="2" applyNumberFormat="1" applyFont="1" applyFill="1" applyBorder="1" applyAlignment="1" applyProtection="1">
      <alignment horizontal="center" vertical="center"/>
    </xf>
    <xf numFmtId="0" fontId="13" fillId="2" borderId="1" xfId="0" applyFont="1" applyFill="1" applyBorder="1" applyAlignment="1" applyProtection="1">
      <alignment horizontal="center" vertical="center"/>
    </xf>
    <xf numFmtId="0" fontId="7" fillId="2" borderId="5" xfId="0" applyFont="1" applyFill="1" applyBorder="1" applyProtection="1"/>
    <xf numFmtId="0" fontId="7" fillId="2" borderId="6" xfId="0" applyFont="1" applyFill="1" applyBorder="1" applyAlignment="1" applyProtection="1">
      <alignment vertical="center"/>
    </xf>
    <xf numFmtId="0" fontId="22" fillId="2" borderId="6" xfId="0" applyFont="1" applyFill="1" applyBorder="1" applyAlignment="1" applyProtection="1">
      <alignment horizontal="center" vertical="center"/>
    </xf>
    <xf numFmtId="3" fontId="38" fillId="3" borderId="9" xfId="1" applyNumberFormat="1" applyFont="1" applyFill="1" applyBorder="1" applyAlignment="1" applyProtection="1">
      <alignment horizontal="center" vertical="center"/>
      <protection locked="0"/>
    </xf>
    <xf numFmtId="3" fontId="13" fillId="2" borderId="0" xfId="1" applyNumberFormat="1" applyFont="1" applyFill="1" applyAlignment="1" applyProtection="1">
      <alignment horizontal="center" vertical="center"/>
    </xf>
    <xf numFmtId="3" fontId="13" fillId="2" borderId="0" xfId="0" applyNumberFormat="1" applyFont="1" applyFill="1" applyAlignment="1" applyProtection="1">
      <alignment horizontal="center" vertical="center"/>
    </xf>
    <xf numFmtId="3" fontId="7" fillId="2" borderId="0" xfId="0" applyNumberFormat="1" applyFont="1" applyFill="1" applyAlignment="1" applyProtection="1">
      <alignment horizontal="center" vertical="center"/>
    </xf>
    <xf numFmtId="3" fontId="38" fillId="2" borderId="0" xfId="1" applyNumberFormat="1" applyFont="1" applyFill="1" applyBorder="1" applyAlignment="1" applyProtection="1">
      <alignment horizontal="center" vertical="center"/>
    </xf>
    <xf numFmtId="171" fontId="7" fillId="4" borderId="0" xfId="0" applyNumberFormat="1" applyFont="1" applyFill="1" applyProtection="1"/>
    <xf numFmtId="170" fontId="7" fillId="4" borderId="0" xfId="0" applyNumberFormat="1" applyFont="1" applyFill="1" applyBorder="1" applyProtection="1"/>
    <xf numFmtId="171" fontId="7" fillId="2" borderId="0" xfId="0" applyNumberFormat="1" applyFont="1" applyFill="1" applyProtection="1"/>
    <xf numFmtId="9" fontId="13" fillId="2" borderId="1" xfId="2" applyNumberFormat="1" applyFont="1" applyFill="1" applyBorder="1" applyAlignment="1" applyProtection="1">
      <alignment horizontal="center" vertical="center"/>
    </xf>
    <xf numFmtId="10" fontId="0" fillId="0" borderId="0" xfId="2" applyNumberFormat="1" applyFont="1"/>
    <xf numFmtId="170" fontId="41" fillId="2" borderId="0" xfId="1" applyNumberFormat="1" applyFont="1" applyFill="1" applyBorder="1" applyAlignment="1" applyProtection="1">
      <alignment horizontal="center"/>
    </xf>
    <xf numFmtId="0" fontId="92" fillId="2" borderId="0" xfId="0" applyFont="1" applyFill="1" applyBorder="1" applyProtection="1"/>
    <xf numFmtId="0" fontId="10" fillId="2" borderId="0" xfId="0" applyFont="1" applyFill="1" applyBorder="1" applyAlignment="1" applyProtection="1">
      <alignment wrapText="1"/>
    </xf>
    <xf numFmtId="167" fontId="93" fillId="2" borderId="0" xfId="1" applyNumberFormat="1" applyFont="1" applyFill="1" applyBorder="1"/>
    <xf numFmtId="0" fontId="9" fillId="2" borderId="0" xfId="0" applyFont="1" applyFill="1" applyBorder="1" applyAlignment="1" applyProtection="1">
      <alignment horizontal="center"/>
    </xf>
    <xf numFmtId="0" fontId="48" fillId="2" borderId="0" xfId="0" applyFont="1" applyFill="1" applyBorder="1" applyProtection="1"/>
    <xf numFmtId="0" fontId="94" fillId="2" borderId="0" xfId="0" applyFont="1" applyFill="1" applyBorder="1" applyAlignment="1" applyProtection="1">
      <alignment horizontal="center" vertical="center"/>
    </xf>
    <xf numFmtId="168" fontId="9" fillId="4" borderId="5" xfId="1" applyNumberFormat="1" applyFont="1" applyFill="1" applyBorder="1" applyAlignment="1" applyProtection="1">
      <alignment horizontal="center" vertical="center"/>
    </xf>
    <xf numFmtId="0" fontId="52" fillId="0" borderId="11" xfId="0" applyFont="1" applyFill="1" applyBorder="1" applyAlignment="1"/>
    <xf numFmtId="0" fontId="52" fillId="0" borderId="0" xfId="0" applyFont="1" applyFill="1" applyAlignment="1"/>
    <xf numFmtId="3" fontId="41" fillId="4" borderId="0" xfId="0" applyNumberFormat="1" applyFont="1" applyFill="1" applyBorder="1" applyProtection="1"/>
    <xf numFmtId="0" fontId="14" fillId="0" borderId="0" xfId="0" applyFont="1" applyAlignment="1">
      <alignment wrapText="1"/>
    </xf>
    <xf numFmtId="9" fontId="24" fillId="4" borderId="0" xfId="2" applyFont="1" applyFill="1" applyBorder="1" applyAlignment="1" applyProtection="1">
      <alignment horizontal="center"/>
    </xf>
    <xf numFmtId="0" fontId="28" fillId="4" borderId="0" xfId="0" applyFont="1" applyFill="1" applyAlignment="1">
      <alignment vertical="center"/>
    </xf>
    <xf numFmtId="0" fontId="28" fillId="4" borderId="9" xfId="0" applyFont="1" applyFill="1" applyBorder="1" applyAlignment="1">
      <alignment vertical="center" wrapText="1"/>
    </xf>
    <xf numFmtId="0" fontId="95" fillId="4" borderId="0" xfId="0" applyFont="1" applyFill="1" applyAlignment="1">
      <alignment vertical="center"/>
    </xf>
    <xf numFmtId="0" fontId="28" fillId="4" borderId="0" xfId="0" applyFont="1" applyFill="1" applyBorder="1" applyAlignment="1">
      <alignment vertical="center" wrapText="1"/>
    </xf>
    <xf numFmtId="0" fontId="13" fillId="4" borderId="1" xfId="0" applyFont="1" applyFill="1" applyBorder="1" applyAlignment="1">
      <alignment vertical="center" wrapText="1"/>
    </xf>
    <xf numFmtId="3" fontId="13" fillId="4" borderId="1" xfId="0" applyNumberFormat="1" applyFont="1" applyFill="1" applyBorder="1" applyAlignment="1">
      <alignment vertical="center" wrapText="1"/>
    </xf>
    <xf numFmtId="0" fontId="13" fillId="4" borderId="39" xfId="0" applyFont="1" applyFill="1" applyBorder="1" applyAlignment="1">
      <alignment vertical="center" wrapText="1"/>
    </xf>
    <xf numFmtId="3" fontId="13" fillId="4" borderId="39" xfId="0" applyNumberFormat="1" applyFont="1" applyFill="1" applyBorder="1" applyAlignment="1">
      <alignment vertical="center" wrapText="1"/>
    </xf>
    <xf numFmtId="16" fontId="13" fillId="4" borderId="32" xfId="0" quotePrefix="1" applyNumberFormat="1" applyFont="1" applyFill="1" applyBorder="1" applyAlignment="1">
      <alignment horizontal="center" vertical="center" wrapText="1"/>
    </xf>
    <xf numFmtId="16" fontId="13" fillId="4" borderId="41" xfId="0" quotePrefix="1" applyNumberFormat="1" applyFont="1" applyFill="1" applyBorder="1" applyAlignment="1">
      <alignment horizontal="center" vertical="center" wrapText="1"/>
    </xf>
    <xf numFmtId="16" fontId="13" fillId="4" borderId="15" xfId="0" quotePrefix="1" applyNumberFormat="1" applyFont="1" applyFill="1" applyBorder="1" applyAlignment="1">
      <alignment horizontal="center" vertical="center" wrapText="1"/>
    </xf>
    <xf numFmtId="3" fontId="13" fillId="4" borderId="6" xfId="0" applyNumberFormat="1" applyFont="1" applyFill="1" applyBorder="1" applyAlignment="1">
      <alignment vertical="center" wrapText="1"/>
    </xf>
    <xf numFmtId="0" fontId="13" fillId="4" borderId="6" xfId="0" applyFont="1" applyFill="1" applyBorder="1" applyAlignment="1">
      <alignment vertical="center" wrapText="1"/>
    </xf>
    <xf numFmtId="0" fontId="13" fillId="4" borderId="46" xfId="0" applyFont="1" applyFill="1" applyBorder="1" applyAlignment="1">
      <alignment vertical="center" wrapText="1"/>
    </xf>
    <xf numFmtId="3" fontId="13" fillId="4" borderId="47" xfId="0" applyNumberFormat="1" applyFont="1" applyFill="1" applyBorder="1" applyAlignment="1">
      <alignment horizontal="right" vertical="center" wrapText="1"/>
    </xf>
    <xf numFmtId="0" fontId="13" fillId="4" borderId="47" xfId="0" applyFont="1" applyFill="1" applyBorder="1" applyAlignment="1">
      <alignment horizontal="right" vertical="center" wrapText="1"/>
    </xf>
    <xf numFmtId="0" fontId="28" fillId="4" borderId="46" xfId="0" applyFont="1" applyFill="1" applyBorder="1" applyAlignment="1">
      <alignment horizontal="right" vertical="center" wrapText="1"/>
    </xf>
    <xf numFmtId="0" fontId="28" fillId="4" borderId="44" xfId="0" applyFont="1" applyFill="1" applyBorder="1" applyAlignment="1">
      <alignment horizontal="center" vertical="center" wrapText="1"/>
    </xf>
    <xf numFmtId="0" fontId="28" fillId="4" borderId="42" xfId="0" applyFont="1" applyFill="1" applyBorder="1" applyAlignment="1">
      <alignment horizontal="center" vertical="center" wrapText="1"/>
    </xf>
    <xf numFmtId="0" fontId="28" fillId="4" borderId="43" xfId="0" applyFont="1" applyFill="1" applyBorder="1" applyAlignment="1">
      <alignment horizontal="center" vertical="center" wrapText="1"/>
    </xf>
    <xf numFmtId="165" fontId="13" fillId="4" borderId="47" xfId="0" applyNumberFormat="1" applyFont="1" applyFill="1" applyBorder="1" applyAlignment="1">
      <alignment horizontal="right" vertical="center" wrapText="1"/>
    </xf>
    <xf numFmtId="165" fontId="13" fillId="4" borderId="48" xfId="0" applyNumberFormat="1" applyFont="1" applyFill="1" applyBorder="1" applyAlignment="1">
      <alignment horizontal="right" vertical="center" wrapText="1"/>
    </xf>
    <xf numFmtId="0" fontId="13" fillId="4" borderId="49" xfId="0" applyFont="1" applyFill="1" applyBorder="1" applyAlignment="1">
      <alignment horizontal="right" vertical="center" wrapText="1"/>
    </xf>
    <xf numFmtId="0" fontId="13" fillId="4" borderId="13" xfId="0" applyFont="1" applyFill="1" applyBorder="1" applyAlignment="1">
      <alignment vertical="center" wrapText="1"/>
    </xf>
    <xf numFmtId="0" fontId="13" fillId="4" borderId="3" xfId="0" applyFont="1" applyFill="1" applyBorder="1" applyAlignment="1">
      <alignment vertical="center" wrapText="1"/>
    </xf>
    <xf numFmtId="0" fontId="13" fillId="4" borderId="50" xfId="0" applyFont="1" applyFill="1" applyBorder="1" applyAlignment="1">
      <alignment vertical="center" wrapText="1"/>
    </xf>
    <xf numFmtId="0" fontId="28" fillId="4" borderId="27" xfId="0" applyFont="1" applyFill="1" applyBorder="1" applyAlignment="1">
      <alignment vertical="center" wrapText="1"/>
    </xf>
    <xf numFmtId="0" fontId="13" fillId="4" borderId="12" xfId="0" applyFont="1" applyFill="1" applyBorder="1" applyAlignment="1">
      <alignment vertical="center" wrapText="1"/>
    </xf>
    <xf numFmtId="0" fontId="13" fillId="4" borderId="5" xfId="0" applyFont="1" applyFill="1" applyBorder="1" applyAlignment="1">
      <alignment vertical="center" wrapText="1"/>
    </xf>
    <xf numFmtId="0" fontId="13" fillId="4" borderId="26" xfId="0" applyFont="1" applyFill="1" applyBorder="1" applyAlignment="1">
      <alignment vertical="center" wrapText="1"/>
    </xf>
    <xf numFmtId="0" fontId="96" fillId="4" borderId="51" xfId="3" applyFont="1" applyFill="1" applyBorder="1" applyAlignment="1" applyProtection="1">
      <alignment vertical="center" wrapText="1"/>
    </xf>
    <xf numFmtId="0" fontId="96" fillId="4" borderId="5" xfId="3" applyFont="1" applyFill="1" applyBorder="1" applyAlignment="1" applyProtection="1">
      <alignment vertical="center" wrapText="1"/>
    </xf>
    <xf numFmtId="0" fontId="13" fillId="4" borderId="51" xfId="0" applyFont="1" applyFill="1" applyBorder="1" applyAlignment="1">
      <alignment vertical="center" wrapText="1"/>
    </xf>
    <xf numFmtId="0" fontId="0" fillId="4" borderId="52" xfId="0" applyFill="1" applyBorder="1"/>
    <xf numFmtId="0" fontId="14" fillId="4" borderId="47" xfId="0" applyFont="1" applyFill="1" applyBorder="1" applyAlignment="1">
      <alignment horizontal="center"/>
    </xf>
    <xf numFmtId="0" fontId="14" fillId="4" borderId="48" xfId="0" applyFont="1" applyFill="1" applyBorder="1" applyAlignment="1">
      <alignment horizontal="center"/>
    </xf>
    <xf numFmtId="169" fontId="98" fillId="4" borderId="45" xfId="0" applyNumberFormat="1" applyFont="1" applyFill="1" applyBorder="1" applyAlignment="1">
      <alignment vertical="center" wrapText="1"/>
    </xf>
    <xf numFmtId="0" fontId="52" fillId="4" borderId="0" xfId="0" applyFont="1" applyFill="1"/>
    <xf numFmtId="0" fontId="0" fillId="0" borderId="0" xfId="0" applyFill="1" applyBorder="1" applyAlignment="1"/>
    <xf numFmtId="177" fontId="50" fillId="0" borderId="0" xfId="101" applyNumberFormat="1" applyFont="1"/>
    <xf numFmtId="165" fontId="0" fillId="0" borderId="0" xfId="0" applyNumberFormat="1" applyFill="1" applyBorder="1"/>
    <xf numFmtId="0" fontId="52" fillId="0" borderId="10" xfId="0" applyFont="1" applyFill="1" applyBorder="1" applyAlignment="1"/>
    <xf numFmtId="0" fontId="0" fillId="0" borderId="10" xfId="0" applyFill="1" applyBorder="1"/>
    <xf numFmtId="0" fontId="0" fillId="0" borderId="0" xfId="0" applyFill="1" applyBorder="1"/>
    <xf numFmtId="3" fontId="14" fillId="0" borderId="0" xfId="0" applyNumberFormat="1" applyFont="1"/>
    <xf numFmtId="177" fontId="14" fillId="0" borderId="0" xfId="101" applyNumberFormat="1" applyFont="1" applyFill="1" applyBorder="1"/>
    <xf numFmtId="177" fontId="52" fillId="0" borderId="11" xfId="101" applyNumberFormat="1" applyFont="1" applyFill="1" applyBorder="1" applyAlignment="1"/>
    <xf numFmtId="0" fontId="50" fillId="0" borderId="0" xfId="0" applyFont="1" applyFill="1"/>
    <xf numFmtId="0" fontId="50" fillId="0" borderId="10" xfId="0" applyFont="1" applyBorder="1"/>
    <xf numFmtId="171" fontId="56" fillId="0" borderId="10" xfId="0" applyNumberFormat="1" applyFont="1" applyFill="1" applyBorder="1"/>
    <xf numFmtId="177" fontId="0" fillId="0" borderId="0" xfId="101" applyNumberFormat="1" applyFont="1" applyFill="1" applyBorder="1"/>
    <xf numFmtId="168" fontId="9" fillId="2" borderId="0" xfId="1" applyNumberFormat="1" applyFont="1" applyFill="1" applyAlignment="1" applyProtection="1">
      <alignment horizontal="center"/>
    </xf>
    <xf numFmtId="0" fontId="52" fillId="0" borderId="0" xfId="0" applyFont="1" applyBorder="1"/>
    <xf numFmtId="0" fontId="14" fillId="0" borderId="14" xfId="0" applyFont="1" applyBorder="1"/>
    <xf numFmtId="0" fontId="52" fillId="0" borderId="0" xfId="0" applyFont="1" applyFill="1" applyBorder="1" applyAlignment="1">
      <alignment wrapText="1"/>
    </xf>
    <xf numFmtId="0" fontId="50" fillId="0" borderId="0" xfId="0" applyFont="1" applyFill="1" applyBorder="1"/>
    <xf numFmtId="166" fontId="14" fillId="0" borderId="0" xfId="101" applyFont="1" applyBorder="1"/>
    <xf numFmtId="167" fontId="14" fillId="0" borderId="0" xfId="1" applyNumberFormat="1" applyFont="1" applyFill="1" applyBorder="1"/>
    <xf numFmtId="177" fontId="52" fillId="0" borderId="0" xfId="101" applyNumberFormat="1" applyFont="1" applyFill="1" applyBorder="1" applyAlignment="1">
      <alignment horizontal="center" wrapText="1"/>
    </xf>
    <xf numFmtId="164" fontId="0" fillId="0" borderId="0" xfId="0" applyNumberFormat="1" applyFill="1" applyBorder="1"/>
    <xf numFmtId="0" fontId="106" fillId="3" borderId="0" xfId="0" applyFont="1" applyFill="1" applyProtection="1"/>
    <xf numFmtId="3" fontId="73" fillId="0" borderId="53" xfId="0" applyNumberFormat="1" applyFont="1" applyBorder="1"/>
    <xf numFmtId="0" fontId="14" fillId="0" borderId="0" xfId="0" applyFont="1" applyBorder="1"/>
    <xf numFmtId="177" fontId="0" fillId="0" borderId="0" xfId="0" applyNumberFormat="1" applyBorder="1"/>
    <xf numFmtId="0" fontId="50" fillId="0" borderId="0" xfId="0" applyFont="1" applyBorder="1"/>
    <xf numFmtId="0" fontId="52" fillId="0" borderId="0" xfId="0" applyFont="1" applyFill="1" applyBorder="1" applyAlignment="1">
      <alignment horizontal="center" wrapText="1"/>
    </xf>
    <xf numFmtId="3" fontId="14" fillId="0" borderId="0" xfId="1" applyNumberFormat="1" applyFont="1" applyFill="1" applyBorder="1"/>
    <xf numFmtId="166" fontId="0" fillId="0" borderId="0" xfId="101" applyFont="1" applyBorder="1"/>
    <xf numFmtId="3" fontId="73" fillId="0" borderId="0" xfId="0" applyNumberFormat="1" applyFont="1"/>
    <xf numFmtId="0" fontId="51" fillId="0" borderId="0" xfId="0" applyFont="1" applyBorder="1"/>
    <xf numFmtId="165" fontId="0" fillId="0" borderId="0" xfId="0" applyNumberFormat="1" applyBorder="1"/>
    <xf numFmtId="0" fontId="14" fillId="2" borderId="0" xfId="0" applyFont="1" applyFill="1" applyBorder="1" applyProtection="1"/>
    <xf numFmtId="177" fontId="50" fillId="0" borderId="0" xfId="101" applyNumberFormat="1" applyFont="1" applyBorder="1"/>
    <xf numFmtId="0" fontId="0" fillId="0" borderId="0" xfId="0"/>
    <xf numFmtId="0" fontId="14" fillId="0" borderId="0" xfId="0" applyFont="1"/>
    <xf numFmtId="0" fontId="0" fillId="0" borderId="0" xfId="0" applyFill="1"/>
    <xf numFmtId="0" fontId="0" fillId="0" borderId="0" xfId="0" applyBorder="1"/>
    <xf numFmtId="3" fontId="0" fillId="0" borderId="0" xfId="0" applyNumberFormat="1" applyBorder="1"/>
    <xf numFmtId="3" fontId="0" fillId="0" borderId="0" xfId="0" applyNumberFormat="1" applyFill="1" applyBorder="1"/>
    <xf numFmtId="0" fontId="0" fillId="0" borderId="0" xfId="0" applyFill="1" applyBorder="1"/>
    <xf numFmtId="169" fontId="24" fillId="2" borderId="0" xfId="0" applyNumberFormat="1" applyFont="1" applyFill="1" applyAlignment="1" applyProtection="1">
      <alignment horizontal="center"/>
    </xf>
    <xf numFmtId="167" fontId="0" fillId="0" borderId="0" xfId="0" applyNumberFormat="1"/>
    <xf numFmtId="167" fontId="14" fillId="0" borderId="0" xfId="1" applyNumberFormat="1" applyFont="1" applyFill="1"/>
    <xf numFmtId="0" fontId="52" fillId="0" borderId="0" xfId="0" applyFont="1" applyFill="1" applyAlignment="1">
      <alignment horizontal="center"/>
    </xf>
    <xf numFmtId="171" fontId="13" fillId="4" borderId="29" xfId="101" applyNumberFormat="1" applyFont="1" applyFill="1" applyBorder="1" applyAlignment="1" applyProtection="1">
      <alignment horizontal="center" vertical="center" wrapText="1"/>
    </xf>
    <xf numFmtId="177" fontId="13" fillId="4" borderId="29" xfId="101" applyNumberFormat="1" applyFont="1" applyFill="1" applyBorder="1" applyAlignment="1" applyProtection="1">
      <alignment horizontal="center" vertical="center"/>
    </xf>
    <xf numFmtId="0" fontId="52" fillId="41" borderId="0" xfId="0" applyFont="1" applyFill="1" applyAlignment="1">
      <alignment horizontal="center" wrapText="1"/>
    </xf>
    <xf numFmtId="3" fontId="0" fillId="41" borderId="0" xfId="0" applyNumberFormat="1" applyFill="1"/>
    <xf numFmtId="0" fontId="73" fillId="41" borderId="0" xfId="106" applyFont="1" applyFill="1"/>
    <xf numFmtId="167" fontId="0" fillId="41" borderId="0" xfId="104" applyNumberFormat="1" applyFont="1" applyFill="1"/>
    <xf numFmtId="167" fontId="14" fillId="41" borderId="0" xfId="0" applyNumberFormat="1" applyFont="1" applyFill="1"/>
    <xf numFmtId="3" fontId="14" fillId="41" borderId="0" xfId="0" applyNumberFormat="1" applyFont="1" applyFill="1"/>
    <xf numFmtId="3" fontId="82" fillId="41" borderId="0" xfId="0" applyNumberFormat="1" applyFont="1" applyFill="1"/>
    <xf numFmtId="171" fontId="50" fillId="41" borderId="0" xfId="4" applyNumberFormat="1" applyFont="1" applyFill="1"/>
    <xf numFmtId="0" fontId="0" fillId="41" borderId="0" xfId="0" applyFill="1" applyAlignment="1">
      <alignment horizontal="center" wrapText="1"/>
    </xf>
    <xf numFmtId="169" fontId="50" fillId="41" borderId="0" xfId="0" applyNumberFormat="1" applyFont="1" applyFill="1" applyBorder="1"/>
    <xf numFmtId="169" fontId="50" fillId="41" borderId="11" xfId="0" applyNumberFormat="1" applyFont="1" applyFill="1" applyBorder="1"/>
    <xf numFmtId="177" fontId="0" fillId="41" borderId="0" xfId="101" applyNumberFormat="1" applyFont="1" applyFill="1" applyAlignment="1">
      <alignment horizontal="center" wrapText="1"/>
    </xf>
    <xf numFmtId="169" fontId="82" fillId="41" borderId="0" xfId="0" applyNumberFormat="1" applyFont="1" applyFill="1" applyBorder="1"/>
    <xf numFmtId="177" fontId="82" fillId="41" borderId="0" xfId="101" applyNumberFormat="1" applyFont="1" applyFill="1"/>
    <xf numFmtId="167" fontId="82" fillId="41" borderId="0" xfId="1" applyNumberFormat="1" applyFont="1" applyFill="1"/>
    <xf numFmtId="169" fontId="0" fillId="8" borderId="10" xfId="0" applyNumberFormat="1" applyFill="1" applyBorder="1"/>
    <xf numFmtId="169" fontId="14" fillId="8" borderId="10" xfId="0" applyNumberFormat="1" applyFont="1" applyFill="1" applyBorder="1"/>
    <xf numFmtId="0" fontId="52" fillId="8" borderId="0" xfId="0" applyFont="1" applyFill="1" applyAlignment="1">
      <alignment horizontal="center" wrapText="1"/>
    </xf>
    <xf numFmtId="3" fontId="0" fillId="8" borderId="0" xfId="0" applyNumberFormat="1" applyFill="1"/>
    <xf numFmtId="175" fontId="82" fillId="8" borderId="0" xfId="1" applyNumberFormat="1" applyFont="1" applyFill="1" applyAlignment="1" applyProtection="1">
      <alignment horizontal="right"/>
    </xf>
    <xf numFmtId="9" fontId="82" fillId="8" borderId="0" xfId="2" applyFont="1" applyFill="1" applyAlignment="1" applyProtection="1">
      <alignment horizontal="right"/>
    </xf>
    <xf numFmtId="9" fontId="0" fillId="8" borderId="0" xfId="0" applyNumberFormat="1" applyFill="1"/>
    <xf numFmtId="10" fontId="0" fillId="8" borderId="0" xfId="0" applyNumberFormat="1" applyFill="1"/>
    <xf numFmtId="167" fontId="0" fillId="8" borderId="0" xfId="1" applyNumberFormat="1" applyFont="1" applyFill="1"/>
    <xf numFmtId="0" fontId="14" fillId="8" borderId="0" xfId="0" applyFont="1" applyFill="1"/>
    <xf numFmtId="0" fontId="0" fillId="8" borderId="0" xfId="0" applyFill="1"/>
    <xf numFmtId="0" fontId="50" fillId="41" borderId="0" xfId="0" applyFont="1" applyFill="1"/>
    <xf numFmtId="0" fontId="51" fillId="0" borderId="0" xfId="0" applyFont="1" applyFill="1"/>
    <xf numFmtId="167" fontId="52" fillId="0" borderId="0" xfId="1" applyNumberFormat="1" applyFont="1" applyFill="1" applyAlignment="1">
      <alignment horizontal="center"/>
    </xf>
    <xf numFmtId="0" fontId="53" fillId="0" borderId="10" xfId="0" applyFont="1" applyFill="1" applyBorder="1" applyAlignment="1">
      <alignment wrapText="1"/>
    </xf>
    <xf numFmtId="164" fontId="52" fillId="8" borderId="12" xfId="1" applyNumberFormat="1" applyFont="1" applyFill="1" applyBorder="1"/>
    <xf numFmtId="166" fontId="0" fillId="0" borderId="0" xfId="101" applyFont="1" applyFill="1" applyBorder="1"/>
    <xf numFmtId="169" fontId="107" fillId="2" borderId="0" xfId="0" applyNumberFormat="1" applyFont="1" applyFill="1" applyAlignment="1" applyProtection="1">
      <alignment horizontal="center"/>
    </xf>
    <xf numFmtId="0" fontId="14" fillId="0" borderId="0" xfId="0" applyFont="1" applyAlignment="1" applyProtection="1">
      <alignment horizontal="left"/>
    </xf>
    <xf numFmtId="0" fontId="73" fillId="0" borderId="0" xfId="75" applyFont="1" applyAlignment="1"/>
    <xf numFmtId="0" fontId="16" fillId="0" borderId="0" xfId="0" applyFont="1" applyFill="1" applyAlignment="1" applyProtection="1">
      <alignment horizontal="left"/>
    </xf>
    <xf numFmtId="177" fontId="82" fillId="42" borderId="0" xfId="101" applyNumberFormat="1" applyFont="1" applyFill="1"/>
    <xf numFmtId="167" fontId="0" fillId="0" borderId="0" xfId="2" applyNumberFormat="1" applyFont="1" applyFill="1"/>
    <xf numFmtId="3" fontId="14" fillId="42" borderId="0" xfId="0" applyNumberFormat="1" applyFont="1" applyFill="1"/>
    <xf numFmtId="167" fontId="14" fillId="42" borderId="0" xfId="1" applyNumberFormat="1" applyFont="1" applyFill="1" applyBorder="1"/>
    <xf numFmtId="3" fontId="14" fillId="42" borderId="0" xfId="1" applyNumberFormat="1" applyFont="1" applyFill="1" applyBorder="1"/>
    <xf numFmtId="164" fontId="0" fillId="42" borderId="0" xfId="0" applyNumberFormat="1" applyFill="1" applyBorder="1"/>
    <xf numFmtId="165" fontId="0" fillId="42" borderId="0" xfId="0" applyNumberFormat="1" applyFill="1" applyBorder="1"/>
    <xf numFmtId="166" fontId="14" fillId="0" borderId="0" xfId="101" applyFont="1" applyFill="1"/>
    <xf numFmtId="3" fontId="0" fillId="42" borderId="0" xfId="0" applyNumberFormat="1" applyFill="1"/>
    <xf numFmtId="171" fontId="50" fillId="42" borderId="0" xfId="4" applyNumberFormat="1" applyFont="1" applyFill="1"/>
    <xf numFmtId="169" fontId="82" fillId="42" borderId="0" xfId="0" applyNumberFormat="1" applyFont="1" applyFill="1" applyBorder="1"/>
    <xf numFmtId="3" fontId="14" fillId="42" borderId="0" xfId="0" applyNumberFormat="1" applyFont="1" applyFill="1" applyBorder="1"/>
    <xf numFmtId="177" fontId="0" fillId="42" borderId="0" xfId="0" applyNumberFormat="1" applyFill="1" applyBorder="1"/>
    <xf numFmtId="9" fontId="0" fillId="42" borderId="0" xfId="0" applyNumberFormat="1" applyFill="1"/>
    <xf numFmtId="3" fontId="14" fillId="0" borderId="0" xfId="0" applyNumberFormat="1" applyFont="1" applyBorder="1"/>
    <xf numFmtId="3" fontId="73" fillId="0" borderId="0" xfId="0" applyNumberFormat="1" applyFont="1" applyBorder="1"/>
    <xf numFmtId="167" fontId="108" fillId="0" borderId="0" xfId="0" applyNumberFormat="1" applyFont="1" applyFill="1" applyBorder="1"/>
    <xf numFmtId="0" fontId="52" fillId="0" borderId="13" xfId="0" applyNumberFormat="1" applyFont="1" applyBorder="1"/>
    <xf numFmtId="169" fontId="7" fillId="2" borderId="0" xfId="0" applyNumberFormat="1" applyFont="1" applyFill="1" applyProtection="1"/>
    <xf numFmtId="167" fontId="14" fillId="8" borderId="0" xfId="1" applyNumberFormat="1" applyFont="1" applyFill="1" applyBorder="1"/>
    <xf numFmtId="3" fontId="14" fillId="8" borderId="0" xfId="1" applyNumberFormat="1" applyFont="1" applyFill="1" applyBorder="1"/>
    <xf numFmtId="167" fontId="108" fillId="0" borderId="7" xfId="44" applyNumberFormat="1" applyFont="1" applyBorder="1"/>
    <xf numFmtId="169" fontId="28" fillId="2" borderId="1" xfId="2" applyNumberFormat="1" applyFont="1" applyFill="1" applyBorder="1" applyAlignment="1" applyProtection="1">
      <alignment horizontal="center" vertical="center"/>
    </xf>
    <xf numFmtId="169" fontId="28" fillId="4" borderId="40" xfId="101" applyNumberFormat="1" applyFont="1" applyFill="1" applyBorder="1" applyAlignment="1">
      <alignment vertical="center" wrapText="1"/>
    </xf>
    <xf numFmtId="169" fontId="28" fillId="4" borderId="48" xfId="0" applyNumberFormat="1" applyFont="1" applyFill="1" applyBorder="1" applyAlignment="1">
      <alignment vertical="center" wrapText="1"/>
    </xf>
    <xf numFmtId="0" fontId="14" fillId="8" borderId="0" xfId="0" applyFont="1" applyFill="1" applyAlignment="1">
      <alignment wrapText="1"/>
    </xf>
    <xf numFmtId="0" fontId="14" fillId="0" borderId="13" xfId="0" applyFont="1" applyBorder="1"/>
    <xf numFmtId="0" fontId="14" fillId="0" borderId="10" xfId="0" applyFont="1" applyBorder="1"/>
    <xf numFmtId="0" fontId="14" fillId="0" borderId="15" xfId="0" applyFont="1" applyBorder="1"/>
    <xf numFmtId="0" fontId="14" fillId="0" borderId="3" xfId="0" applyFont="1" applyBorder="1"/>
    <xf numFmtId="0" fontId="14" fillId="0" borderId="34" xfId="0" applyFont="1" applyBorder="1"/>
    <xf numFmtId="0" fontId="14" fillId="0" borderId="32" xfId="0" applyFont="1" applyBorder="1"/>
    <xf numFmtId="0" fontId="52" fillId="0" borderId="1" xfId="0" applyFont="1" applyBorder="1"/>
    <xf numFmtId="0" fontId="52" fillId="0" borderId="0" xfId="0" applyFont="1" applyBorder="1" applyAlignment="1">
      <alignment wrapText="1"/>
    </xf>
    <xf numFmtId="0" fontId="52" fillId="0" borderId="10" xfId="0" applyFont="1" applyBorder="1" applyAlignment="1">
      <alignment wrapText="1"/>
    </xf>
    <xf numFmtId="0" fontId="52" fillId="0" borderId="12" xfId="0" applyFont="1" applyBorder="1" applyAlignment="1">
      <alignment wrapText="1"/>
    </xf>
    <xf numFmtId="0" fontId="52" fillId="0" borderId="15" xfId="0" applyFont="1" applyBorder="1" applyAlignment="1">
      <alignment wrapText="1"/>
    </xf>
    <xf numFmtId="0" fontId="52" fillId="0" borderId="5" xfId="0" applyFont="1" applyBorder="1" applyAlignment="1">
      <alignment wrapText="1"/>
    </xf>
    <xf numFmtId="0" fontId="52" fillId="0" borderId="6" xfId="0" applyFont="1" applyBorder="1" applyAlignment="1">
      <alignment wrapText="1"/>
    </xf>
    <xf numFmtId="0" fontId="0" fillId="4" borderId="30" xfId="0" applyFill="1" applyBorder="1"/>
    <xf numFmtId="0" fontId="0" fillId="4" borderId="7" xfId="0" applyFill="1" applyBorder="1"/>
    <xf numFmtId="0" fontId="52" fillId="0" borderId="37" xfId="0" applyFont="1" applyBorder="1" applyAlignment="1">
      <alignment wrapText="1"/>
    </xf>
    <xf numFmtId="0" fontId="52" fillId="0" borderId="38" xfId="0" applyFont="1" applyBorder="1" applyAlignment="1">
      <alignment wrapText="1"/>
    </xf>
    <xf numFmtId="0" fontId="52" fillId="0" borderId="35" xfId="0" applyFont="1" applyBorder="1" applyAlignment="1">
      <alignment wrapText="1"/>
    </xf>
    <xf numFmtId="0" fontId="0" fillId="4" borderId="36" xfId="0" applyFill="1" applyBorder="1"/>
    <xf numFmtId="0" fontId="7" fillId="2" borderId="11" xfId="0" applyFont="1" applyFill="1" applyBorder="1" applyAlignment="1" applyProtection="1">
      <alignment horizontal="center"/>
    </xf>
    <xf numFmtId="0" fontId="7" fillId="2" borderId="0" xfId="0" applyFont="1" applyFill="1" applyBorder="1" applyAlignment="1" applyProtection="1">
      <alignment horizontal="center"/>
    </xf>
    <xf numFmtId="0" fontId="7" fillId="2" borderId="10" xfId="0" applyFont="1" applyFill="1" applyBorder="1" applyAlignment="1" applyProtection="1">
      <alignment horizontal="center"/>
    </xf>
    <xf numFmtId="0" fontId="15" fillId="2" borderId="11" xfId="0" applyFont="1" applyFill="1" applyBorder="1" applyAlignment="1" applyProtection="1">
      <alignment horizontal="center"/>
    </xf>
    <xf numFmtId="0" fontId="15" fillId="2" borderId="0" xfId="0" applyFont="1" applyFill="1" applyBorder="1" applyAlignment="1" applyProtection="1">
      <alignment horizontal="center"/>
    </xf>
    <xf numFmtId="0" fontId="21" fillId="2" borderId="0" xfId="0" applyFont="1" applyFill="1" applyBorder="1" applyAlignment="1" applyProtection="1">
      <alignment horizontal="center"/>
    </xf>
    <xf numFmtId="0" fontId="22" fillId="2" borderId="10" xfId="0" applyFont="1" applyFill="1" applyBorder="1" applyAlignment="1" applyProtection="1">
      <alignment horizontal="center"/>
    </xf>
    <xf numFmtId="0" fontId="18" fillId="0" borderId="0" xfId="3" applyAlignment="1" applyProtection="1"/>
    <xf numFmtId="3" fontId="14" fillId="8" borderId="0" xfId="1" applyNumberFormat="1" applyFont="1" applyFill="1"/>
    <xf numFmtId="3" fontId="14" fillId="8" borderId="0" xfId="0" applyNumberFormat="1" applyFont="1" applyFill="1"/>
    <xf numFmtId="167" fontId="14" fillId="8" borderId="0" xfId="1" applyNumberFormat="1" applyFont="1" applyFill="1"/>
    <xf numFmtId="168" fontId="7" fillId="2" borderId="0" xfId="0" applyNumberFormat="1" applyFont="1" applyFill="1" applyProtection="1"/>
    <xf numFmtId="3" fontId="0" fillId="43" borderId="0" xfId="0" applyNumberFormat="1" applyFill="1"/>
    <xf numFmtId="3" fontId="109" fillId="4" borderId="0" xfId="1" applyNumberFormat="1" applyFont="1" applyFill="1" applyBorder="1" applyAlignment="1" applyProtection="1">
      <alignment horizontal="center"/>
    </xf>
    <xf numFmtId="167" fontId="0" fillId="43" borderId="0" xfId="104" applyNumberFormat="1" applyFont="1" applyFill="1"/>
    <xf numFmtId="0" fontId="31" fillId="2" borderId="0" xfId="0" applyFont="1" applyFill="1" applyBorder="1" applyAlignment="1" applyProtection="1">
      <alignment horizontal="left" vertical="top" wrapText="1"/>
    </xf>
    <xf numFmtId="0" fontId="8" fillId="2" borderId="0" xfId="0" applyFont="1" applyFill="1" applyAlignment="1" applyProtection="1">
      <alignment horizontal="center"/>
    </xf>
    <xf numFmtId="169" fontId="29" fillId="2" borderId="0" xfId="0" applyNumberFormat="1" applyFont="1" applyFill="1" applyBorder="1" applyAlignment="1" applyProtection="1">
      <alignment horizontal="center"/>
    </xf>
    <xf numFmtId="0" fontId="26" fillId="2" borderId="1" xfId="0" applyFont="1" applyFill="1" applyBorder="1" applyAlignment="1" applyProtection="1">
      <alignment horizontal="center" vertical="center" wrapText="1"/>
    </xf>
    <xf numFmtId="0" fontId="8" fillId="2" borderId="0" xfId="0" applyFont="1" applyFill="1" applyAlignment="1" applyProtection="1">
      <alignment horizontal="left"/>
    </xf>
    <xf numFmtId="0" fontId="28" fillId="4" borderId="0" xfId="0" applyFont="1" applyFill="1" applyAlignment="1" applyProtection="1">
      <alignment horizontal="left" wrapText="1"/>
    </xf>
    <xf numFmtId="0" fontId="28" fillId="4" borderId="0" xfId="0" applyFont="1" applyFill="1" applyAlignment="1" applyProtection="1">
      <alignment horizontal="left"/>
    </xf>
    <xf numFmtId="0" fontId="0" fillId="4" borderId="0" xfId="0" applyFill="1" applyAlignment="1">
      <alignment horizontal="left"/>
    </xf>
    <xf numFmtId="0" fontId="0" fillId="4" borderId="0" xfId="0" applyFill="1" applyAlignment="1">
      <alignment horizontal="left" wrapText="1"/>
    </xf>
    <xf numFmtId="0" fontId="13" fillId="4" borderId="0" xfId="0" applyFont="1" applyFill="1" applyAlignment="1" applyProtection="1">
      <alignment horizontal="left" wrapText="1"/>
    </xf>
    <xf numFmtId="0" fontId="20" fillId="4" borderId="0" xfId="0" applyFont="1" applyFill="1" applyAlignment="1" applyProtection="1">
      <alignment horizontal="left" vertical="center"/>
    </xf>
    <xf numFmtId="167" fontId="0" fillId="8" borderId="0" xfId="104" applyNumberFormat="1" applyFont="1" applyFill="1"/>
    <xf numFmtId="166" fontId="14" fillId="8" borderId="0" xfId="101" applyFont="1" applyFill="1" applyBorder="1"/>
    <xf numFmtId="166" fontId="0" fillId="8" borderId="0" xfId="101" applyFont="1" applyFill="1" applyBorder="1"/>
    <xf numFmtId="175" fontId="14" fillId="8" borderId="0" xfId="1" applyNumberFormat="1" applyFont="1" applyFill="1" applyAlignment="1">
      <alignment horizontal="right"/>
    </xf>
    <xf numFmtId="175" fontId="0" fillId="8" borderId="0" xfId="1" applyNumberFormat="1" applyFont="1" applyFill="1" applyAlignment="1">
      <alignment horizontal="right"/>
    </xf>
    <xf numFmtId="0" fontId="31" fillId="2" borderId="0" xfId="0" applyFont="1" applyFill="1" applyBorder="1" applyAlignment="1" applyProtection="1">
      <alignment horizontal="left" vertical="top" wrapText="1"/>
    </xf>
    <xf numFmtId="0" fontId="87" fillId="3" borderId="0" xfId="3" applyFont="1" applyFill="1" applyAlignment="1" applyProtection="1">
      <alignment horizontal="center"/>
      <protection locked="0"/>
    </xf>
    <xf numFmtId="0" fontId="8" fillId="2" borderId="0" xfId="0" applyFont="1" applyFill="1" applyAlignment="1" applyProtection="1">
      <alignment horizontal="center"/>
    </xf>
    <xf numFmtId="0" fontId="100" fillId="3" borderId="0" xfId="3" applyFont="1" applyFill="1" applyAlignment="1" applyProtection="1">
      <alignment horizontal="center"/>
    </xf>
    <xf numFmtId="0" fontId="97" fillId="4" borderId="33" xfId="0" applyFont="1" applyFill="1" applyBorder="1" applyAlignment="1">
      <alignment horizontal="left" vertical="center" wrapText="1"/>
    </xf>
    <xf numFmtId="0" fontId="97" fillId="4" borderId="31" xfId="0" applyFont="1" applyFill="1" applyBorder="1" applyAlignment="1">
      <alignment horizontal="left" vertical="center" wrapText="1"/>
    </xf>
    <xf numFmtId="0" fontId="97" fillId="4" borderId="30" xfId="0" applyFont="1" applyFill="1" applyBorder="1" applyAlignment="1">
      <alignment horizontal="left" vertical="center" wrapText="1"/>
    </xf>
    <xf numFmtId="0" fontId="97" fillId="4" borderId="37" xfId="0" applyFont="1" applyFill="1" applyBorder="1" applyAlignment="1">
      <alignment horizontal="left" vertical="center" wrapText="1"/>
    </xf>
    <xf numFmtId="0" fontId="97" fillId="4" borderId="0" xfId="0" applyFont="1" applyFill="1" applyBorder="1" applyAlignment="1">
      <alignment horizontal="left" vertical="center" wrapText="1"/>
    </xf>
    <xf numFmtId="0" fontId="97" fillId="4" borderId="7" xfId="0" applyFont="1" applyFill="1" applyBorder="1" applyAlignment="1">
      <alignment horizontal="left" vertical="center" wrapText="1"/>
    </xf>
    <xf numFmtId="0" fontId="97" fillId="4" borderId="38" xfId="0" applyFont="1" applyFill="1" applyBorder="1" applyAlignment="1">
      <alignment horizontal="left" vertical="center" wrapText="1"/>
    </xf>
    <xf numFmtId="0" fontId="97" fillId="4" borderId="35" xfId="0" applyFont="1" applyFill="1" applyBorder="1" applyAlignment="1">
      <alignment horizontal="left" vertical="center" wrapText="1"/>
    </xf>
    <xf numFmtId="0" fontId="97" fillId="4" borderId="36" xfId="0" applyFont="1" applyFill="1" applyBorder="1" applyAlignment="1">
      <alignment horizontal="left" vertical="center" wrapText="1"/>
    </xf>
    <xf numFmtId="0" fontId="19" fillId="2" borderId="0" xfId="3" applyFont="1" applyFill="1" applyBorder="1" applyAlignment="1" applyProtection="1">
      <alignment horizontal="center" vertical="center"/>
      <protection locked="0"/>
    </xf>
    <xf numFmtId="0" fontId="14" fillId="0" borderId="33" xfId="0" applyFont="1" applyBorder="1" applyAlignment="1">
      <alignment horizontal="left" wrapText="1"/>
    </xf>
    <xf numFmtId="0" fontId="14" fillId="0" borderId="31" xfId="0" applyFont="1" applyBorder="1" applyAlignment="1">
      <alignment horizontal="left" wrapText="1"/>
    </xf>
    <xf numFmtId="0" fontId="14" fillId="0" borderId="37" xfId="0" applyFont="1" applyBorder="1" applyAlignment="1">
      <alignment horizontal="left" wrapText="1"/>
    </xf>
    <xf numFmtId="0" fontId="14" fillId="0" borderId="0" xfId="0" applyFont="1" applyBorder="1" applyAlignment="1">
      <alignment horizontal="left" wrapText="1"/>
    </xf>
    <xf numFmtId="0" fontId="31" fillId="2" borderId="11" xfId="0" applyFont="1" applyFill="1" applyBorder="1" applyAlignment="1" applyProtection="1">
      <alignment horizontal="center" wrapText="1"/>
    </xf>
    <xf numFmtId="0" fontId="31" fillId="2" borderId="0" xfId="0" applyFont="1" applyFill="1" applyAlignment="1" applyProtection="1">
      <alignment horizontal="center" wrapText="1"/>
    </xf>
    <xf numFmtId="169" fontId="29" fillId="2" borderId="0" xfId="0" applyNumberFormat="1" applyFont="1" applyFill="1" applyBorder="1" applyAlignment="1" applyProtection="1">
      <alignment horizontal="center"/>
    </xf>
    <xf numFmtId="0" fontId="26" fillId="2" borderId="4" xfId="0" applyFont="1" applyFill="1" applyBorder="1" applyAlignment="1" applyProtection="1">
      <alignment horizontal="center" vertical="center" wrapText="1"/>
    </xf>
    <xf numFmtId="0" fontId="26" fillId="2" borderId="6" xfId="0" applyFont="1" applyFill="1" applyBorder="1" applyAlignment="1" applyProtection="1">
      <alignment horizontal="center" vertical="center" wrapText="1"/>
    </xf>
    <xf numFmtId="0" fontId="26" fillId="2" borderId="1" xfId="0" applyFont="1" applyFill="1" applyBorder="1" applyAlignment="1" applyProtection="1">
      <alignment horizontal="center" vertical="center" wrapText="1"/>
    </xf>
    <xf numFmtId="0" fontId="8" fillId="2" borderId="0" xfId="0" applyFont="1" applyFill="1" applyAlignment="1" applyProtection="1">
      <alignment horizontal="left"/>
    </xf>
    <xf numFmtId="0" fontId="12" fillId="3" borderId="0" xfId="0" applyFont="1" applyFill="1" applyAlignment="1" applyProtection="1">
      <alignment horizontal="center" vertical="center"/>
      <protection locked="0"/>
    </xf>
    <xf numFmtId="0" fontId="13" fillId="4" borderId="0" xfId="0" applyFont="1" applyFill="1" applyAlignment="1" applyProtection="1">
      <alignment horizontal="center"/>
    </xf>
    <xf numFmtId="0" fontId="13" fillId="4" borderId="0" xfId="0" applyFont="1" applyFill="1" applyAlignment="1" applyProtection="1">
      <alignment horizontal="center" vertical="center"/>
    </xf>
    <xf numFmtId="0" fontId="27" fillId="0" borderId="1" xfId="0" applyFont="1" applyFill="1" applyBorder="1" applyAlignment="1" applyProtection="1">
      <alignment horizontal="center" vertical="center"/>
    </xf>
    <xf numFmtId="0" fontId="28" fillId="4" borderId="0" xfId="0" applyFont="1" applyFill="1" applyAlignment="1" applyProtection="1">
      <alignment horizontal="left" wrapText="1"/>
    </xf>
    <xf numFmtId="0" fontId="28" fillId="0" borderId="0" xfId="0" applyFont="1" applyFill="1" applyAlignment="1" applyProtection="1">
      <alignment horizontal="left" wrapText="1"/>
    </xf>
    <xf numFmtId="0" fontId="27" fillId="4" borderId="0" xfId="0" applyFont="1" applyFill="1" applyBorder="1" applyAlignment="1" applyProtection="1">
      <alignment horizontal="center" vertical="center"/>
    </xf>
    <xf numFmtId="0" fontId="45" fillId="0" borderId="2" xfId="0" applyFont="1" applyBorder="1" applyAlignment="1">
      <alignment horizontal="center" wrapText="1"/>
    </xf>
    <xf numFmtId="0" fontId="45" fillId="0" borderId="26" xfId="0" applyFont="1" applyBorder="1" applyAlignment="1">
      <alignment horizontal="center" wrapText="1"/>
    </xf>
    <xf numFmtId="0" fontId="45" fillId="0" borderId="13" xfId="0" applyFont="1" applyBorder="1" applyAlignment="1">
      <alignment horizontal="center" wrapText="1"/>
    </xf>
    <xf numFmtId="0" fontId="45" fillId="0" borderId="11" xfId="0" applyFont="1" applyBorder="1" applyAlignment="1">
      <alignment horizontal="center" wrapText="1"/>
    </xf>
    <xf numFmtId="0" fontId="45" fillId="0" borderId="0" xfId="0" applyFont="1" applyBorder="1" applyAlignment="1">
      <alignment horizontal="center" wrapText="1"/>
    </xf>
    <xf numFmtId="0" fontId="45" fillId="0" borderId="10" xfId="0" applyFont="1" applyBorder="1" applyAlignment="1">
      <alignment horizontal="center" wrapText="1"/>
    </xf>
    <xf numFmtId="0" fontId="28" fillId="4" borderId="0" xfId="0" applyFont="1" applyFill="1" applyAlignment="1" applyProtection="1">
      <alignment horizontal="left"/>
    </xf>
    <xf numFmtId="0" fontId="0" fillId="4" borderId="0" xfId="0" applyFill="1" applyAlignment="1">
      <alignment horizontal="left"/>
    </xf>
    <xf numFmtId="0" fontId="36" fillId="4" borderId="0" xfId="0" applyFont="1" applyFill="1" applyAlignment="1" applyProtection="1">
      <alignment horizontal="left" vertical="center" wrapText="1"/>
    </xf>
    <xf numFmtId="0" fontId="0" fillId="4" borderId="7" xfId="0" applyFill="1" applyBorder="1" applyAlignment="1">
      <alignment horizontal="left" vertical="center" wrapText="1"/>
    </xf>
    <xf numFmtId="0" fontId="20" fillId="0" borderId="0" xfId="0" applyFont="1" applyAlignment="1">
      <alignment horizontal="left" vertical="top" wrapText="1"/>
    </xf>
    <xf numFmtId="0" fontId="20" fillId="0" borderId="7" xfId="0" applyFont="1" applyBorder="1" applyAlignment="1">
      <alignment horizontal="left" vertical="top" wrapText="1"/>
    </xf>
    <xf numFmtId="0" fontId="20" fillId="2" borderId="0" xfId="0" applyFont="1" applyFill="1" applyAlignment="1" applyProtection="1">
      <alignment horizontal="left" vertical="center" wrapText="1"/>
    </xf>
    <xf numFmtId="0" fontId="20" fillId="2" borderId="7" xfId="0" applyFont="1" applyFill="1" applyBorder="1" applyAlignment="1" applyProtection="1">
      <alignment horizontal="left" vertical="center" wrapText="1"/>
    </xf>
    <xf numFmtId="0" fontId="19" fillId="2" borderId="14" xfId="3" applyFont="1" applyFill="1" applyBorder="1" applyAlignment="1" applyProtection="1">
      <alignment horizontal="center" vertical="center"/>
      <protection locked="0"/>
    </xf>
    <xf numFmtId="0" fontId="19" fillId="2" borderId="12" xfId="3" applyFont="1" applyFill="1" applyBorder="1" applyAlignment="1" applyProtection="1">
      <alignment horizontal="center" vertical="center"/>
      <protection locked="0"/>
    </xf>
    <xf numFmtId="0" fontId="19" fillId="2" borderId="15" xfId="3" applyFont="1" applyFill="1" applyBorder="1" applyAlignment="1" applyProtection="1">
      <alignment horizontal="center" vertical="center"/>
      <protection locked="0"/>
    </xf>
    <xf numFmtId="0" fontId="0" fillId="4" borderId="0" xfId="0" applyFill="1" applyAlignment="1">
      <alignment horizontal="left" wrapText="1"/>
    </xf>
    <xf numFmtId="0" fontId="13" fillId="4" borderId="0" xfId="0" applyFont="1" applyFill="1" applyAlignment="1" applyProtection="1">
      <alignment horizontal="left" wrapText="1"/>
    </xf>
    <xf numFmtId="0" fontId="20" fillId="4" borderId="0" xfId="0" applyFont="1" applyFill="1" applyBorder="1" applyAlignment="1" applyProtection="1">
      <alignment horizontal="left" vertical="center" wrapText="1"/>
    </xf>
    <xf numFmtId="0" fontId="20" fillId="4" borderId="0" xfId="0" applyFont="1" applyFill="1" applyAlignment="1">
      <alignment horizontal="left" vertical="top" wrapText="1"/>
    </xf>
    <xf numFmtId="0" fontId="20" fillId="4" borderId="7" xfId="0" applyFont="1" applyFill="1" applyBorder="1" applyAlignment="1">
      <alignment horizontal="left" vertical="top" wrapText="1"/>
    </xf>
    <xf numFmtId="0" fontId="20" fillId="4" borderId="0" xfId="0" applyFont="1" applyFill="1" applyAlignment="1" applyProtection="1">
      <alignment horizontal="left" vertical="center"/>
    </xf>
    <xf numFmtId="0" fontId="13" fillId="0" borderId="0" xfId="0" applyFont="1" applyFill="1" applyAlignment="1" applyProtection="1">
      <alignment horizontal="left" wrapText="1"/>
    </xf>
    <xf numFmtId="0" fontId="12" fillId="3" borderId="0" xfId="0" applyNumberFormat="1" applyFont="1" applyFill="1" applyAlignment="1" applyProtection="1">
      <alignment horizontal="center"/>
      <protection locked="0"/>
    </xf>
    <xf numFmtId="0" fontId="44" fillId="2" borderId="0" xfId="0" applyFont="1" applyFill="1" applyAlignment="1" applyProtection="1">
      <alignment horizontal="center" wrapText="1"/>
    </xf>
    <xf numFmtId="0" fontId="44" fillId="2" borderId="0" xfId="0" applyFont="1" applyFill="1" applyBorder="1" applyAlignment="1" applyProtection="1">
      <alignment horizontal="center" wrapText="1"/>
    </xf>
    <xf numFmtId="0" fontId="0" fillId="0" borderId="0" xfId="0" applyAlignment="1" applyProtection="1">
      <alignment wrapText="1"/>
    </xf>
    <xf numFmtId="0" fontId="26" fillId="2" borderId="0" xfId="0" applyFont="1" applyFill="1" applyBorder="1" applyAlignment="1" applyProtection="1">
      <alignment horizontal="center" wrapText="1"/>
    </xf>
    <xf numFmtId="0" fontId="26" fillId="2" borderId="7" xfId="0" applyFont="1" applyFill="1" applyBorder="1" applyAlignment="1" applyProtection="1">
      <alignment horizontal="center" wrapText="1"/>
    </xf>
    <xf numFmtId="0" fontId="26" fillId="2" borderId="0" xfId="0" applyFont="1" applyFill="1" applyAlignment="1" applyProtection="1">
      <alignment horizontal="center" wrapText="1"/>
    </xf>
    <xf numFmtId="0" fontId="26" fillId="2" borderId="0" xfId="0" applyFont="1" applyFill="1" applyAlignment="1" applyProtection="1">
      <alignment horizontal="center"/>
    </xf>
    <xf numFmtId="0" fontId="26" fillId="2" borderId="7" xfId="0" applyFont="1" applyFill="1" applyBorder="1" applyAlignment="1" applyProtection="1">
      <alignment horizontal="center"/>
    </xf>
    <xf numFmtId="1" fontId="13" fillId="2" borderId="35" xfId="1" applyNumberFormat="1" applyFont="1" applyFill="1" applyBorder="1" applyAlignment="1" applyProtection="1">
      <alignment horizontal="center" vertical="center"/>
    </xf>
    <xf numFmtId="0" fontId="14" fillId="0" borderId="2" xfId="0" applyFont="1" applyBorder="1" applyAlignment="1">
      <alignment horizontal="center" wrapText="1"/>
    </xf>
    <xf numFmtId="0" fontId="0" fillId="0" borderId="26"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0" xfId="0" applyBorder="1" applyAlignment="1">
      <alignment horizontal="center" wrapText="1"/>
    </xf>
    <xf numFmtId="0" fontId="0" fillId="0" borderId="10" xfId="0" applyBorder="1" applyAlignment="1">
      <alignment horizontal="center" wrapText="1"/>
    </xf>
    <xf numFmtId="0" fontId="52" fillId="0" borderId="11" xfId="0" applyFont="1" applyFill="1" applyBorder="1" applyAlignment="1">
      <alignment horizontal="center"/>
    </xf>
    <xf numFmtId="0" fontId="52" fillId="0" borderId="0" xfId="0" applyFont="1" applyFill="1" applyBorder="1" applyAlignment="1">
      <alignment horizontal="center"/>
    </xf>
    <xf numFmtId="167" fontId="52" fillId="6" borderId="0" xfId="1" applyNumberFormat="1" applyFont="1" applyFill="1" applyAlignment="1">
      <alignment horizontal="center"/>
    </xf>
    <xf numFmtId="0" fontId="52" fillId="8" borderId="0" xfId="0" applyFont="1" applyFill="1" applyAlignment="1">
      <alignment horizontal="center"/>
    </xf>
    <xf numFmtId="0" fontId="52" fillId="6" borderId="0" xfId="0" applyFont="1" applyFill="1" applyAlignment="1">
      <alignment horizontal="center"/>
    </xf>
    <xf numFmtId="0" fontId="52" fillId="0" borderId="0" xfId="0" applyFont="1" applyAlignment="1">
      <alignment horizontal="center"/>
    </xf>
  </cellXfs>
  <cellStyles count="179">
    <cellStyle name="%" xfId="5" xr:uid="{00000000-0005-0000-0000-000000000000}"/>
    <cellStyle name="20% - Accent1 2" xfId="6" xr:uid="{00000000-0005-0000-0000-000001000000}"/>
    <cellStyle name="20% - Accent2 2" xfId="7" xr:uid="{00000000-0005-0000-0000-000002000000}"/>
    <cellStyle name="20% - Accent3 2" xfId="8" xr:uid="{00000000-0005-0000-0000-000003000000}"/>
    <cellStyle name="20% - Accent4 2" xfId="9" xr:uid="{00000000-0005-0000-0000-000004000000}"/>
    <cellStyle name="20% - Accent5 2" xfId="10" xr:uid="{00000000-0005-0000-0000-000005000000}"/>
    <cellStyle name="20% - Accent6 2" xfId="11" xr:uid="{00000000-0005-0000-0000-000006000000}"/>
    <cellStyle name="40% - Accent1 2" xfId="12" xr:uid="{00000000-0005-0000-0000-000007000000}"/>
    <cellStyle name="40% - Accent2 2" xfId="13" xr:uid="{00000000-0005-0000-0000-000008000000}"/>
    <cellStyle name="40% - Accent3 2" xfId="14" xr:uid="{00000000-0005-0000-0000-000009000000}"/>
    <cellStyle name="40% - Accent4 2" xfId="15" xr:uid="{00000000-0005-0000-0000-00000A000000}"/>
    <cellStyle name="40% - Accent5 2" xfId="16" xr:uid="{00000000-0005-0000-0000-00000B000000}"/>
    <cellStyle name="40% - Accent6 2" xfId="17" xr:uid="{00000000-0005-0000-0000-00000C000000}"/>
    <cellStyle name="60% - Accent1 2" xfId="18" xr:uid="{00000000-0005-0000-0000-00000D000000}"/>
    <cellStyle name="60% - Accent2 2" xfId="19" xr:uid="{00000000-0005-0000-0000-00000E000000}"/>
    <cellStyle name="60% - Accent3 2" xfId="20" xr:uid="{00000000-0005-0000-0000-00000F000000}"/>
    <cellStyle name="60% - Accent4 2" xfId="21" xr:uid="{00000000-0005-0000-0000-000010000000}"/>
    <cellStyle name="60% - Accent5 2" xfId="22" xr:uid="{00000000-0005-0000-0000-000011000000}"/>
    <cellStyle name="60% - Accent6 2" xfId="23" xr:uid="{00000000-0005-0000-0000-000012000000}"/>
    <cellStyle name="Accent1 2" xfId="24" xr:uid="{00000000-0005-0000-0000-000013000000}"/>
    <cellStyle name="Accent2 2" xfId="25" xr:uid="{00000000-0005-0000-0000-000014000000}"/>
    <cellStyle name="Accent3 2" xfId="26" xr:uid="{00000000-0005-0000-0000-000015000000}"/>
    <cellStyle name="Accent4 2" xfId="27" xr:uid="{00000000-0005-0000-0000-000016000000}"/>
    <cellStyle name="Accent5 2" xfId="28" xr:uid="{00000000-0005-0000-0000-000017000000}"/>
    <cellStyle name="Accent6 2" xfId="29" xr:uid="{00000000-0005-0000-0000-000018000000}"/>
    <cellStyle name="avt31l" xfId="30" xr:uid="{00000000-0005-0000-0000-000019000000}"/>
    <cellStyle name="Bad 2" xfId="31" xr:uid="{00000000-0005-0000-0000-00001A000000}"/>
    <cellStyle name="Calculation 2" xfId="32" xr:uid="{00000000-0005-0000-0000-00001B000000}"/>
    <cellStyle name="CellBACode" xfId="33" xr:uid="{00000000-0005-0000-0000-00001C000000}"/>
    <cellStyle name="CellBAName" xfId="34" xr:uid="{00000000-0005-0000-0000-00001D000000}"/>
    <cellStyle name="CellMCCode" xfId="35" xr:uid="{00000000-0005-0000-0000-00001E000000}"/>
    <cellStyle name="CellMCName" xfId="36" xr:uid="{00000000-0005-0000-0000-00001F000000}"/>
    <cellStyle name="CellNationCode" xfId="37" xr:uid="{00000000-0005-0000-0000-000020000000}"/>
    <cellStyle name="CellNationName" xfId="38" xr:uid="{00000000-0005-0000-0000-000021000000}"/>
    <cellStyle name="CellRegionCode" xfId="39" xr:uid="{00000000-0005-0000-0000-000022000000}"/>
    <cellStyle name="CellRegionName" xfId="40" xr:uid="{00000000-0005-0000-0000-000023000000}"/>
    <cellStyle name="CellUACode" xfId="41" xr:uid="{00000000-0005-0000-0000-000024000000}"/>
    <cellStyle name="CellUAName" xfId="42" xr:uid="{00000000-0005-0000-0000-000025000000}"/>
    <cellStyle name="Check Cell 2" xfId="43" xr:uid="{00000000-0005-0000-0000-000026000000}"/>
    <cellStyle name="Comma" xfId="1" builtinId="3"/>
    <cellStyle name="Comma 2" xfId="44" xr:uid="{00000000-0005-0000-0000-000028000000}"/>
    <cellStyle name="Comma 2 2" xfId="45" xr:uid="{00000000-0005-0000-0000-000029000000}"/>
    <cellStyle name="Comma 3" xfId="46" xr:uid="{00000000-0005-0000-0000-00002A000000}"/>
    <cellStyle name="Comma 4" xfId="47" xr:uid="{00000000-0005-0000-0000-00002B000000}"/>
    <cellStyle name="Comma 5" xfId="48" xr:uid="{00000000-0005-0000-0000-00002C000000}"/>
    <cellStyle name="Comma 5 2" xfId="111" xr:uid="{00000000-0005-0000-0000-00002D000000}"/>
    <cellStyle name="Comma 5 3" xfId="134" xr:uid="{00000000-0005-0000-0000-00002E000000}"/>
    <cellStyle name="Comma 6" xfId="49" xr:uid="{00000000-0005-0000-0000-00002F000000}"/>
    <cellStyle name="Comma 6 2" xfId="114" xr:uid="{00000000-0005-0000-0000-000030000000}"/>
    <cellStyle name="Comma 6 3" xfId="135" xr:uid="{00000000-0005-0000-0000-000031000000}"/>
    <cellStyle name="Comma 7" xfId="50" xr:uid="{00000000-0005-0000-0000-000032000000}"/>
    <cellStyle name="Comma 7 2" xfId="112" xr:uid="{00000000-0005-0000-0000-000033000000}"/>
    <cellStyle name="Comma 7 3" xfId="157" xr:uid="{00000000-0005-0000-0000-000034000000}"/>
    <cellStyle name="Comma 7 4" xfId="165" xr:uid="{00000000-0005-0000-0000-000035000000}"/>
    <cellStyle name="Comma 7 5" xfId="173" xr:uid="{00000000-0005-0000-0000-000036000000}"/>
    <cellStyle name="Comma 8" xfId="51" xr:uid="{00000000-0005-0000-0000-000037000000}"/>
    <cellStyle name="Comma 8 2" xfId="52" xr:uid="{00000000-0005-0000-0000-000038000000}"/>
    <cellStyle name="Comma 8 2 2" xfId="136" xr:uid="{00000000-0005-0000-0000-000039000000}"/>
    <cellStyle name="Comma 8 3" xfId="127" xr:uid="{00000000-0005-0000-0000-00003A000000}"/>
    <cellStyle name="Comma 8 4" xfId="160" xr:uid="{00000000-0005-0000-0000-00003B000000}"/>
    <cellStyle name="Comma 8 5" xfId="168" xr:uid="{00000000-0005-0000-0000-00003C000000}"/>
    <cellStyle name="Comma 8 6" xfId="176" xr:uid="{00000000-0005-0000-0000-00003D000000}"/>
    <cellStyle name="Comma 9" xfId="53" xr:uid="{00000000-0005-0000-0000-00003E000000}"/>
    <cellStyle name="Comma 9 2" xfId="137" xr:uid="{00000000-0005-0000-0000-00003F000000}"/>
    <cellStyle name="Comma 9 3" xfId="109" xr:uid="{00000000-0005-0000-0000-000040000000}"/>
    <cellStyle name="Currency" xfId="101" builtinId="4"/>
    <cellStyle name="Currency 2" xfId="4" xr:uid="{00000000-0005-0000-0000-000042000000}"/>
    <cellStyle name="Currency 2 2" xfId="131" xr:uid="{00000000-0005-0000-0000-000043000000}"/>
    <cellStyle name="Currency 2 3" xfId="132" xr:uid="{00000000-0005-0000-0000-000044000000}"/>
    <cellStyle name="Currency 3" xfId="105" xr:uid="{00000000-0005-0000-0000-000045000000}"/>
    <cellStyle name="Currency 4" xfId="153" xr:uid="{00000000-0005-0000-0000-000046000000}"/>
    <cellStyle name="Data_Total" xfId="119" xr:uid="{00000000-0005-0000-0000-000047000000}"/>
    <cellStyle name="Explanatory Text 2" xfId="54" xr:uid="{00000000-0005-0000-0000-000048000000}"/>
    <cellStyle name="Good 2" xfId="55" xr:uid="{00000000-0005-0000-0000-000049000000}"/>
    <cellStyle name="Heading 1 2" xfId="56" xr:uid="{00000000-0005-0000-0000-00004A000000}"/>
    <cellStyle name="Heading 2 2" xfId="57" xr:uid="{00000000-0005-0000-0000-00004B000000}"/>
    <cellStyle name="Heading 3 2" xfId="58" xr:uid="{00000000-0005-0000-0000-00004C000000}"/>
    <cellStyle name="Heading 4 2" xfId="59" xr:uid="{00000000-0005-0000-0000-00004D000000}"/>
    <cellStyle name="Headings" xfId="118" xr:uid="{00000000-0005-0000-0000-00004E000000}"/>
    <cellStyle name="Hyperlink" xfId="3" builtinId="8"/>
    <cellStyle name="Hyperlink 2" xfId="60" xr:uid="{00000000-0005-0000-0000-000050000000}"/>
    <cellStyle name="Hyperlink 2 2" xfId="120" xr:uid="{00000000-0005-0000-0000-000051000000}"/>
    <cellStyle name="Hyperlink 2 3" xfId="138" xr:uid="{00000000-0005-0000-0000-000052000000}"/>
    <cellStyle name="Hyperlink 3" xfId="61" xr:uid="{00000000-0005-0000-0000-000053000000}"/>
    <cellStyle name="Hyperlink 4" xfId="102" xr:uid="{00000000-0005-0000-0000-000054000000}"/>
    <cellStyle name="Input 2" xfId="62" xr:uid="{00000000-0005-0000-0000-000055000000}"/>
    <cellStyle name="Linked Cell 2" xfId="63" xr:uid="{00000000-0005-0000-0000-000056000000}"/>
    <cellStyle name="Neutral 2" xfId="64" xr:uid="{00000000-0005-0000-0000-000057000000}"/>
    <cellStyle name="Normal" xfId="0" builtinId="0"/>
    <cellStyle name="Normal 10" xfId="65" xr:uid="{00000000-0005-0000-0000-000059000000}"/>
    <cellStyle name="Normal 10 2" xfId="139" xr:uid="{00000000-0005-0000-0000-00005A000000}"/>
    <cellStyle name="Normal 11" xfId="66" xr:uid="{00000000-0005-0000-0000-00005B000000}"/>
    <cellStyle name="Normal 11 2" xfId="67" xr:uid="{00000000-0005-0000-0000-00005C000000}"/>
    <cellStyle name="Normal 11 2 2" xfId="141" xr:uid="{00000000-0005-0000-0000-00005D000000}"/>
    <cellStyle name="Normal 11 3" xfId="140" xr:uid="{00000000-0005-0000-0000-00005E000000}"/>
    <cellStyle name="Normal 12" xfId="68" xr:uid="{00000000-0005-0000-0000-00005F000000}"/>
    <cellStyle name="Normal 13" xfId="69" xr:uid="{00000000-0005-0000-0000-000060000000}"/>
    <cellStyle name="Normal 13 2" xfId="142" xr:uid="{00000000-0005-0000-0000-000061000000}"/>
    <cellStyle name="Normal 14" xfId="130" xr:uid="{00000000-0005-0000-0000-000062000000}"/>
    <cellStyle name="Normal 15" xfId="178" xr:uid="{00000000-0005-0000-0000-000063000000}"/>
    <cellStyle name="Normal 16" xfId="70" xr:uid="{00000000-0005-0000-0000-000064000000}"/>
    <cellStyle name="Normal 2" xfId="71" xr:uid="{00000000-0005-0000-0000-000065000000}"/>
    <cellStyle name="Normal 2 2" xfId="72" xr:uid="{00000000-0005-0000-0000-000066000000}"/>
    <cellStyle name="Normal 2 2 2" xfId="124" xr:uid="{00000000-0005-0000-0000-000067000000}"/>
    <cellStyle name="Normal 2 3" xfId="108" xr:uid="{00000000-0005-0000-0000-000068000000}"/>
    <cellStyle name="Normal 2 3 2" xfId="156" xr:uid="{00000000-0005-0000-0000-000069000000}"/>
    <cellStyle name="Normal 2 3 3" xfId="164" xr:uid="{00000000-0005-0000-0000-00006A000000}"/>
    <cellStyle name="Normal 2 3 4" xfId="172" xr:uid="{00000000-0005-0000-0000-00006B000000}"/>
    <cellStyle name="Normal 2 4" xfId="126" xr:uid="{00000000-0005-0000-0000-00006C000000}"/>
    <cellStyle name="Normal 2 4 2" xfId="159" xr:uid="{00000000-0005-0000-0000-00006D000000}"/>
    <cellStyle name="Normal 2 4 3" xfId="167" xr:uid="{00000000-0005-0000-0000-00006E000000}"/>
    <cellStyle name="Normal 2 4 4" xfId="175" xr:uid="{00000000-0005-0000-0000-00006F000000}"/>
    <cellStyle name="Normal 2 5" xfId="103" xr:uid="{00000000-0005-0000-0000-000070000000}"/>
    <cellStyle name="Normal 2 6" xfId="154" xr:uid="{00000000-0005-0000-0000-000071000000}"/>
    <cellStyle name="Normal 2 7" xfId="162" xr:uid="{00000000-0005-0000-0000-000072000000}"/>
    <cellStyle name="Normal 2 8" xfId="170" xr:uid="{00000000-0005-0000-0000-000073000000}"/>
    <cellStyle name="Normal 3" xfId="73" xr:uid="{00000000-0005-0000-0000-000074000000}"/>
    <cellStyle name="Normal 3 2" xfId="74" xr:uid="{00000000-0005-0000-0000-000075000000}"/>
    <cellStyle name="Normal 3 2 2" xfId="123" xr:uid="{00000000-0005-0000-0000-000076000000}"/>
    <cellStyle name="Normal 3 2 3" xfId="143" xr:uid="{00000000-0005-0000-0000-000077000000}"/>
    <cellStyle name="Normal 3 3" xfId="129" xr:uid="{00000000-0005-0000-0000-000078000000}"/>
    <cellStyle name="Normal 4" xfId="75" xr:uid="{00000000-0005-0000-0000-000079000000}"/>
    <cellStyle name="Normal 4 2" xfId="113" xr:uid="{00000000-0005-0000-0000-00007A000000}"/>
    <cellStyle name="Normal 4 3" xfId="106" xr:uid="{00000000-0005-0000-0000-00007B000000}"/>
    <cellStyle name="Normal 4 4" xfId="144" xr:uid="{00000000-0005-0000-0000-00007C000000}"/>
    <cellStyle name="Normal 4 5" xfId="155" xr:uid="{00000000-0005-0000-0000-00007D000000}"/>
    <cellStyle name="Normal 4 6" xfId="163" xr:uid="{00000000-0005-0000-0000-00007E000000}"/>
    <cellStyle name="Normal 4 7" xfId="171" xr:uid="{00000000-0005-0000-0000-00007F000000}"/>
    <cellStyle name="Normal 5" xfId="76" xr:uid="{00000000-0005-0000-0000-000080000000}"/>
    <cellStyle name="Normal 5 2" xfId="125" xr:uid="{00000000-0005-0000-0000-000081000000}"/>
    <cellStyle name="Normal 5 3" xfId="158" xr:uid="{00000000-0005-0000-0000-000082000000}"/>
    <cellStyle name="Normal 5 4" xfId="166" xr:uid="{00000000-0005-0000-0000-000083000000}"/>
    <cellStyle name="Normal 5 5" xfId="174" xr:uid="{00000000-0005-0000-0000-000084000000}"/>
    <cellStyle name="Normal 6" xfId="77" xr:uid="{00000000-0005-0000-0000-000085000000}"/>
    <cellStyle name="Normal 6 2" xfId="145" xr:uid="{00000000-0005-0000-0000-000086000000}"/>
    <cellStyle name="Normal 6 3" xfId="133" xr:uid="{00000000-0005-0000-0000-000087000000}"/>
    <cellStyle name="Normal 7" xfId="78" xr:uid="{00000000-0005-0000-0000-000088000000}"/>
    <cellStyle name="Normal 8" xfId="79" xr:uid="{00000000-0005-0000-0000-000089000000}"/>
    <cellStyle name="Normal 9" xfId="80" xr:uid="{00000000-0005-0000-0000-00008A000000}"/>
    <cellStyle name="Normal 9 2" xfId="146" xr:uid="{00000000-0005-0000-0000-00008B000000}"/>
    <cellStyle name="Note 2" xfId="81" xr:uid="{00000000-0005-0000-0000-00008C000000}"/>
    <cellStyle name="Output 2" xfId="82" xr:uid="{00000000-0005-0000-0000-00008D000000}"/>
    <cellStyle name="Percent" xfId="2" builtinId="5"/>
    <cellStyle name="Percent 10" xfId="104" xr:uid="{00000000-0005-0000-0000-00008F000000}"/>
    <cellStyle name="Percent 2" xfId="83" xr:uid="{00000000-0005-0000-0000-000090000000}"/>
    <cellStyle name="Percent 3" xfId="84" xr:uid="{00000000-0005-0000-0000-000091000000}"/>
    <cellStyle name="Percent 3 2" xfId="115" xr:uid="{00000000-0005-0000-0000-000092000000}"/>
    <cellStyle name="Percent 3 3" xfId="147" xr:uid="{00000000-0005-0000-0000-000093000000}"/>
    <cellStyle name="Percent 4" xfId="85" xr:uid="{00000000-0005-0000-0000-000094000000}"/>
    <cellStyle name="Percent 4 2" xfId="128" xr:uid="{00000000-0005-0000-0000-000095000000}"/>
    <cellStyle name="Percent 4 3" xfId="148" xr:uid="{00000000-0005-0000-0000-000096000000}"/>
    <cellStyle name="Percent 4 4" xfId="161" xr:uid="{00000000-0005-0000-0000-000097000000}"/>
    <cellStyle name="Percent 4 5" xfId="169" xr:uid="{00000000-0005-0000-0000-000098000000}"/>
    <cellStyle name="Percent 4 6" xfId="177" xr:uid="{00000000-0005-0000-0000-000099000000}"/>
    <cellStyle name="Percent 5" xfId="86" xr:uid="{00000000-0005-0000-0000-00009A000000}"/>
    <cellStyle name="Percent 5 2" xfId="149" xr:uid="{00000000-0005-0000-0000-00009B000000}"/>
    <cellStyle name="Percent 5 3" xfId="110" xr:uid="{00000000-0005-0000-0000-00009C000000}"/>
    <cellStyle name="Percent 6" xfId="87" xr:uid="{00000000-0005-0000-0000-00009D000000}"/>
    <cellStyle name="Percent 6 2" xfId="88" xr:uid="{00000000-0005-0000-0000-00009E000000}"/>
    <cellStyle name="Percent 6 2 2" xfId="151" xr:uid="{00000000-0005-0000-0000-00009F000000}"/>
    <cellStyle name="Percent 6 3" xfId="150" xr:uid="{00000000-0005-0000-0000-0000A0000000}"/>
    <cellStyle name="Percent 7" xfId="89" xr:uid="{00000000-0005-0000-0000-0000A1000000}"/>
    <cellStyle name="Percent 8" xfId="90" xr:uid="{00000000-0005-0000-0000-0000A2000000}"/>
    <cellStyle name="Percent 9" xfId="91" xr:uid="{00000000-0005-0000-0000-0000A3000000}"/>
    <cellStyle name="Percent 9 2" xfId="152" xr:uid="{00000000-0005-0000-0000-0000A4000000}"/>
    <cellStyle name="Row_CategoryHeadings" xfId="107" xr:uid="{00000000-0005-0000-0000-0000A5000000}"/>
    <cellStyle name="Source" xfId="122" xr:uid="{00000000-0005-0000-0000-0000A6000000}"/>
    <cellStyle name="Style1" xfId="92" xr:uid="{00000000-0005-0000-0000-0000A7000000}"/>
    <cellStyle name="Style4" xfId="117" xr:uid="{00000000-0005-0000-0000-0000A8000000}"/>
    <cellStyle name="Table Cells" xfId="93" xr:uid="{00000000-0005-0000-0000-0000A9000000}"/>
    <cellStyle name="Table Column Headings" xfId="94" xr:uid="{00000000-0005-0000-0000-0000AA000000}"/>
    <cellStyle name="Table Number" xfId="95" xr:uid="{00000000-0005-0000-0000-0000AB000000}"/>
    <cellStyle name="Table Row Headings" xfId="96" xr:uid="{00000000-0005-0000-0000-0000AC000000}"/>
    <cellStyle name="Table Title" xfId="97" xr:uid="{00000000-0005-0000-0000-0000AD000000}"/>
    <cellStyle name="Table_Name" xfId="121" xr:uid="{00000000-0005-0000-0000-0000AE000000}"/>
    <cellStyle name="Title 2" xfId="98" xr:uid="{00000000-0005-0000-0000-0000AF000000}"/>
    <cellStyle name="Total 2" xfId="99" xr:uid="{00000000-0005-0000-0000-0000B0000000}"/>
    <cellStyle name="Warning Text 2" xfId="100" xr:uid="{00000000-0005-0000-0000-0000B1000000}"/>
    <cellStyle name="Warnings" xfId="116" xr:uid="{00000000-0005-0000-0000-0000B2000000}"/>
  </cellStyles>
  <dxfs count="3">
    <dxf>
      <fill>
        <patternFill patternType="none">
          <fgColor indexed="64"/>
          <bgColor indexed="65"/>
        </patternFill>
      </fill>
    </dxf>
    <dxf>
      <fill>
        <patternFill patternType="none">
          <fgColor indexed="64"/>
          <bgColor indexed="65"/>
        </patternFill>
      </fill>
    </dxf>
    <dxf>
      <font>
        <b/>
        <i val="0"/>
        <strike val="0"/>
        <condense val="0"/>
        <extend val="0"/>
        <outline val="0"/>
        <shadow val="0"/>
        <u val="none"/>
        <vertAlign val="baseline"/>
        <sz val="10"/>
        <color auto="1"/>
        <name val="Calibri"/>
        <scheme val="none"/>
      </font>
      <fill>
        <patternFill patternType="solid">
          <fgColor indexed="64"/>
          <bgColor indexed="9"/>
        </patternFill>
      </fill>
      <protection locked="1" hidden="0"/>
    </dxf>
  </dxfs>
  <tableStyles count="0" defaultTableStyle="TableStyleMedium2" defaultPivotStyle="PivotStyleLight16"/>
  <colors>
    <mruColors>
      <color rgb="FFFFFF00"/>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25" b="1" i="0" u="none" strike="noStrike" baseline="0">
                <a:solidFill>
                  <a:srgbClr val="008080"/>
                </a:solidFill>
                <a:latin typeface="Calibri"/>
                <a:ea typeface="Calibri"/>
                <a:cs typeface="Calibri"/>
              </a:defRPr>
            </a:pPr>
            <a:r>
              <a:rPr lang="en-GB"/>
              <a:t>Total New Homes Bonus Payments</a:t>
            </a:r>
          </a:p>
        </c:rich>
      </c:tx>
      <c:layout>
        <c:manualLayout>
          <c:xMode val="edge"/>
          <c:yMode val="edge"/>
          <c:x val="0.28912821381198317"/>
          <c:y val="3.39943342776204E-2"/>
        </c:manualLayout>
      </c:layout>
      <c:overlay val="0"/>
      <c:spPr>
        <a:solidFill>
          <a:srgbClr val="FFFFFF"/>
        </a:solidFill>
        <a:ln w="25400">
          <a:noFill/>
        </a:ln>
      </c:spPr>
    </c:title>
    <c:autoTitleDeleted val="0"/>
    <c:plotArea>
      <c:layout>
        <c:manualLayout>
          <c:layoutTarget val="inner"/>
          <c:xMode val="edge"/>
          <c:yMode val="edge"/>
          <c:x val="0.13869165817646784"/>
          <c:y val="0.17107408788266582"/>
          <c:w val="0.81552012714586175"/>
          <c:h val="0.56830259701926122"/>
        </c:manualLayout>
      </c:layout>
      <c:barChart>
        <c:barDir val="col"/>
        <c:grouping val="stacked"/>
        <c:varyColors val="0"/>
        <c:ser>
          <c:idx val="5"/>
          <c:order val="0"/>
          <c:tx>
            <c:v>Legacy payment</c:v>
          </c:tx>
          <c:spPr>
            <a:solidFill>
              <a:schemeClr val="bg1">
                <a:lumMod val="75000"/>
              </a:schemeClr>
            </a:solidFill>
          </c:spPr>
          <c:invertIfNegative val="0"/>
          <c:cat>
            <c:strRef>
              <c:f>'Cumulative Payments'!$E$10:$M$10</c:f>
              <c:strCache>
                <c:ptCount val="9"/>
                <c:pt idx="0">
                  <c:v>2011 / 12</c:v>
                </c:pt>
                <c:pt idx="1">
                  <c:v>2012 / 13</c:v>
                </c:pt>
                <c:pt idx="2">
                  <c:v>2013 / 14</c:v>
                </c:pt>
                <c:pt idx="3">
                  <c:v>2014 / 15</c:v>
                </c:pt>
                <c:pt idx="4">
                  <c:v>2015 / 16</c:v>
                </c:pt>
                <c:pt idx="5">
                  <c:v>2016 / 17</c:v>
                </c:pt>
                <c:pt idx="6">
                  <c:v>2017 / 18</c:v>
                </c:pt>
                <c:pt idx="7">
                  <c:v>2018 / 19</c:v>
                </c:pt>
                <c:pt idx="8">
                  <c:v>2019 / 20</c:v>
                </c:pt>
              </c:strCache>
            </c:strRef>
          </c:cat>
          <c:val>
            <c:numRef>
              <c:f>'Cumulative Payments'!$E$21:$M$21</c:f>
              <c:numCache>
                <c:formatCode>"£"#,##0</c:formatCode>
                <c:ptCount val="9"/>
                <c:pt idx="1">
                  <c:v>0</c:v>
                </c:pt>
                <c:pt idx="2">
                  <c:v>0</c:v>
                </c:pt>
                <c:pt idx="3">
                  <c:v>0</c:v>
                </c:pt>
                <c:pt idx="4">
                  <c:v>0</c:v>
                </c:pt>
                <c:pt idx="5">
                  <c:v>0</c:v>
                </c:pt>
                <c:pt idx="6">
                  <c:v>0</c:v>
                </c:pt>
                <c:pt idx="7" formatCode="&quot;£&quot;#,##0.00">
                  <c:v>0</c:v>
                </c:pt>
                <c:pt idx="8">
                  <c:v>0</c:v>
                </c:pt>
              </c:numCache>
            </c:numRef>
          </c:val>
          <c:extLst>
            <c:ext xmlns:c16="http://schemas.microsoft.com/office/drawing/2014/chart" uri="{C3380CC4-5D6E-409C-BE32-E72D297353CC}">
              <c16:uniqueId val="{00000000-42AB-4EF2-B9ED-A5EFC9650AAB}"/>
            </c:ext>
          </c:extLst>
        </c:ser>
        <c:ser>
          <c:idx val="0"/>
          <c:order val="1"/>
          <c:tx>
            <c:v>In year payment</c:v>
          </c:tx>
          <c:spPr>
            <a:solidFill>
              <a:schemeClr val="accent1">
                <a:lumMod val="75000"/>
              </a:schemeClr>
            </a:solidFill>
          </c:spPr>
          <c:invertIfNegative val="0"/>
          <c:cat>
            <c:strRef>
              <c:f>'Cumulative Payments'!$E$10:$M$10</c:f>
              <c:strCache>
                <c:ptCount val="9"/>
                <c:pt idx="0">
                  <c:v>2011 / 12</c:v>
                </c:pt>
                <c:pt idx="1">
                  <c:v>2012 / 13</c:v>
                </c:pt>
                <c:pt idx="2">
                  <c:v>2013 / 14</c:v>
                </c:pt>
                <c:pt idx="3">
                  <c:v>2014 / 15</c:v>
                </c:pt>
                <c:pt idx="4">
                  <c:v>2015 / 16</c:v>
                </c:pt>
                <c:pt idx="5">
                  <c:v>2016 / 17</c:v>
                </c:pt>
                <c:pt idx="6">
                  <c:v>2017 / 18</c:v>
                </c:pt>
                <c:pt idx="7">
                  <c:v>2018 / 19</c:v>
                </c:pt>
                <c:pt idx="8">
                  <c:v>2019 / 20</c:v>
                </c:pt>
              </c:strCache>
            </c:strRef>
          </c:cat>
          <c:val>
            <c:numRef>
              <c:f>('Cumulative Payments'!$E$11,'Cumulative Payments'!$F$12,'Cumulative Payments'!$G$13,'Cumulative Payments'!$H$14,'Cumulative Payments'!$I$15,'Cumulative Payments'!$J$16,'Cumulative Payments'!$K$17,'Cumulative Payments'!$L$18,'Cumulative Payments'!$M$19)</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42AB-4EF2-B9ED-A5EFC9650AAB}"/>
            </c:ext>
          </c:extLst>
        </c:ser>
        <c:dLbls>
          <c:showLegendKey val="0"/>
          <c:showVal val="0"/>
          <c:showCatName val="0"/>
          <c:showSerName val="0"/>
          <c:showPercent val="0"/>
          <c:showBubbleSize val="0"/>
        </c:dLbls>
        <c:gapWidth val="44"/>
        <c:overlap val="100"/>
        <c:axId val="246725632"/>
        <c:axId val="246727424"/>
      </c:barChart>
      <c:catAx>
        <c:axId val="246725632"/>
        <c:scaling>
          <c:orientation val="minMax"/>
        </c:scaling>
        <c:delete val="0"/>
        <c:axPos val="b"/>
        <c:numFmt formatCode="General" sourceLinked="1"/>
        <c:majorTickMark val="out"/>
        <c:minorTickMark val="none"/>
        <c:tickLblPos val="nextTo"/>
        <c:spPr>
          <a:ln w="3175">
            <a:solidFill>
              <a:srgbClr val="969696"/>
            </a:solidFill>
            <a:prstDash val="solid"/>
          </a:ln>
        </c:spPr>
        <c:txPr>
          <a:bodyPr rot="0" vert="horz"/>
          <a:lstStyle/>
          <a:p>
            <a:pPr>
              <a:defRPr sz="1400" b="1" i="0" u="none" strike="noStrike" baseline="0">
                <a:solidFill>
                  <a:srgbClr val="000000"/>
                </a:solidFill>
                <a:latin typeface="Calibri"/>
                <a:ea typeface="Calibri"/>
                <a:cs typeface="Calibri"/>
              </a:defRPr>
            </a:pPr>
            <a:endParaRPr lang="en-US"/>
          </a:p>
        </c:txPr>
        <c:crossAx val="246727424"/>
        <c:crosses val="autoZero"/>
        <c:auto val="1"/>
        <c:lblAlgn val="ctr"/>
        <c:lblOffset val="100"/>
        <c:tickLblSkip val="1"/>
        <c:tickMarkSkip val="1"/>
        <c:noMultiLvlLbl val="0"/>
      </c:catAx>
      <c:valAx>
        <c:axId val="246727424"/>
        <c:scaling>
          <c:orientation val="minMax"/>
          <c:min val="0"/>
        </c:scaling>
        <c:delete val="0"/>
        <c:axPos val="l"/>
        <c:majorGridlines>
          <c:spPr>
            <a:ln w="3175">
              <a:solidFill>
                <a:srgbClr val="C0C0C0"/>
              </a:solidFill>
              <a:prstDash val="sysDash"/>
            </a:ln>
          </c:spPr>
        </c:majorGridlines>
        <c:numFmt formatCode="&quot;£&quot;#,##0.00" sourceLinked="0"/>
        <c:majorTickMark val="out"/>
        <c:minorTickMark val="none"/>
        <c:tickLblPos val="nextTo"/>
        <c:spPr>
          <a:ln w="3175">
            <a:solidFill>
              <a:srgbClr val="969696"/>
            </a:solidFill>
            <a:prstDash val="solid"/>
          </a:ln>
        </c:spPr>
        <c:txPr>
          <a:bodyPr rot="0" vert="horz"/>
          <a:lstStyle/>
          <a:p>
            <a:pPr>
              <a:defRPr sz="1650" b="1" i="0" u="none" strike="noStrike" baseline="0">
                <a:solidFill>
                  <a:srgbClr val="000000"/>
                </a:solidFill>
                <a:latin typeface="Calibri"/>
                <a:ea typeface="Calibri"/>
                <a:cs typeface="Calibri"/>
              </a:defRPr>
            </a:pPr>
            <a:endParaRPr lang="en-US"/>
          </a:p>
        </c:txPr>
        <c:crossAx val="246725632"/>
        <c:crosses val="autoZero"/>
        <c:crossBetween val="between"/>
        <c:dispUnits>
          <c:builtInUnit val="millions"/>
          <c:dispUnitsLbl/>
        </c:dispUnits>
      </c:valAx>
      <c:spPr>
        <a:noFill/>
        <a:ln w="25400">
          <a:noFill/>
        </a:ln>
      </c:spPr>
    </c:plotArea>
    <c:legend>
      <c:legendPos val="b"/>
      <c:layout>
        <c:manualLayout>
          <c:xMode val="edge"/>
          <c:yMode val="edge"/>
          <c:x val="0.2336045965365772"/>
          <c:y val="0.85494722473657836"/>
          <c:w val="0.50217522154249994"/>
          <c:h val="5.6266363270788912E-2"/>
        </c:manualLayout>
      </c:layout>
      <c:overlay val="0"/>
      <c:spPr>
        <a:solidFill>
          <a:srgbClr val="FFFFFF"/>
        </a:solidFill>
        <a:ln w="25400">
          <a:noFill/>
        </a:ln>
      </c:spPr>
      <c:txPr>
        <a:bodyPr/>
        <a:lstStyle/>
        <a:p>
          <a:pPr>
            <a:defRPr sz="118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14</xdr:col>
      <xdr:colOff>28577</xdr:colOff>
      <xdr:row>2</xdr:row>
      <xdr:rowOff>28576</xdr:rowOff>
    </xdr:from>
    <xdr:to>
      <xdr:col>18</xdr:col>
      <xdr:colOff>11438</xdr:colOff>
      <xdr:row>7</xdr:row>
      <xdr:rowOff>104775</xdr:rowOff>
    </xdr:to>
    <xdr:pic>
      <xdr:nvPicPr>
        <xdr:cNvPr id="7" name="Picture 6" descr="https://intranet.mhclg.gov.uk/wp-content/uploads/2016/10/MHCLG-logo.png">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62977" y="352426"/>
          <a:ext cx="2421261" cy="1257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190500</xdr:colOff>
      <xdr:row>3</xdr:row>
      <xdr:rowOff>9526</xdr:rowOff>
    </xdr:from>
    <xdr:to>
      <xdr:col>12</xdr:col>
      <xdr:colOff>409575</xdr:colOff>
      <xdr:row>41</xdr:row>
      <xdr:rowOff>123825</xdr:rowOff>
    </xdr:to>
    <xdr:grpSp>
      <xdr:nvGrpSpPr>
        <xdr:cNvPr id="2" name="Canvas 22">
          <a:extLst>
            <a:ext uri="{FF2B5EF4-FFF2-40B4-BE49-F238E27FC236}">
              <a16:creationId xmlns:a16="http://schemas.microsoft.com/office/drawing/2014/main" id="{00000000-0008-0000-0100-000002000000}"/>
            </a:ext>
          </a:extLst>
        </xdr:cNvPr>
        <xdr:cNvGrpSpPr/>
      </xdr:nvGrpSpPr>
      <xdr:grpSpPr>
        <a:xfrm>
          <a:off x="819150" y="647701"/>
          <a:ext cx="7134225" cy="6953249"/>
          <a:chOff x="0" y="0"/>
          <a:chExt cx="6924675" cy="4838700"/>
        </a:xfrm>
      </xdr:grpSpPr>
      <xdr:sp macro="" textlink="">
        <xdr:nvSpPr>
          <xdr:cNvPr id="3" name="Rectangle 2">
            <a:extLst>
              <a:ext uri="{FF2B5EF4-FFF2-40B4-BE49-F238E27FC236}">
                <a16:creationId xmlns:a16="http://schemas.microsoft.com/office/drawing/2014/main" id="{00000000-0008-0000-0100-000003000000}"/>
              </a:ext>
            </a:extLst>
          </xdr:cNvPr>
          <xdr:cNvSpPr/>
        </xdr:nvSpPr>
        <xdr:spPr>
          <a:xfrm>
            <a:off x="0" y="0"/>
            <a:ext cx="6924675" cy="4838700"/>
          </a:xfrm>
          <a:prstGeom prst="rect">
            <a:avLst/>
          </a:prstGeom>
          <a:noFill/>
          <a:ln>
            <a:noFill/>
          </a:ln>
        </xdr:spPr>
      </xdr:sp>
      <xdr:sp macro="" textlink="">
        <xdr:nvSpPr>
          <xdr:cNvPr id="4" name="Text Box 7">
            <a:extLst>
              <a:ext uri="{FF2B5EF4-FFF2-40B4-BE49-F238E27FC236}">
                <a16:creationId xmlns:a16="http://schemas.microsoft.com/office/drawing/2014/main" id="{00000000-0008-0000-0100-000004000000}"/>
              </a:ext>
            </a:extLst>
          </xdr:cNvPr>
          <xdr:cNvSpPr txBox="1">
            <a:spLocks noChangeArrowheads="1"/>
          </xdr:cNvSpPr>
        </xdr:nvSpPr>
        <xdr:spPr bwMode="auto">
          <a:xfrm>
            <a:off x="57149" y="131357"/>
            <a:ext cx="6848473" cy="363943"/>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algn="ctr">
              <a:spcAft>
                <a:spcPts val="0"/>
              </a:spcAft>
            </a:pPr>
            <a:r>
              <a:rPr lang="en-GB" sz="1200" b="1">
                <a:effectLst/>
                <a:latin typeface="Calibri"/>
                <a:ea typeface="Times New Roman"/>
                <a:cs typeface="Arial"/>
              </a:rPr>
              <a:t>Increase in the dwelling stock in the council tax base, by band</a:t>
            </a:r>
            <a:r>
              <a:rPr lang="en-GB" sz="1200">
                <a:effectLst/>
                <a:latin typeface="Calibri"/>
                <a:ea typeface="Times New Roman"/>
                <a:cs typeface="Arial"/>
              </a:rPr>
              <a:t> = dwelling stock this year minus dwelling stock last year (both net of demolitions and long term empty</a:t>
            </a:r>
            <a:r>
              <a:rPr lang="en-GB" sz="1200" baseline="0">
                <a:effectLst/>
                <a:latin typeface="Calibri"/>
                <a:ea typeface="Times New Roman"/>
                <a:cs typeface="Arial"/>
              </a:rPr>
              <a:t> property</a:t>
            </a:r>
            <a:r>
              <a:rPr lang="en-GB" sz="1200">
                <a:effectLst/>
                <a:latin typeface="Calibri"/>
                <a:ea typeface="Times New Roman"/>
                <a:cs typeface="Arial"/>
              </a:rPr>
              <a:t>)</a:t>
            </a:r>
            <a:endParaRPr lang="en-GB" sz="1200">
              <a:effectLst/>
              <a:latin typeface="Times New Roman"/>
              <a:ea typeface="Times New Roman"/>
            </a:endParaRPr>
          </a:p>
        </xdr:txBody>
      </xdr:sp>
      <xdr:sp macro="" textlink="">
        <xdr:nvSpPr>
          <xdr:cNvPr id="5" name="Text Box 7">
            <a:extLst>
              <a:ext uri="{FF2B5EF4-FFF2-40B4-BE49-F238E27FC236}">
                <a16:creationId xmlns:a16="http://schemas.microsoft.com/office/drawing/2014/main" id="{00000000-0008-0000-0100-000005000000}"/>
              </a:ext>
            </a:extLst>
          </xdr:cNvPr>
          <xdr:cNvSpPr txBox="1">
            <a:spLocks noChangeArrowheads="1"/>
          </xdr:cNvSpPr>
        </xdr:nvSpPr>
        <xdr:spPr bwMode="auto">
          <a:xfrm>
            <a:off x="57150" y="828675"/>
            <a:ext cx="6848473" cy="364604"/>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algn="ctr">
              <a:spcAft>
                <a:spcPts val="0"/>
              </a:spcAft>
            </a:pPr>
            <a:r>
              <a:rPr lang="en-GB" sz="1200" b="1">
                <a:effectLst/>
                <a:latin typeface="Calibri"/>
                <a:ea typeface="Times New Roman"/>
                <a:cs typeface="Arial"/>
              </a:rPr>
              <a:t>Increase in band D equivalent dwellings</a:t>
            </a:r>
            <a:r>
              <a:rPr lang="en-GB" sz="1200">
                <a:effectLst/>
                <a:latin typeface="Calibri"/>
                <a:ea typeface="Times New Roman"/>
                <a:cs typeface="Arial"/>
              </a:rPr>
              <a:t> = increase in stock by band, weighted by band D equivalence, with a lower weight given to bands A-C, and a higher weight given to bands E-H.</a:t>
            </a:r>
            <a:endParaRPr lang="en-GB" sz="1200">
              <a:effectLst/>
              <a:latin typeface="Times New Roman"/>
              <a:ea typeface="Times New Roman"/>
            </a:endParaRPr>
          </a:p>
        </xdr:txBody>
      </xdr:sp>
      <xdr:sp macro="" textlink="">
        <xdr:nvSpPr>
          <xdr:cNvPr id="6" name="Text Box 7">
            <a:extLst>
              <a:ext uri="{FF2B5EF4-FFF2-40B4-BE49-F238E27FC236}">
                <a16:creationId xmlns:a16="http://schemas.microsoft.com/office/drawing/2014/main" id="{00000000-0008-0000-0100-000006000000}"/>
              </a:ext>
            </a:extLst>
          </xdr:cNvPr>
          <xdr:cNvSpPr txBox="1">
            <a:spLocks noChangeArrowheads="1"/>
          </xdr:cNvSpPr>
        </xdr:nvSpPr>
        <xdr:spPr bwMode="auto">
          <a:xfrm>
            <a:off x="57150" y="1537855"/>
            <a:ext cx="6848474" cy="26225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algn="ctr">
              <a:spcAft>
                <a:spcPts val="0"/>
              </a:spcAft>
            </a:pPr>
            <a:r>
              <a:rPr lang="en-GB" sz="1200" b="1">
                <a:effectLst/>
                <a:latin typeface="Calibri"/>
                <a:ea typeface="Times New Roman"/>
                <a:cs typeface="Arial"/>
              </a:rPr>
              <a:t>Baseline</a:t>
            </a:r>
            <a:r>
              <a:rPr lang="en-GB" sz="1200">
                <a:effectLst/>
                <a:latin typeface="Calibri"/>
                <a:ea typeface="Times New Roman"/>
                <a:cs typeface="Arial"/>
              </a:rPr>
              <a:t> = 0.4% of dwelling stock in band D equivalents.</a:t>
            </a:r>
            <a:endParaRPr lang="en-GB" sz="1200">
              <a:effectLst/>
              <a:latin typeface="Times New Roman"/>
              <a:ea typeface="Times New Roman"/>
            </a:endParaRPr>
          </a:p>
        </xdr:txBody>
      </xdr:sp>
      <xdr:sp macro="" textlink="">
        <xdr:nvSpPr>
          <xdr:cNvPr id="7" name="Text Box 7">
            <a:extLst>
              <a:ext uri="{FF2B5EF4-FFF2-40B4-BE49-F238E27FC236}">
                <a16:creationId xmlns:a16="http://schemas.microsoft.com/office/drawing/2014/main" id="{00000000-0008-0000-0100-000007000000}"/>
              </a:ext>
            </a:extLst>
          </xdr:cNvPr>
          <xdr:cNvSpPr txBox="1">
            <a:spLocks noChangeArrowheads="1"/>
          </xdr:cNvSpPr>
        </xdr:nvSpPr>
        <xdr:spPr bwMode="auto">
          <a:xfrm>
            <a:off x="57150" y="2676568"/>
            <a:ext cx="6848474" cy="266648"/>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algn="ctr">
              <a:spcAft>
                <a:spcPts val="0"/>
              </a:spcAft>
            </a:pPr>
            <a:r>
              <a:rPr lang="en-GB" sz="1200" b="1">
                <a:effectLst/>
                <a:latin typeface="Calibri"/>
                <a:ea typeface="Times New Roman"/>
                <a:cs typeface="Arial"/>
              </a:rPr>
              <a:t>Payment for band D equivalents</a:t>
            </a:r>
            <a:r>
              <a:rPr lang="en-GB" sz="1200">
                <a:effectLst/>
                <a:latin typeface="Calibri"/>
                <a:ea typeface="Times New Roman"/>
                <a:cs typeface="Arial"/>
              </a:rPr>
              <a:t> = Units for reward multiplied by average band D council tax payment.</a:t>
            </a:r>
            <a:endParaRPr lang="en-GB" sz="1200">
              <a:effectLst/>
              <a:latin typeface="Times New Roman"/>
              <a:ea typeface="Times New Roman"/>
            </a:endParaRPr>
          </a:p>
        </xdr:txBody>
      </xdr:sp>
      <xdr:sp macro="" textlink="">
        <xdr:nvSpPr>
          <xdr:cNvPr id="8" name="Text Box 7">
            <a:extLst>
              <a:ext uri="{FF2B5EF4-FFF2-40B4-BE49-F238E27FC236}">
                <a16:creationId xmlns:a16="http://schemas.microsoft.com/office/drawing/2014/main" id="{00000000-0008-0000-0100-000008000000}"/>
              </a:ext>
            </a:extLst>
          </xdr:cNvPr>
          <xdr:cNvSpPr txBox="1">
            <a:spLocks noChangeArrowheads="1"/>
          </xdr:cNvSpPr>
        </xdr:nvSpPr>
        <xdr:spPr bwMode="auto">
          <a:xfrm>
            <a:off x="57149" y="3234859"/>
            <a:ext cx="6848475" cy="296989"/>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ctr">
              <a:spcAft>
                <a:spcPts val="0"/>
              </a:spcAft>
            </a:pPr>
            <a:r>
              <a:rPr lang="en-GB" sz="1200" b="1">
                <a:effectLst/>
                <a:latin typeface="Calibri"/>
                <a:ea typeface="Times New Roman"/>
                <a:cs typeface="Arial"/>
              </a:rPr>
              <a:t>Affordable homes payment</a:t>
            </a:r>
            <a:r>
              <a:rPr lang="en-GB" sz="1200">
                <a:effectLst/>
                <a:latin typeface="Calibri"/>
                <a:ea typeface="Times New Roman"/>
                <a:cs typeface="Arial"/>
              </a:rPr>
              <a:t> = Number of affordable homes added over the period multiplied by affordable homes premium (£350).</a:t>
            </a:r>
            <a:endParaRPr lang="en-GB" sz="1200">
              <a:effectLst/>
              <a:latin typeface="Times New Roman"/>
              <a:ea typeface="Times New Roman"/>
            </a:endParaRPr>
          </a:p>
        </xdr:txBody>
      </xdr:sp>
      <xdr:sp macro="" textlink="">
        <xdr:nvSpPr>
          <xdr:cNvPr id="9" name="Text Box 7">
            <a:extLst>
              <a:ext uri="{FF2B5EF4-FFF2-40B4-BE49-F238E27FC236}">
                <a16:creationId xmlns:a16="http://schemas.microsoft.com/office/drawing/2014/main" id="{00000000-0008-0000-0100-000009000000}"/>
              </a:ext>
            </a:extLst>
          </xdr:cNvPr>
          <xdr:cNvSpPr txBox="1">
            <a:spLocks noChangeArrowheads="1"/>
          </xdr:cNvSpPr>
        </xdr:nvSpPr>
        <xdr:spPr bwMode="auto">
          <a:xfrm>
            <a:off x="57149" y="3807481"/>
            <a:ext cx="6848475" cy="30081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algn="ctr">
              <a:spcAft>
                <a:spcPts val="0"/>
              </a:spcAft>
            </a:pPr>
            <a:r>
              <a:rPr lang="en-GB" sz="1200" b="1">
                <a:effectLst/>
                <a:latin typeface="Calibri"/>
                <a:ea typeface="Times New Roman"/>
                <a:cs typeface="Arial"/>
              </a:rPr>
              <a:t>Annual payment</a:t>
            </a:r>
            <a:r>
              <a:rPr lang="en-GB" sz="1200">
                <a:effectLst/>
                <a:latin typeface="Calibri"/>
                <a:ea typeface="Times New Roman"/>
                <a:cs typeface="Arial"/>
              </a:rPr>
              <a:t> = payment for band D equivalents plus affordable homes payment.</a:t>
            </a:r>
            <a:endParaRPr lang="en-GB" sz="1200">
              <a:effectLst/>
              <a:latin typeface="Times New Roman"/>
              <a:ea typeface="Times New Roman"/>
            </a:endParaRPr>
          </a:p>
        </xdr:txBody>
      </xdr:sp>
      <xdr:sp macro="" textlink="">
        <xdr:nvSpPr>
          <xdr:cNvPr id="10" name="Down Arrow 9">
            <a:extLst>
              <a:ext uri="{FF2B5EF4-FFF2-40B4-BE49-F238E27FC236}">
                <a16:creationId xmlns:a16="http://schemas.microsoft.com/office/drawing/2014/main" id="{00000000-0008-0000-0100-00000A000000}"/>
              </a:ext>
            </a:extLst>
          </xdr:cNvPr>
          <xdr:cNvSpPr/>
        </xdr:nvSpPr>
        <xdr:spPr>
          <a:xfrm>
            <a:off x="3260653" y="514274"/>
            <a:ext cx="484632" cy="266776"/>
          </a:xfrm>
          <a:prstGeom prst="downArrow">
            <a:avLst>
              <a:gd name="adj1" fmla="val 46069"/>
              <a:gd name="adj2"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1" name="Down Arrow 10">
            <a:extLst>
              <a:ext uri="{FF2B5EF4-FFF2-40B4-BE49-F238E27FC236}">
                <a16:creationId xmlns:a16="http://schemas.microsoft.com/office/drawing/2014/main" id="{00000000-0008-0000-0100-00000B000000}"/>
              </a:ext>
            </a:extLst>
          </xdr:cNvPr>
          <xdr:cNvSpPr/>
        </xdr:nvSpPr>
        <xdr:spPr>
          <a:xfrm>
            <a:off x="3270112" y="1219591"/>
            <a:ext cx="484505" cy="28535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Aft>
                <a:spcPts val="0"/>
              </a:spcAft>
            </a:pPr>
            <a:r>
              <a:rPr lang="en-GB" sz="1200">
                <a:effectLst/>
                <a:ea typeface="Times New Roman"/>
              </a:rPr>
              <a:t> </a:t>
            </a:r>
            <a:endParaRPr lang="en-GB" sz="1200">
              <a:effectLst/>
              <a:latin typeface="Times New Roman"/>
              <a:ea typeface="Times New Roman"/>
            </a:endParaRPr>
          </a:p>
        </xdr:txBody>
      </xdr:sp>
      <xdr:sp macro="" textlink="">
        <xdr:nvSpPr>
          <xdr:cNvPr id="12" name="Down Arrow 11">
            <a:extLst>
              <a:ext uri="{FF2B5EF4-FFF2-40B4-BE49-F238E27FC236}">
                <a16:creationId xmlns:a16="http://schemas.microsoft.com/office/drawing/2014/main" id="{00000000-0008-0000-0100-00000C000000}"/>
              </a:ext>
            </a:extLst>
          </xdr:cNvPr>
          <xdr:cNvSpPr/>
        </xdr:nvSpPr>
        <xdr:spPr>
          <a:xfrm>
            <a:off x="3260587" y="1819610"/>
            <a:ext cx="484505" cy="26636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Aft>
                <a:spcPts val="0"/>
              </a:spcAft>
            </a:pPr>
            <a:r>
              <a:rPr lang="en-GB" sz="1200">
                <a:effectLst/>
                <a:ea typeface="Times New Roman"/>
              </a:rPr>
              <a:t> </a:t>
            </a:r>
            <a:endParaRPr lang="en-GB" sz="1200">
              <a:effectLst/>
              <a:latin typeface="Times New Roman"/>
              <a:ea typeface="Times New Roman"/>
            </a:endParaRPr>
          </a:p>
          <a:p>
            <a:pPr>
              <a:spcAft>
                <a:spcPts val="0"/>
              </a:spcAft>
            </a:pPr>
            <a:r>
              <a:rPr lang="en-GB" sz="1200">
                <a:effectLst/>
                <a:ea typeface="Times New Roman"/>
              </a:rPr>
              <a:t> </a:t>
            </a:r>
            <a:endParaRPr lang="en-GB" sz="1200">
              <a:effectLst/>
              <a:latin typeface="Times New Roman"/>
              <a:ea typeface="Times New Roman"/>
            </a:endParaRPr>
          </a:p>
          <a:p>
            <a:pPr>
              <a:spcAft>
                <a:spcPts val="0"/>
              </a:spcAft>
            </a:pPr>
            <a:r>
              <a:rPr lang="en-GB" sz="1200">
                <a:effectLst/>
                <a:ea typeface="Times New Roman"/>
              </a:rPr>
              <a:t> </a:t>
            </a:r>
            <a:endParaRPr lang="en-GB" sz="1200">
              <a:effectLst/>
              <a:latin typeface="Times New Roman"/>
              <a:ea typeface="Times New Roman"/>
            </a:endParaRPr>
          </a:p>
          <a:p>
            <a:pPr>
              <a:spcAft>
                <a:spcPts val="0"/>
              </a:spcAft>
            </a:pPr>
            <a:r>
              <a:rPr lang="en-GB" sz="1200">
                <a:effectLst/>
                <a:ea typeface="Times New Roman"/>
              </a:rPr>
              <a:t> </a:t>
            </a:r>
            <a:endParaRPr lang="en-GB" sz="1200">
              <a:effectLst/>
              <a:latin typeface="Times New Roman"/>
              <a:ea typeface="Times New Roman"/>
            </a:endParaRPr>
          </a:p>
          <a:p>
            <a:pPr>
              <a:spcAft>
                <a:spcPts val="0"/>
              </a:spcAft>
            </a:pPr>
            <a:r>
              <a:rPr lang="en-GB" sz="1200">
                <a:effectLst/>
                <a:ea typeface="Times New Roman"/>
              </a:rPr>
              <a:t> </a:t>
            </a:r>
            <a:endParaRPr lang="en-GB" sz="1200">
              <a:effectLst/>
              <a:latin typeface="Times New Roman"/>
              <a:ea typeface="Times New Roman"/>
            </a:endParaRPr>
          </a:p>
        </xdr:txBody>
      </xdr:sp>
      <xdr:sp macro="" textlink="">
        <xdr:nvSpPr>
          <xdr:cNvPr id="13" name="Down Arrow 12">
            <a:extLst>
              <a:ext uri="{FF2B5EF4-FFF2-40B4-BE49-F238E27FC236}">
                <a16:creationId xmlns:a16="http://schemas.microsoft.com/office/drawing/2014/main" id="{00000000-0008-0000-0100-00000D000000}"/>
              </a:ext>
            </a:extLst>
          </xdr:cNvPr>
          <xdr:cNvSpPr/>
        </xdr:nvSpPr>
        <xdr:spPr>
          <a:xfrm>
            <a:off x="3270046" y="2397015"/>
            <a:ext cx="484505" cy="270062"/>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Aft>
                <a:spcPts val="0"/>
              </a:spcAft>
            </a:pPr>
            <a:r>
              <a:rPr lang="en-GB" sz="1200">
                <a:effectLst/>
                <a:ea typeface="Times New Roman"/>
              </a:rPr>
              <a:t> </a:t>
            </a:r>
            <a:endParaRPr lang="en-GB" sz="1200">
              <a:effectLst/>
              <a:latin typeface="Times New Roman"/>
              <a:ea typeface="Times New Roman"/>
            </a:endParaRPr>
          </a:p>
        </xdr:txBody>
      </xdr:sp>
      <xdr:sp macro="" textlink="">
        <xdr:nvSpPr>
          <xdr:cNvPr id="14" name="Down Arrow 13">
            <a:extLst>
              <a:ext uri="{FF2B5EF4-FFF2-40B4-BE49-F238E27FC236}">
                <a16:creationId xmlns:a16="http://schemas.microsoft.com/office/drawing/2014/main" id="{00000000-0008-0000-0100-00000E000000}"/>
              </a:ext>
            </a:extLst>
          </xdr:cNvPr>
          <xdr:cNvSpPr/>
        </xdr:nvSpPr>
        <xdr:spPr>
          <a:xfrm>
            <a:off x="3260521" y="2962266"/>
            <a:ext cx="484505" cy="26306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Aft>
                <a:spcPts val="0"/>
              </a:spcAft>
            </a:pPr>
            <a:r>
              <a:rPr lang="en-GB" sz="1200">
                <a:effectLst/>
                <a:ea typeface="Times New Roman"/>
              </a:rPr>
              <a:t> </a:t>
            </a:r>
            <a:endParaRPr lang="en-GB" sz="1200">
              <a:effectLst/>
              <a:latin typeface="Times New Roman"/>
              <a:ea typeface="Times New Roman"/>
            </a:endParaRPr>
          </a:p>
        </xdr:txBody>
      </xdr:sp>
      <xdr:sp macro="" textlink="">
        <xdr:nvSpPr>
          <xdr:cNvPr id="15" name="Down Arrow 14">
            <a:extLst>
              <a:ext uri="{FF2B5EF4-FFF2-40B4-BE49-F238E27FC236}">
                <a16:creationId xmlns:a16="http://schemas.microsoft.com/office/drawing/2014/main" id="{00000000-0008-0000-0100-00000F000000}"/>
              </a:ext>
            </a:extLst>
          </xdr:cNvPr>
          <xdr:cNvSpPr/>
        </xdr:nvSpPr>
        <xdr:spPr>
          <a:xfrm>
            <a:off x="3260455" y="3557760"/>
            <a:ext cx="483870" cy="24513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Aft>
                <a:spcPts val="0"/>
              </a:spcAft>
            </a:pPr>
            <a:r>
              <a:rPr lang="en-GB" sz="1200">
                <a:effectLst/>
                <a:ea typeface="Times New Roman"/>
              </a:rPr>
              <a:t> </a:t>
            </a:r>
            <a:endParaRPr lang="en-GB" sz="1200">
              <a:effectLst/>
              <a:latin typeface="Times New Roman"/>
              <a:ea typeface="Times New Roman"/>
            </a:endParaRPr>
          </a:p>
        </xdr:txBody>
      </xdr:sp>
      <xdr:sp macro="" textlink="">
        <xdr:nvSpPr>
          <xdr:cNvPr id="16" name="Text Box 7">
            <a:extLst>
              <a:ext uri="{FF2B5EF4-FFF2-40B4-BE49-F238E27FC236}">
                <a16:creationId xmlns:a16="http://schemas.microsoft.com/office/drawing/2014/main" id="{00000000-0008-0000-0100-000010000000}"/>
              </a:ext>
            </a:extLst>
          </xdr:cNvPr>
          <xdr:cNvSpPr txBox="1">
            <a:spLocks noChangeArrowheads="1"/>
          </xdr:cNvSpPr>
        </xdr:nvSpPr>
        <xdr:spPr bwMode="auto">
          <a:xfrm>
            <a:off x="57148" y="4438052"/>
            <a:ext cx="6848475" cy="305398"/>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ctr">
              <a:spcAft>
                <a:spcPts val="0"/>
              </a:spcAft>
            </a:pPr>
            <a:r>
              <a:rPr lang="en-GB" sz="1200" b="1">
                <a:effectLst/>
                <a:latin typeface="Calibri"/>
                <a:ea typeface="Times New Roman"/>
                <a:cs typeface="Arial"/>
              </a:rPr>
              <a:t>Annual payment for Shire Districts </a:t>
            </a:r>
            <a:r>
              <a:rPr lang="en-GB" sz="1200">
                <a:effectLst/>
                <a:latin typeface="Calibri"/>
                <a:ea typeface="Times New Roman"/>
                <a:cs typeface="Arial"/>
              </a:rPr>
              <a:t>= 80% of annual payment, with remaining 20% going to corresponding Shire County</a:t>
            </a:r>
            <a:endParaRPr lang="en-GB" sz="2000">
              <a:effectLst/>
              <a:latin typeface="Times New Roman"/>
              <a:ea typeface="Times New Roman"/>
            </a:endParaRPr>
          </a:p>
        </xdr:txBody>
      </xdr:sp>
      <xdr:sp macro="" textlink="">
        <xdr:nvSpPr>
          <xdr:cNvPr id="17" name="Down Arrow 16">
            <a:extLst>
              <a:ext uri="{FF2B5EF4-FFF2-40B4-BE49-F238E27FC236}">
                <a16:creationId xmlns:a16="http://schemas.microsoft.com/office/drawing/2014/main" id="{00000000-0008-0000-0100-000011000000}"/>
              </a:ext>
            </a:extLst>
          </xdr:cNvPr>
          <xdr:cNvSpPr/>
        </xdr:nvSpPr>
        <xdr:spPr>
          <a:xfrm>
            <a:off x="3260389" y="4146396"/>
            <a:ext cx="483235" cy="25803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Aft>
                <a:spcPts val="0"/>
              </a:spcAft>
            </a:pPr>
            <a:r>
              <a:rPr lang="en-GB" sz="1200">
                <a:effectLst/>
                <a:ea typeface="Times New Roman"/>
              </a:rPr>
              <a:t> </a:t>
            </a:r>
            <a:endParaRPr lang="en-GB" sz="1200">
              <a:effectLst/>
              <a:latin typeface="Times New Roman"/>
              <a:ea typeface="Times New Roman"/>
            </a:endParaRPr>
          </a:p>
        </xdr:txBody>
      </xdr:sp>
      <xdr:sp macro="" textlink="">
        <xdr:nvSpPr>
          <xdr:cNvPr id="18" name="Text Box 7">
            <a:extLst>
              <a:ext uri="{FF2B5EF4-FFF2-40B4-BE49-F238E27FC236}">
                <a16:creationId xmlns:a16="http://schemas.microsoft.com/office/drawing/2014/main" id="{00000000-0008-0000-0100-000012000000}"/>
              </a:ext>
            </a:extLst>
          </xdr:cNvPr>
          <xdr:cNvSpPr txBox="1">
            <a:spLocks noChangeArrowheads="1"/>
          </xdr:cNvSpPr>
        </xdr:nvSpPr>
        <xdr:spPr bwMode="auto">
          <a:xfrm>
            <a:off x="57149" y="2086019"/>
            <a:ext cx="6848474" cy="272939"/>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algn="ctr">
              <a:spcAft>
                <a:spcPts val="0"/>
              </a:spcAft>
            </a:pPr>
            <a:r>
              <a:rPr lang="en-GB" sz="1200" b="1">
                <a:effectLst/>
                <a:latin typeface="Calibri"/>
                <a:ea typeface="Times New Roman"/>
                <a:cs typeface="Arial"/>
              </a:rPr>
              <a:t>Units for reward</a:t>
            </a:r>
            <a:r>
              <a:rPr lang="en-GB" sz="1200">
                <a:effectLst/>
                <a:latin typeface="Calibri"/>
                <a:ea typeface="Times New Roman"/>
                <a:cs typeface="Arial"/>
              </a:rPr>
              <a:t> = Growth in band D equivalent dwellings minus units under baseline.</a:t>
            </a:r>
            <a:endParaRPr lang="en-GB" sz="1200">
              <a:effectLst/>
              <a:latin typeface="Times New Roman"/>
              <a:ea typeface="Times New Roman"/>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862852</xdr:colOff>
      <xdr:row>8</xdr:row>
      <xdr:rowOff>142874</xdr:rowOff>
    </xdr:from>
    <xdr:to>
      <xdr:col>14</xdr:col>
      <xdr:colOff>1262062</xdr:colOff>
      <xdr:row>8</xdr:row>
      <xdr:rowOff>178594</xdr:rowOff>
    </xdr:to>
    <xdr:sp macro="" textlink="">
      <xdr:nvSpPr>
        <xdr:cNvPr id="2" name="Line 132">
          <a:extLst>
            <a:ext uri="{FF2B5EF4-FFF2-40B4-BE49-F238E27FC236}">
              <a16:creationId xmlns:a16="http://schemas.microsoft.com/office/drawing/2014/main" id="{00000000-0008-0000-0200-000002000000}"/>
            </a:ext>
          </a:extLst>
        </xdr:cNvPr>
        <xdr:cNvSpPr>
          <a:spLocks noChangeShapeType="1"/>
        </xdr:cNvSpPr>
      </xdr:nvSpPr>
      <xdr:spPr bwMode="auto">
        <a:xfrm>
          <a:off x="4827633" y="2631280"/>
          <a:ext cx="14603367" cy="35720"/>
        </a:xfrm>
        <a:prstGeom prst="line">
          <a:avLst/>
        </a:prstGeom>
        <a:noFill/>
        <a:ln w="38100">
          <a:solidFill>
            <a:srgbClr xmlns:mc="http://schemas.openxmlformats.org/markup-compatibility/2006" xmlns:a14="http://schemas.microsoft.com/office/drawing/2010/main" val="008080" mc:Ignorable="a14" a14:legacySpreadsheetColorIndex="21"/>
          </a:solidFill>
          <a:round/>
          <a:headEnd/>
          <a:tailEnd type="triangle" w="med" len="med"/>
        </a:ln>
        <a:effectLst>
          <a:outerShdw dist="35921" dir="2700000" algn="ctr" rotWithShape="0">
            <a:srgbClr val="000000"/>
          </a:outerShdw>
        </a:effectLst>
        <a:extLst>
          <a:ext uri="{909E8E84-426E-40DD-AFC4-6F175D3DCCD1}">
            <a14:hiddenFill xmlns:a14="http://schemas.microsoft.com/office/drawing/2010/main">
              <a:noFill/>
            </a14:hiddenFill>
          </a:ext>
          <a:ext uri="{53640926-AAD7-44D8-BBD7-CCE9431645EC}">
            <a14:shadowObscured xmlns:a14="http://schemas.microsoft.com/office/drawing/2010/main" val="1"/>
          </a:ext>
        </a:extLst>
      </xdr:spPr>
    </xdr:sp>
    <xdr:clientData/>
  </xdr:twoCellAnchor>
  <xdr:twoCellAnchor>
    <xdr:from>
      <xdr:col>1</xdr:col>
      <xdr:colOff>1476376</xdr:colOff>
      <xdr:row>9</xdr:row>
      <xdr:rowOff>28575</xdr:rowOff>
    </xdr:from>
    <xdr:to>
      <xdr:col>1</xdr:col>
      <xdr:colOff>1500188</xdr:colOff>
      <xdr:row>19</xdr:row>
      <xdr:rowOff>11907</xdr:rowOff>
    </xdr:to>
    <xdr:sp macro="" textlink="">
      <xdr:nvSpPr>
        <xdr:cNvPr id="3" name="Line 140">
          <a:extLst>
            <a:ext uri="{FF2B5EF4-FFF2-40B4-BE49-F238E27FC236}">
              <a16:creationId xmlns:a16="http://schemas.microsoft.com/office/drawing/2014/main" id="{00000000-0008-0000-0200-000003000000}"/>
            </a:ext>
          </a:extLst>
        </xdr:cNvPr>
        <xdr:cNvSpPr>
          <a:spLocks noChangeShapeType="1"/>
        </xdr:cNvSpPr>
      </xdr:nvSpPr>
      <xdr:spPr bwMode="auto">
        <a:xfrm>
          <a:off x="1750220" y="2886075"/>
          <a:ext cx="23812" cy="4376738"/>
        </a:xfrm>
        <a:prstGeom prst="line">
          <a:avLst/>
        </a:prstGeom>
        <a:noFill/>
        <a:ln w="38100">
          <a:solidFill>
            <a:srgbClr xmlns:mc="http://schemas.openxmlformats.org/markup-compatibility/2006" xmlns:a14="http://schemas.microsoft.com/office/drawing/2010/main" val="008080" mc:Ignorable="a14" a14:legacySpreadsheetColorIndex="21"/>
          </a:solidFill>
          <a:round/>
          <a:headEnd/>
          <a:tailEnd type="triangle" w="med" len="med"/>
        </a:ln>
        <a:effectLst>
          <a:outerShdw dist="35921" dir="2700000" algn="ctr" rotWithShape="0">
            <a:srgbClr val="000000"/>
          </a:outerShdw>
        </a:effectLst>
        <a:extLst>
          <a:ext uri="{909E8E84-426E-40DD-AFC4-6F175D3DCCD1}">
            <a14:hiddenFill xmlns:a14="http://schemas.microsoft.com/office/drawing/2010/main">
              <a:noFill/>
            </a14:hiddenFill>
          </a:ext>
          <a:ext uri="{53640926-AAD7-44D8-BBD7-CCE9431645EC}">
            <a14:shadowObscured xmlns:a14="http://schemas.microsoft.com/office/drawing/2010/main" val="1"/>
          </a:ext>
        </a:extLst>
      </xdr:spPr>
    </xdr:sp>
    <xdr:clientData/>
  </xdr:twoCellAnchor>
  <xdr:twoCellAnchor>
    <xdr:from>
      <xdr:col>5</xdr:col>
      <xdr:colOff>910478</xdr:colOff>
      <xdr:row>20</xdr:row>
      <xdr:rowOff>413494</xdr:rowOff>
    </xdr:from>
    <xdr:to>
      <xdr:col>13</xdr:col>
      <xdr:colOff>911678</xdr:colOff>
      <xdr:row>32</xdr:row>
      <xdr:rowOff>326572</xdr:rowOff>
    </xdr:to>
    <xdr:graphicFrame macro="">
      <xdr:nvGraphicFramePr>
        <xdr:cNvPr id="4" name="Chart 165">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ov.uk/government/uploads/system/uploads/attachment_data/file/513346/Live_Table-_Band_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SCT\P006%20Housing%20Markets\009%20New%20Homes%20Bonus\Sensitivity\20161109%20-%20variable%20threshold.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inc PPs"/>
      <sheetName val="exc PPs"/>
      <sheetName val="inc PPs %"/>
      <sheetName val="exc PPs %"/>
      <sheetName val="Area CT"/>
      <sheetName val="Area CT %"/>
      <sheetName val="list"/>
      <sheetName val="Graph"/>
    </sheetNames>
    <sheetDataSet>
      <sheetData sheetId="0" refreshError="1"/>
      <sheetData sheetId="1">
        <row r="1">
          <cell r="A1" t="str">
            <v>Band D council tax for local authorities from 1993-1994</v>
          </cell>
        </row>
      </sheetData>
      <sheetData sheetId="2" refreshError="1"/>
      <sheetData sheetId="3"/>
      <sheetData sheetId="4" refreshError="1"/>
      <sheetData sheetId="5">
        <row r="421">
          <cell r="B421" t="str">
            <v>England</v>
          </cell>
        </row>
        <row r="422">
          <cell r="B422"/>
        </row>
        <row r="423">
          <cell r="B423" t="str">
            <v>Inner London boroughs (excluding GLA)</v>
          </cell>
        </row>
        <row r="424">
          <cell r="B424" t="str">
            <v>Outer London boroughs (excluding GLA)</v>
          </cell>
        </row>
        <row r="425">
          <cell r="B425" t="str">
            <v>London boroughs (excluding GLA)</v>
          </cell>
        </row>
        <row r="426">
          <cell r="B426" t="str">
            <v>Greater London Authority</v>
          </cell>
        </row>
        <row r="427">
          <cell r="B427" t="str">
            <v>Metropolitan districts (excluding major precepting authorities)</v>
          </cell>
        </row>
        <row r="428">
          <cell r="B428" t="str">
            <v>Metropolitan police authorities</v>
          </cell>
        </row>
        <row r="429">
          <cell r="B429" t="str">
            <v>Metropolitan fire and rescue authorities</v>
          </cell>
        </row>
        <row r="430">
          <cell r="B430" t="str">
            <v>Unitary authorities  (excluding major precepting authorities)</v>
          </cell>
        </row>
        <row r="431">
          <cell r="B431" t="str">
            <v>Shire counties</v>
          </cell>
        </row>
        <row r="432">
          <cell r="B432" t="str">
            <v>Shire districts (excluding major precepting authorities)</v>
          </cell>
        </row>
        <row r="433">
          <cell r="B433" t="str">
            <v>Shire police authorities</v>
          </cell>
        </row>
        <row r="434">
          <cell r="B434" t="str">
            <v>Police and Crime Commissioners (excluding Met Police)</v>
          </cell>
        </row>
        <row r="435">
          <cell r="B435" t="str">
            <v>Combined fire and rescue authorities</v>
          </cell>
        </row>
        <row r="436">
          <cell r="B436" t="str">
            <v>Combined fire and rescue authorities</v>
          </cell>
        </row>
        <row r="437">
          <cell r="B437" t="str">
            <v>Inner London boroughs (including GLA)</v>
          </cell>
        </row>
        <row r="438">
          <cell r="B438" t="str">
            <v>Outer London boroughs (including GLA)</v>
          </cell>
        </row>
        <row r="439">
          <cell r="B439" t="str">
            <v>London boroughs (including GLA)</v>
          </cell>
        </row>
        <row r="440">
          <cell r="B440" t="str">
            <v>Metropolitan districts (including major precepting authorities)</v>
          </cell>
        </row>
        <row r="441">
          <cell r="B441" t="str">
            <v>Unitary authorities  (including major precepting authorities)</v>
          </cell>
        </row>
        <row r="442">
          <cell r="B442" t="str">
            <v>Shire districts (including major precepting authorities)</v>
          </cell>
        </row>
      </sheetData>
      <sheetData sheetId="6" refreshError="1"/>
      <sheetData sheetId="7">
        <row r="4">
          <cell r="B4" t="str">
            <v>Please select an authority from list</v>
          </cell>
        </row>
        <row r="5">
          <cell r="B5" t="str">
            <v>Adur</v>
          </cell>
        </row>
        <row r="6">
          <cell r="B6" t="str">
            <v>Allerdale</v>
          </cell>
        </row>
        <row r="7">
          <cell r="B7" t="str">
            <v>Alnwick</v>
          </cell>
        </row>
        <row r="8">
          <cell r="B8" t="str">
            <v>Amber Valley</v>
          </cell>
        </row>
        <row r="9">
          <cell r="B9" t="str">
            <v>Arun</v>
          </cell>
        </row>
        <row r="10">
          <cell r="B10" t="str">
            <v>Ashfield</v>
          </cell>
        </row>
        <row r="11">
          <cell r="B11" t="str">
            <v>Ashford</v>
          </cell>
        </row>
        <row r="12">
          <cell r="B12" t="str">
            <v xml:space="preserve">Avon  </v>
          </cell>
        </row>
        <row r="13">
          <cell r="B13" t="str">
            <v>Avon &amp; Somerset Police Authority</v>
          </cell>
        </row>
        <row r="14">
          <cell r="B14" t="str">
            <v>Avon Combined Fire Authority</v>
          </cell>
        </row>
        <row r="15">
          <cell r="B15" t="str">
            <v>Aylesbury Vale</v>
          </cell>
        </row>
        <row r="16">
          <cell r="B16" t="str">
            <v>Babergh</v>
          </cell>
        </row>
        <row r="17">
          <cell r="B17" t="str">
            <v>Barking &amp; Dagenham</v>
          </cell>
        </row>
        <row r="18">
          <cell r="B18" t="str">
            <v>Barnet</v>
          </cell>
        </row>
        <row r="19">
          <cell r="B19" t="str">
            <v>Barnsley</v>
          </cell>
        </row>
        <row r="20">
          <cell r="B20" t="str">
            <v>Barrow-in-Furness</v>
          </cell>
        </row>
        <row r="21">
          <cell r="B21" t="str">
            <v>Basildon</v>
          </cell>
        </row>
        <row r="22">
          <cell r="B22" t="str">
            <v>Basingstoke &amp; Deane</v>
          </cell>
        </row>
        <row r="23">
          <cell r="B23" t="str">
            <v>Bassetlaw</v>
          </cell>
        </row>
        <row r="24">
          <cell r="B24" t="str">
            <v>Bath</v>
          </cell>
        </row>
        <row r="25">
          <cell r="B25" t="str">
            <v>Bath &amp; North East Somerset UA</v>
          </cell>
        </row>
        <row r="26">
          <cell r="B26" t="str">
            <v>Bedford</v>
          </cell>
        </row>
        <row r="27">
          <cell r="B27" t="str">
            <v>Bedford UA</v>
          </cell>
        </row>
        <row r="28">
          <cell r="B28" t="str">
            <v>Bedfordshire</v>
          </cell>
        </row>
        <row r="29">
          <cell r="B29" t="str">
            <v>Bedfordshire Combined Fire Authority</v>
          </cell>
        </row>
        <row r="30">
          <cell r="B30" t="str">
            <v>Bedfordshire Police Authority</v>
          </cell>
        </row>
        <row r="31">
          <cell r="B31" t="str">
            <v>Berkshire</v>
          </cell>
        </row>
        <row r="32">
          <cell r="B32" t="str">
            <v>Berkshire Combined Fire Authority</v>
          </cell>
        </row>
        <row r="33">
          <cell r="B33" t="str">
            <v>Berwick-upon-Tweed</v>
          </cell>
        </row>
        <row r="34">
          <cell r="B34" t="str">
            <v>Beverley</v>
          </cell>
        </row>
        <row r="35">
          <cell r="B35" t="str">
            <v>Bexley</v>
          </cell>
        </row>
        <row r="36">
          <cell r="B36" t="str">
            <v>Birmingham</v>
          </cell>
        </row>
        <row r="37">
          <cell r="B37" t="str">
            <v>Blaby</v>
          </cell>
        </row>
        <row r="38">
          <cell r="B38" t="str">
            <v>Blackburn</v>
          </cell>
        </row>
        <row r="39">
          <cell r="B39" t="str">
            <v>Blackburn with Darwen UA</v>
          </cell>
        </row>
        <row r="40">
          <cell r="B40" t="str">
            <v>Blackpool</v>
          </cell>
        </row>
        <row r="41">
          <cell r="B41" t="str">
            <v>Blackpool UA</v>
          </cell>
        </row>
        <row r="42">
          <cell r="B42" t="str">
            <v>Blyth Valley</v>
          </cell>
        </row>
        <row r="43">
          <cell r="B43" t="str">
            <v>Bolsover</v>
          </cell>
        </row>
        <row r="44">
          <cell r="B44" t="str">
            <v>Bolton</v>
          </cell>
        </row>
        <row r="45">
          <cell r="B45" t="str">
            <v>Boothferry</v>
          </cell>
        </row>
        <row r="46">
          <cell r="B46" t="str">
            <v>Boston</v>
          </cell>
        </row>
        <row r="47">
          <cell r="B47" t="str">
            <v>Bournemouth</v>
          </cell>
        </row>
        <row r="48">
          <cell r="B48" t="str">
            <v>Bournemouth UA</v>
          </cell>
        </row>
        <row r="49">
          <cell r="B49" t="str">
            <v>Bracknell Forest</v>
          </cell>
        </row>
        <row r="50">
          <cell r="B50" t="str">
            <v>Bracknell Forest UA</v>
          </cell>
        </row>
        <row r="51">
          <cell r="B51" t="str">
            <v>Bradford</v>
          </cell>
        </row>
        <row r="52">
          <cell r="B52" t="str">
            <v>Braintree</v>
          </cell>
        </row>
        <row r="53">
          <cell r="B53" t="str">
            <v>Breckland</v>
          </cell>
        </row>
        <row r="54">
          <cell r="B54" t="str">
            <v>Brent</v>
          </cell>
        </row>
        <row r="55">
          <cell r="B55" t="str">
            <v>Brentwood</v>
          </cell>
        </row>
        <row r="56">
          <cell r="B56" t="str">
            <v>Bridgnorth</v>
          </cell>
        </row>
        <row r="57">
          <cell r="B57" t="str">
            <v xml:space="preserve">Brighton </v>
          </cell>
        </row>
        <row r="58">
          <cell r="B58" t="str">
            <v>Brighton &amp; Hove UA</v>
          </cell>
        </row>
        <row r="59">
          <cell r="B59" t="str">
            <v>Bristol</v>
          </cell>
        </row>
        <row r="60">
          <cell r="B60" t="str">
            <v>Bristol UA</v>
          </cell>
        </row>
        <row r="61">
          <cell r="B61" t="str">
            <v>Broadland</v>
          </cell>
        </row>
        <row r="62">
          <cell r="B62" t="str">
            <v>Bromley</v>
          </cell>
        </row>
        <row r="63">
          <cell r="B63" t="str">
            <v>Bromsgrove</v>
          </cell>
        </row>
        <row r="64">
          <cell r="B64" t="str">
            <v>Broxbourne</v>
          </cell>
        </row>
        <row r="65">
          <cell r="B65" t="str">
            <v>Broxtowe</v>
          </cell>
        </row>
        <row r="66">
          <cell r="B66" t="str">
            <v>Buckinghamshire</v>
          </cell>
        </row>
        <row r="67">
          <cell r="B67" t="str">
            <v>Buckinghamshire Combined Fire Authority</v>
          </cell>
        </row>
        <row r="68">
          <cell r="B68" t="str">
            <v>Burnley</v>
          </cell>
        </row>
        <row r="69">
          <cell r="B69" t="str">
            <v>Bury</v>
          </cell>
        </row>
        <row r="70">
          <cell r="B70" t="str">
            <v>Calderdale</v>
          </cell>
        </row>
        <row r="71">
          <cell r="B71" t="str">
            <v>Cambridge</v>
          </cell>
        </row>
        <row r="72">
          <cell r="B72" t="str">
            <v>Cambridgeshire</v>
          </cell>
        </row>
        <row r="73">
          <cell r="B73" t="str">
            <v>Cambridgeshire Combined Fire Authority</v>
          </cell>
        </row>
        <row r="74">
          <cell r="B74" t="str">
            <v>Cambridgeshire Police Authority</v>
          </cell>
        </row>
        <row r="75">
          <cell r="B75" t="str">
            <v>Camden</v>
          </cell>
        </row>
        <row r="76">
          <cell r="B76" t="str">
            <v>Cannock Chase</v>
          </cell>
        </row>
        <row r="77">
          <cell r="B77" t="str">
            <v>Canterbury</v>
          </cell>
        </row>
        <row r="78">
          <cell r="B78" t="str">
            <v>Caradon</v>
          </cell>
        </row>
        <row r="79">
          <cell r="B79" t="str">
            <v>Carlisle</v>
          </cell>
        </row>
        <row r="80">
          <cell r="B80" t="str">
            <v>Carrick</v>
          </cell>
        </row>
        <row r="81">
          <cell r="B81" t="str">
            <v>Castle Morpeth</v>
          </cell>
        </row>
        <row r="82">
          <cell r="B82" t="str">
            <v>Castle Point</v>
          </cell>
        </row>
        <row r="83">
          <cell r="B83" t="str">
            <v>Central Bedfordshire UA</v>
          </cell>
        </row>
        <row r="84">
          <cell r="B84" t="str">
            <v>Charnwood</v>
          </cell>
        </row>
        <row r="85">
          <cell r="B85" t="str">
            <v>Chelmsford</v>
          </cell>
        </row>
        <row r="86">
          <cell r="B86" t="str">
            <v>Cheltenham</v>
          </cell>
        </row>
        <row r="87">
          <cell r="B87" t="str">
            <v>Cherwell</v>
          </cell>
        </row>
        <row r="88">
          <cell r="B88" t="str">
            <v>Cheshire</v>
          </cell>
        </row>
        <row r="89">
          <cell r="B89" t="str">
            <v>Cheshire Combined Fire Authority</v>
          </cell>
        </row>
        <row r="90">
          <cell r="B90" t="str">
            <v>Cheshire East UA</v>
          </cell>
        </row>
        <row r="91">
          <cell r="B91" t="str">
            <v>Cheshire Police Authority</v>
          </cell>
        </row>
        <row r="92">
          <cell r="B92" t="str">
            <v>Cheshire West and Chester UA</v>
          </cell>
        </row>
        <row r="93">
          <cell r="B93" t="str">
            <v>Chester</v>
          </cell>
        </row>
        <row r="94">
          <cell r="B94" t="str">
            <v>Chesterfield</v>
          </cell>
        </row>
        <row r="95">
          <cell r="B95" t="str">
            <v>Chester-le-Street</v>
          </cell>
        </row>
        <row r="96">
          <cell r="B96" t="str">
            <v>Chichester</v>
          </cell>
        </row>
        <row r="97">
          <cell r="B97" t="str">
            <v>Chiltern</v>
          </cell>
        </row>
        <row r="98">
          <cell r="B98" t="str">
            <v>Chorley</v>
          </cell>
        </row>
        <row r="99">
          <cell r="B99" t="str">
            <v>Christchurch</v>
          </cell>
        </row>
        <row r="100">
          <cell r="B100" t="str">
            <v>City of London</v>
          </cell>
        </row>
        <row r="101">
          <cell r="B101" t="str">
            <v>City of Nottingham UA</v>
          </cell>
        </row>
        <row r="102">
          <cell r="B102" t="str">
            <v>Cleethorpes</v>
          </cell>
        </row>
        <row r="103">
          <cell r="B103" t="str">
            <v xml:space="preserve">Cleveland  </v>
          </cell>
        </row>
        <row r="104">
          <cell r="B104" t="str">
            <v>Cleveland Combined Fire Authority</v>
          </cell>
        </row>
        <row r="105">
          <cell r="B105" t="str">
            <v>Cleveland Police Authority</v>
          </cell>
        </row>
        <row r="106">
          <cell r="B106" t="str">
            <v>Colchester</v>
          </cell>
        </row>
        <row r="107">
          <cell r="B107" t="str">
            <v>Congleton</v>
          </cell>
        </row>
        <row r="108">
          <cell r="B108" t="str">
            <v>Copeland</v>
          </cell>
        </row>
        <row r="109">
          <cell r="B109" t="str">
            <v>Corby</v>
          </cell>
        </row>
        <row r="110">
          <cell r="B110" t="str">
            <v>Cornwall</v>
          </cell>
        </row>
        <row r="111">
          <cell r="B111" t="str">
            <v>Cornwall UA</v>
          </cell>
        </row>
        <row r="112">
          <cell r="B112" t="str">
            <v>Cotswold</v>
          </cell>
        </row>
        <row r="113">
          <cell r="B113" t="str">
            <v>Coventry</v>
          </cell>
        </row>
        <row r="114">
          <cell r="B114" t="str">
            <v>Craven</v>
          </cell>
        </row>
        <row r="115">
          <cell r="B115" t="str">
            <v>Crawley</v>
          </cell>
        </row>
        <row r="116">
          <cell r="B116" t="str">
            <v>Crewe &amp; Nantwich</v>
          </cell>
        </row>
        <row r="117">
          <cell r="B117" t="str">
            <v>Croydon</v>
          </cell>
        </row>
        <row r="118">
          <cell r="B118" t="str">
            <v>Cumbria</v>
          </cell>
        </row>
        <row r="119">
          <cell r="B119" t="str">
            <v>Cumbria Police Authority</v>
          </cell>
        </row>
        <row r="120">
          <cell r="B120" t="str">
            <v>Dacorum</v>
          </cell>
        </row>
        <row r="121">
          <cell r="B121" t="str">
            <v>Darlington</v>
          </cell>
        </row>
        <row r="122">
          <cell r="B122" t="str">
            <v>Darlington UA</v>
          </cell>
        </row>
        <row r="123">
          <cell r="B123" t="str">
            <v>Dartford</v>
          </cell>
        </row>
        <row r="124">
          <cell r="B124" t="str">
            <v>Daventry</v>
          </cell>
        </row>
        <row r="125">
          <cell r="B125" t="str">
            <v>Derby</v>
          </cell>
        </row>
        <row r="126">
          <cell r="B126" t="str">
            <v>Derby City UA</v>
          </cell>
        </row>
        <row r="127">
          <cell r="B127" t="str">
            <v>Derbyshire</v>
          </cell>
        </row>
        <row r="128">
          <cell r="B128" t="str">
            <v>Derbyshire Combined Fire Authority</v>
          </cell>
        </row>
        <row r="129">
          <cell r="B129" t="str">
            <v>Derbyshire Dales</v>
          </cell>
        </row>
        <row r="130">
          <cell r="B130" t="str">
            <v>Derbyshire Police Authority</v>
          </cell>
        </row>
        <row r="131">
          <cell r="B131" t="str">
            <v>Derwentside</v>
          </cell>
        </row>
        <row r="132">
          <cell r="B132" t="str">
            <v>Devon</v>
          </cell>
        </row>
        <row r="133">
          <cell r="B133" t="str">
            <v>Devon &amp; Cornwall Police Authority</v>
          </cell>
        </row>
        <row r="134">
          <cell r="B134" t="str">
            <v>Devon Combined Fire Authority</v>
          </cell>
        </row>
        <row r="135">
          <cell r="B135" t="str">
            <v>Devon &amp; Somerset Fire Authority</v>
          </cell>
        </row>
        <row r="136">
          <cell r="B136" t="str">
            <v>Doncaster</v>
          </cell>
        </row>
        <row r="137">
          <cell r="B137" t="str">
            <v>Dorset</v>
          </cell>
        </row>
        <row r="138">
          <cell r="B138" t="str">
            <v>Dorset and Wiltshire Fire and Rescue Authority</v>
          </cell>
        </row>
        <row r="139">
          <cell r="B139" t="str">
            <v>Dorset Combined Fire Authority</v>
          </cell>
        </row>
        <row r="140">
          <cell r="B140" t="str">
            <v>Dorset Police Authority</v>
          </cell>
        </row>
        <row r="141">
          <cell r="B141" t="str">
            <v>Dover</v>
          </cell>
        </row>
        <row r="142">
          <cell r="B142" t="str">
            <v>Dudley</v>
          </cell>
        </row>
        <row r="143">
          <cell r="B143" t="str">
            <v>Durham</v>
          </cell>
        </row>
        <row r="144">
          <cell r="B144" t="str">
            <v>Durham UA</v>
          </cell>
        </row>
        <row r="145">
          <cell r="B145" t="str">
            <v>Durham City</v>
          </cell>
        </row>
        <row r="146">
          <cell r="B146" t="str">
            <v>Durham Combined Fire Authority</v>
          </cell>
        </row>
        <row r="147">
          <cell r="B147" t="str">
            <v>Durham Police Authority</v>
          </cell>
        </row>
        <row r="148">
          <cell r="B148" t="str">
            <v>Ealing</v>
          </cell>
        </row>
        <row r="149">
          <cell r="B149" t="str">
            <v>Easington</v>
          </cell>
        </row>
        <row r="150">
          <cell r="B150" t="str">
            <v>East Cambridgeshire</v>
          </cell>
        </row>
        <row r="151">
          <cell r="B151" t="str">
            <v>East Devon</v>
          </cell>
        </row>
        <row r="152">
          <cell r="B152" t="str">
            <v>East Dorset</v>
          </cell>
        </row>
        <row r="153">
          <cell r="B153" t="str">
            <v>East Hampshire</v>
          </cell>
        </row>
        <row r="154">
          <cell r="B154" t="str">
            <v>East Hertfordshire</v>
          </cell>
        </row>
        <row r="155">
          <cell r="B155" t="str">
            <v>East Lindsey</v>
          </cell>
        </row>
        <row r="156">
          <cell r="B156" t="str">
            <v>East Northamptonshire</v>
          </cell>
        </row>
        <row r="157">
          <cell r="B157" t="str">
            <v>East Riding of Yorkshire UA</v>
          </cell>
        </row>
        <row r="158">
          <cell r="B158" t="str">
            <v>East Staffordshire</v>
          </cell>
        </row>
        <row r="159">
          <cell r="B159" t="str">
            <v>East Sussex</v>
          </cell>
        </row>
        <row r="160">
          <cell r="B160" t="str">
            <v>East Sussex Combined Fire Authority</v>
          </cell>
        </row>
        <row r="161">
          <cell r="B161" t="str">
            <v>East Yorkshire</v>
          </cell>
        </row>
        <row r="162">
          <cell r="B162" t="str">
            <v>Eastbourne</v>
          </cell>
        </row>
        <row r="163">
          <cell r="B163" t="str">
            <v>Eastleigh</v>
          </cell>
        </row>
        <row r="164">
          <cell r="B164" t="str">
            <v>Eden</v>
          </cell>
        </row>
        <row r="165">
          <cell r="B165" t="str">
            <v>Ellesmere Port &amp; Neston</v>
          </cell>
        </row>
        <row r="166">
          <cell r="B166" t="str">
            <v>Elmbridge</v>
          </cell>
        </row>
        <row r="167">
          <cell r="B167" t="str">
            <v>Enfield</v>
          </cell>
        </row>
        <row r="168">
          <cell r="B168" t="str">
            <v>Epping Forest</v>
          </cell>
        </row>
        <row r="169">
          <cell r="B169" t="str">
            <v>Epsom &amp; Ewell</v>
          </cell>
        </row>
        <row r="170">
          <cell r="B170" t="str">
            <v>Erewash</v>
          </cell>
        </row>
        <row r="171">
          <cell r="B171" t="str">
            <v>Essex</v>
          </cell>
        </row>
        <row r="172">
          <cell r="B172" t="str">
            <v>Essex Combined Fire Authority</v>
          </cell>
        </row>
        <row r="173">
          <cell r="B173" t="str">
            <v>Essex Police Authority</v>
          </cell>
        </row>
        <row r="174">
          <cell r="B174" t="str">
            <v>Exeter</v>
          </cell>
        </row>
        <row r="175">
          <cell r="B175" t="str">
            <v>Fareham</v>
          </cell>
        </row>
        <row r="176">
          <cell r="B176" t="str">
            <v>Fenland</v>
          </cell>
        </row>
        <row r="177">
          <cell r="B177" t="str">
            <v>Forest Heath</v>
          </cell>
        </row>
        <row r="178">
          <cell r="B178" t="str">
            <v>Forest of Dean</v>
          </cell>
        </row>
        <row r="179">
          <cell r="B179" t="str">
            <v>Fylde</v>
          </cell>
        </row>
        <row r="180">
          <cell r="B180" t="str">
            <v>Gateshead</v>
          </cell>
        </row>
        <row r="181">
          <cell r="B181" t="str">
            <v>Gedling</v>
          </cell>
        </row>
        <row r="182">
          <cell r="B182" t="str">
            <v>Gillingham</v>
          </cell>
        </row>
        <row r="183">
          <cell r="B183" t="str">
            <v>Glanford</v>
          </cell>
        </row>
        <row r="184">
          <cell r="B184" t="str">
            <v>Gloucester</v>
          </cell>
        </row>
        <row r="185">
          <cell r="B185" t="str">
            <v>Gloucestershire</v>
          </cell>
        </row>
        <row r="186">
          <cell r="B186" t="str">
            <v>Gloucestershire Police Authority</v>
          </cell>
        </row>
        <row r="187">
          <cell r="B187" t="str">
            <v>Gosport</v>
          </cell>
        </row>
        <row r="188">
          <cell r="B188" t="str">
            <v>Gravesham</v>
          </cell>
        </row>
        <row r="189">
          <cell r="B189" t="str">
            <v>Great Grimsby</v>
          </cell>
        </row>
        <row r="190">
          <cell r="B190" t="str">
            <v>Great Yarmouth</v>
          </cell>
        </row>
        <row r="191">
          <cell r="B191" t="str">
            <v>Greater London Authority</v>
          </cell>
        </row>
        <row r="192">
          <cell r="B192" t="str">
            <v>Greater Manchester Fire &amp; CD Authority</v>
          </cell>
        </row>
        <row r="193">
          <cell r="B193" t="str">
            <v>Greater Manchester Police Authority</v>
          </cell>
        </row>
        <row r="194">
          <cell r="B194" t="str">
            <v>Greenwich</v>
          </cell>
        </row>
        <row r="195">
          <cell r="B195" t="str">
            <v>Guildford</v>
          </cell>
        </row>
        <row r="196">
          <cell r="B196" t="str">
            <v>Hackney</v>
          </cell>
        </row>
        <row r="197">
          <cell r="B197" t="str">
            <v>Halton</v>
          </cell>
        </row>
        <row r="198">
          <cell r="B198" t="str">
            <v>Halton UA</v>
          </cell>
        </row>
        <row r="199">
          <cell r="B199" t="str">
            <v>Hambleton</v>
          </cell>
        </row>
        <row r="200">
          <cell r="B200" t="str">
            <v>Hammersmith &amp; Fulham</v>
          </cell>
        </row>
        <row r="201">
          <cell r="B201" t="str">
            <v>Hampshire</v>
          </cell>
        </row>
        <row r="202">
          <cell r="B202" t="str">
            <v>Hampshire Combined Fire Authority</v>
          </cell>
        </row>
        <row r="203">
          <cell r="B203" t="str">
            <v>Hampshire Police Authority</v>
          </cell>
        </row>
        <row r="204">
          <cell r="B204" t="str">
            <v>Harborough</v>
          </cell>
        </row>
        <row r="205">
          <cell r="B205" t="str">
            <v>Haringey</v>
          </cell>
        </row>
        <row r="206">
          <cell r="B206" t="str">
            <v>Harlow</v>
          </cell>
        </row>
        <row r="207">
          <cell r="B207" t="str">
            <v>Harrogate</v>
          </cell>
        </row>
        <row r="208">
          <cell r="B208" t="str">
            <v>Harrow</v>
          </cell>
        </row>
        <row r="209">
          <cell r="B209" t="str">
            <v>Hart</v>
          </cell>
        </row>
        <row r="210">
          <cell r="B210" t="str">
            <v>Hartlepool</v>
          </cell>
        </row>
        <row r="211">
          <cell r="B211" t="str">
            <v>Hartlepool UA</v>
          </cell>
        </row>
        <row r="212">
          <cell r="B212" t="str">
            <v>Hastings</v>
          </cell>
        </row>
        <row r="213">
          <cell r="B213" t="str">
            <v>Havant</v>
          </cell>
        </row>
        <row r="214">
          <cell r="B214" t="str">
            <v>Havering</v>
          </cell>
        </row>
        <row r="215">
          <cell r="B215" t="str">
            <v xml:space="preserve">Hereford </v>
          </cell>
        </row>
        <row r="216">
          <cell r="B216" t="str">
            <v>Hereford &amp; Worcester Combined Fire Authority</v>
          </cell>
        </row>
        <row r="217">
          <cell r="B217" t="str">
            <v>Hereford and Worcester</v>
          </cell>
        </row>
        <row r="218">
          <cell r="B218" t="str">
            <v>Herefordshire UA</v>
          </cell>
        </row>
        <row r="219">
          <cell r="B219" t="str">
            <v>Hertfordshire</v>
          </cell>
        </row>
        <row r="220">
          <cell r="B220" t="str">
            <v>Hertfordshire Police Authority</v>
          </cell>
        </row>
        <row r="221">
          <cell r="B221" t="str">
            <v>Hertsmere</v>
          </cell>
        </row>
        <row r="222">
          <cell r="B222" t="str">
            <v>High Peak</v>
          </cell>
        </row>
        <row r="223">
          <cell r="B223" t="str">
            <v>Hillingdon</v>
          </cell>
        </row>
        <row r="224">
          <cell r="B224" t="str">
            <v>Hinckley &amp; Bosworth</v>
          </cell>
        </row>
        <row r="225">
          <cell r="B225" t="str">
            <v>Holderness</v>
          </cell>
        </row>
        <row r="226">
          <cell r="B226" t="str">
            <v>Horsham</v>
          </cell>
        </row>
        <row r="227">
          <cell r="B227" t="str">
            <v>Hounslow</v>
          </cell>
        </row>
        <row r="228">
          <cell r="B228" t="str">
            <v>Hove</v>
          </cell>
        </row>
        <row r="229">
          <cell r="B229" t="str">
            <v xml:space="preserve">Humberside  </v>
          </cell>
        </row>
        <row r="230">
          <cell r="B230" t="str">
            <v>Humberside Combined Fire Authority</v>
          </cell>
        </row>
        <row r="231">
          <cell r="B231" t="str">
            <v>Humberside Police Authority</v>
          </cell>
        </row>
        <row r="232">
          <cell r="B232" t="str">
            <v>Huntingdonshire</v>
          </cell>
        </row>
        <row r="233">
          <cell r="B233" t="str">
            <v>Hyndburn</v>
          </cell>
        </row>
        <row r="234">
          <cell r="B234" t="str">
            <v>Ipswich</v>
          </cell>
        </row>
        <row r="235">
          <cell r="B235" t="str">
            <v>Isle of Wight UA</v>
          </cell>
        </row>
        <row r="236">
          <cell r="B236" t="str">
            <v>Isles of Scilly</v>
          </cell>
        </row>
        <row r="237">
          <cell r="B237" t="str">
            <v>Islington</v>
          </cell>
        </row>
        <row r="238">
          <cell r="B238" t="str">
            <v>Kennet</v>
          </cell>
        </row>
        <row r="239">
          <cell r="B239" t="str">
            <v>Kensington &amp; Chelsea</v>
          </cell>
        </row>
        <row r="240">
          <cell r="B240" t="str">
            <v>Kent</v>
          </cell>
        </row>
        <row r="241">
          <cell r="B241" t="str">
            <v>Kent Combined Fire Authority</v>
          </cell>
        </row>
        <row r="242">
          <cell r="B242" t="str">
            <v>Kent Police Authority</v>
          </cell>
        </row>
        <row r="243">
          <cell r="B243" t="str">
            <v>Kerrier</v>
          </cell>
        </row>
        <row r="244">
          <cell r="B244" t="str">
            <v>Kettering</v>
          </cell>
        </row>
        <row r="245">
          <cell r="B245" t="str">
            <v>King's Lynn &amp; West Norfolk</v>
          </cell>
        </row>
        <row r="246">
          <cell r="B246" t="str">
            <v>Kingston upon Hull</v>
          </cell>
        </row>
        <row r="247">
          <cell r="B247" t="str">
            <v>Kingston upon Hull UA</v>
          </cell>
        </row>
        <row r="248">
          <cell r="B248" t="str">
            <v>Kingston upon Thames</v>
          </cell>
        </row>
        <row r="249">
          <cell r="B249" t="str">
            <v>Kingswood</v>
          </cell>
        </row>
        <row r="250">
          <cell r="B250" t="str">
            <v>Kirklees</v>
          </cell>
        </row>
        <row r="251">
          <cell r="B251" t="str">
            <v>Knowsley</v>
          </cell>
        </row>
        <row r="252">
          <cell r="B252" t="str">
            <v>Lambeth</v>
          </cell>
        </row>
        <row r="253">
          <cell r="B253" t="str">
            <v>Lancashire</v>
          </cell>
        </row>
        <row r="254">
          <cell r="B254" t="str">
            <v>Lancashire Combined Fire Authority</v>
          </cell>
        </row>
        <row r="255">
          <cell r="B255" t="str">
            <v>Lancashire Police Authority</v>
          </cell>
        </row>
        <row r="256">
          <cell r="B256" t="str">
            <v>Lancaster</v>
          </cell>
        </row>
        <row r="257">
          <cell r="B257" t="str">
            <v>Langbaurgh-on-Tees</v>
          </cell>
        </row>
        <row r="258">
          <cell r="B258" t="str">
            <v>Leeds</v>
          </cell>
        </row>
        <row r="259">
          <cell r="B259" t="str">
            <v>Leicester</v>
          </cell>
        </row>
        <row r="260">
          <cell r="B260" t="str">
            <v>Leicester City UA</v>
          </cell>
        </row>
        <row r="261">
          <cell r="B261" t="str">
            <v>Leicestershire</v>
          </cell>
        </row>
        <row r="262">
          <cell r="B262" t="str">
            <v>Leicestershire Combined Fire Authority</v>
          </cell>
        </row>
        <row r="263">
          <cell r="B263" t="str">
            <v>Leicestershire Police Authority</v>
          </cell>
        </row>
        <row r="264">
          <cell r="B264" t="str">
            <v>Leominster</v>
          </cell>
        </row>
        <row r="265">
          <cell r="B265" t="str">
            <v>Lewes</v>
          </cell>
        </row>
        <row r="266">
          <cell r="B266" t="str">
            <v>Lewisham</v>
          </cell>
        </row>
        <row r="267">
          <cell r="B267" t="str">
            <v>Lichfield</v>
          </cell>
        </row>
        <row r="268">
          <cell r="B268" t="str">
            <v>Lincoln</v>
          </cell>
        </row>
        <row r="269">
          <cell r="B269" t="str">
            <v>Lincolnshire</v>
          </cell>
        </row>
        <row r="270">
          <cell r="B270" t="str">
            <v>Lincolnshire Police Authority</v>
          </cell>
        </row>
        <row r="271">
          <cell r="B271" t="str">
            <v>Liverpool</v>
          </cell>
        </row>
        <row r="272">
          <cell r="B272" t="str">
            <v>Luton</v>
          </cell>
        </row>
        <row r="273">
          <cell r="B273" t="str">
            <v>Luton UA</v>
          </cell>
        </row>
        <row r="274">
          <cell r="B274" t="str">
            <v>Macclesfield</v>
          </cell>
        </row>
        <row r="275">
          <cell r="B275" t="str">
            <v>Maidstone</v>
          </cell>
        </row>
        <row r="276">
          <cell r="B276" t="str">
            <v>Maldon</v>
          </cell>
        </row>
        <row r="277">
          <cell r="B277" t="str">
            <v>Malvern Hills</v>
          </cell>
        </row>
        <row r="278">
          <cell r="B278" t="str">
            <v>Manchester</v>
          </cell>
        </row>
        <row r="279">
          <cell r="B279" t="str">
            <v>Mansfield</v>
          </cell>
        </row>
        <row r="280">
          <cell r="B280" t="str">
            <v>Medina</v>
          </cell>
        </row>
        <row r="281">
          <cell r="B281" t="str">
            <v>Medway UA</v>
          </cell>
        </row>
        <row r="282">
          <cell r="B282" t="str">
            <v>Melton</v>
          </cell>
        </row>
        <row r="283">
          <cell r="B283" t="str">
            <v>Mendip</v>
          </cell>
        </row>
        <row r="284">
          <cell r="B284" t="str">
            <v>Merseyside Fire &amp; CD Authority</v>
          </cell>
        </row>
        <row r="285">
          <cell r="B285" t="str">
            <v>Merseyside Police Authority</v>
          </cell>
        </row>
        <row r="286">
          <cell r="B286" t="str">
            <v>Merton</v>
          </cell>
        </row>
        <row r="287">
          <cell r="B287" t="str">
            <v>Mid Bedfordshire</v>
          </cell>
        </row>
        <row r="288">
          <cell r="B288" t="str">
            <v>Mid Devon</v>
          </cell>
        </row>
        <row r="289">
          <cell r="B289" t="str">
            <v>Mid Suffolk</v>
          </cell>
        </row>
        <row r="290">
          <cell r="B290" t="str">
            <v>Mid Sussex</v>
          </cell>
        </row>
        <row r="291">
          <cell r="B291" t="str">
            <v>Middlesbrough</v>
          </cell>
        </row>
        <row r="292">
          <cell r="B292" t="str">
            <v>Middlesbrough UA</v>
          </cell>
        </row>
        <row r="293">
          <cell r="B293" t="str">
            <v>Milton Keynes</v>
          </cell>
        </row>
        <row r="294">
          <cell r="B294" t="str">
            <v>Milton Keynes UA</v>
          </cell>
        </row>
        <row r="295">
          <cell r="B295" t="str">
            <v>Mole Valley</v>
          </cell>
        </row>
        <row r="296">
          <cell r="B296" t="str">
            <v>New Forest</v>
          </cell>
        </row>
        <row r="297">
          <cell r="B297" t="str">
            <v>Newark &amp; Sherwood</v>
          </cell>
        </row>
        <row r="298">
          <cell r="B298" t="str">
            <v>Newbury</v>
          </cell>
        </row>
        <row r="299">
          <cell r="B299" t="str">
            <v>Newcastle upon Tyne</v>
          </cell>
        </row>
        <row r="300">
          <cell r="B300" t="str">
            <v>Newcastle-under-Lyme</v>
          </cell>
        </row>
        <row r="301">
          <cell r="B301" t="str">
            <v>Newham</v>
          </cell>
        </row>
        <row r="302">
          <cell r="B302" t="str">
            <v>Norfolk</v>
          </cell>
        </row>
        <row r="303">
          <cell r="B303" t="str">
            <v>Norfolk Police Authority</v>
          </cell>
        </row>
        <row r="304">
          <cell r="B304" t="str">
            <v>North Bedfordshire</v>
          </cell>
        </row>
        <row r="305">
          <cell r="B305" t="str">
            <v>North Cornwall</v>
          </cell>
        </row>
        <row r="306">
          <cell r="B306" t="str">
            <v>North Devon</v>
          </cell>
        </row>
        <row r="307">
          <cell r="B307" t="str">
            <v>North Dorset</v>
          </cell>
        </row>
        <row r="308">
          <cell r="B308" t="str">
            <v>North East Derbyshire</v>
          </cell>
        </row>
        <row r="309">
          <cell r="B309" t="str">
            <v>North East Lincolnshire UA</v>
          </cell>
        </row>
        <row r="310">
          <cell r="B310" t="str">
            <v>North Hertfordshire</v>
          </cell>
        </row>
        <row r="311">
          <cell r="B311" t="str">
            <v>North Kesteven</v>
          </cell>
        </row>
        <row r="312">
          <cell r="B312" t="str">
            <v>North Lincolnshire UA</v>
          </cell>
        </row>
        <row r="313">
          <cell r="B313" t="str">
            <v>North Norfolk</v>
          </cell>
        </row>
        <row r="314">
          <cell r="B314" t="str">
            <v>North Shropshire</v>
          </cell>
        </row>
        <row r="315">
          <cell r="B315" t="str">
            <v>North Somerset UA</v>
          </cell>
        </row>
        <row r="316">
          <cell r="B316" t="str">
            <v>North Tyneside</v>
          </cell>
        </row>
        <row r="317">
          <cell r="B317" t="str">
            <v>North Warwickshire</v>
          </cell>
        </row>
        <row r="318">
          <cell r="B318" t="str">
            <v>North West Leicestershire</v>
          </cell>
        </row>
        <row r="319">
          <cell r="B319" t="str">
            <v>North Wiltshire</v>
          </cell>
        </row>
        <row r="320">
          <cell r="B320" t="str">
            <v>North Yorkshire</v>
          </cell>
        </row>
        <row r="321">
          <cell r="B321" t="str">
            <v>North Yorkshire Combined Fire Authority</v>
          </cell>
        </row>
        <row r="322">
          <cell r="B322" t="str">
            <v>North Yorkshire Police Authority</v>
          </cell>
        </row>
        <row r="323">
          <cell r="B323" t="str">
            <v>Northampton</v>
          </cell>
        </row>
        <row r="324">
          <cell r="B324" t="str">
            <v>Northamptonshire</v>
          </cell>
        </row>
        <row r="325">
          <cell r="B325" t="str">
            <v>Northamptonshire Police Authority</v>
          </cell>
        </row>
        <row r="326">
          <cell r="B326" t="str">
            <v>Northavon</v>
          </cell>
        </row>
        <row r="327">
          <cell r="B327" t="str">
            <v>Northumberland</v>
          </cell>
        </row>
        <row r="328">
          <cell r="B328" t="str">
            <v>Northumberland UA</v>
          </cell>
        </row>
        <row r="329">
          <cell r="B329" t="str">
            <v>Northumbria Police Authority</v>
          </cell>
        </row>
        <row r="330">
          <cell r="B330" t="str">
            <v>Norwich</v>
          </cell>
        </row>
        <row r="331">
          <cell r="B331" t="str">
            <v>Nottingham</v>
          </cell>
        </row>
        <row r="332">
          <cell r="B332" t="str">
            <v>Nottinghamshire</v>
          </cell>
        </row>
        <row r="333">
          <cell r="B333" t="str">
            <v>Nottinghamshire Combined Fire Authority</v>
          </cell>
        </row>
        <row r="334">
          <cell r="B334" t="str">
            <v>Nottinghamshire Police Authority</v>
          </cell>
        </row>
        <row r="335">
          <cell r="B335" t="str">
            <v>Nuneaton &amp; Bedworth</v>
          </cell>
        </row>
        <row r="336">
          <cell r="B336" t="str">
            <v>Oadby &amp; Wigston</v>
          </cell>
        </row>
        <row r="337">
          <cell r="B337" t="str">
            <v>Oldham</v>
          </cell>
        </row>
        <row r="338">
          <cell r="B338" t="str">
            <v>Oswestry</v>
          </cell>
        </row>
        <row r="339">
          <cell r="B339" t="str">
            <v>Oxford</v>
          </cell>
        </row>
        <row r="340">
          <cell r="B340" t="str">
            <v>Oxfordshire</v>
          </cell>
        </row>
        <row r="341">
          <cell r="B341" t="str">
            <v>Pendle</v>
          </cell>
        </row>
        <row r="342">
          <cell r="B342" t="str">
            <v>Penwith</v>
          </cell>
        </row>
        <row r="343">
          <cell r="B343" t="str">
            <v>Peterborough</v>
          </cell>
        </row>
        <row r="344">
          <cell r="B344" t="str">
            <v>Peterborough UA</v>
          </cell>
        </row>
        <row r="345">
          <cell r="B345" t="str">
            <v>Plymouth</v>
          </cell>
        </row>
        <row r="346">
          <cell r="B346" t="str">
            <v>Plymouth UA</v>
          </cell>
        </row>
        <row r="347">
          <cell r="B347" t="str">
            <v>Poole</v>
          </cell>
        </row>
        <row r="348">
          <cell r="B348" t="str">
            <v>Poole UA</v>
          </cell>
        </row>
        <row r="349">
          <cell r="B349" t="str">
            <v>Portsmouth</v>
          </cell>
        </row>
        <row r="350">
          <cell r="B350" t="str">
            <v>Portsmouth UA</v>
          </cell>
        </row>
        <row r="351">
          <cell r="B351" t="str">
            <v>Preston</v>
          </cell>
        </row>
        <row r="352">
          <cell r="B352" t="str">
            <v>Purbeck</v>
          </cell>
        </row>
        <row r="353">
          <cell r="B353" t="str">
            <v>Reading</v>
          </cell>
        </row>
        <row r="354">
          <cell r="B354" t="str">
            <v>Reading UA</v>
          </cell>
        </row>
        <row r="355">
          <cell r="B355" t="str">
            <v>Receiver for the Metropolitan Police District</v>
          </cell>
        </row>
        <row r="356">
          <cell r="B356" t="str">
            <v>Redbridge</v>
          </cell>
        </row>
        <row r="357">
          <cell r="B357" t="str">
            <v>Redcar &amp; Cleveland UA</v>
          </cell>
        </row>
        <row r="358">
          <cell r="B358" t="str">
            <v>Redditch</v>
          </cell>
        </row>
        <row r="359">
          <cell r="B359" t="str">
            <v>Reigate &amp; Banstead</v>
          </cell>
        </row>
        <row r="360">
          <cell r="B360" t="str">
            <v>Restormel</v>
          </cell>
        </row>
        <row r="361">
          <cell r="B361" t="str">
            <v>Ribble Valley</v>
          </cell>
        </row>
        <row r="362">
          <cell r="B362" t="str">
            <v>Richmond upon Thames</v>
          </cell>
        </row>
        <row r="363">
          <cell r="B363" t="str">
            <v>Richmondshire</v>
          </cell>
        </row>
        <row r="364">
          <cell r="B364" t="str">
            <v>Rochdale</v>
          </cell>
        </row>
        <row r="365">
          <cell r="B365" t="str">
            <v>Rochester upon Medway</v>
          </cell>
        </row>
        <row r="366">
          <cell r="B366" t="str">
            <v>Rochford</v>
          </cell>
        </row>
        <row r="367">
          <cell r="B367" t="str">
            <v>Rossendale</v>
          </cell>
        </row>
        <row r="368">
          <cell r="B368" t="str">
            <v>Rother</v>
          </cell>
        </row>
        <row r="369">
          <cell r="B369" t="str">
            <v>Rotherham</v>
          </cell>
        </row>
        <row r="370">
          <cell r="B370" t="str">
            <v>Rugby</v>
          </cell>
        </row>
        <row r="371">
          <cell r="B371" t="str">
            <v>Runnymede</v>
          </cell>
        </row>
        <row r="372">
          <cell r="B372" t="str">
            <v>Rushcliffe</v>
          </cell>
        </row>
        <row r="373">
          <cell r="B373" t="str">
            <v>Rushmoor</v>
          </cell>
        </row>
        <row r="374">
          <cell r="B374" t="str">
            <v>Rutland</v>
          </cell>
        </row>
        <row r="375">
          <cell r="B375" t="str">
            <v>Rutland UA</v>
          </cell>
        </row>
        <row r="376">
          <cell r="B376" t="str">
            <v>Ryedale</v>
          </cell>
        </row>
        <row r="377">
          <cell r="B377" t="str">
            <v>Salford</v>
          </cell>
        </row>
        <row r="378">
          <cell r="B378" t="str">
            <v>Salisbury</v>
          </cell>
        </row>
        <row r="379">
          <cell r="B379" t="str">
            <v>Sandwell</v>
          </cell>
        </row>
        <row r="380">
          <cell r="B380" t="str">
            <v>Scarborough</v>
          </cell>
        </row>
        <row r="381">
          <cell r="B381" t="str">
            <v>Scunthorpe</v>
          </cell>
        </row>
        <row r="382">
          <cell r="B382" t="str">
            <v>Sedgefield</v>
          </cell>
        </row>
        <row r="383">
          <cell r="B383" t="str">
            <v>Sedgemoor</v>
          </cell>
        </row>
        <row r="384">
          <cell r="B384" t="str">
            <v>Sefton</v>
          </cell>
        </row>
        <row r="385">
          <cell r="B385" t="str">
            <v>Selby</v>
          </cell>
        </row>
        <row r="386">
          <cell r="B386" t="str">
            <v>Sevenoaks</v>
          </cell>
        </row>
        <row r="387">
          <cell r="B387" t="str">
            <v>Sheffield</v>
          </cell>
        </row>
        <row r="388">
          <cell r="B388" t="str">
            <v>Shepway</v>
          </cell>
        </row>
        <row r="389">
          <cell r="B389" t="str">
            <v>Shrewsbury &amp; Atcham</v>
          </cell>
        </row>
        <row r="390">
          <cell r="B390" t="str">
            <v>Shropshire</v>
          </cell>
        </row>
        <row r="391">
          <cell r="B391" t="str">
            <v>Shropshire Combined Fire Authority</v>
          </cell>
        </row>
        <row r="392">
          <cell r="B392" t="str">
            <v>Shropshire UA</v>
          </cell>
        </row>
        <row r="393">
          <cell r="B393" t="str">
            <v>Slough</v>
          </cell>
        </row>
        <row r="394">
          <cell r="B394" t="str">
            <v>Slough UA</v>
          </cell>
        </row>
        <row r="395">
          <cell r="B395" t="str">
            <v>Solihull</v>
          </cell>
        </row>
        <row r="396">
          <cell r="B396" t="str">
            <v>Somerset</v>
          </cell>
        </row>
        <row r="397">
          <cell r="B397" t="str">
            <v>South Bedfordshire</v>
          </cell>
        </row>
        <row r="398">
          <cell r="B398" t="str">
            <v>South Bucks</v>
          </cell>
        </row>
        <row r="399">
          <cell r="B399" t="str">
            <v>South Cambridgeshire</v>
          </cell>
        </row>
        <row r="400">
          <cell r="B400" t="str">
            <v>South Derbyshire</v>
          </cell>
        </row>
        <row r="401">
          <cell r="B401" t="str">
            <v>South Gloucestershire UA</v>
          </cell>
        </row>
        <row r="402">
          <cell r="B402" t="str">
            <v>South Hams</v>
          </cell>
        </row>
        <row r="403">
          <cell r="B403" t="str">
            <v>South Herefordshire</v>
          </cell>
        </row>
        <row r="404">
          <cell r="B404" t="str">
            <v>South Holland</v>
          </cell>
        </row>
        <row r="405">
          <cell r="B405" t="str">
            <v>South Kesteven</v>
          </cell>
        </row>
        <row r="406">
          <cell r="B406" t="str">
            <v>South Lakeland</v>
          </cell>
        </row>
        <row r="407">
          <cell r="B407" t="str">
            <v>South Norfolk</v>
          </cell>
        </row>
        <row r="408">
          <cell r="B408" t="str">
            <v>South Northamptonshire</v>
          </cell>
        </row>
        <row r="409">
          <cell r="B409" t="str">
            <v>South Oxfordshire</v>
          </cell>
        </row>
        <row r="410">
          <cell r="B410" t="str">
            <v>South Ribble</v>
          </cell>
        </row>
        <row r="411">
          <cell r="B411" t="str">
            <v>South Shropshire</v>
          </cell>
        </row>
        <row r="412">
          <cell r="B412" t="str">
            <v>South Somerset</v>
          </cell>
        </row>
        <row r="413">
          <cell r="B413" t="str">
            <v>South Staffordshire</v>
          </cell>
        </row>
        <row r="414">
          <cell r="B414" t="str">
            <v>South Tyneside</v>
          </cell>
        </row>
        <row r="415">
          <cell r="B415" t="str">
            <v>South Wight</v>
          </cell>
        </row>
        <row r="416">
          <cell r="B416" t="str">
            <v>South Yorkshire Fire &amp; CD Authority</v>
          </cell>
        </row>
        <row r="417">
          <cell r="B417" t="str">
            <v>South Yorkshire Police Authority</v>
          </cell>
        </row>
        <row r="418">
          <cell r="B418" t="str">
            <v>Southampton</v>
          </cell>
        </row>
        <row r="419">
          <cell r="B419" t="str">
            <v>Southampton UA</v>
          </cell>
        </row>
        <row r="420">
          <cell r="B420" t="str">
            <v>Southend-on-Sea</v>
          </cell>
        </row>
        <row r="421">
          <cell r="B421" t="str">
            <v>Southend-on-Sea UA</v>
          </cell>
        </row>
        <row r="422">
          <cell r="B422" t="str">
            <v>Southwark</v>
          </cell>
        </row>
        <row r="423">
          <cell r="B423" t="str">
            <v>Spelthorne</v>
          </cell>
        </row>
        <row r="424">
          <cell r="B424" t="str">
            <v>St Albans</v>
          </cell>
        </row>
        <row r="425">
          <cell r="B425" t="str">
            <v>St Edmundsbury</v>
          </cell>
        </row>
        <row r="426">
          <cell r="B426" t="str">
            <v>St Helens</v>
          </cell>
        </row>
        <row r="427">
          <cell r="B427" t="str">
            <v>Stafford</v>
          </cell>
        </row>
        <row r="428">
          <cell r="B428" t="str">
            <v>Staffordshire</v>
          </cell>
        </row>
        <row r="429">
          <cell r="B429" t="str">
            <v>Staffordshire Combined Fire Authority</v>
          </cell>
        </row>
        <row r="430">
          <cell r="B430" t="str">
            <v>Staffordshire Moorlands</v>
          </cell>
        </row>
        <row r="431">
          <cell r="B431" t="str">
            <v>Staffordshire Police Authority</v>
          </cell>
        </row>
        <row r="432">
          <cell r="B432" t="str">
            <v>Stevenage</v>
          </cell>
        </row>
        <row r="433">
          <cell r="B433" t="str">
            <v>Stockport</v>
          </cell>
        </row>
        <row r="434">
          <cell r="B434" t="str">
            <v>Stockton-on-Tees</v>
          </cell>
        </row>
        <row r="435">
          <cell r="B435" t="str">
            <v>Stockton-on-Tees UA</v>
          </cell>
        </row>
        <row r="436">
          <cell r="B436" t="str">
            <v>Stoke-On-Trent</v>
          </cell>
        </row>
        <row r="437">
          <cell r="B437" t="str">
            <v>Stoke-on-Trent UA</v>
          </cell>
        </row>
        <row r="438">
          <cell r="B438" t="str">
            <v>Stratford-on-Avon</v>
          </cell>
        </row>
        <row r="439">
          <cell r="B439" t="str">
            <v>Stroud</v>
          </cell>
        </row>
        <row r="440">
          <cell r="B440" t="str">
            <v>Suffolk</v>
          </cell>
        </row>
        <row r="441">
          <cell r="B441" t="str">
            <v>Suffolk Coastal</v>
          </cell>
        </row>
        <row r="442">
          <cell r="B442" t="str">
            <v>Suffolk Police Authority</v>
          </cell>
        </row>
        <row r="443">
          <cell r="B443" t="str">
            <v>Sunderland</v>
          </cell>
        </row>
        <row r="444">
          <cell r="B444" t="str">
            <v>Surrey</v>
          </cell>
        </row>
        <row r="445">
          <cell r="B445" t="str">
            <v>Surrey Heath</v>
          </cell>
        </row>
        <row r="446">
          <cell r="B446" t="str">
            <v>Surrey Police Authority</v>
          </cell>
        </row>
        <row r="447">
          <cell r="B447" t="str">
            <v>Sussex Police Authority</v>
          </cell>
        </row>
        <row r="448">
          <cell r="B448" t="str">
            <v>Sutton</v>
          </cell>
        </row>
        <row r="449">
          <cell r="B449" t="str">
            <v>Swale</v>
          </cell>
        </row>
        <row r="450">
          <cell r="B450" t="str">
            <v>Swindon UA</v>
          </cell>
        </row>
        <row r="451">
          <cell r="B451" t="str">
            <v>Tameside</v>
          </cell>
        </row>
        <row r="452">
          <cell r="B452" t="str">
            <v>Tamworth</v>
          </cell>
        </row>
        <row r="453">
          <cell r="B453" t="str">
            <v>Tandridge</v>
          </cell>
        </row>
        <row r="454">
          <cell r="B454" t="str">
            <v>Taunton Deane</v>
          </cell>
        </row>
        <row r="455">
          <cell r="B455" t="str">
            <v>Teesdale</v>
          </cell>
        </row>
        <row r="456">
          <cell r="B456" t="str">
            <v>Teignbridge</v>
          </cell>
        </row>
        <row r="457">
          <cell r="B457" t="str">
            <v>Telford and the Wrekin UA</v>
          </cell>
        </row>
        <row r="458">
          <cell r="B458" t="str">
            <v>Tendring</v>
          </cell>
        </row>
        <row r="459">
          <cell r="B459" t="str">
            <v>Test Valley</v>
          </cell>
        </row>
        <row r="460">
          <cell r="B460" t="str">
            <v>Tewkesbury</v>
          </cell>
        </row>
        <row r="461">
          <cell r="B461" t="str">
            <v>Thames Valley Police Authority</v>
          </cell>
        </row>
        <row r="462">
          <cell r="B462" t="str">
            <v>Thamesdown</v>
          </cell>
        </row>
        <row r="463">
          <cell r="B463" t="str">
            <v>Thanet</v>
          </cell>
        </row>
        <row r="464">
          <cell r="B464" t="str">
            <v>The Wrekin</v>
          </cell>
        </row>
        <row r="465">
          <cell r="B465" t="str">
            <v>Three Rivers</v>
          </cell>
        </row>
        <row r="466">
          <cell r="B466" t="str">
            <v>Thurrock</v>
          </cell>
        </row>
        <row r="467">
          <cell r="B467" t="str">
            <v>Thurrock UA</v>
          </cell>
        </row>
        <row r="468">
          <cell r="B468" t="str">
            <v>Tonbridge &amp; Malling</v>
          </cell>
        </row>
        <row r="469">
          <cell r="B469" t="str">
            <v>Torbay</v>
          </cell>
        </row>
        <row r="470">
          <cell r="B470" t="str">
            <v>Torbay UA</v>
          </cell>
        </row>
        <row r="471">
          <cell r="B471" t="str">
            <v>Torridge</v>
          </cell>
        </row>
        <row r="472">
          <cell r="B472" t="str">
            <v>Tower Hamlets</v>
          </cell>
        </row>
        <row r="473">
          <cell r="B473" t="str">
            <v>Trafford</v>
          </cell>
        </row>
        <row r="474">
          <cell r="B474" t="str">
            <v>Tunbridge Wells</v>
          </cell>
        </row>
        <row r="475">
          <cell r="B475" t="str">
            <v>Tyne and Wear Fire &amp; CD Authority</v>
          </cell>
        </row>
        <row r="476">
          <cell r="B476" t="str">
            <v>Tynedale</v>
          </cell>
        </row>
        <row r="477">
          <cell r="B477" t="str">
            <v>Uttlesford</v>
          </cell>
        </row>
        <row r="478">
          <cell r="B478" t="str">
            <v>Vale of White Horse</v>
          </cell>
        </row>
        <row r="479">
          <cell r="B479" t="str">
            <v>Vale Royal</v>
          </cell>
        </row>
        <row r="480">
          <cell r="B480" t="str">
            <v>Wakefield</v>
          </cell>
        </row>
        <row r="481">
          <cell r="B481" t="str">
            <v>Walsall</v>
          </cell>
        </row>
        <row r="482">
          <cell r="B482" t="str">
            <v>Waltham Forest</v>
          </cell>
        </row>
        <row r="483">
          <cell r="B483" t="str">
            <v>Wandsworth</v>
          </cell>
        </row>
        <row r="484">
          <cell r="B484" t="str">
            <v>Wansbeck</v>
          </cell>
        </row>
        <row r="485">
          <cell r="B485" t="str">
            <v>Wansdyke</v>
          </cell>
        </row>
        <row r="486">
          <cell r="B486" t="str">
            <v>Warrington</v>
          </cell>
        </row>
        <row r="487">
          <cell r="B487" t="str">
            <v>Warrington UA</v>
          </cell>
        </row>
        <row r="488">
          <cell r="B488" t="str">
            <v>Warwick</v>
          </cell>
        </row>
        <row r="489">
          <cell r="B489" t="str">
            <v>Warwickshire</v>
          </cell>
        </row>
        <row r="490">
          <cell r="B490" t="str">
            <v>Warwickshire Police Authority</v>
          </cell>
        </row>
        <row r="491">
          <cell r="B491" t="str">
            <v>Watford</v>
          </cell>
        </row>
        <row r="492">
          <cell r="B492" t="str">
            <v>Waveney</v>
          </cell>
        </row>
        <row r="493">
          <cell r="B493" t="str">
            <v>Waverley</v>
          </cell>
        </row>
        <row r="494">
          <cell r="B494" t="str">
            <v>Wealden</v>
          </cell>
        </row>
        <row r="495">
          <cell r="B495" t="str">
            <v>Wear Valley</v>
          </cell>
        </row>
        <row r="496">
          <cell r="B496" t="str">
            <v>Wellingborough</v>
          </cell>
        </row>
        <row r="497">
          <cell r="B497" t="str">
            <v>Welwyn Hatfield</v>
          </cell>
        </row>
        <row r="498">
          <cell r="B498" t="str">
            <v>West Berkshire UA</v>
          </cell>
        </row>
        <row r="499">
          <cell r="B499" t="str">
            <v>West Devon</v>
          </cell>
        </row>
        <row r="500">
          <cell r="B500" t="str">
            <v>West Dorset</v>
          </cell>
        </row>
        <row r="501">
          <cell r="B501" t="str">
            <v>West Lancashire</v>
          </cell>
        </row>
        <row r="502">
          <cell r="B502" t="str">
            <v>West Lindsey</v>
          </cell>
        </row>
        <row r="503">
          <cell r="B503" t="str">
            <v>West Mercia Police Authority</v>
          </cell>
        </row>
        <row r="504">
          <cell r="B504" t="str">
            <v>West Midlands Fire &amp; CD Authority</v>
          </cell>
        </row>
        <row r="505">
          <cell r="B505" t="str">
            <v>West Midlands Police Authority</v>
          </cell>
        </row>
        <row r="506">
          <cell r="B506" t="str">
            <v>West Oxfordshire</v>
          </cell>
        </row>
        <row r="507">
          <cell r="B507" t="str">
            <v>West Somerset</v>
          </cell>
        </row>
        <row r="508">
          <cell r="B508" t="str">
            <v>West Sussex</v>
          </cell>
        </row>
        <row r="509">
          <cell r="B509" t="str">
            <v>West Wiltshire</v>
          </cell>
        </row>
        <row r="510">
          <cell r="B510" t="str">
            <v>West Yorkshire Fire &amp; CD Authority</v>
          </cell>
        </row>
        <row r="511">
          <cell r="B511" t="str">
            <v>West Yorkshire Police Authority</v>
          </cell>
        </row>
        <row r="512">
          <cell r="B512" t="str">
            <v>Westminster</v>
          </cell>
        </row>
        <row r="513">
          <cell r="B513" t="str">
            <v>Weymouth &amp; Portland</v>
          </cell>
        </row>
        <row r="514">
          <cell r="B514" t="str">
            <v>Wigan</v>
          </cell>
        </row>
        <row r="515">
          <cell r="B515" t="str">
            <v>Wiltshire</v>
          </cell>
        </row>
        <row r="516">
          <cell r="B516" t="str">
            <v>Wiltshire UA</v>
          </cell>
        </row>
        <row r="517">
          <cell r="B517" t="str">
            <v>Wiltshire Combined Fire Authority</v>
          </cell>
        </row>
        <row r="518">
          <cell r="B518" t="str">
            <v>Wiltshire Police Authority</v>
          </cell>
        </row>
        <row r="519">
          <cell r="B519" t="str">
            <v>Winchester</v>
          </cell>
        </row>
        <row r="520">
          <cell r="B520" t="str">
            <v>Windsor &amp; Maidenhead</v>
          </cell>
        </row>
        <row r="521">
          <cell r="B521" t="str">
            <v>Windsor &amp; Maidenhead UA</v>
          </cell>
        </row>
        <row r="522">
          <cell r="B522" t="str">
            <v>Wirral</v>
          </cell>
        </row>
        <row r="523">
          <cell r="B523" t="str">
            <v>Woking</v>
          </cell>
        </row>
        <row r="524">
          <cell r="B524" t="str">
            <v>Wokingham</v>
          </cell>
        </row>
        <row r="525">
          <cell r="B525" t="str">
            <v>Wokingham UA</v>
          </cell>
        </row>
        <row r="526">
          <cell r="B526" t="str">
            <v>Wolverhampton</v>
          </cell>
        </row>
        <row r="527">
          <cell r="B527" t="str">
            <v>Woodspring</v>
          </cell>
        </row>
        <row r="528">
          <cell r="B528" t="str">
            <v>Worcester</v>
          </cell>
        </row>
        <row r="529">
          <cell r="B529" t="str">
            <v>Worcestershire</v>
          </cell>
        </row>
        <row r="530">
          <cell r="B530" t="str">
            <v>Worthing</v>
          </cell>
        </row>
        <row r="531">
          <cell r="B531" t="str">
            <v>Wychavon</v>
          </cell>
        </row>
        <row r="532">
          <cell r="B532" t="str">
            <v>Wycombe</v>
          </cell>
        </row>
        <row r="533">
          <cell r="B533" t="str">
            <v>Wyre</v>
          </cell>
        </row>
        <row r="534">
          <cell r="B534" t="str">
            <v>Wyre Forest</v>
          </cell>
        </row>
        <row r="535">
          <cell r="B535" t="str">
            <v>York</v>
          </cell>
        </row>
        <row r="536">
          <cell r="B536" t="str">
            <v>York UA</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Summary page"/>
      <sheetName val="Drop-down lists"/>
      <sheetName val="Historical CTB"/>
      <sheetName val="Band D growth - distribution"/>
      <sheetName val="Household Growth"/>
      <sheetName val="Net Additions"/>
      <sheetName val="Delivery test"/>
      <sheetName val="Affordable Housing Supply"/>
      <sheetName val="Growth options"/>
      <sheetName val="council tax projections"/>
      <sheetName val="Appeals data"/>
      <sheetName val="Local Plans"/>
      <sheetName val="goalSeekInfo"/>
      <sheetName val="All years NHB"/>
      <sheetName val="rsklibSimData"/>
      <sheetName val="Inputs and Outputs"/>
      <sheetName val="Yearly budget tolerance"/>
      <sheetName val="Regional analysis by year"/>
      <sheetName val="Analysis of regional results"/>
      <sheetName val="Submission results tables"/>
      <sheetName val="RuralClassification"/>
      <sheetName val="Regional analysis by year (2)"/>
      <sheetName val="Reforms distribution"/>
      <sheetName val="BL and types of authorities"/>
      <sheetName val="BL and specific LAs"/>
      <sheetName val="Housing growth scenarios"/>
    </sheetNames>
    <sheetDataSet>
      <sheetData sheetId="0" refreshError="1"/>
      <sheetData sheetId="1" refreshError="1"/>
      <sheetData sheetId="2">
        <row r="2">
          <cell r="I2">
            <v>0</v>
          </cell>
        </row>
        <row r="3">
          <cell r="I3">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4">
          <cell r="B4">
            <v>0.53</v>
          </cell>
        </row>
      </sheetData>
      <sheetData sheetId="17">
        <row r="4">
          <cell r="CL4" t="str">
            <v>Off</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List1" displayName="List1" ref="C46:C407" totalsRowShown="0" headerRowDxfId="2" dataDxfId="1">
  <autoFilter ref="C46:C407" xr:uid="{00000000-0009-0000-0100-000002000000}"/>
  <tableColumns count="1">
    <tableColumn id="1" xr3:uid="{00000000-0010-0000-0000-000001000000}" name="Column1"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ewhomesbonus@communities.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statistics/council-taxbase-2015-in-england" TargetMode="External"/><Relationship Id="rId2" Type="http://schemas.openxmlformats.org/officeDocument/2006/relationships/hyperlink" Target="https://www.gov.uk/government/statistics/council-tax-levels-set-by-local-authorities-in-england-2016-to-2017" TargetMode="External"/><Relationship Id="rId1" Type="http://schemas.openxmlformats.org/officeDocument/2006/relationships/hyperlink" Target="https://www.gov.uk/government/statistical-data-sets/live-tables-on-affordable-housing-supply"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gov.uk/government/statistics/council-taxbase-2016-in-england"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table" Target="../tables/table1.x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communities.gov.uk/documents/housing/xls/1406068.xls" TargetMode="External"/><Relationship Id="rId1" Type="http://schemas.openxmlformats.org/officeDocument/2006/relationships/hyperlink" Target="http://www.communities.gov.uk/documents/housing/xls/152924.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4:Y31"/>
  <sheetViews>
    <sheetView showGridLines="0" showRowColHeaders="0" tabSelected="1" zoomScale="80" zoomScaleNormal="80" workbookViewId="0">
      <selection activeCell="C18" sqref="C18:M18"/>
    </sheetView>
  </sheetViews>
  <sheetFormatPr defaultColWidth="9.109375" defaultRowHeight="13.2" x14ac:dyDescent="0.25"/>
  <cols>
    <col min="1" max="16384" width="9.109375" style="156"/>
  </cols>
  <sheetData>
    <row r="4" spans="3:25" ht="36.6" x14ac:dyDescent="0.7">
      <c r="C4" s="444" t="s">
        <v>0</v>
      </c>
      <c r="D4" s="444"/>
      <c r="E4" s="444"/>
      <c r="F4" s="444"/>
      <c r="G4" s="444"/>
      <c r="H4" s="444"/>
      <c r="I4" s="444"/>
      <c r="J4" s="157"/>
      <c r="K4" s="157"/>
      <c r="L4" s="157"/>
      <c r="M4" s="157"/>
      <c r="N4" s="157"/>
      <c r="O4" s="317"/>
      <c r="P4" s="157"/>
      <c r="Q4" s="157"/>
      <c r="R4" s="157"/>
      <c r="S4" s="157"/>
      <c r="T4" s="157"/>
      <c r="U4" s="158"/>
      <c r="V4" s="157"/>
      <c r="W4" s="157"/>
      <c r="X4" s="157"/>
      <c r="Y4" s="157"/>
    </row>
    <row r="5" spans="3:25" x14ac:dyDescent="0.25">
      <c r="C5" s="157"/>
      <c r="D5" s="157"/>
      <c r="E5" s="157"/>
      <c r="F5" s="157"/>
      <c r="G5" s="157"/>
      <c r="H5" s="157"/>
      <c r="I5" s="157"/>
      <c r="J5" s="157"/>
      <c r="K5" s="157"/>
      <c r="L5" s="157"/>
      <c r="M5" s="157"/>
      <c r="N5" s="157"/>
      <c r="O5" s="157"/>
      <c r="P5" s="157"/>
      <c r="Q5" s="157"/>
      <c r="R5" s="157"/>
      <c r="S5" s="157"/>
      <c r="T5" s="157"/>
      <c r="U5" s="157"/>
      <c r="V5" s="157"/>
      <c r="W5" s="157"/>
      <c r="X5" s="157"/>
      <c r="Y5" s="157"/>
    </row>
    <row r="6" spans="3:25" x14ac:dyDescent="0.25">
      <c r="C6" s="157"/>
      <c r="D6" s="157"/>
      <c r="E6" s="157"/>
      <c r="F6" s="157"/>
      <c r="G6" s="157"/>
      <c r="H6" s="157"/>
      <c r="I6" s="157"/>
      <c r="J6" s="157"/>
      <c r="K6" s="157"/>
      <c r="L6" s="157"/>
      <c r="M6" s="157"/>
      <c r="N6" s="157"/>
      <c r="O6" s="157"/>
      <c r="P6" s="157"/>
      <c r="Q6" s="157"/>
      <c r="R6" s="157"/>
      <c r="S6" s="157"/>
      <c r="T6" s="157"/>
      <c r="U6" s="157"/>
      <c r="V6" s="157"/>
      <c r="W6" s="157"/>
      <c r="X6" s="157"/>
      <c r="Y6" s="157"/>
    </row>
    <row r="7" spans="3:25" ht="18" x14ac:dyDescent="0.35">
      <c r="C7" s="159" t="s">
        <v>1</v>
      </c>
      <c r="D7" s="157"/>
      <c r="E7" s="157"/>
      <c r="F7" s="157"/>
      <c r="G7" s="157"/>
      <c r="H7" s="157"/>
      <c r="I7" s="157"/>
      <c r="J7" s="157"/>
      <c r="K7" s="157"/>
      <c r="L7" s="157"/>
      <c r="M7" s="157"/>
      <c r="N7" s="157"/>
      <c r="O7" s="157"/>
      <c r="P7" s="157"/>
      <c r="Q7" s="157"/>
      <c r="R7" s="157"/>
      <c r="S7" s="157"/>
      <c r="T7" s="157"/>
      <c r="U7" s="157"/>
      <c r="V7" s="157"/>
      <c r="W7" s="157"/>
      <c r="X7" s="157"/>
      <c r="Y7" s="157"/>
    </row>
    <row r="8" spans="3:25" x14ac:dyDescent="0.25">
      <c r="C8" s="157"/>
      <c r="D8" s="157"/>
      <c r="E8" s="157"/>
      <c r="F8" s="157"/>
      <c r="G8" s="157"/>
      <c r="H8" s="157"/>
      <c r="I8" s="157"/>
      <c r="J8" s="157"/>
      <c r="K8" s="157"/>
      <c r="L8" s="157"/>
      <c r="M8" s="157"/>
      <c r="N8" s="157"/>
      <c r="O8" s="157"/>
      <c r="P8" s="157"/>
      <c r="Q8" s="157"/>
      <c r="R8" s="157"/>
      <c r="S8" s="157"/>
      <c r="T8" s="157"/>
      <c r="U8" s="157"/>
      <c r="V8" s="157"/>
      <c r="W8" s="157"/>
      <c r="X8" s="157"/>
      <c r="Y8" s="157"/>
    </row>
    <row r="9" spans="3:25" ht="18" x14ac:dyDescent="0.35">
      <c r="C9" s="159" t="s">
        <v>2</v>
      </c>
      <c r="D9" s="157"/>
      <c r="E9" s="157"/>
      <c r="F9" s="157"/>
      <c r="G9" s="157"/>
      <c r="H9" s="157"/>
      <c r="I9" s="157"/>
      <c r="J9" s="157"/>
      <c r="K9" s="157"/>
      <c r="L9" s="157"/>
      <c r="M9" s="157"/>
      <c r="N9" s="157"/>
      <c r="O9" s="160" t="s">
        <v>3</v>
      </c>
      <c r="P9" s="157"/>
      <c r="Q9" s="157"/>
      <c r="R9" s="157"/>
      <c r="S9" s="157"/>
      <c r="T9" s="157"/>
      <c r="U9" s="157"/>
      <c r="V9" s="157"/>
      <c r="W9" s="157"/>
      <c r="X9" s="157"/>
      <c r="Y9" s="157"/>
    </row>
    <row r="10" spans="3:25" ht="14.4" x14ac:dyDescent="0.3">
      <c r="C10" s="157"/>
      <c r="D10" s="157"/>
      <c r="E10" s="157"/>
      <c r="F10" s="157"/>
      <c r="G10" s="157"/>
      <c r="H10" s="157"/>
      <c r="I10" s="157"/>
      <c r="J10" s="157"/>
      <c r="K10" s="157"/>
      <c r="L10" s="157"/>
      <c r="M10" s="157"/>
      <c r="N10" s="157"/>
      <c r="O10" s="160" t="s">
        <v>4</v>
      </c>
      <c r="P10" s="157"/>
      <c r="Q10" s="157"/>
      <c r="R10" s="157"/>
      <c r="S10" s="157"/>
      <c r="T10" s="157"/>
      <c r="U10" s="157"/>
      <c r="V10" s="157"/>
      <c r="W10" s="157"/>
      <c r="X10" s="157"/>
      <c r="Y10" s="157"/>
    </row>
    <row r="11" spans="3:25" x14ac:dyDescent="0.25">
      <c r="C11" s="157"/>
      <c r="D11" s="157"/>
      <c r="E11" s="157"/>
      <c r="F11" s="157"/>
      <c r="G11" s="157"/>
      <c r="H11" s="157"/>
      <c r="I11" s="157"/>
      <c r="J11" s="157"/>
      <c r="K11" s="157"/>
      <c r="L11" s="157"/>
      <c r="M11" s="157"/>
      <c r="N11" s="157"/>
      <c r="O11" s="418" t="s">
        <v>5</v>
      </c>
      <c r="P11" s="157"/>
      <c r="Q11" s="157"/>
      <c r="R11" s="157"/>
      <c r="S11" s="157"/>
      <c r="T11" s="157"/>
      <c r="U11" s="157"/>
      <c r="V11" s="157"/>
      <c r="W11" s="157"/>
      <c r="X11" s="157"/>
      <c r="Y11" s="157"/>
    </row>
    <row r="12" spans="3:25" ht="13.8" x14ac:dyDescent="0.3">
      <c r="C12" s="162"/>
      <c r="D12" s="162"/>
      <c r="E12" s="162"/>
      <c r="F12" s="162"/>
      <c r="G12" s="162"/>
      <c r="H12" s="162"/>
      <c r="I12" s="162"/>
      <c r="J12" s="162"/>
      <c r="K12" s="163"/>
      <c r="L12" s="163"/>
      <c r="M12" s="163"/>
      <c r="N12" s="1"/>
      <c r="O12" s="1"/>
      <c r="P12" s="157"/>
      <c r="Q12" s="157"/>
      <c r="R12" s="157"/>
      <c r="S12" s="157"/>
      <c r="T12" s="157"/>
      <c r="U12" s="157"/>
      <c r="V12" s="157"/>
      <c r="W12" s="157"/>
      <c r="X12" s="157"/>
      <c r="Y12" s="157"/>
    </row>
    <row r="13" spans="3:25" ht="20.25" customHeight="1" x14ac:dyDescent="0.4">
      <c r="C13" s="445" t="s">
        <v>6</v>
      </c>
      <c r="D13" s="445"/>
      <c r="E13" s="445"/>
      <c r="F13" s="445"/>
      <c r="G13" s="445"/>
      <c r="H13" s="445"/>
      <c r="I13" s="445"/>
      <c r="J13" s="445"/>
      <c r="K13" s="445"/>
      <c r="L13" s="445"/>
      <c r="M13" s="445"/>
      <c r="N13" s="1"/>
      <c r="O13" s="1"/>
      <c r="P13" s="157"/>
      <c r="Q13" s="157"/>
      <c r="R13" s="157"/>
      <c r="S13" s="157"/>
      <c r="T13" s="157"/>
      <c r="U13" s="157"/>
      <c r="V13" s="157"/>
      <c r="W13" s="157"/>
      <c r="X13" s="157"/>
      <c r="Y13" s="157"/>
    </row>
    <row r="14" spans="3:25" ht="21" x14ac:dyDescent="0.4">
      <c r="C14" s="164"/>
      <c r="D14" s="164"/>
      <c r="E14" s="164"/>
      <c r="F14" s="164"/>
      <c r="G14" s="164"/>
      <c r="H14" s="164"/>
      <c r="I14" s="164"/>
      <c r="J14" s="164"/>
      <c r="K14" s="165"/>
      <c r="L14" s="165"/>
      <c r="M14" s="165"/>
      <c r="N14" s="1"/>
      <c r="O14" s="1"/>
      <c r="P14" s="157"/>
      <c r="Q14" s="157"/>
      <c r="R14" s="157"/>
      <c r="S14" s="157"/>
      <c r="T14" s="157"/>
      <c r="U14" s="157"/>
      <c r="V14" s="157"/>
      <c r="W14" s="157"/>
      <c r="X14" s="157"/>
      <c r="Y14" s="157"/>
    </row>
    <row r="15" spans="3:25" ht="21" x14ac:dyDescent="0.3">
      <c r="C15" s="157"/>
      <c r="D15" s="157"/>
      <c r="E15" s="157"/>
      <c r="F15" s="157"/>
      <c r="G15" s="157"/>
      <c r="H15" s="157"/>
      <c r="I15" s="157"/>
      <c r="J15" s="157"/>
      <c r="K15" s="157"/>
      <c r="L15" s="157"/>
      <c r="M15" s="157"/>
      <c r="N15" s="1"/>
      <c r="O15" s="442"/>
      <c r="P15" s="442"/>
      <c r="Q15" s="442"/>
      <c r="R15" s="442"/>
      <c r="S15" s="442"/>
      <c r="T15" s="442"/>
      <c r="U15" s="442"/>
      <c r="V15" s="442"/>
      <c r="W15" s="442"/>
      <c r="X15" s="442"/>
      <c r="Y15" s="442"/>
    </row>
    <row r="16" spans="3:25" ht="13.8" x14ac:dyDescent="0.3">
      <c r="C16" s="161"/>
      <c r="D16" s="161"/>
      <c r="E16" s="161"/>
      <c r="F16" s="161"/>
      <c r="G16" s="161"/>
      <c r="H16" s="161"/>
      <c r="I16" s="161"/>
      <c r="J16" s="161"/>
      <c r="K16" s="161"/>
      <c r="L16" s="161"/>
      <c r="M16" s="161"/>
      <c r="N16" s="1"/>
      <c r="O16" s="1"/>
      <c r="P16" s="157"/>
      <c r="Q16" s="157"/>
      <c r="R16" s="157"/>
      <c r="S16" s="157"/>
      <c r="T16" s="157"/>
      <c r="U16" s="157"/>
      <c r="V16" s="157"/>
      <c r="W16" s="157"/>
      <c r="X16" s="157"/>
      <c r="Y16" s="157"/>
    </row>
    <row r="17" spans="3:25" ht="13.8" x14ac:dyDescent="0.3">
      <c r="C17" s="162"/>
      <c r="D17" s="162"/>
      <c r="E17" s="162"/>
      <c r="F17" s="162"/>
      <c r="G17" s="162"/>
      <c r="H17" s="162"/>
      <c r="I17" s="162"/>
      <c r="J17" s="162"/>
      <c r="K17" s="163"/>
      <c r="L17" s="163"/>
      <c r="M17" s="163"/>
      <c r="N17" s="1"/>
      <c r="O17" s="1"/>
      <c r="P17" s="157"/>
      <c r="Q17" s="157"/>
      <c r="R17" s="157"/>
      <c r="S17" s="157"/>
      <c r="T17" s="157"/>
      <c r="U17" s="157"/>
      <c r="V17" s="157"/>
      <c r="W17" s="157"/>
      <c r="X17" s="157"/>
      <c r="Y17" s="157"/>
    </row>
    <row r="18" spans="3:25" ht="21" x14ac:dyDescent="0.4">
      <c r="C18" s="443" t="s">
        <v>7</v>
      </c>
      <c r="D18" s="443"/>
      <c r="E18" s="443"/>
      <c r="F18" s="443"/>
      <c r="G18" s="443"/>
      <c r="H18" s="443"/>
      <c r="I18" s="443"/>
      <c r="J18" s="443"/>
      <c r="K18" s="443"/>
      <c r="L18" s="443"/>
      <c r="M18" s="443"/>
      <c r="N18" s="1"/>
      <c r="O18" s="1"/>
      <c r="P18" s="157"/>
      <c r="Q18" s="157"/>
      <c r="R18" s="157"/>
      <c r="S18" s="157"/>
      <c r="T18" s="157"/>
      <c r="U18" s="157"/>
      <c r="V18" s="157"/>
      <c r="W18" s="157"/>
      <c r="X18" s="157"/>
      <c r="Y18" s="157"/>
    </row>
    <row r="19" spans="3:25" ht="21" x14ac:dyDescent="0.4">
      <c r="C19" s="164"/>
      <c r="D19" s="164"/>
      <c r="E19" s="164"/>
      <c r="F19" s="164"/>
      <c r="G19" s="164"/>
      <c r="H19" s="164"/>
      <c r="I19" s="164"/>
      <c r="J19" s="164"/>
      <c r="K19" s="165"/>
      <c r="L19" s="165"/>
      <c r="M19" s="165"/>
      <c r="N19" s="1"/>
      <c r="O19" s="1"/>
      <c r="P19" s="157"/>
      <c r="Q19" s="157"/>
      <c r="R19" s="157"/>
      <c r="S19" s="157"/>
      <c r="T19" s="157"/>
      <c r="U19" s="157"/>
      <c r="V19" s="157"/>
      <c r="W19" s="157"/>
      <c r="X19" s="157"/>
      <c r="Y19" s="157"/>
    </row>
    <row r="20" spans="3:25" ht="21" x14ac:dyDescent="0.4">
      <c r="C20" s="166"/>
      <c r="D20" s="166"/>
      <c r="E20" s="166"/>
      <c r="F20" s="166"/>
      <c r="G20" s="166"/>
      <c r="H20" s="166"/>
      <c r="I20" s="166"/>
      <c r="J20" s="166"/>
      <c r="K20" s="166"/>
      <c r="L20" s="166"/>
      <c r="M20" s="167"/>
      <c r="N20" s="1"/>
      <c r="O20" s="317"/>
      <c r="P20" s="157"/>
      <c r="Q20" s="157"/>
      <c r="R20" s="157"/>
      <c r="S20" s="157"/>
      <c r="T20" s="157"/>
      <c r="U20" s="157"/>
      <c r="V20" s="157"/>
      <c r="W20" s="157"/>
      <c r="X20" s="157"/>
      <c r="Y20" s="157"/>
    </row>
    <row r="21" spans="3:25" ht="21" x14ac:dyDescent="0.4">
      <c r="C21" s="166"/>
      <c r="D21" s="166"/>
      <c r="E21" s="166"/>
      <c r="F21" s="166"/>
      <c r="G21" s="166"/>
      <c r="H21" s="166"/>
      <c r="I21" s="166"/>
      <c r="J21" s="166"/>
      <c r="K21" s="166"/>
      <c r="L21" s="166"/>
      <c r="M21" s="167"/>
      <c r="N21" s="157"/>
      <c r="O21" s="157"/>
      <c r="P21" s="157"/>
      <c r="Q21" s="157"/>
      <c r="R21" s="168"/>
      <c r="S21" s="157"/>
      <c r="T21" s="157"/>
      <c r="U21" s="157"/>
      <c r="V21" s="157"/>
      <c r="W21" s="157"/>
      <c r="X21" s="157"/>
      <c r="Y21" s="157"/>
    </row>
    <row r="22" spans="3:25" ht="21" x14ac:dyDescent="0.4">
      <c r="C22" s="304"/>
      <c r="D22" s="304"/>
      <c r="E22" s="304"/>
      <c r="F22" s="304"/>
      <c r="G22" s="304"/>
      <c r="H22" s="304"/>
      <c r="I22" s="304"/>
      <c r="J22" s="304"/>
      <c r="K22" s="304"/>
      <c r="L22" s="304"/>
      <c r="M22" s="304"/>
      <c r="N22" s="1"/>
      <c r="O22" s="1"/>
      <c r="P22" s="157"/>
      <c r="Q22" s="157"/>
      <c r="R22" s="157"/>
      <c r="S22" s="157"/>
      <c r="T22" s="157"/>
      <c r="U22" s="157"/>
      <c r="V22" s="157"/>
      <c r="W22" s="157"/>
      <c r="X22" s="157"/>
      <c r="Y22" s="157"/>
    </row>
    <row r="23" spans="3:25" ht="21" x14ac:dyDescent="0.4">
      <c r="C23" s="443" t="s">
        <v>8</v>
      </c>
      <c r="D23" s="443"/>
      <c r="E23" s="443"/>
      <c r="F23" s="443"/>
      <c r="G23" s="443"/>
      <c r="H23" s="443"/>
      <c r="I23" s="443"/>
      <c r="J23" s="443"/>
      <c r="K23" s="443"/>
      <c r="L23" s="443"/>
      <c r="M23" s="443"/>
      <c r="N23" s="1"/>
      <c r="O23" s="1"/>
      <c r="P23" s="157"/>
      <c r="Q23" s="157"/>
      <c r="R23" s="157"/>
      <c r="S23" s="157"/>
      <c r="T23" s="157"/>
      <c r="U23" s="157"/>
      <c r="V23" s="157"/>
      <c r="W23" s="157"/>
      <c r="X23" s="157"/>
      <c r="Y23" s="157"/>
    </row>
    <row r="24" spans="3:25" ht="21" x14ac:dyDescent="0.4">
      <c r="C24" s="304"/>
      <c r="D24" s="304"/>
      <c r="E24" s="304"/>
      <c r="F24" s="304"/>
      <c r="G24" s="304"/>
      <c r="H24" s="304"/>
      <c r="I24" s="304"/>
      <c r="J24" s="304"/>
      <c r="K24" s="304"/>
      <c r="L24" s="304"/>
      <c r="M24" s="304"/>
      <c r="N24" s="1"/>
      <c r="O24" s="1"/>
      <c r="P24" s="157"/>
      <c r="Q24" s="157"/>
      <c r="R24" s="157"/>
      <c r="S24" s="157"/>
      <c r="T24" s="157"/>
      <c r="U24" s="157"/>
      <c r="V24" s="157"/>
      <c r="W24" s="157"/>
      <c r="X24" s="157"/>
      <c r="Y24" s="157"/>
    </row>
    <row r="25" spans="3:25" ht="21" x14ac:dyDescent="0.4">
      <c r="C25" s="166"/>
      <c r="D25" s="166"/>
      <c r="E25" s="166"/>
      <c r="F25" s="166"/>
      <c r="G25" s="166"/>
      <c r="H25" s="166"/>
      <c r="I25" s="166"/>
      <c r="J25" s="166"/>
      <c r="K25" s="166"/>
      <c r="L25" s="166"/>
      <c r="M25" s="167"/>
      <c r="N25" s="1"/>
      <c r="O25" s="1"/>
      <c r="P25" s="157"/>
      <c r="Q25" s="157"/>
      <c r="R25" s="157"/>
      <c r="S25" s="157"/>
      <c r="T25" s="157"/>
      <c r="U25" s="157"/>
      <c r="V25" s="157"/>
      <c r="W25" s="157"/>
      <c r="X25" s="157"/>
      <c r="Y25" s="157"/>
    </row>
    <row r="26" spans="3:25" ht="21" x14ac:dyDescent="0.4">
      <c r="C26" s="166"/>
      <c r="D26" s="166"/>
      <c r="E26" s="166"/>
      <c r="F26" s="166"/>
      <c r="G26" s="166"/>
      <c r="H26" s="166"/>
      <c r="I26" s="166"/>
      <c r="J26" s="166"/>
      <c r="K26" s="166"/>
      <c r="L26" s="166"/>
      <c r="M26" s="167"/>
      <c r="N26" s="1"/>
      <c r="O26" s="1"/>
      <c r="P26" s="157"/>
      <c r="Q26" s="157"/>
      <c r="R26" s="157"/>
      <c r="S26" s="157"/>
      <c r="T26" s="157"/>
      <c r="U26" s="157"/>
      <c r="V26" s="157"/>
      <c r="W26" s="157"/>
      <c r="X26" s="157"/>
      <c r="Y26" s="157"/>
    </row>
    <row r="27" spans="3:25" ht="21" x14ac:dyDescent="0.4">
      <c r="C27" s="164"/>
      <c r="D27" s="164"/>
      <c r="E27" s="164"/>
      <c r="F27" s="164"/>
      <c r="G27" s="164"/>
      <c r="H27" s="164"/>
      <c r="I27" s="164"/>
      <c r="J27" s="164"/>
      <c r="K27" s="164"/>
      <c r="L27" s="164"/>
      <c r="M27" s="162"/>
      <c r="T27" s="157"/>
      <c r="U27" s="157"/>
      <c r="V27" s="157"/>
      <c r="W27" s="157"/>
      <c r="X27" s="157"/>
      <c r="Y27" s="157"/>
    </row>
    <row r="28" spans="3:25" ht="21" x14ac:dyDescent="0.4">
      <c r="C28" s="164"/>
      <c r="D28" s="443" t="s">
        <v>9</v>
      </c>
      <c r="E28" s="443"/>
      <c r="F28" s="443"/>
      <c r="G28" s="443"/>
      <c r="H28" s="443"/>
      <c r="I28" s="443"/>
      <c r="J28" s="443"/>
      <c r="K28" s="443"/>
      <c r="L28" s="443"/>
      <c r="M28" s="169"/>
    </row>
    <row r="29" spans="3:25" ht="21" x14ac:dyDescent="0.4">
      <c r="C29" s="164"/>
      <c r="D29" s="164"/>
      <c r="E29" s="164"/>
      <c r="F29" s="164"/>
      <c r="G29" s="164"/>
      <c r="H29" s="164"/>
      <c r="I29" s="164"/>
      <c r="J29" s="164"/>
      <c r="K29" s="164"/>
      <c r="L29" s="164"/>
      <c r="M29" s="162"/>
    </row>
    <row r="30" spans="3:25" ht="21" x14ac:dyDescent="0.4">
      <c r="C30" s="5"/>
      <c r="D30" s="5"/>
      <c r="E30" s="5"/>
      <c r="F30" s="5"/>
      <c r="G30" s="5"/>
      <c r="H30" s="5"/>
      <c r="I30" s="5"/>
      <c r="J30" s="5"/>
      <c r="K30" s="5"/>
      <c r="L30" s="5"/>
      <c r="M30" s="1"/>
    </row>
    <row r="31" spans="3:25" ht="13.8" x14ac:dyDescent="0.3">
      <c r="C31" s="87"/>
      <c r="D31" s="87"/>
      <c r="E31" s="87"/>
      <c r="F31" s="87"/>
      <c r="G31" s="87"/>
      <c r="H31" s="87"/>
      <c r="I31" s="87"/>
      <c r="J31" s="87"/>
      <c r="K31" s="87"/>
      <c r="L31" s="87"/>
      <c r="M31" s="1"/>
    </row>
  </sheetData>
  <sheetProtection sheet="1" objects="1" scenarios="1"/>
  <mergeCells count="6">
    <mergeCell ref="O15:Y15"/>
    <mergeCell ref="D28:L28"/>
    <mergeCell ref="C4:I4"/>
    <mergeCell ref="C13:M13"/>
    <mergeCell ref="C23:M23"/>
    <mergeCell ref="C18:M18"/>
  </mergeCells>
  <hyperlinks>
    <hyperlink ref="D28" location="'2009 10 net additions'!C12" display="Estimate payments would have received based on 2009/10 delivery" xr:uid="{00000000-0004-0000-0000-000000000000}"/>
    <hyperlink ref="C18:M18" location="'Cumulative Payments'!B4" tooltip="If you would like to view a summary of your cumulative payments, please click here" display="Cumulative Payments" xr:uid="{00000000-0004-0000-0000-000001000000}"/>
    <hyperlink ref="D28:L28" location="'Estimates of Payments'!B5" tooltip="If you know the number of housing units to be delivered annually by council tax band, please click here for an illustration of payments" display="Estimate Illustrations of Future Payments by Band" xr:uid="{00000000-0004-0000-0000-000002000000}"/>
    <hyperlink ref="O11" r:id="rId1" xr:uid="{00000000-0004-0000-0000-000003000000}"/>
    <hyperlink ref="C13:M13" location="'Calculating NHB'!A1" tooltip="Click here to read how the New Homes Bonus calculations work" display="Calculating the New Homes Bonus" xr:uid="{00000000-0004-0000-0000-000004000000}"/>
    <hyperlink ref="C23:M23" location="'Year 9 Payments'!A1" tooltip="Click here for more detail about the current year's allocations" display="Current year payments only"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Z365"/>
  <sheetViews>
    <sheetView zoomScale="90" zoomScaleNormal="90" workbookViewId="0">
      <pane xSplit="5" topLeftCell="F1" activePane="topRight" state="frozen"/>
      <selection pane="topRight" activeCell="E340" sqref="E340"/>
    </sheetView>
  </sheetViews>
  <sheetFormatPr defaultColWidth="18" defaultRowHeight="13.2" x14ac:dyDescent="0.25"/>
  <cols>
    <col min="1" max="1" width="18" style="320"/>
    <col min="2" max="4" width="18" style="320" customWidth="1"/>
    <col min="5" max="5" width="35.109375" style="320" bestFit="1" customWidth="1"/>
    <col min="6" max="16384" width="18" style="320"/>
  </cols>
  <sheetData>
    <row r="1" spans="1:78" x14ac:dyDescent="0.25">
      <c r="E1" s="308">
        <v>1</v>
      </c>
      <c r="F1" s="308">
        <f>E1+1</f>
        <v>2</v>
      </c>
      <c r="G1" s="308">
        <f t="shared" ref="G1:BQ1" si="0">F1+1</f>
        <v>3</v>
      </c>
      <c r="H1" s="308">
        <f t="shared" si="0"/>
        <v>4</v>
      </c>
      <c r="I1" s="308">
        <f t="shared" si="0"/>
        <v>5</v>
      </c>
      <c r="J1" s="308">
        <f t="shared" si="0"/>
        <v>6</v>
      </c>
      <c r="K1" s="308">
        <f t="shared" si="0"/>
        <v>7</v>
      </c>
      <c r="L1" s="308">
        <f t="shared" si="0"/>
        <v>8</v>
      </c>
      <c r="M1" s="308">
        <f t="shared" si="0"/>
        <v>9</v>
      </c>
      <c r="N1" s="308">
        <f t="shared" si="0"/>
        <v>10</v>
      </c>
      <c r="O1" s="308">
        <f t="shared" si="0"/>
        <v>11</v>
      </c>
      <c r="P1" s="308">
        <f t="shared" si="0"/>
        <v>12</v>
      </c>
      <c r="Q1" s="308">
        <f t="shared" si="0"/>
        <v>13</v>
      </c>
      <c r="R1" s="308">
        <f t="shared" si="0"/>
        <v>14</v>
      </c>
      <c r="S1" s="308">
        <f t="shared" si="0"/>
        <v>15</v>
      </c>
      <c r="T1" s="308">
        <f t="shared" si="0"/>
        <v>16</v>
      </c>
      <c r="U1" s="308">
        <f t="shared" si="0"/>
        <v>17</v>
      </c>
      <c r="V1" s="308">
        <f t="shared" si="0"/>
        <v>18</v>
      </c>
      <c r="W1" s="308">
        <f t="shared" si="0"/>
        <v>19</v>
      </c>
      <c r="X1" s="308">
        <f t="shared" si="0"/>
        <v>20</v>
      </c>
      <c r="Y1" s="308">
        <f t="shared" si="0"/>
        <v>21</v>
      </c>
      <c r="Z1" s="308">
        <f t="shared" si="0"/>
        <v>22</v>
      </c>
      <c r="AA1" s="308">
        <f t="shared" si="0"/>
        <v>23</v>
      </c>
      <c r="AB1" s="308">
        <f t="shared" si="0"/>
        <v>24</v>
      </c>
      <c r="AC1" s="308">
        <f t="shared" si="0"/>
        <v>25</v>
      </c>
      <c r="AD1" s="308">
        <f t="shared" si="0"/>
        <v>26</v>
      </c>
      <c r="AE1" s="308">
        <f t="shared" si="0"/>
        <v>27</v>
      </c>
      <c r="AF1" s="308">
        <f t="shared" si="0"/>
        <v>28</v>
      </c>
      <c r="AG1" s="308">
        <f t="shared" si="0"/>
        <v>29</v>
      </c>
      <c r="AH1" s="308">
        <f t="shared" si="0"/>
        <v>30</v>
      </c>
      <c r="AI1" s="308">
        <f t="shared" si="0"/>
        <v>31</v>
      </c>
      <c r="AJ1" s="308">
        <f t="shared" si="0"/>
        <v>32</v>
      </c>
      <c r="AK1" s="308">
        <f t="shared" si="0"/>
        <v>33</v>
      </c>
      <c r="AL1" s="308">
        <f t="shared" si="0"/>
        <v>34</v>
      </c>
      <c r="AM1" s="308">
        <f t="shared" si="0"/>
        <v>35</v>
      </c>
      <c r="AN1" s="308">
        <f t="shared" si="0"/>
        <v>36</v>
      </c>
      <c r="AO1" s="308">
        <f t="shared" si="0"/>
        <v>37</v>
      </c>
      <c r="AP1" s="308">
        <f t="shared" si="0"/>
        <v>38</v>
      </c>
      <c r="AQ1" s="308">
        <f t="shared" si="0"/>
        <v>39</v>
      </c>
      <c r="AR1" s="308">
        <f t="shared" si="0"/>
        <v>40</v>
      </c>
      <c r="AS1" s="308">
        <f t="shared" si="0"/>
        <v>41</v>
      </c>
      <c r="AT1" s="308">
        <f t="shared" si="0"/>
        <v>42</v>
      </c>
      <c r="AU1" s="308">
        <f t="shared" si="0"/>
        <v>43</v>
      </c>
      <c r="AV1" s="308">
        <f t="shared" si="0"/>
        <v>44</v>
      </c>
      <c r="AW1" s="308">
        <f t="shared" si="0"/>
        <v>45</v>
      </c>
      <c r="AX1" s="308">
        <f t="shared" si="0"/>
        <v>46</v>
      </c>
      <c r="AY1" s="308">
        <f t="shared" si="0"/>
        <v>47</v>
      </c>
      <c r="AZ1" s="308">
        <f t="shared" si="0"/>
        <v>48</v>
      </c>
      <c r="BA1" s="308">
        <f t="shared" si="0"/>
        <v>49</v>
      </c>
      <c r="BB1" s="308">
        <f t="shared" si="0"/>
        <v>50</v>
      </c>
      <c r="BC1" s="308">
        <f t="shared" si="0"/>
        <v>51</v>
      </c>
      <c r="BD1" s="308">
        <f t="shared" si="0"/>
        <v>52</v>
      </c>
      <c r="BE1" s="308">
        <f t="shared" si="0"/>
        <v>53</v>
      </c>
      <c r="BF1" s="308">
        <f t="shared" si="0"/>
        <v>54</v>
      </c>
      <c r="BG1" s="308">
        <f t="shared" si="0"/>
        <v>55</v>
      </c>
      <c r="BH1" s="308">
        <f t="shared" si="0"/>
        <v>56</v>
      </c>
      <c r="BI1" s="308">
        <f t="shared" si="0"/>
        <v>57</v>
      </c>
      <c r="BJ1" s="308">
        <f t="shared" si="0"/>
        <v>58</v>
      </c>
      <c r="BK1" s="308">
        <f t="shared" si="0"/>
        <v>59</v>
      </c>
      <c r="BL1" s="308">
        <f t="shared" si="0"/>
        <v>60</v>
      </c>
      <c r="BM1" s="308">
        <f t="shared" si="0"/>
        <v>61</v>
      </c>
      <c r="BN1" s="308">
        <f t="shared" si="0"/>
        <v>62</v>
      </c>
      <c r="BO1" s="308">
        <f t="shared" si="0"/>
        <v>63</v>
      </c>
      <c r="BP1" s="308">
        <f t="shared" si="0"/>
        <v>64</v>
      </c>
      <c r="BQ1" s="308">
        <f t="shared" si="0"/>
        <v>65</v>
      </c>
      <c r="BR1" s="308">
        <f t="shared" ref="BR1:BW1" si="1">BQ1+1</f>
        <v>66</v>
      </c>
      <c r="BS1" s="308">
        <f t="shared" si="1"/>
        <v>67</v>
      </c>
      <c r="BT1" s="308">
        <f t="shared" si="1"/>
        <v>68</v>
      </c>
      <c r="BU1" s="308">
        <f t="shared" si="1"/>
        <v>69</v>
      </c>
      <c r="BV1" s="316">
        <f t="shared" si="1"/>
        <v>70</v>
      </c>
      <c r="BW1" s="308">
        <f t="shared" si="1"/>
        <v>71</v>
      </c>
      <c r="BX1" s="299"/>
      <c r="BY1" s="299"/>
      <c r="BZ1" s="299"/>
    </row>
    <row r="2" spans="1:78" ht="21" x14ac:dyDescent="0.4">
      <c r="E2" s="313"/>
      <c r="F2" s="282"/>
      <c r="G2" s="282"/>
    </row>
    <row r="3" spans="1:78" ht="54" customHeight="1" x14ac:dyDescent="0.25">
      <c r="B3" s="306" t="s">
        <v>1278</v>
      </c>
      <c r="C3" s="296" t="s">
        <v>525</v>
      </c>
      <c r="D3" s="296" t="s">
        <v>526</v>
      </c>
      <c r="E3" s="296" t="s">
        <v>527</v>
      </c>
      <c r="F3" s="302" t="s">
        <v>541</v>
      </c>
      <c r="G3" s="309" t="s">
        <v>1279</v>
      </c>
      <c r="H3" s="298" t="s">
        <v>1280</v>
      </c>
      <c r="I3" s="298" t="s">
        <v>1281</v>
      </c>
      <c r="J3" s="298" t="s">
        <v>1282</v>
      </c>
      <c r="K3" s="298" t="s">
        <v>1283</v>
      </c>
    </row>
    <row r="4" spans="1:78" s="306" customFormat="1" x14ac:dyDescent="0.25">
      <c r="E4" s="306" t="s">
        <v>497</v>
      </c>
      <c r="F4" s="122">
        <v>0</v>
      </c>
      <c r="G4" s="122">
        <v>0</v>
      </c>
      <c r="H4" s="122">
        <v>0</v>
      </c>
      <c r="I4" s="122">
        <v>0</v>
      </c>
      <c r="J4" s="122">
        <v>0</v>
      </c>
      <c r="K4" s="122">
        <v>0</v>
      </c>
      <c r="L4" s="122">
        <v>1</v>
      </c>
    </row>
    <row r="5" spans="1:78" s="306" customFormat="1" x14ac:dyDescent="0.25">
      <c r="E5" s="306" t="s">
        <v>114</v>
      </c>
      <c r="F5" s="122">
        <v>0</v>
      </c>
      <c r="G5" s="122">
        <v>0</v>
      </c>
      <c r="H5" s="122">
        <v>0</v>
      </c>
      <c r="I5" s="122">
        <v>0</v>
      </c>
      <c r="J5" s="122">
        <v>0</v>
      </c>
      <c r="K5" s="122">
        <v>0</v>
      </c>
      <c r="L5" s="122">
        <v>1</v>
      </c>
    </row>
    <row r="6" spans="1:78" x14ac:dyDescent="0.25">
      <c r="A6" s="321" t="s">
        <v>551</v>
      </c>
      <c r="B6" s="321" t="s">
        <v>552</v>
      </c>
      <c r="C6" s="323" t="s">
        <v>553</v>
      </c>
      <c r="D6" s="319" t="s">
        <v>554</v>
      </c>
      <c r="E6" s="321" t="s">
        <v>115</v>
      </c>
      <c r="F6" s="301">
        <v>10080</v>
      </c>
      <c r="G6" s="310">
        <v>2520</v>
      </c>
      <c r="H6" s="303">
        <v>115907.77955555555</v>
      </c>
      <c r="I6" s="303">
        <v>28976.944888888887</v>
      </c>
      <c r="J6" s="314">
        <f>H6+F6</f>
        <v>125987.77955555555</v>
      </c>
      <c r="K6" s="307">
        <f>IF(I6&gt;0,I6+G6,0)</f>
        <v>31496.944888888887</v>
      </c>
      <c r="L6" s="320">
        <v>0</v>
      </c>
    </row>
    <row r="7" spans="1:78" x14ac:dyDescent="0.25">
      <c r="A7" s="321" t="s">
        <v>556</v>
      </c>
      <c r="B7" s="321" t="s">
        <v>557</v>
      </c>
      <c r="C7" s="323" t="s">
        <v>558</v>
      </c>
      <c r="D7" s="319" t="s">
        <v>559</v>
      </c>
      <c r="E7" s="321" t="s">
        <v>116</v>
      </c>
      <c r="F7" s="301">
        <v>111429.53867579711</v>
      </c>
      <c r="G7" s="310">
        <v>27857.384668949278</v>
      </c>
      <c r="H7" s="303">
        <v>726645.20017253701</v>
      </c>
      <c r="I7" s="303">
        <v>181661.30004313425</v>
      </c>
      <c r="J7" s="314">
        <f t="shared" ref="J7:J71" si="2">H7+F7</f>
        <v>838074.73884833418</v>
      </c>
      <c r="K7" s="307">
        <f t="shared" ref="K7:K71" si="3">IF(I7&gt;0,I7+G7,0)</f>
        <v>209518.68471208354</v>
      </c>
      <c r="L7" s="320">
        <v>0</v>
      </c>
    </row>
    <row r="8" spans="1:78" x14ac:dyDescent="0.25">
      <c r="A8" s="321" t="s">
        <v>560</v>
      </c>
      <c r="B8" s="321" t="s">
        <v>561</v>
      </c>
      <c r="C8" s="323" t="s">
        <v>562</v>
      </c>
      <c r="D8" s="319" t="s">
        <v>563</v>
      </c>
      <c r="E8" s="321" t="s">
        <v>117</v>
      </c>
      <c r="F8" s="301">
        <v>434290.20442861266</v>
      </c>
      <c r="G8" s="310">
        <v>108572.55110715317</v>
      </c>
      <c r="H8" s="303">
        <v>1054578.086185215</v>
      </c>
      <c r="I8" s="303">
        <v>263644.52154630376</v>
      </c>
      <c r="J8" s="314">
        <f t="shared" si="2"/>
        <v>1488868.2906138278</v>
      </c>
      <c r="K8" s="307">
        <f t="shared" si="3"/>
        <v>372217.07265345694</v>
      </c>
      <c r="L8" s="320">
        <v>0</v>
      </c>
    </row>
    <row r="9" spans="1:78" x14ac:dyDescent="0.25">
      <c r="A9" s="321" t="s">
        <v>564</v>
      </c>
      <c r="B9" s="321" t="s">
        <v>565</v>
      </c>
      <c r="C9" s="323" t="s">
        <v>553</v>
      </c>
      <c r="D9" s="319" t="s">
        <v>554</v>
      </c>
      <c r="E9" s="321" t="s">
        <v>118</v>
      </c>
      <c r="F9" s="301">
        <v>469071.19138810114</v>
      </c>
      <c r="G9" s="310">
        <v>117267.79784702529</v>
      </c>
      <c r="H9" s="303">
        <v>2194525.7965109101</v>
      </c>
      <c r="I9" s="303">
        <v>548631.44912772754</v>
      </c>
      <c r="J9" s="314">
        <f t="shared" si="2"/>
        <v>2663596.9878990115</v>
      </c>
      <c r="K9" s="307">
        <f t="shared" si="3"/>
        <v>665899.24697475287</v>
      </c>
      <c r="L9" s="320">
        <v>0</v>
      </c>
    </row>
    <row r="10" spans="1:78" x14ac:dyDescent="0.25">
      <c r="A10" s="321" t="s">
        <v>566</v>
      </c>
      <c r="B10" s="321" t="s">
        <v>567</v>
      </c>
      <c r="C10" s="323" t="s">
        <v>568</v>
      </c>
      <c r="D10" s="319" t="s">
        <v>563</v>
      </c>
      <c r="E10" s="321" t="s">
        <v>119</v>
      </c>
      <c r="F10" s="301">
        <v>177105.93053402659</v>
      </c>
      <c r="G10" s="310">
        <v>44276.482633506646</v>
      </c>
      <c r="H10" s="303">
        <v>1430470.7153630552</v>
      </c>
      <c r="I10" s="303">
        <v>357617.67884076381</v>
      </c>
      <c r="J10" s="314">
        <f t="shared" si="2"/>
        <v>1607576.6458970818</v>
      </c>
      <c r="K10" s="307">
        <f t="shared" si="3"/>
        <v>401894.16147427046</v>
      </c>
      <c r="L10" s="320">
        <v>0</v>
      </c>
    </row>
    <row r="11" spans="1:78" x14ac:dyDescent="0.25">
      <c r="A11" s="321" t="s">
        <v>569</v>
      </c>
      <c r="B11" s="321" t="s">
        <v>570</v>
      </c>
      <c r="C11" s="323" t="s">
        <v>571</v>
      </c>
      <c r="D11" s="319" t="s">
        <v>554</v>
      </c>
      <c r="E11" s="321" t="s">
        <v>120</v>
      </c>
      <c r="F11" s="301">
        <v>736924.7516845247</v>
      </c>
      <c r="G11" s="310">
        <v>184231.18792113118</v>
      </c>
      <c r="H11" s="303">
        <v>2217485.5036621257</v>
      </c>
      <c r="I11" s="303">
        <v>554371.3759155313</v>
      </c>
      <c r="J11" s="314">
        <f t="shared" si="2"/>
        <v>2954410.2553466503</v>
      </c>
      <c r="K11" s="307">
        <f t="shared" si="3"/>
        <v>738602.56383666245</v>
      </c>
      <c r="L11" s="320">
        <v>0</v>
      </c>
    </row>
    <row r="12" spans="1:78" x14ac:dyDescent="0.25">
      <c r="A12" s="321" t="s">
        <v>572</v>
      </c>
      <c r="B12" s="321" t="s">
        <v>573</v>
      </c>
      <c r="C12" s="323" t="s">
        <v>574</v>
      </c>
      <c r="D12" s="319" t="s">
        <v>554</v>
      </c>
      <c r="E12" s="321" t="s">
        <v>121</v>
      </c>
      <c r="F12" s="301">
        <v>1210812.2854084829</v>
      </c>
      <c r="G12" s="310">
        <v>302703.07135212072</v>
      </c>
      <c r="H12" s="303">
        <v>4694974.5896808067</v>
      </c>
      <c r="I12" s="303">
        <v>1173743.6474202019</v>
      </c>
      <c r="J12" s="314">
        <f t="shared" si="2"/>
        <v>5905786.8750892896</v>
      </c>
      <c r="K12" s="307">
        <f t="shared" si="3"/>
        <v>1476446.7187723226</v>
      </c>
      <c r="L12" s="320">
        <v>0</v>
      </c>
    </row>
    <row r="13" spans="1:78" x14ac:dyDescent="0.25">
      <c r="A13" s="321" t="s">
        <v>575</v>
      </c>
      <c r="B13" s="321" t="s">
        <v>576</v>
      </c>
      <c r="C13" s="323" t="s">
        <v>577</v>
      </c>
      <c r="D13" s="319" t="s">
        <v>578</v>
      </c>
      <c r="E13" s="321" t="s">
        <v>122</v>
      </c>
      <c r="F13" s="301">
        <v>204953.39390830821</v>
      </c>
      <c r="G13" s="310">
        <v>51238.348477077052</v>
      </c>
      <c r="H13" s="303">
        <v>478389.11880716635</v>
      </c>
      <c r="I13" s="303">
        <v>119597.27970179159</v>
      </c>
      <c r="J13" s="314">
        <f t="shared" si="2"/>
        <v>683342.51271547459</v>
      </c>
      <c r="K13" s="307">
        <f t="shared" si="3"/>
        <v>170835.62817886865</v>
      </c>
      <c r="L13" s="320">
        <v>0</v>
      </c>
    </row>
    <row r="14" spans="1:78" x14ac:dyDescent="0.25">
      <c r="A14" s="321" t="s">
        <v>580</v>
      </c>
      <c r="B14" s="321" t="s">
        <v>581</v>
      </c>
      <c r="C14" s="323"/>
      <c r="D14" s="319" t="s">
        <v>582</v>
      </c>
      <c r="E14" s="321" t="s">
        <v>123</v>
      </c>
      <c r="F14" s="301">
        <v>498945.85753328149</v>
      </c>
      <c r="G14" s="310">
        <v>0</v>
      </c>
      <c r="H14" s="303">
        <v>3006733.8724512788</v>
      </c>
      <c r="I14" s="303">
        <v>0</v>
      </c>
      <c r="J14" s="314">
        <f t="shared" si="2"/>
        <v>3505679.7299845605</v>
      </c>
      <c r="K14" s="307">
        <f>IF(I14&gt;0,I14+G14,0)</f>
        <v>0</v>
      </c>
      <c r="L14" s="320">
        <v>0</v>
      </c>
    </row>
    <row r="15" spans="1:78" x14ac:dyDescent="0.25">
      <c r="A15" s="321" t="s">
        <v>584</v>
      </c>
      <c r="B15" s="321" t="s">
        <v>585</v>
      </c>
      <c r="C15" s="323"/>
      <c r="D15" s="319" t="s">
        <v>582</v>
      </c>
      <c r="E15" s="321" t="s">
        <v>124</v>
      </c>
      <c r="F15" s="301">
        <v>2705152.4185406039</v>
      </c>
      <c r="G15" s="310">
        <v>0</v>
      </c>
      <c r="H15" s="303">
        <v>7519651.4015485514</v>
      </c>
      <c r="I15" s="303">
        <v>0</v>
      </c>
      <c r="J15" s="314">
        <f t="shared" si="2"/>
        <v>10224803.820089156</v>
      </c>
      <c r="K15" s="307">
        <f t="shared" si="3"/>
        <v>0</v>
      </c>
      <c r="L15" s="320">
        <v>0</v>
      </c>
    </row>
    <row r="16" spans="1:78" x14ac:dyDescent="0.25">
      <c r="A16" s="321" t="s">
        <v>587</v>
      </c>
      <c r="B16" s="321" t="s">
        <v>588</v>
      </c>
      <c r="C16" s="323"/>
      <c r="D16" s="319" t="s">
        <v>589</v>
      </c>
      <c r="E16" s="321" t="s">
        <v>125</v>
      </c>
      <c r="F16" s="301">
        <v>1111363.3769699119</v>
      </c>
      <c r="G16" s="310">
        <v>0</v>
      </c>
      <c r="H16" s="303">
        <v>2706237.290690077</v>
      </c>
      <c r="I16" s="303">
        <v>0</v>
      </c>
      <c r="J16" s="314">
        <f t="shared" si="2"/>
        <v>3817600.6676599886</v>
      </c>
      <c r="K16" s="307">
        <f t="shared" si="3"/>
        <v>0</v>
      </c>
      <c r="L16" s="320">
        <v>0</v>
      </c>
    </row>
    <row r="17" spans="1:12" x14ac:dyDescent="0.25">
      <c r="A17" s="321" t="s">
        <v>591</v>
      </c>
      <c r="B17" s="321" t="s">
        <v>592</v>
      </c>
      <c r="C17" s="323" t="s">
        <v>558</v>
      </c>
      <c r="D17" s="319" t="s">
        <v>559</v>
      </c>
      <c r="E17" s="321" t="s">
        <v>126</v>
      </c>
      <c r="F17" s="301">
        <v>2240</v>
      </c>
      <c r="G17" s="310">
        <v>560</v>
      </c>
      <c r="H17" s="303">
        <v>560</v>
      </c>
      <c r="I17" s="303">
        <v>140</v>
      </c>
      <c r="J17" s="314">
        <f t="shared" si="2"/>
        <v>2800</v>
      </c>
      <c r="K17" s="307">
        <f t="shared" si="3"/>
        <v>700</v>
      </c>
      <c r="L17" s="320">
        <v>0</v>
      </c>
    </row>
    <row r="18" spans="1:12" x14ac:dyDescent="0.25">
      <c r="A18" s="321" t="s">
        <v>594</v>
      </c>
      <c r="B18" s="321" t="s">
        <v>595</v>
      </c>
      <c r="C18" s="323" t="s">
        <v>596</v>
      </c>
      <c r="D18" s="319" t="s">
        <v>578</v>
      </c>
      <c r="E18" s="321" t="s">
        <v>127</v>
      </c>
      <c r="F18" s="301">
        <v>269425.74246422778</v>
      </c>
      <c r="G18" s="310">
        <v>67356.435616056944</v>
      </c>
      <c r="H18" s="303">
        <v>1329665.4261760002</v>
      </c>
      <c r="I18" s="303">
        <v>332416.35654399998</v>
      </c>
      <c r="J18" s="314">
        <f t="shared" si="2"/>
        <v>1599091.168640228</v>
      </c>
      <c r="K18" s="307">
        <f t="shared" si="3"/>
        <v>399772.79216005694</v>
      </c>
      <c r="L18" s="320">
        <v>0</v>
      </c>
    </row>
    <row r="19" spans="1:12" x14ac:dyDescent="0.25">
      <c r="A19" s="321" t="s">
        <v>597</v>
      </c>
      <c r="B19" s="321" t="s">
        <v>598</v>
      </c>
      <c r="C19" s="323" t="s">
        <v>599</v>
      </c>
      <c r="D19" s="319" t="s">
        <v>554</v>
      </c>
      <c r="E19" s="321" t="s">
        <v>128</v>
      </c>
      <c r="F19" s="301">
        <v>875375.04217235604</v>
      </c>
      <c r="G19" s="310">
        <v>218843.76054308901</v>
      </c>
      <c r="H19" s="303">
        <v>1257832.640246751</v>
      </c>
      <c r="I19" s="303">
        <v>314458.16006168775</v>
      </c>
      <c r="J19" s="314">
        <f t="shared" si="2"/>
        <v>2133207.6824191073</v>
      </c>
      <c r="K19" s="307">
        <f t="shared" si="3"/>
        <v>533301.92060477682</v>
      </c>
      <c r="L19" s="320">
        <v>0</v>
      </c>
    </row>
    <row r="20" spans="1:12" x14ac:dyDescent="0.25">
      <c r="A20" s="321" t="s">
        <v>600</v>
      </c>
      <c r="B20" s="321" t="s">
        <v>601</v>
      </c>
      <c r="C20" s="323" t="s">
        <v>568</v>
      </c>
      <c r="D20" s="319" t="s">
        <v>563</v>
      </c>
      <c r="E20" s="380" t="s">
        <v>129</v>
      </c>
      <c r="F20" s="369">
        <v>317843.66310167458</v>
      </c>
      <c r="G20" s="370">
        <v>79460.915775418645</v>
      </c>
      <c r="H20" s="371">
        <v>544576.5748996383</v>
      </c>
      <c r="I20" s="371">
        <v>176120.01011376089</v>
      </c>
      <c r="J20" s="284">
        <f t="shared" si="2"/>
        <v>862420.23800131283</v>
      </c>
      <c r="K20" s="307">
        <f t="shared" si="3"/>
        <v>255580.92588917952</v>
      </c>
      <c r="L20" s="320">
        <v>0</v>
      </c>
    </row>
    <row r="21" spans="1:12" x14ac:dyDescent="0.25">
      <c r="A21" s="321" t="s">
        <v>602</v>
      </c>
      <c r="B21" s="321" t="s">
        <v>603</v>
      </c>
      <c r="C21" s="323"/>
      <c r="D21" s="319" t="s">
        <v>604</v>
      </c>
      <c r="E21" s="321" t="s">
        <v>130</v>
      </c>
      <c r="F21" s="301">
        <v>1392378.9075649532</v>
      </c>
      <c r="G21" s="310">
        <v>0</v>
      </c>
      <c r="H21" s="303">
        <v>3746433.6215975238</v>
      </c>
      <c r="I21" s="303">
        <v>0</v>
      </c>
      <c r="J21" s="314">
        <f t="shared" si="2"/>
        <v>5138812.5291624768</v>
      </c>
      <c r="K21" s="307">
        <f t="shared" si="3"/>
        <v>0</v>
      </c>
      <c r="L21" s="320">
        <v>0</v>
      </c>
    </row>
    <row r="22" spans="1:12" x14ac:dyDescent="0.25">
      <c r="A22" s="321" t="s">
        <v>605</v>
      </c>
      <c r="B22" s="321" t="s">
        <v>606</v>
      </c>
      <c r="C22" s="323"/>
      <c r="D22" s="319" t="s">
        <v>578</v>
      </c>
      <c r="E22" s="321" t="s">
        <v>1284</v>
      </c>
      <c r="F22" s="301">
        <v>1585200.8993051786</v>
      </c>
      <c r="G22" s="310">
        <v>0</v>
      </c>
      <c r="H22" s="303">
        <v>4492346.3163939724</v>
      </c>
      <c r="I22" s="303">
        <v>0</v>
      </c>
      <c r="J22" s="314">
        <f t="shared" si="2"/>
        <v>6077547.2156991512</v>
      </c>
      <c r="K22" s="307">
        <f t="shared" si="3"/>
        <v>0</v>
      </c>
      <c r="L22" s="320">
        <v>0</v>
      </c>
    </row>
    <row r="23" spans="1:12" x14ac:dyDescent="0.25">
      <c r="A23" s="321" t="s">
        <v>607</v>
      </c>
      <c r="B23" s="321" t="s">
        <v>608</v>
      </c>
      <c r="C23" s="323"/>
      <c r="D23" s="319" t="s">
        <v>582</v>
      </c>
      <c r="E23" s="321" t="s">
        <v>132</v>
      </c>
      <c r="F23" s="301">
        <v>189035.39265517262</v>
      </c>
      <c r="G23" s="310">
        <v>0</v>
      </c>
      <c r="H23" s="303">
        <v>1551761.0025740394</v>
      </c>
      <c r="I23" s="303">
        <v>0</v>
      </c>
      <c r="J23" s="314">
        <f t="shared" si="2"/>
        <v>1740796.395229212</v>
      </c>
      <c r="K23" s="307">
        <f t="shared" si="3"/>
        <v>0</v>
      </c>
      <c r="L23" s="320">
        <v>0</v>
      </c>
    </row>
    <row r="24" spans="1:12" x14ac:dyDescent="0.25">
      <c r="A24" s="321" t="s">
        <v>609</v>
      </c>
      <c r="B24" s="321" t="s">
        <v>610</v>
      </c>
      <c r="C24" s="323"/>
      <c r="D24" s="319" t="s">
        <v>611</v>
      </c>
      <c r="E24" s="321" t="s">
        <v>133</v>
      </c>
      <c r="F24" s="301">
        <v>1535301.6184605367</v>
      </c>
      <c r="G24" s="310">
        <v>0</v>
      </c>
      <c r="H24" s="303">
        <v>6070174.1243125303</v>
      </c>
      <c r="I24" s="303">
        <v>0</v>
      </c>
      <c r="J24" s="314">
        <f t="shared" si="2"/>
        <v>7605475.7427730672</v>
      </c>
      <c r="K24" s="307">
        <f t="shared" si="3"/>
        <v>0</v>
      </c>
      <c r="L24" s="320">
        <v>0</v>
      </c>
    </row>
    <row r="25" spans="1:12" x14ac:dyDescent="0.25">
      <c r="A25" s="321" t="s">
        <v>612</v>
      </c>
      <c r="B25" s="321" t="s">
        <v>613</v>
      </c>
      <c r="C25" s="323" t="s">
        <v>614</v>
      </c>
      <c r="D25" s="319" t="s">
        <v>563</v>
      </c>
      <c r="E25" s="321" t="s">
        <v>134</v>
      </c>
      <c r="F25" s="301">
        <v>781129.78938739421</v>
      </c>
      <c r="G25" s="310">
        <v>195282.44734684855</v>
      </c>
      <c r="H25" s="303">
        <v>2070496.0625619935</v>
      </c>
      <c r="I25" s="303">
        <v>517624.01564049843</v>
      </c>
      <c r="J25" s="314">
        <f t="shared" si="2"/>
        <v>2851625.8519493877</v>
      </c>
      <c r="K25" s="307">
        <f t="shared" si="3"/>
        <v>712906.46298734704</v>
      </c>
      <c r="L25" s="320">
        <v>0</v>
      </c>
    </row>
    <row r="26" spans="1:12" x14ac:dyDescent="0.25">
      <c r="A26" s="321" t="s">
        <v>615</v>
      </c>
      <c r="B26" s="321" t="s">
        <v>616</v>
      </c>
      <c r="C26" s="323"/>
      <c r="D26" s="319" t="s">
        <v>559</v>
      </c>
      <c r="E26" s="321" t="s">
        <v>135</v>
      </c>
      <c r="F26" s="301">
        <v>185034.07273933425</v>
      </c>
      <c r="G26" s="310">
        <v>0</v>
      </c>
      <c r="H26" s="303">
        <v>755322.15616304113</v>
      </c>
      <c r="I26" s="303">
        <v>0</v>
      </c>
      <c r="J26" s="314">
        <f t="shared" si="2"/>
        <v>940356.22890237533</v>
      </c>
      <c r="K26" s="307">
        <f t="shared" si="3"/>
        <v>0</v>
      </c>
      <c r="L26" s="320">
        <v>0</v>
      </c>
    </row>
    <row r="27" spans="1:12" x14ac:dyDescent="0.25">
      <c r="A27" s="321" t="s">
        <v>617</v>
      </c>
      <c r="B27" s="321" t="s">
        <v>618</v>
      </c>
      <c r="C27" s="323"/>
      <c r="D27" s="319" t="s">
        <v>559</v>
      </c>
      <c r="E27" s="321" t="s">
        <v>136</v>
      </c>
      <c r="F27" s="301">
        <v>8050</v>
      </c>
      <c r="G27" s="310">
        <v>0</v>
      </c>
      <c r="H27" s="303">
        <v>445650.86512000003</v>
      </c>
      <c r="I27" s="303">
        <v>0</v>
      </c>
      <c r="J27" s="314">
        <f t="shared" si="2"/>
        <v>453700.86512000003</v>
      </c>
      <c r="K27" s="307">
        <f t="shared" si="3"/>
        <v>0</v>
      </c>
      <c r="L27" s="320">
        <v>0</v>
      </c>
    </row>
    <row r="28" spans="1:12" x14ac:dyDescent="0.25">
      <c r="A28" s="321" t="s">
        <v>619</v>
      </c>
      <c r="B28" s="321" t="s">
        <v>620</v>
      </c>
      <c r="C28" s="323" t="s">
        <v>562</v>
      </c>
      <c r="D28" s="319" t="s">
        <v>563</v>
      </c>
      <c r="E28" s="321" t="s">
        <v>137</v>
      </c>
      <c r="F28" s="301">
        <v>95082.948761804219</v>
      </c>
      <c r="G28" s="310">
        <v>23770.737190451055</v>
      </c>
      <c r="H28" s="303">
        <v>716011.67384419264</v>
      </c>
      <c r="I28" s="303">
        <v>179002.91846104819</v>
      </c>
      <c r="J28" s="314">
        <f t="shared" si="2"/>
        <v>811094.6226059969</v>
      </c>
      <c r="K28" s="307">
        <f t="shared" si="3"/>
        <v>202773.65565149926</v>
      </c>
      <c r="L28" s="320">
        <v>0</v>
      </c>
    </row>
    <row r="29" spans="1:12" x14ac:dyDescent="0.25">
      <c r="A29" s="321" t="s">
        <v>621</v>
      </c>
      <c r="B29" s="321" t="s">
        <v>622</v>
      </c>
      <c r="C29" s="323"/>
      <c r="D29" s="319" t="s">
        <v>559</v>
      </c>
      <c r="E29" s="321" t="s">
        <v>138</v>
      </c>
      <c r="F29" s="301">
        <v>98996.689005452965</v>
      </c>
      <c r="G29" s="310">
        <v>0</v>
      </c>
      <c r="H29" s="303">
        <v>840686.42781537678</v>
      </c>
      <c r="I29" s="303">
        <v>0</v>
      </c>
      <c r="J29" s="314">
        <f t="shared" si="2"/>
        <v>939683.11682082969</v>
      </c>
      <c r="K29" s="307">
        <f t="shared" si="3"/>
        <v>0</v>
      </c>
      <c r="L29" s="320">
        <v>0</v>
      </c>
    </row>
    <row r="30" spans="1:12" x14ac:dyDescent="0.25">
      <c r="A30" s="321" t="s">
        <v>623</v>
      </c>
      <c r="B30" s="321" t="s">
        <v>624</v>
      </c>
      <c r="C30" s="323" t="s">
        <v>625</v>
      </c>
      <c r="D30" s="319" t="s">
        <v>563</v>
      </c>
      <c r="E30" s="321" t="s">
        <v>139</v>
      </c>
      <c r="F30" s="301">
        <v>289130.23130700487</v>
      </c>
      <c r="G30" s="310">
        <v>72282.557826751217</v>
      </c>
      <c r="H30" s="303">
        <v>431750.92252481298</v>
      </c>
      <c r="I30" s="303">
        <v>107937.73063120325</v>
      </c>
      <c r="J30" s="314">
        <f t="shared" si="2"/>
        <v>720881.15383181791</v>
      </c>
      <c r="K30" s="307">
        <f t="shared" si="3"/>
        <v>180220.28845795448</v>
      </c>
      <c r="L30" s="320">
        <v>0</v>
      </c>
    </row>
    <row r="31" spans="1:12" x14ac:dyDescent="0.25">
      <c r="A31" s="321" t="s">
        <v>626</v>
      </c>
      <c r="B31" s="321" t="s">
        <v>627</v>
      </c>
      <c r="C31" s="323"/>
      <c r="D31" s="319" t="s">
        <v>604</v>
      </c>
      <c r="E31" s="321" t="s">
        <v>140</v>
      </c>
      <c r="F31" s="301">
        <v>331579.61249194545</v>
      </c>
      <c r="G31" s="310">
        <v>0</v>
      </c>
      <c r="H31" s="303">
        <v>1470422.2729903529</v>
      </c>
      <c r="I31" s="303">
        <v>0</v>
      </c>
      <c r="J31" s="314">
        <f t="shared" si="2"/>
        <v>1802001.8854822984</v>
      </c>
      <c r="K31" s="307">
        <f t="shared" si="3"/>
        <v>0</v>
      </c>
      <c r="L31" s="320">
        <v>0</v>
      </c>
    </row>
    <row r="32" spans="1:12" x14ac:dyDescent="0.25">
      <c r="A32" s="321"/>
      <c r="B32" s="321" t="s">
        <v>628</v>
      </c>
      <c r="C32" s="323"/>
      <c r="D32" s="319"/>
      <c r="E32" s="377" t="s">
        <v>67</v>
      </c>
      <c r="F32" s="369">
        <v>846339.16246999591</v>
      </c>
      <c r="G32" s="370">
        <v>0</v>
      </c>
      <c r="H32" s="371">
        <v>2941814.8671035655</v>
      </c>
      <c r="I32" s="371">
        <v>0</v>
      </c>
      <c r="J32" s="372">
        <f t="shared" si="2"/>
        <v>3788154.0295735616</v>
      </c>
      <c r="K32" s="378">
        <f t="shared" si="3"/>
        <v>0</v>
      </c>
    </row>
    <row r="33" spans="1:12" x14ac:dyDescent="0.25">
      <c r="A33" s="321" t="s">
        <v>630</v>
      </c>
      <c r="B33" s="321" t="s">
        <v>631</v>
      </c>
      <c r="C33" s="323"/>
      <c r="D33" s="319" t="s">
        <v>554</v>
      </c>
      <c r="E33" s="321" t="s">
        <v>141</v>
      </c>
      <c r="F33" s="301">
        <v>217045.50715639099</v>
      </c>
      <c r="G33" s="310">
        <v>0</v>
      </c>
      <c r="H33" s="303">
        <v>1138964.5780719763</v>
      </c>
      <c r="I33" s="303">
        <v>0</v>
      </c>
      <c r="J33" s="314">
        <f t="shared" si="2"/>
        <v>1356010.0852283672</v>
      </c>
      <c r="K33" s="307">
        <f t="shared" si="3"/>
        <v>0</v>
      </c>
      <c r="L33" s="320">
        <v>0</v>
      </c>
    </row>
    <row r="34" spans="1:12" x14ac:dyDescent="0.25">
      <c r="A34" s="321" t="s">
        <v>632</v>
      </c>
      <c r="B34" s="321" t="s">
        <v>633</v>
      </c>
      <c r="C34" s="323"/>
      <c r="D34" s="319" t="s">
        <v>589</v>
      </c>
      <c r="E34" s="321" t="s">
        <v>142</v>
      </c>
      <c r="F34" s="301">
        <v>932133.80829599942</v>
      </c>
      <c r="G34" s="310">
        <v>0</v>
      </c>
      <c r="H34" s="303">
        <v>3955161.9414512734</v>
      </c>
      <c r="I34" s="303">
        <v>0</v>
      </c>
      <c r="J34" s="314">
        <f t="shared" si="2"/>
        <v>4887295.7497472726</v>
      </c>
      <c r="K34" s="307">
        <f t="shared" si="3"/>
        <v>0</v>
      </c>
      <c r="L34" s="320">
        <v>0</v>
      </c>
    </row>
    <row r="35" spans="1:12" x14ac:dyDescent="0.25">
      <c r="A35" s="321" t="s">
        <v>634</v>
      </c>
      <c r="B35" s="321" t="s">
        <v>635</v>
      </c>
      <c r="C35" s="323" t="s">
        <v>596</v>
      </c>
      <c r="D35" s="319" t="s">
        <v>578</v>
      </c>
      <c r="E35" s="321" t="s">
        <v>143</v>
      </c>
      <c r="F35" s="301">
        <v>224711.65361389657</v>
      </c>
      <c r="G35" s="310">
        <v>56177.913403474144</v>
      </c>
      <c r="H35" s="303">
        <v>1025479.4645475557</v>
      </c>
      <c r="I35" s="303">
        <v>256369.86613688892</v>
      </c>
      <c r="J35" s="314">
        <f t="shared" si="2"/>
        <v>1250191.1181614522</v>
      </c>
      <c r="K35" s="307">
        <f t="shared" si="3"/>
        <v>312547.77954036306</v>
      </c>
      <c r="L35" s="320">
        <v>0</v>
      </c>
    </row>
    <row r="36" spans="1:12" x14ac:dyDescent="0.25">
      <c r="A36" s="321" t="s">
        <v>636</v>
      </c>
      <c r="B36" s="321" t="s">
        <v>637</v>
      </c>
      <c r="C36" s="323" t="s">
        <v>638</v>
      </c>
      <c r="D36" s="319" t="s">
        <v>578</v>
      </c>
      <c r="E36" s="321" t="s">
        <v>144</v>
      </c>
      <c r="F36" s="301">
        <v>559645.25334655028</v>
      </c>
      <c r="G36" s="310">
        <v>139911.31333663757</v>
      </c>
      <c r="H36" s="303">
        <v>1694955.6888564602</v>
      </c>
      <c r="I36" s="303">
        <v>423738.92221411504</v>
      </c>
      <c r="J36" s="314">
        <f t="shared" si="2"/>
        <v>2254600.9422030104</v>
      </c>
      <c r="K36" s="307">
        <f t="shared" si="3"/>
        <v>563650.23555075261</v>
      </c>
      <c r="L36" s="320">
        <v>0</v>
      </c>
    </row>
    <row r="37" spans="1:12" x14ac:dyDescent="0.25">
      <c r="A37" s="321" t="s">
        <v>639</v>
      </c>
      <c r="B37" s="321" t="s">
        <v>640</v>
      </c>
      <c r="C37" s="323"/>
      <c r="D37" s="319" t="s">
        <v>582</v>
      </c>
      <c r="E37" s="321" t="s">
        <v>145</v>
      </c>
      <c r="F37" s="301">
        <v>820371.33974836709</v>
      </c>
      <c r="G37" s="310">
        <v>0</v>
      </c>
      <c r="H37" s="303">
        <v>7982819.2356569208</v>
      </c>
      <c r="I37" s="303">
        <v>0</v>
      </c>
      <c r="J37" s="314">
        <f t="shared" si="2"/>
        <v>8803190.5754052885</v>
      </c>
      <c r="K37" s="307">
        <f t="shared" si="3"/>
        <v>0</v>
      </c>
      <c r="L37" s="320">
        <v>0</v>
      </c>
    </row>
    <row r="38" spans="1:12" x14ac:dyDescent="0.25">
      <c r="A38" s="321" t="s">
        <v>641</v>
      </c>
      <c r="B38" s="321" t="s">
        <v>642</v>
      </c>
      <c r="C38" s="323" t="s">
        <v>596</v>
      </c>
      <c r="D38" s="319" t="s">
        <v>578</v>
      </c>
      <c r="E38" s="321" t="s">
        <v>146</v>
      </c>
      <c r="F38" s="301">
        <v>508262.38630263065</v>
      </c>
      <c r="G38" s="310">
        <v>127065.59657565766</v>
      </c>
      <c r="H38" s="303">
        <v>168792.8728888889</v>
      </c>
      <c r="I38" s="303">
        <v>42198.218222222218</v>
      </c>
      <c r="J38" s="314">
        <f t="shared" si="2"/>
        <v>677055.25919151958</v>
      </c>
      <c r="K38" s="307">
        <f t="shared" si="3"/>
        <v>169263.8147978799</v>
      </c>
      <c r="L38" s="320">
        <v>0</v>
      </c>
    </row>
    <row r="39" spans="1:12" x14ac:dyDescent="0.25">
      <c r="A39" s="321" t="s">
        <v>643</v>
      </c>
      <c r="B39" s="321" t="s">
        <v>644</v>
      </c>
      <c r="C39" s="323"/>
      <c r="D39" s="319" t="s">
        <v>554</v>
      </c>
      <c r="E39" s="321" t="s">
        <v>147</v>
      </c>
      <c r="F39" s="385">
        <v>271428.26913071156</v>
      </c>
      <c r="G39" s="310">
        <v>0</v>
      </c>
      <c r="H39" s="303">
        <v>1830678.9417777776</v>
      </c>
      <c r="I39" s="303">
        <v>0</v>
      </c>
      <c r="J39" s="314">
        <f t="shared" si="2"/>
        <v>2102107.2109084893</v>
      </c>
      <c r="K39" s="307">
        <f t="shared" si="3"/>
        <v>0</v>
      </c>
      <c r="L39" s="320">
        <v>0</v>
      </c>
    </row>
    <row r="40" spans="1:12" x14ac:dyDescent="0.25">
      <c r="A40" s="321" t="s">
        <v>645</v>
      </c>
      <c r="B40" s="321" t="s">
        <v>646</v>
      </c>
      <c r="C40" s="323"/>
      <c r="D40" s="319" t="s">
        <v>604</v>
      </c>
      <c r="E40" s="321" t="s">
        <v>148</v>
      </c>
      <c r="F40" s="301">
        <v>1410137.6753985998</v>
      </c>
      <c r="G40" s="310">
        <v>0</v>
      </c>
      <c r="H40" s="303">
        <v>5532964.1183972917</v>
      </c>
      <c r="I40" s="303">
        <v>0</v>
      </c>
      <c r="J40" s="314">
        <f t="shared" si="2"/>
        <v>6943101.7937958911</v>
      </c>
      <c r="K40" s="307">
        <f t="shared" si="3"/>
        <v>0</v>
      </c>
      <c r="L40" s="320">
        <v>0</v>
      </c>
    </row>
    <row r="41" spans="1:12" x14ac:dyDescent="0.25">
      <c r="A41" s="321" t="s">
        <v>647</v>
      </c>
      <c r="B41" s="321" t="s">
        <v>648</v>
      </c>
      <c r="C41" s="323" t="s">
        <v>638</v>
      </c>
      <c r="D41" s="319" t="s">
        <v>578</v>
      </c>
      <c r="E41" s="321" t="s">
        <v>149</v>
      </c>
      <c r="F41" s="301">
        <v>541841.75787558395</v>
      </c>
      <c r="G41" s="310">
        <v>135460.43946889599</v>
      </c>
      <c r="H41" s="303">
        <v>1632236.498110563</v>
      </c>
      <c r="I41" s="303">
        <v>408059.12452764076</v>
      </c>
      <c r="J41" s="314">
        <f t="shared" si="2"/>
        <v>2174078.2559861471</v>
      </c>
      <c r="K41" s="307">
        <f t="shared" si="3"/>
        <v>543519.56399653677</v>
      </c>
      <c r="L41" s="320">
        <v>0</v>
      </c>
    </row>
    <row r="42" spans="1:12" x14ac:dyDescent="0.25">
      <c r="A42" s="321" t="s">
        <v>649</v>
      </c>
      <c r="B42" s="321" t="s">
        <v>650</v>
      </c>
      <c r="C42" s="323"/>
      <c r="D42" s="319" t="s">
        <v>582</v>
      </c>
      <c r="E42" s="321" t="s">
        <v>150</v>
      </c>
      <c r="F42" s="301">
        <v>249092.52205784482</v>
      </c>
      <c r="G42" s="310">
        <v>0</v>
      </c>
      <c r="H42" s="303">
        <v>2282331.1334076901</v>
      </c>
      <c r="I42" s="303">
        <v>0</v>
      </c>
      <c r="J42" s="314">
        <f t="shared" si="2"/>
        <v>2531423.6554655349</v>
      </c>
      <c r="K42" s="307">
        <f t="shared" si="3"/>
        <v>0</v>
      </c>
      <c r="L42" s="320">
        <v>0</v>
      </c>
    </row>
    <row r="43" spans="1:12" x14ac:dyDescent="0.25">
      <c r="A43" s="321" t="s">
        <v>651</v>
      </c>
      <c r="B43" s="321" t="s">
        <v>652</v>
      </c>
      <c r="C43" s="323" t="s">
        <v>653</v>
      </c>
      <c r="D43" s="319" t="s">
        <v>611</v>
      </c>
      <c r="E43" s="321" t="s">
        <v>151</v>
      </c>
      <c r="F43" s="301">
        <v>294480.00227134203</v>
      </c>
      <c r="G43" s="310">
        <v>73620.000567835508</v>
      </c>
      <c r="H43" s="303">
        <v>1294759.0223763406</v>
      </c>
      <c r="I43" s="303">
        <v>323689.75559408515</v>
      </c>
      <c r="J43" s="314">
        <f t="shared" si="2"/>
        <v>1589239.0246476827</v>
      </c>
      <c r="K43" s="307">
        <f t="shared" si="3"/>
        <v>397309.75616192067</v>
      </c>
      <c r="L43" s="320">
        <v>0</v>
      </c>
    </row>
    <row r="44" spans="1:12" x14ac:dyDescent="0.25">
      <c r="A44" s="321" t="s">
        <v>654</v>
      </c>
      <c r="B44" s="321" t="s">
        <v>655</v>
      </c>
      <c r="C44" s="323" t="s">
        <v>656</v>
      </c>
      <c r="D44" s="319" t="s">
        <v>578</v>
      </c>
      <c r="E44" s="321" t="s">
        <v>152</v>
      </c>
      <c r="F44" s="301">
        <v>216243.69559097328</v>
      </c>
      <c r="G44" s="310">
        <v>54060.92389774332</v>
      </c>
      <c r="H44" s="303">
        <v>282240.74247111101</v>
      </c>
      <c r="I44" s="303">
        <v>70560.185617777752</v>
      </c>
      <c r="J44" s="314">
        <f t="shared" si="2"/>
        <v>498484.43806208426</v>
      </c>
      <c r="K44" s="307">
        <f t="shared" si="3"/>
        <v>124621.10951552106</v>
      </c>
      <c r="L44" s="320">
        <v>0</v>
      </c>
    </row>
    <row r="45" spans="1:12" x14ac:dyDescent="0.25">
      <c r="A45" s="321" t="s">
        <v>657</v>
      </c>
      <c r="B45" s="321" t="s">
        <v>658</v>
      </c>
      <c r="C45" s="323" t="s">
        <v>568</v>
      </c>
      <c r="D45" s="319" t="s">
        <v>563</v>
      </c>
      <c r="E45" s="321" t="s">
        <v>153</v>
      </c>
      <c r="F45" s="301">
        <v>17434.726134416771</v>
      </c>
      <c r="G45" s="310">
        <v>4358.6815336041927</v>
      </c>
      <c r="H45" s="303">
        <v>129315.58805333337</v>
      </c>
      <c r="I45" s="303">
        <v>32328.897013333346</v>
      </c>
      <c r="J45" s="314">
        <f t="shared" si="2"/>
        <v>146750.31418775013</v>
      </c>
      <c r="K45" s="307">
        <f t="shared" si="3"/>
        <v>36687.578546937541</v>
      </c>
      <c r="L45" s="320">
        <v>0</v>
      </c>
    </row>
    <row r="46" spans="1:12" x14ac:dyDescent="0.25">
      <c r="A46" s="321" t="s">
        <v>659</v>
      </c>
      <c r="B46" s="321" t="s">
        <v>660</v>
      </c>
      <c r="C46" s="323" t="s">
        <v>661</v>
      </c>
      <c r="D46" s="319" t="s">
        <v>559</v>
      </c>
      <c r="E46" s="321" t="s">
        <v>154</v>
      </c>
      <c r="F46" s="301">
        <v>283942.29682290921</v>
      </c>
      <c r="G46" s="310">
        <v>70985.574205727302</v>
      </c>
      <c r="H46" s="303">
        <v>323448.63467927999</v>
      </c>
      <c r="I46" s="303">
        <v>80862.158669819997</v>
      </c>
      <c r="J46" s="314">
        <f t="shared" si="2"/>
        <v>607390.93150218925</v>
      </c>
      <c r="K46" s="307">
        <f t="shared" si="3"/>
        <v>151847.73287554731</v>
      </c>
      <c r="L46" s="320">
        <v>0</v>
      </c>
    </row>
    <row r="47" spans="1:12" x14ac:dyDescent="0.25">
      <c r="A47" s="321" t="s">
        <v>662</v>
      </c>
      <c r="B47" s="321" t="s">
        <v>663</v>
      </c>
      <c r="C47" s="323"/>
      <c r="D47" s="319" t="s">
        <v>559</v>
      </c>
      <c r="E47" s="321" t="s">
        <v>155</v>
      </c>
      <c r="F47" s="301">
        <v>35000</v>
      </c>
      <c r="G47" s="310">
        <v>0</v>
      </c>
      <c r="H47" s="303">
        <v>855718.40833992674</v>
      </c>
      <c r="I47" s="303">
        <v>0</v>
      </c>
      <c r="J47" s="314">
        <f t="shared" si="2"/>
        <v>890718.40833992674</v>
      </c>
      <c r="K47" s="307">
        <f t="shared" si="3"/>
        <v>0</v>
      </c>
      <c r="L47" s="320">
        <v>0</v>
      </c>
    </row>
    <row r="48" spans="1:12" x14ac:dyDescent="0.25">
      <c r="A48" s="321" t="s">
        <v>664</v>
      </c>
      <c r="B48" s="321" t="s">
        <v>665</v>
      </c>
      <c r="C48" s="323"/>
      <c r="D48" s="319" t="s">
        <v>589</v>
      </c>
      <c r="E48" s="321" t="s">
        <v>156</v>
      </c>
      <c r="F48" s="301">
        <v>362404.02831374289</v>
      </c>
      <c r="G48" s="310">
        <v>0</v>
      </c>
      <c r="H48" s="303">
        <v>685248.58335999993</v>
      </c>
      <c r="I48" s="303">
        <v>0</v>
      </c>
      <c r="J48" s="314">
        <f t="shared" si="2"/>
        <v>1047652.6116737428</v>
      </c>
      <c r="K48" s="307">
        <f t="shared" si="3"/>
        <v>0</v>
      </c>
      <c r="L48" s="320">
        <v>0</v>
      </c>
    </row>
    <row r="49" spans="1:12" x14ac:dyDescent="0.25">
      <c r="A49" s="321" t="s">
        <v>666</v>
      </c>
      <c r="B49" s="321" t="s">
        <v>667</v>
      </c>
      <c r="C49" s="323" t="s">
        <v>668</v>
      </c>
      <c r="D49" s="319" t="s">
        <v>578</v>
      </c>
      <c r="E49" s="321" t="s">
        <v>157</v>
      </c>
      <c r="F49" s="301">
        <v>1495776.07055912</v>
      </c>
      <c r="G49" s="310">
        <v>373944.01763978001</v>
      </c>
      <c r="H49" s="303">
        <v>4008590.1199468714</v>
      </c>
      <c r="I49" s="303">
        <v>1002147.529986718</v>
      </c>
      <c r="J49" s="314">
        <f t="shared" si="2"/>
        <v>5504366.1905059917</v>
      </c>
      <c r="K49" s="307">
        <f t="shared" si="3"/>
        <v>1376091.5476264979</v>
      </c>
      <c r="L49" s="320">
        <v>0</v>
      </c>
    </row>
    <row r="50" spans="1:12" x14ac:dyDescent="0.25">
      <c r="A50" s="321" t="s">
        <v>669</v>
      </c>
      <c r="B50" s="321" t="s">
        <v>670</v>
      </c>
      <c r="C50" s="323"/>
      <c r="D50" s="319" t="s">
        <v>582</v>
      </c>
      <c r="E50" s="321" t="s">
        <v>158</v>
      </c>
      <c r="F50" s="301">
        <v>1892741.1499763064</v>
      </c>
      <c r="G50" s="310">
        <v>0</v>
      </c>
      <c r="H50" s="303">
        <v>3273371.9438178269</v>
      </c>
      <c r="I50" s="303">
        <v>0</v>
      </c>
      <c r="J50" s="314">
        <f t="shared" si="2"/>
        <v>5166113.0937941335</v>
      </c>
      <c r="K50" s="307">
        <f t="shared" si="3"/>
        <v>0</v>
      </c>
      <c r="L50" s="320">
        <v>0</v>
      </c>
    </row>
    <row r="51" spans="1:12" x14ac:dyDescent="0.25">
      <c r="A51" s="321" t="s">
        <v>671</v>
      </c>
      <c r="B51" s="321" t="s">
        <v>672</v>
      </c>
      <c r="C51" s="323" t="s">
        <v>673</v>
      </c>
      <c r="D51" s="319" t="s">
        <v>611</v>
      </c>
      <c r="E51" s="321" t="s">
        <v>159</v>
      </c>
      <c r="F51" s="301">
        <v>610840.77408228547</v>
      </c>
      <c r="G51" s="310">
        <v>152710.19352057137</v>
      </c>
      <c r="H51" s="303">
        <v>826321.76205050724</v>
      </c>
      <c r="I51" s="303">
        <v>206580.44051262681</v>
      </c>
      <c r="J51" s="314">
        <f t="shared" si="2"/>
        <v>1437162.5361327927</v>
      </c>
      <c r="K51" s="307">
        <f t="shared" si="3"/>
        <v>359290.63403319818</v>
      </c>
      <c r="L51" s="320">
        <v>0</v>
      </c>
    </row>
    <row r="52" spans="1:12" x14ac:dyDescent="0.25">
      <c r="A52" s="321" t="s">
        <v>674</v>
      </c>
      <c r="B52" s="321" t="s">
        <v>675</v>
      </c>
      <c r="C52" s="323" t="s">
        <v>571</v>
      </c>
      <c r="D52" s="319" t="s">
        <v>554</v>
      </c>
      <c r="E52" s="321" t="s">
        <v>160</v>
      </c>
      <c r="F52" s="301">
        <v>1185605.7198482235</v>
      </c>
      <c r="G52" s="310">
        <v>296401.42996205587</v>
      </c>
      <c r="H52" s="303">
        <v>581479.37465314986</v>
      </c>
      <c r="I52" s="303">
        <v>145369.84366328747</v>
      </c>
      <c r="J52" s="314">
        <f t="shared" si="2"/>
        <v>1767085.0945013734</v>
      </c>
      <c r="K52" s="307">
        <f t="shared" si="3"/>
        <v>441771.27362534334</v>
      </c>
      <c r="L52" s="320">
        <v>0</v>
      </c>
    </row>
    <row r="53" spans="1:12" x14ac:dyDescent="0.25">
      <c r="A53" s="321" t="s">
        <v>676</v>
      </c>
      <c r="B53" s="321" t="s">
        <v>677</v>
      </c>
      <c r="C53" s="323" t="s">
        <v>558</v>
      </c>
      <c r="D53" s="319" t="s">
        <v>559</v>
      </c>
      <c r="E53" s="321" t="s">
        <v>161</v>
      </c>
      <c r="F53" s="301">
        <v>350516.18618127488</v>
      </c>
      <c r="G53" s="310">
        <v>87629.046545318721</v>
      </c>
      <c r="H53" s="303">
        <v>1214803.8112873165</v>
      </c>
      <c r="I53" s="303">
        <v>303700.95282182912</v>
      </c>
      <c r="J53" s="314">
        <f t="shared" si="2"/>
        <v>1565319.9974685914</v>
      </c>
      <c r="K53" s="307">
        <f t="shared" si="3"/>
        <v>391329.99936714786</v>
      </c>
      <c r="L53" s="320">
        <v>0</v>
      </c>
    </row>
    <row r="54" spans="1:12" x14ac:dyDescent="0.25">
      <c r="A54" s="321" t="s">
        <v>678</v>
      </c>
      <c r="B54" s="321" t="s">
        <v>679</v>
      </c>
      <c r="C54" s="323" t="s">
        <v>596</v>
      </c>
      <c r="D54" s="319" t="s">
        <v>578</v>
      </c>
      <c r="E54" s="321" t="s">
        <v>162</v>
      </c>
      <c r="F54" s="301">
        <v>12600</v>
      </c>
      <c r="G54" s="310">
        <v>3150</v>
      </c>
      <c r="H54" s="303">
        <v>556396.47341511119</v>
      </c>
      <c r="I54" s="303">
        <v>139099.1183537778</v>
      </c>
      <c r="J54" s="314">
        <f t="shared" si="2"/>
        <v>568996.47341511119</v>
      </c>
      <c r="K54" s="307">
        <f t="shared" si="3"/>
        <v>142249.1183537778</v>
      </c>
      <c r="L54" s="320">
        <v>0</v>
      </c>
    </row>
    <row r="55" spans="1:12" x14ac:dyDescent="0.25">
      <c r="A55" s="321" t="s">
        <v>680</v>
      </c>
      <c r="B55" s="321" t="s">
        <v>681</v>
      </c>
      <c r="C55" s="323"/>
      <c r="D55" s="319" t="s">
        <v>578</v>
      </c>
      <c r="E55" s="321" t="s">
        <v>163</v>
      </c>
      <c r="F55" s="301">
        <v>2262787.238021424</v>
      </c>
      <c r="G55" s="310">
        <v>0</v>
      </c>
      <c r="H55" s="303">
        <v>5905907.6320646638</v>
      </c>
      <c r="I55" s="303">
        <v>0</v>
      </c>
      <c r="J55" s="314">
        <f t="shared" si="2"/>
        <v>8168694.8700860878</v>
      </c>
      <c r="K55" s="307">
        <f t="shared" si="3"/>
        <v>0</v>
      </c>
      <c r="L55" s="320">
        <v>0</v>
      </c>
    </row>
    <row r="56" spans="1:12" x14ac:dyDescent="0.25">
      <c r="A56" s="321" t="s">
        <v>682</v>
      </c>
      <c r="B56" s="321" t="s">
        <v>683</v>
      </c>
      <c r="C56" s="323" t="s">
        <v>614</v>
      </c>
      <c r="D56" s="319" t="s">
        <v>563</v>
      </c>
      <c r="E56" s="321" t="s">
        <v>164</v>
      </c>
      <c r="F56" s="301">
        <v>988033.81263783167</v>
      </c>
      <c r="G56" s="310">
        <v>247008.45315945792</v>
      </c>
      <c r="H56" s="303">
        <v>2742694.7778673042</v>
      </c>
      <c r="I56" s="303">
        <v>685673.69446682592</v>
      </c>
      <c r="J56" s="314">
        <f t="shared" si="2"/>
        <v>3730728.5905051357</v>
      </c>
      <c r="K56" s="307">
        <f t="shared" si="3"/>
        <v>932682.14762628381</v>
      </c>
      <c r="L56" s="320">
        <v>0</v>
      </c>
    </row>
    <row r="57" spans="1:12" x14ac:dyDescent="0.25">
      <c r="A57" s="321" t="s">
        <v>684</v>
      </c>
      <c r="B57" s="321" t="s">
        <v>685</v>
      </c>
      <c r="C57" s="323" t="s">
        <v>596</v>
      </c>
      <c r="D57" s="319" t="s">
        <v>578</v>
      </c>
      <c r="E57" s="321" t="s">
        <v>165</v>
      </c>
      <c r="F57" s="301">
        <v>884158.17329962039</v>
      </c>
      <c r="G57" s="310">
        <v>221039.5433249051</v>
      </c>
      <c r="H57" s="303">
        <v>2930455.6656583436</v>
      </c>
      <c r="I57" s="303">
        <v>732613.91641458578</v>
      </c>
      <c r="J57" s="314">
        <f t="shared" si="2"/>
        <v>3814613.838957964</v>
      </c>
      <c r="K57" s="307">
        <f t="shared" si="3"/>
        <v>953653.45973949088</v>
      </c>
      <c r="L57" s="320">
        <v>0</v>
      </c>
    </row>
    <row r="58" spans="1:12" x14ac:dyDescent="0.25">
      <c r="A58" s="321" t="s">
        <v>686</v>
      </c>
      <c r="B58" s="321" t="s">
        <v>687</v>
      </c>
      <c r="C58" s="323" t="s">
        <v>688</v>
      </c>
      <c r="D58" s="319" t="s">
        <v>604</v>
      </c>
      <c r="E58" s="321" t="s">
        <v>166</v>
      </c>
      <c r="F58" s="301">
        <v>230578.79584795819</v>
      </c>
      <c r="G58" s="310">
        <v>57644.698961989547</v>
      </c>
      <c r="H58" s="303">
        <v>1238217.7751380559</v>
      </c>
      <c r="I58" s="303">
        <v>309554.44378451398</v>
      </c>
      <c r="J58" s="314">
        <f t="shared" si="2"/>
        <v>1468796.5709860141</v>
      </c>
      <c r="K58" s="307">
        <f t="shared" si="3"/>
        <v>367199.14274650352</v>
      </c>
      <c r="L58" s="320">
        <v>0</v>
      </c>
    </row>
    <row r="59" spans="1:12" x14ac:dyDescent="0.25">
      <c r="A59" s="321" t="s">
        <v>689</v>
      </c>
      <c r="B59" s="321" t="s">
        <v>690</v>
      </c>
      <c r="C59" s="323" t="s">
        <v>691</v>
      </c>
      <c r="D59" s="319" t="s">
        <v>554</v>
      </c>
      <c r="E59" s="321" t="s">
        <v>167</v>
      </c>
      <c r="F59" s="301">
        <v>1763888.1178668072</v>
      </c>
      <c r="G59" s="310">
        <v>440972.02946670179</v>
      </c>
      <c r="H59" s="303">
        <v>3322667.8674436067</v>
      </c>
      <c r="I59" s="303">
        <v>830666.9668609018</v>
      </c>
      <c r="J59" s="314">
        <f t="shared" si="2"/>
        <v>5086555.9853104139</v>
      </c>
      <c r="K59" s="307">
        <f t="shared" si="3"/>
        <v>1271638.9963276037</v>
      </c>
      <c r="L59" s="320">
        <v>0</v>
      </c>
    </row>
    <row r="60" spans="1:12" x14ac:dyDescent="0.25">
      <c r="A60" s="321" t="s">
        <v>692</v>
      </c>
      <c r="B60" s="321" t="s">
        <v>693</v>
      </c>
      <c r="C60" s="323"/>
      <c r="D60" s="319" t="s">
        <v>559</v>
      </c>
      <c r="E60" s="321" t="s">
        <v>168</v>
      </c>
      <c r="F60" s="301">
        <v>2027561.0990379669</v>
      </c>
      <c r="G60" s="310">
        <v>0</v>
      </c>
      <c r="H60" s="303">
        <v>7299907.0788833443</v>
      </c>
      <c r="I60" s="303">
        <v>0</v>
      </c>
      <c r="J60" s="314">
        <f t="shared" si="2"/>
        <v>9327468.1779213119</v>
      </c>
      <c r="K60" s="307">
        <f t="shared" si="3"/>
        <v>0</v>
      </c>
      <c r="L60" s="320">
        <v>0</v>
      </c>
    </row>
    <row r="61" spans="1:12" x14ac:dyDescent="0.25">
      <c r="A61" s="321" t="s">
        <v>694</v>
      </c>
      <c r="B61" s="321" t="s">
        <v>695</v>
      </c>
      <c r="C61" s="323"/>
      <c r="D61" s="319" t="s">
        <v>559</v>
      </c>
      <c r="E61" s="321" t="s">
        <v>169</v>
      </c>
      <c r="F61" s="301">
        <v>2998602.0717710806</v>
      </c>
      <c r="G61" s="310">
        <v>0</v>
      </c>
      <c r="H61" s="303">
        <v>7255123.8948404472</v>
      </c>
      <c r="I61" s="303">
        <v>0</v>
      </c>
      <c r="J61" s="314">
        <f t="shared" si="2"/>
        <v>10253725.966611527</v>
      </c>
      <c r="K61" s="307">
        <f t="shared" si="3"/>
        <v>0</v>
      </c>
      <c r="L61" s="320">
        <v>0</v>
      </c>
    </row>
    <row r="62" spans="1:12" x14ac:dyDescent="0.25">
      <c r="A62" s="321" t="s">
        <v>696</v>
      </c>
      <c r="B62" s="321" t="s">
        <v>697</v>
      </c>
      <c r="C62" s="323" t="s">
        <v>562</v>
      </c>
      <c r="D62" s="319" t="s">
        <v>563</v>
      </c>
      <c r="E62" s="321" t="s">
        <v>170</v>
      </c>
      <c r="F62" s="301">
        <v>5320</v>
      </c>
      <c r="G62" s="310">
        <v>1330</v>
      </c>
      <c r="H62" s="303">
        <v>307339.31200000003</v>
      </c>
      <c r="I62" s="303">
        <v>76834.828000000009</v>
      </c>
      <c r="J62" s="314">
        <f t="shared" si="2"/>
        <v>312659.31200000003</v>
      </c>
      <c r="K62" s="307">
        <f t="shared" si="3"/>
        <v>78164.828000000009</v>
      </c>
      <c r="L62" s="320">
        <v>0</v>
      </c>
    </row>
    <row r="63" spans="1:12" x14ac:dyDescent="0.25">
      <c r="A63" s="321" t="s">
        <v>698</v>
      </c>
      <c r="B63" s="321" t="s">
        <v>699</v>
      </c>
      <c r="C63" s="323" t="s">
        <v>553</v>
      </c>
      <c r="D63" s="319" t="s">
        <v>554</v>
      </c>
      <c r="E63" s="321" t="s">
        <v>171</v>
      </c>
      <c r="F63" s="301">
        <v>403751.53942020313</v>
      </c>
      <c r="G63" s="310">
        <v>100937.88485505078</v>
      </c>
      <c r="H63" s="303">
        <v>1773850.5463649025</v>
      </c>
      <c r="I63" s="303">
        <v>443462.63659122557</v>
      </c>
      <c r="J63" s="314">
        <f t="shared" si="2"/>
        <v>2177602.0857851058</v>
      </c>
      <c r="K63" s="307">
        <f t="shared" si="3"/>
        <v>544400.52144627634</v>
      </c>
      <c r="L63" s="320">
        <v>0</v>
      </c>
    </row>
    <row r="64" spans="1:12" x14ac:dyDescent="0.25">
      <c r="A64" s="321" t="s">
        <v>700</v>
      </c>
      <c r="B64" s="321" t="s">
        <v>701</v>
      </c>
      <c r="C64" s="323" t="s">
        <v>574</v>
      </c>
      <c r="D64" s="319" t="s">
        <v>554</v>
      </c>
      <c r="E64" s="321" t="s">
        <v>172</v>
      </c>
      <c r="F64" s="301">
        <v>93871.638624831845</v>
      </c>
      <c r="G64" s="310">
        <v>23467.909656207961</v>
      </c>
      <c r="H64" s="303">
        <v>605736.49875911104</v>
      </c>
      <c r="I64" s="303">
        <v>151434.12468977776</v>
      </c>
      <c r="J64" s="314">
        <f t="shared" si="2"/>
        <v>699608.13738394284</v>
      </c>
      <c r="K64" s="307">
        <f t="shared" si="3"/>
        <v>174902.03434598571</v>
      </c>
      <c r="L64" s="320">
        <v>0</v>
      </c>
    </row>
    <row r="65" spans="1:12" x14ac:dyDescent="0.25">
      <c r="A65" s="321" t="s">
        <v>702</v>
      </c>
      <c r="B65" s="321" t="s">
        <v>703</v>
      </c>
      <c r="C65" s="323" t="s">
        <v>661</v>
      </c>
      <c r="D65" s="319" t="s">
        <v>559</v>
      </c>
      <c r="E65" s="321" t="s">
        <v>173</v>
      </c>
      <c r="F65" s="301">
        <v>549985.30703688192</v>
      </c>
      <c r="G65" s="310">
        <v>137496.32675922048</v>
      </c>
      <c r="H65" s="303">
        <v>2240135.1081005852</v>
      </c>
      <c r="I65" s="303">
        <v>560033.77702514618</v>
      </c>
      <c r="J65" s="314">
        <f t="shared" si="2"/>
        <v>2790120.415137467</v>
      </c>
      <c r="K65" s="307">
        <f t="shared" si="3"/>
        <v>697530.10378436663</v>
      </c>
      <c r="L65" s="320">
        <v>0</v>
      </c>
    </row>
    <row r="66" spans="1:12" x14ac:dyDescent="0.25">
      <c r="A66" s="321" t="s">
        <v>704</v>
      </c>
      <c r="B66" s="321" t="s">
        <v>705</v>
      </c>
      <c r="C66" s="323" t="s">
        <v>706</v>
      </c>
      <c r="D66" s="319" t="s">
        <v>604</v>
      </c>
      <c r="E66" s="321" t="s">
        <v>174</v>
      </c>
      <c r="F66" s="385">
        <v>237793.92768590414</v>
      </c>
      <c r="G66" s="386">
        <v>59448.481921476035</v>
      </c>
      <c r="H66" s="303">
        <v>237073.04928711106</v>
      </c>
      <c r="I66" s="303">
        <v>59268.262321777773</v>
      </c>
      <c r="J66" s="314">
        <f t="shared" si="2"/>
        <v>474866.97697301523</v>
      </c>
      <c r="K66" s="307">
        <f t="shared" si="3"/>
        <v>118716.74424325381</v>
      </c>
      <c r="L66" s="320">
        <v>0</v>
      </c>
    </row>
    <row r="67" spans="1:12" x14ac:dyDescent="0.25">
      <c r="A67" s="321" t="s">
        <v>707</v>
      </c>
      <c r="B67" s="321" t="s">
        <v>708</v>
      </c>
      <c r="C67" s="323"/>
      <c r="D67" s="319" t="s">
        <v>582</v>
      </c>
      <c r="E67" s="321" t="s">
        <v>175</v>
      </c>
      <c r="F67" s="301">
        <v>602936.07660995878</v>
      </c>
      <c r="G67" s="310">
        <v>0</v>
      </c>
      <c r="H67" s="303">
        <v>412669.75555555552</v>
      </c>
      <c r="I67" s="303">
        <v>0</v>
      </c>
      <c r="J67" s="314">
        <f t="shared" si="2"/>
        <v>1015605.8321655144</v>
      </c>
      <c r="K67" s="307">
        <f t="shared" si="3"/>
        <v>0</v>
      </c>
      <c r="L67" s="320">
        <v>0</v>
      </c>
    </row>
    <row r="68" spans="1:12" x14ac:dyDescent="0.25">
      <c r="A68" s="321" t="s">
        <v>709</v>
      </c>
      <c r="B68" s="321" t="s">
        <v>710</v>
      </c>
      <c r="C68" s="323" t="s">
        <v>596</v>
      </c>
      <c r="D68" s="319" t="s">
        <v>578</v>
      </c>
      <c r="E68" s="321" t="s">
        <v>176</v>
      </c>
      <c r="F68" s="301">
        <v>1176794.5864792943</v>
      </c>
      <c r="G68" s="310">
        <v>294198.64661982359</v>
      </c>
      <c r="H68" s="303">
        <v>2238131.2773635364</v>
      </c>
      <c r="I68" s="303">
        <v>559532.8193408841</v>
      </c>
      <c r="J68" s="314">
        <f t="shared" si="2"/>
        <v>3414925.863842831</v>
      </c>
      <c r="K68" s="307">
        <f t="shared" si="3"/>
        <v>853731.46596070775</v>
      </c>
      <c r="L68" s="320">
        <v>0</v>
      </c>
    </row>
    <row r="69" spans="1:12" x14ac:dyDescent="0.25">
      <c r="A69" s="321" t="s">
        <v>711</v>
      </c>
      <c r="B69" s="321" t="s">
        <v>712</v>
      </c>
      <c r="C69" s="323" t="s">
        <v>558</v>
      </c>
      <c r="D69" s="319" t="s">
        <v>559</v>
      </c>
      <c r="E69" s="321" t="s">
        <v>177</v>
      </c>
      <c r="F69" s="301">
        <v>34952.833626048785</v>
      </c>
      <c r="G69" s="310">
        <v>8738.2084065121962</v>
      </c>
      <c r="H69" s="303">
        <v>90264.38400000002</v>
      </c>
      <c r="I69" s="303">
        <v>22566.096000000009</v>
      </c>
      <c r="J69" s="314">
        <f t="shared" si="2"/>
        <v>125217.2176260488</v>
      </c>
      <c r="K69" s="307">
        <f t="shared" si="3"/>
        <v>31304.304406512205</v>
      </c>
      <c r="L69" s="320">
        <v>0</v>
      </c>
    </row>
    <row r="70" spans="1:12" x14ac:dyDescent="0.25">
      <c r="A70" s="321" t="s">
        <v>713</v>
      </c>
      <c r="B70" s="321" t="s">
        <v>714</v>
      </c>
      <c r="C70" s="323" t="s">
        <v>715</v>
      </c>
      <c r="D70" s="319" t="s">
        <v>563</v>
      </c>
      <c r="E70" s="321" t="s">
        <v>178</v>
      </c>
      <c r="F70" s="301">
        <v>534244.46913864964</v>
      </c>
      <c r="G70" s="310">
        <v>133561.11728466241</v>
      </c>
      <c r="H70" s="303">
        <v>1238387.0868391502</v>
      </c>
      <c r="I70" s="303">
        <v>309596.77170978754</v>
      </c>
      <c r="J70" s="314">
        <f t="shared" si="2"/>
        <v>1772631.5559777999</v>
      </c>
      <c r="K70" s="307">
        <f t="shared" si="3"/>
        <v>443157.88899444998</v>
      </c>
      <c r="L70" s="320">
        <v>0</v>
      </c>
    </row>
    <row r="71" spans="1:12" x14ac:dyDescent="0.25">
      <c r="A71" s="321" t="s">
        <v>716</v>
      </c>
      <c r="B71" s="321" t="s">
        <v>717</v>
      </c>
      <c r="C71" s="323"/>
      <c r="D71" s="319" t="s">
        <v>604</v>
      </c>
      <c r="E71" s="321" t="s">
        <v>179</v>
      </c>
      <c r="F71" s="385">
        <v>3375564.227047252</v>
      </c>
      <c r="G71" s="310">
        <v>0</v>
      </c>
      <c r="H71" s="303">
        <v>8330980.3729870571</v>
      </c>
      <c r="I71" s="303">
        <v>0</v>
      </c>
      <c r="J71" s="314">
        <f t="shared" si="2"/>
        <v>11706544.60003431</v>
      </c>
      <c r="K71" s="307">
        <f t="shared" si="3"/>
        <v>0</v>
      </c>
      <c r="L71" s="320">
        <v>0</v>
      </c>
    </row>
    <row r="72" spans="1:12" x14ac:dyDescent="0.25">
      <c r="A72" s="321" t="s">
        <v>718</v>
      </c>
      <c r="B72" s="321" t="s">
        <v>719</v>
      </c>
      <c r="C72" s="323" t="s">
        <v>688</v>
      </c>
      <c r="D72" s="319" t="s">
        <v>604</v>
      </c>
      <c r="E72" s="321" t="s">
        <v>180</v>
      </c>
      <c r="F72" s="301">
        <v>664637.84805789322</v>
      </c>
      <c r="G72" s="310">
        <v>166159.46201447331</v>
      </c>
      <c r="H72" s="303">
        <v>2590154.8150541335</v>
      </c>
      <c r="I72" s="303">
        <v>647538.70376353338</v>
      </c>
      <c r="J72" s="314">
        <f t="shared" ref="J72:J137" si="4">H72+F72</f>
        <v>3254792.6631120266</v>
      </c>
      <c r="K72" s="307">
        <f t="shared" ref="K72:K137" si="5">IF(I72&gt;0,I72+G72,0)</f>
        <v>813698.16577800666</v>
      </c>
      <c r="L72" s="320">
        <v>0</v>
      </c>
    </row>
    <row r="73" spans="1:12" x14ac:dyDescent="0.25">
      <c r="A73" s="321" t="s">
        <v>720</v>
      </c>
      <c r="B73" s="321" t="s">
        <v>721</v>
      </c>
      <c r="C73" s="323"/>
      <c r="D73" s="319" t="s">
        <v>611</v>
      </c>
      <c r="E73" s="321" t="s">
        <v>181</v>
      </c>
      <c r="F73" s="301">
        <v>1347931.6892706298</v>
      </c>
      <c r="G73" s="310">
        <v>0</v>
      </c>
      <c r="H73" s="303">
        <v>3687774.0371886697</v>
      </c>
      <c r="I73" s="303">
        <v>0</v>
      </c>
      <c r="J73" s="314">
        <f t="shared" si="4"/>
        <v>5035705.7264592992</v>
      </c>
      <c r="K73" s="307">
        <f t="shared" si="5"/>
        <v>0</v>
      </c>
      <c r="L73" s="320">
        <v>0</v>
      </c>
    </row>
    <row r="74" spans="1:12" x14ac:dyDescent="0.25">
      <c r="A74" s="321" t="s">
        <v>722</v>
      </c>
      <c r="B74" s="321" t="s">
        <v>723</v>
      </c>
      <c r="C74" s="323" t="s">
        <v>724</v>
      </c>
      <c r="D74" s="319" t="s">
        <v>589</v>
      </c>
      <c r="E74" s="321" t="s">
        <v>182</v>
      </c>
      <c r="F74" s="301">
        <v>6720</v>
      </c>
      <c r="G74" s="310">
        <v>1680</v>
      </c>
      <c r="H74" s="303">
        <v>510115.28801494197</v>
      </c>
      <c r="I74" s="303">
        <v>127528.82200373549</v>
      </c>
      <c r="J74" s="314">
        <f t="shared" si="4"/>
        <v>516835.28801494197</v>
      </c>
      <c r="K74" s="307">
        <f t="shared" si="5"/>
        <v>129208.82200373549</v>
      </c>
      <c r="L74" s="320">
        <v>0</v>
      </c>
    </row>
    <row r="75" spans="1:12" x14ac:dyDescent="0.25">
      <c r="A75" s="321" t="s">
        <v>725</v>
      </c>
      <c r="B75" s="321" t="s">
        <v>726</v>
      </c>
      <c r="C75" s="323" t="s">
        <v>553</v>
      </c>
      <c r="D75" s="319" t="s">
        <v>554</v>
      </c>
      <c r="E75" s="321" t="s">
        <v>183</v>
      </c>
      <c r="F75" s="385">
        <v>262515.46991780744</v>
      </c>
      <c r="G75" s="419">
        <v>65628.867479451859</v>
      </c>
      <c r="H75" s="303">
        <v>1210659.9927663961</v>
      </c>
      <c r="I75" s="303">
        <v>302664.99819159904</v>
      </c>
      <c r="J75" s="314">
        <f t="shared" si="4"/>
        <v>1473175.4626842036</v>
      </c>
      <c r="K75" s="307">
        <f t="shared" si="5"/>
        <v>368293.86567105091</v>
      </c>
      <c r="L75" s="320">
        <v>0</v>
      </c>
    </row>
    <row r="76" spans="1:12" x14ac:dyDescent="0.25">
      <c r="A76" s="321" t="s">
        <v>727</v>
      </c>
      <c r="B76" s="321" t="s">
        <v>728</v>
      </c>
      <c r="C76" s="323"/>
      <c r="D76" s="319" t="s">
        <v>582</v>
      </c>
      <c r="E76" s="321" t="s">
        <v>184</v>
      </c>
      <c r="F76" s="301">
        <v>1767995.3546301569</v>
      </c>
      <c r="G76" s="310">
        <v>0</v>
      </c>
      <c r="H76" s="303">
        <v>4916474.6413580263</v>
      </c>
      <c r="I76" s="303">
        <v>0</v>
      </c>
      <c r="J76" s="314">
        <f t="shared" si="4"/>
        <v>6684469.9959881827</v>
      </c>
      <c r="K76" s="307">
        <f t="shared" si="5"/>
        <v>0</v>
      </c>
      <c r="L76" s="320">
        <v>0</v>
      </c>
    </row>
    <row r="77" spans="1:12" x14ac:dyDescent="0.25">
      <c r="A77" s="321" t="s">
        <v>729</v>
      </c>
      <c r="B77" s="321" t="s">
        <v>730</v>
      </c>
      <c r="C77" s="323" t="s">
        <v>656</v>
      </c>
      <c r="D77" s="319" t="s">
        <v>578</v>
      </c>
      <c r="E77" s="321" t="s">
        <v>185</v>
      </c>
      <c r="F77" s="301">
        <v>544917.93056370399</v>
      </c>
      <c r="G77" s="310">
        <v>136229.482640926</v>
      </c>
      <c r="H77" s="303">
        <v>1633728.5327991503</v>
      </c>
      <c r="I77" s="303">
        <v>408432.13319978758</v>
      </c>
      <c r="J77" s="314">
        <f t="shared" si="4"/>
        <v>2178646.4633628544</v>
      </c>
      <c r="K77" s="307">
        <f t="shared" si="5"/>
        <v>544661.61584071361</v>
      </c>
      <c r="L77" s="320">
        <v>0</v>
      </c>
    </row>
    <row r="78" spans="1:12" x14ac:dyDescent="0.25">
      <c r="A78" s="321" t="s">
        <v>731</v>
      </c>
      <c r="B78" s="321" t="s">
        <v>732</v>
      </c>
      <c r="C78" s="323"/>
      <c r="D78" s="319" t="s">
        <v>733</v>
      </c>
      <c r="E78" s="321" t="s">
        <v>186</v>
      </c>
      <c r="F78" s="301">
        <v>425293.79130939342</v>
      </c>
      <c r="G78" s="310">
        <v>0</v>
      </c>
      <c r="H78" s="303">
        <v>1287668.7557172421</v>
      </c>
      <c r="I78" s="303">
        <v>0</v>
      </c>
      <c r="J78" s="314">
        <f t="shared" si="4"/>
        <v>1712962.5470266356</v>
      </c>
      <c r="K78" s="307">
        <f t="shared" si="5"/>
        <v>0</v>
      </c>
      <c r="L78" s="320">
        <v>0</v>
      </c>
    </row>
    <row r="79" spans="1:12" x14ac:dyDescent="0.25">
      <c r="A79" s="321" t="s">
        <v>734</v>
      </c>
      <c r="B79" s="321" t="s">
        <v>735</v>
      </c>
      <c r="C79" s="323" t="s">
        <v>571</v>
      </c>
      <c r="D79" s="319" t="s">
        <v>554</v>
      </c>
      <c r="E79" s="321" t="s">
        <v>187</v>
      </c>
      <c r="F79" s="301">
        <v>1369582.5307692355</v>
      </c>
      <c r="G79" s="310">
        <v>342395.63269230886</v>
      </c>
      <c r="H79" s="303">
        <v>3403926.3765564105</v>
      </c>
      <c r="I79" s="303">
        <v>850981.59413910261</v>
      </c>
      <c r="J79" s="314">
        <f t="shared" si="4"/>
        <v>4773508.9073256459</v>
      </c>
      <c r="K79" s="307">
        <f t="shared" si="5"/>
        <v>1193377.2268314115</v>
      </c>
      <c r="L79" s="320">
        <v>0</v>
      </c>
    </row>
    <row r="80" spans="1:12" x14ac:dyDescent="0.25">
      <c r="A80" s="321" t="s">
        <v>736</v>
      </c>
      <c r="B80" s="321" t="s">
        <v>737</v>
      </c>
      <c r="C80" s="323" t="s">
        <v>715</v>
      </c>
      <c r="D80" s="319" t="s">
        <v>563</v>
      </c>
      <c r="E80" s="321" t="s">
        <v>188</v>
      </c>
      <c r="F80" s="301">
        <v>977902.52553205751</v>
      </c>
      <c r="G80" s="310">
        <v>244475.63138301438</v>
      </c>
      <c r="H80" s="303">
        <v>2084951.8524170013</v>
      </c>
      <c r="I80" s="303">
        <v>521237.96310425026</v>
      </c>
      <c r="J80" s="314">
        <f t="shared" si="4"/>
        <v>3062854.377949059</v>
      </c>
      <c r="K80" s="307">
        <f t="shared" si="5"/>
        <v>765713.59448726464</v>
      </c>
      <c r="L80" s="320">
        <v>0</v>
      </c>
    </row>
    <row r="81" spans="1:12" x14ac:dyDescent="0.25">
      <c r="A81" s="321" t="s">
        <v>738</v>
      </c>
      <c r="B81" s="321" t="s">
        <v>739</v>
      </c>
      <c r="C81" s="323"/>
      <c r="D81" s="319" t="s">
        <v>563</v>
      </c>
      <c r="E81" s="321" t="s">
        <v>189</v>
      </c>
      <c r="F81" s="301">
        <v>272207.53772479045</v>
      </c>
      <c r="G81" s="310">
        <v>0</v>
      </c>
      <c r="H81" s="303">
        <v>1422020.2719434579</v>
      </c>
      <c r="I81" s="303">
        <v>0</v>
      </c>
      <c r="J81" s="314">
        <f t="shared" si="4"/>
        <v>1694227.8096682483</v>
      </c>
      <c r="K81" s="307">
        <f t="shared" si="5"/>
        <v>0</v>
      </c>
      <c r="L81" s="320">
        <v>0</v>
      </c>
    </row>
    <row r="82" spans="1:12" x14ac:dyDescent="0.25">
      <c r="A82" s="321" t="s">
        <v>740</v>
      </c>
      <c r="B82" s="321" t="s">
        <v>741</v>
      </c>
      <c r="C82" s="323" t="s">
        <v>562</v>
      </c>
      <c r="D82" s="319" t="s">
        <v>563</v>
      </c>
      <c r="E82" s="321" t="s">
        <v>190</v>
      </c>
      <c r="F82" s="301">
        <v>217685.02009571381</v>
      </c>
      <c r="G82" s="310">
        <v>54421.255023928454</v>
      </c>
      <c r="H82" s="303">
        <v>302269.97698648338</v>
      </c>
      <c r="I82" s="303">
        <v>75567.494246620845</v>
      </c>
      <c r="J82" s="314">
        <f t="shared" si="4"/>
        <v>519954.99708219722</v>
      </c>
      <c r="K82" s="307">
        <f t="shared" si="5"/>
        <v>129988.74927054931</v>
      </c>
      <c r="L82" s="320">
        <v>0</v>
      </c>
    </row>
    <row r="83" spans="1:12" x14ac:dyDescent="0.25">
      <c r="A83" s="321" t="s">
        <v>742</v>
      </c>
      <c r="B83" s="321" t="s">
        <v>743</v>
      </c>
      <c r="C83" s="323"/>
      <c r="D83" s="319" t="s">
        <v>589</v>
      </c>
      <c r="E83" s="321" t="s">
        <v>191</v>
      </c>
      <c r="F83" s="301">
        <v>1058678.0090292089</v>
      </c>
      <c r="G83" s="310">
        <v>0</v>
      </c>
      <c r="H83" s="303">
        <v>3410167.259088078</v>
      </c>
      <c r="I83" s="303">
        <v>0</v>
      </c>
      <c r="J83" s="314">
        <f t="shared" si="4"/>
        <v>4468845.2681172872</v>
      </c>
      <c r="K83" s="307">
        <f t="shared" si="5"/>
        <v>0</v>
      </c>
      <c r="L83" s="320">
        <v>0</v>
      </c>
    </row>
    <row r="84" spans="1:12" x14ac:dyDescent="0.25">
      <c r="A84" s="321"/>
      <c r="B84" s="321" t="s">
        <v>746</v>
      </c>
      <c r="C84" s="323"/>
      <c r="D84" s="319"/>
      <c r="E84" s="377" t="s">
        <v>193</v>
      </c>
      <c r="F84" s="441">
        <v>1040197.268325321</v>
      </c>
      <c r="G84" s="370">
        <v>0</v>
      </c>
      <c r="H84" s="371">
        <v>2801772.0681206114</v>
      </c>
      <c r="I84" s="371">
        <v>0</v>
      </c>
      <c r="J84" s="372">
        <f t="shared" si="4"/>
        <v>3841969.3364459323</v>
      </c>
      <c r="K84" s="378">
        <f t="shared" si="5"/>
        <v>0</v>
      </c>
    </row>
    <row r="85" spans="1:12" x14ac:dyDescent="0.25">
      <c r="A85" s="321" t="s">
        <v>744</v>
      </c>
      <c r="B85" s="321" t="s">
        <v>745</v>
      </c>
      <c r="C85" s="323" t="s">
        <v>571</v>
      </c>
      <c r="D85" s="319" t="s">
        <v>554</v>
      </c>
      <c r="E85" s="321" t="s">
        <v>192</v>
      </c>
      <c r="F85" s="301">
        <v>487965.39180054498</v>
      </c>
      <c r="G85" s="310">
        <v>121991.34795013625</v>
      </c>
      <c r="H85" s="303">
        <v>1240622.0029654964</v>
      </c>
      <c r="I85" s="303">
        <v>310155.5007413741</v>
      </c>
      <c r="J85" s="314">
        <f t="shared" si="4"/>
        <v>1728587.3947660413</v>
      </c>
      <c r="K85" s="307">
        <f t="shared" si="5"/>
        <v>432146.84869151033</v>
      </c>
      <c r="L85" s="320">
        <v>0</v>
      </c>
    </row>
    <row r="86" spans="1:12" x14ac:dyDescent="0.25">
      <c r="A86" s="321" t="s">
        <v>747</v>
      </c>
      <c r="B86" s="321" t="s">
        <v>748</v>
      </c>
      <c r="C86" s="323"/>
      <c r="D86" s="319" t="s">
        <v>611</v>
      </c>
      <c r="E86" s="321" t="s">
        <v>194</v>
      </c>
      <c r="F86" s="385">
        <v>67200</v>
      </c>
      <c r="G86" s="310">
        <v>0</v>
      </c>
      <c r="H86" s="303">
        <v>2068462.8157580004</v>
      </c>
      <c r="I86" s="303">
        <v>0</v>
      </c>
      <c r="J86" s="314">
        <f t="shared" si="4"/>
        <v>2135662.8157580001</v>
      </c>
      <c r="K86" s="307">
        <f t="shared" si="5"/>
        <v>0</v>
      </c>
      <c r="L86" s="320">
        <v>0</v>
      </c>
    </row>
    <row r="87" spans="1:12" x14ac:dyDescent="0.25">
      <c r="A87" s="321" t="s">
        <v>749</v>
      </c>
      <c r="B87" s="321" t="s">
        <v>750</v>
      </c>
      <c r="C87" s="323"/>
      <c r="D87" s="319" t="s">
        <v>733</v>
      </c>
      <c r="E87" s="321" t="s">
        <v>195</v>
      </c>
      <c r="F87" s="301">
        <v>1745029.8565314075</v>
      </c>
      <c r="G87" s="310">
        <v>0</v>
      </c>
      <c r="H87" s="303">
        <v>4964151.8211420467</v>
      </c>
      <c r="I87" s="303">
        <v>0</v>
      </c>
      <c r="J87" s="314">
        <f t="shared" si="4"/>
        <v>6709181.6776734544</v>
      </c>
      <c r="K87" s="307">
        <f t="shared" si="5"/>
        <v>0</v>
      </c>
      <c r="L87" s="320">
        <v>0</v>
      </c>
    </row>
    <row r="88" spans="1:12" x14ac:dyDescent="0.25">
      <c r="A88" s="321" t="s">
        <v>751</v>
      </c>
      <c r="B88" s="321" t="s">
        <v>752</v>
      </c>
      <c r="C88" s="323"/>
      <c r="D88" s="319" t="s">
        <v>582</v>
      </c>
      <c r="E88" s="321" t="s">
        <v>196</v>
      </c>
      <c r="F88" s="301">
        <v>1519653.7532169288</v>
      </c>
      <c r="G88" s="310">
        <v>0</v>
      </c>
      <c r="H88" s="303">
        <v>2601842.6228610594</v>
      </c>
      <c r="I88" s="303">
        <v>0</v>
      </c>
      <c r="J88" s="314">
        <f t="shared" si="4"/>
        <v>4121496.3760779882</v>
      </c>
      <c r="K88" s="307">
        <f t="shared" si="5"/>
        <v>0</v>
      </c>
      <c r="L88" s="320">
        <v>0</v>
      </c>
    </row>
    <row r="89" spans="1:12" x14ac:dyDescent="0.25">
      <c r="A89" s="321" t="s">
        <v>753</v>
      </c>
      <c r="B89" s="321" t="s">
        <v>754</v>
      </c>
      <c r="C89" s="323" t="s">
        <v>668</v>
      </c>
      <c r="D89" s="319" t="s">
        <v>578</v>
      </c>
      <c r="E89" s="321" t="s">
        <v>197</v>
      </c>
      <c r="F89" s="301">
        <v>179636.23924356527</v>
      </c>
      <c r="G89" s="310">
        <v>44909.059810891318</v>
      </c>
      <c r="H89" s="303">
        <v>393044.53706425591</v>
      </c>
      <c r="I89" s="303">
        <v>98261.134266063978</v>
      </c>
      <c r="J89" s="314">
        <f t="shared" si="4"/>
        <v>572680.77630782116</v>
      </c>
      <c r="K89" s="307">
        <f t="shared" si="5"/>
        <v>143170.19407695529</v>
      </c>
      <c r="L89" s="320">
        <v>0</v>
      </c>
    </row>
    <row r="90" spans="1:12" x14ac:dyDescent="0.25">
      <c r="A90" s="321" t="s">
        <v>755</v>
      </c>
      <c r="B90" s="321" t="s">
        <v>756</v>
      </c>
      <c r="C90" s="323" t="s">
        <v>757</v>
      </c>
      <c r="D90" s="319" t="s">
        <v>604</v>
      </c>
      <c r="E90" s="321" t="s">
        <v>198</v>
      </c>
      <c r="F90" s="301">
        <v>922408.7637266391</v>
      </c>
      <c r="G90" s="310">
        <v>230602.19093165977</v>
      </c>
      <c r="H90" s="303">
        <v>2975128.9899173789</v>
      </c>
      <c r="I90" s="303">
        <v>743782.2474793446</v>
      </c>
      <c r="J90" s="314">
        <f t="shared" si="4"/>
        <v>3897537.753644018</v>
      </c>
      <c r="K90" s="307">
        <f t="shared" si="5"/>
        <v>974384.43841100438</v>
      </c>
      <c r="L90" s="320">
        <v>0</v>
      </c>
    </row>
    <row r="91" spans="1:12" x14ac:dyDescent="0.25">
      <c r="A91" s="321" t="s">
        <v>758</v>
      </c>
      <c r="B91" s="321" t="s">
        <v>759</v>
      </c>
      <c r="C91" s="323" t="s">
        <v>706</v>
      </c>
      <c r="D91" s="319" t="s">
        <v>604</v>
      </c>
      <c r="E91" s="321" t="s">
        <v>199</v>
      </c>
      <c r="F91" s="385">
        <v>262001.34582618513</v>
      </c>
      <c r="G91" s="386">
        <v>65500.336456546283</v>
      </c>
      <c r="H91" s="303">
        <v>377450.53136208601</v>
      </c>
      <c r="I91" s="303">
        <v>94362.632840521503</v>
      </c>
      <c r="J91" s="314">
        <f t="shared" si="4"/>
        <v>639451.87718827114</v>
      </c>
      <c r="K91" s="307">
        <f t="shared" si="5"/>
        <v>159862.96929706779</v>
      </c>
      <c r="L91" s="320">
        <v>0</v>
      </c>
    </row>
    <row r="92" spans="1:12" x14ac:dyDescent="0.25">
      <c r="A92" s="321" t="s">
        <v>760</v>
      </c>
      <c r="B92" s="321" t="s">
        <v>761</v>
      </c>
      <c r="C92" s="323" t="s">
        <v>599</v>
      </c>
      <c r="D92" s="319" t="s">
        <v>554</v>
      </c>
      <c r="E92" s="321" t="s">
        <v>200</v>
      </c>
      <c r="F92" s="301">
        <v>920179.0327061615</v>
      </c>
      <c r="G92" s="310">
        <v>230044.75817654037</v>
      </c>
      <c r="H92" s="303">
        <v>1693655.5630032243</v>
      </c>
      <c r="I92" s="303">
        <v>423413.89075080614</v>
      </c>
      <c r="J92" s="314">
        <f t="shared" si="4"/>
        <v>2613834.5957093858</v>
      </c>
      <c r="K92" s="307">
        <f t="shared" si="5"/>
        <v>653458.64892734657</v>
      </c>
      <c r="L92" s="320">
        <v>0</v>
      </c>
    </row>
    <row r="93" spans="1:12" x14ac:dyDescent="0.25">
      <c r="A93" s="321" t="s">
        <v>762</v>
      </c>
      <c r="B93" s="321" t="s">
        <v>763</v>
      </c>
      <c r="C93" s="323" t="s">
        <v>656</v>
      </c>
      <c r="D93" s="319" t="s">
        <v>578</v>
      </c>
      <c r="E93" s="321" t="s">
        <v>201</v>
      </c>
      <c r="F93" s="301">
        <v>570808.76460799703</v>
      </c>
      <c r="G93" s="310">
        <v>142702.19115199926</v>
      </c>
      <c r="H93" s="303">
        <v>2045847.886674704</v>
      </c>
      <c r="I93" s="303">
        <v>511461.97166867601</v>
      </c>
      <c r="J93" s="314">
        <f t="shared" si="4"/>
        <v>2616656.6512827012</v>
      </c>
      <c r="K93" s="307">
        <f t="shared" si="5"/>
        <v>654164.16282067529</v>
      </c>
      <c r="L93" s="320">
        <v>0</v>
      </c>
    </row>
    <row r="94" spans="1:12" x14ac:dyDescent="0.25">
      <c r="A94" s="321" t="s">
        <v>764</v>
      </c>
      <c r="B94" s="321" t="s">
        <v>765</v>
      </c>
      <c r="C94" s="323" t="s">
        <v>625</v>
      </c>
      <c r="D94" s="319" t="s">
        <v>563</v>
      </c>
      <c r="E94" s="321" t="s">
        <v>202</v>
      </c>
      <c r="F94" s="301">
        <v>406458.98445236596</v>
      </c>
      <c r="G94" s="310">
        <v>101614.74611309149</v>
      </c>
      <c r="H94" s="303">
        <v>879044.57786702574</v>
      </c>
      <c r="I94" s="303">
        <v>219761.14446675646</v>
      </c>
      <c r="J94" s="314">
        <f t="shared" si="4"/>
        <v>1285503.5623193916</v>
      </c>
      <c r="K94" s="307">
        <f t="shared" si="5"/>
        <v>321375.89057984797</v>
      </c>
      <c r="L94" s="320">
        <v>0</v>
      </c>
    </row>
    <row r="95" spans="1:12" x14ac:dyDescent="0.25">
      <c r="A95" s="321" t="s">
        <v>766</v>
      </c>
      <c r="B95" s="321" t="s">
        <v>767</v>
      </c>
      <c r="C95" s="323" t="s">
        <v>715</v>
      </c>
      <c r="D95" s="319" t="s">
        <v>563</v>
      </c>
      <c r="E95" s="321" t="s">
        <v>203</v>
      </c>
      <c r="F95" s="301">
        <v>365676.30243246676</v>
      </c>
      <c r="G95" s="310">
        <v>91419.075608116691</v>
      </c>
      <c r="H95" s="303">
        <v>1830730.379261903</v>
      </c>
      <c r="I95" s="303">
        <v>457682.59481547575</v>
      </c>
      <c r="J95" s="314">
        <f t="shared" si="4"/>
        <v>2196406.6816943698</v>
      </c>
      <c r="K95" s="307">
        <f t="shared" si="5"/>
        <v>549101.67042359244</v>
      </c>
      <c r="L95" s="320">
        <v>0</v>
      </c>
    </row>
    <row r="96" spans="1:12" x14ac:dyDescent="0.25">
      <c r="A96" s="321" t="s">
        <v>768</v>
      </c>
      <c r="B96" s="321" t="s">
        <v>769</v>
      </c>
      <c r="C96" s="323"/>
      <c r="D96" s="319" t="s">
        <v>589</v>
      </c>
      <c r="E96" s="321" t="s">
        <v>204</v>
      </c>
      <c r="F96" s="301">
        <v>920660.28486443125</v>
      </c>
      <c r="G96" s="310">
        <v>0</v>
      </c>
      <c r="H96" s="303">
        <v>2485395.470918545</v>
      </c>
      <c r="I96" s="303">
        <v>0</v>
      </c>
      <c r="J96" s="314">
        <f t="shared" si="4"/>
        <v>3406055.7557829763</v>
      </c>
      <c r="K96" s="307">
        <f t="shared" si="5"/>
        <v>0</v>
      </c>
      <c r="L96" s="320">
        <v>0</v>
      </c>
    </row>
    <row r="97" spans="1:12" x14ac:dyDescent="0.25">
      <c r="A97" s="321" t="s">
        <v>770</v>
      </c>
      <c r="B97" s="321" t="s">
        <v>771</v>
      </c>
      <c r="C97" s="323" t="s">
        <v>673</v>
      </c>
      <c r="D97" s="319" t="s">
        <v>611</v>
      </c>
      <c r="E97" s="321" t="s">
        <v>205</v>
      </c>
      <c r="F97" s="301">
        <v>490615.73933176213</v>
      </c>
      <c r="G97" s="310">
        <v>122653.93483294053</v>
      </c>
      <c r="H97" s="303">
        <v>1339355.8666482472</v>
      </c>
      <c r="I97" s="303">
        <v>334838.96666206175</v>
      </c>
      <c r="J97" s="314">
        <f t="shared" si="4"/>
        <v>1829971.6059800093</v>
      </c>
      <c r="K97" s="307">
        <f t="shared" si="5"/>
        <v>457492.90149500227</v>
      </c>
      <c r="L97" s="320">
        <v>0</v>
      </c>
    </row>
    <row r="98" spans="1:12" x14ac:dyDescent="0.25">
      <c r="A98" s="321"/>
      <c r="B98" s="321" t="s">
        <v>772</v>
      </c>
      <c r="C98" s="323"/>
      <c r="D98" s="319"/>
      <c r="E98" s="377" t="s">
        <v>206</v>
      </c>
      <c r="F98" s="369">
        <f>F274+F307</f>
        <v>525448.69500677357</v>
      </c>
      <c r="G98" s="369">
        <f t="shared" ref="G98:I98" si="6">G274+G307</f>
        <v>131362.17375169339</v>
      </c>
      <c r="H98" s="369">
        <f t="shared" si="6"/>
        <v>1882570.331187584</v>
      </c>
      <c r="I98" s="369">
        <f t="shared" si="6"/>
        <v>470642.58279689599</v>
      </c>
      <c r="J98" s="372">
        <f t="shared" si="4"/>
        <v>2408019.0261943573</v>
      </c>
      <c r="K98" s="378">
        <f t="shared" si="5"/>
        <v>602004.75654858933</v>
      </c>
    </row>
    <row r="99" spans="1:12" x14ac:dyDescent="0.25">
      <c r="A99" s="321" t="s">
        <v>773</v>
      </c>
      <c r="B99" s="321" t="s">
        <v>774</v>
      </c>
      <c r="C99" s="323" t="s">
        <v>775</v>
      </c>
      <c r="D99" s="319" t="s">
        <v>554</v>
      </c>
      <c r="E99" s="321" t="s">
        <v>207</v>
      </c>
      <c r="F99" s="301">
        <v>10640</v>
      </c>
      <c r="G99" s="310">
        <v>2660</v>
      </c>
      <c r="H99" s="303">
        <v>172184.39214933335</v>
      </c>
      <c r="I99" s="303">
        <v>43046.098037333337</v>
      </c>
      <c r="J99" s="314">
        <f t="shared" si="4"/>
        <v>182824.39214933335</v>
      </c>
      <c r="K99" s="307">
        <f t="shared" si="5"/>
        <v>45706.098037333337</v>
      </c>
      <c r="L99" s="320">
        <v>0</v>
      </c>
    </row>
    <row r="100" spans="1:12" x14ac:dyDescent="0.25">
      <c r="A100" s="321" t="s">
        <v>776</v>
      </c>
      <c r="B100" s="321" t="s">
        <v>777</v>
      </c>
      <c r="C100" s="323" t="s">
        <v>599</v>
      </c>
      <c r="D100" s="319" t="s">
        <v>554</v>
      </c>
      <c r="E100" s="321" t="s">
        <v>208</v>
      </c>
      <c r="F100" s="301">
        <v>867625.27620437369</v>
      </c>
      <c r="G100" s="310">
        <v>216906.31905109342</v>
      </c>
      <c r="H100" s="303">
        <v>1273731.4530630761</v>
      </c>
      <c r="I100" s="303">
        <v>318432.86326576903</v>
      </c>
      <c r="J100" s="314">
        <f t="shared" si="4"/>
        <v>2141356.72926745</v>
      </c>
      <c r="K100" s="307">
        <f t="shared" si="5"/>
        <v>535339.18231686251</v>
      </c>
      <c r="L100" s="320">
        <v>0</v>
      </c>
    </row>
    <row r="101" spans="1:12" x14ac:dyDescent="0.25">
      <c r="A101" s="321" t="s">
        <v>778</v>
      </c>
      <c r="B101" s="321" t="s">
        <v>779</v>
      </c>
      <c r="C101" s="323" t="s">
        <v>558</v>
      </c>
      <c r="D101" s="319" t="s">
        <v>559</v>
      </c>
      <c r="E101" s="321" t="s">
        <v>209</v>
      </c>
      <c r="F101" s="301">
        <v>114714.53918679937</v>
      </c>
      <c r="G101" s="310">
        <v>28678.634796699844</v>
      </c>
      <c r="H101" s="303">
        <v>496083.20228977787</v>
      </c>
      <c r="I101" s="303">
        <v>124020.80057244445</v>
      </c>
      <c r="J101" s="314">
        <f t="shared" si="4"/>
        <v>610797.74147657724</v>
      </c>
      <c r="K101" s="307">
        <f t="shared" si="5"/>
        <v>152699.43536914431</v>
      </c>
      <c r="L101" s="320">
        <v>0</v>
      </c>
    </row>
    <row r="102" spans="1:12" x14ac:dyDescent="0.25">
      <c r="A102" s="321" t="s">
        <v>780</v>
      </c>
      <c r="B102" s="321" t="s">
        <v>781</v>
      </c>
      <c r="C102" s="323" t="s">
        <v>782</v>
      </c>
      <c r="D102" s="319" t="s">
        <v>554</v>
      </c>
      <c r="E102" s="321" t="s">
        <v>210</v>
      </c>
      <c r="F102" s="301">
        <v>237974.49172192576</v>
      </c>
      <c r="G102" s="310">
        <v>59493.622930481441</v>
      </c>
      <c r="H102" s="303">
        <v>719955.94807459088</v>
      </c>
      <c r="I102" s="303">
        <v>179988.98701864772</v>
      </c>
      <c r="J102" s="314">
        <f t="shared" si="4"/>
        <v>957930.43979651667</v>
      </c>
      <c r="K102" s="307">
        <f t="shared" si="5"/>
        <v>239482.60994912917</v>
      </c>
      <c r="L102" s="320">
        <v>0</v>
      </c>
    </row>
    <row r="103" spans="1:12" x14ac:dyDescent="0.25">
      <c r="A103" s="321" t="s">
        <v>783</v>
      </c>
      <c r="B103" s="321" t="s">
        <v>784</v>
      </c>
      <c r="C103" s="323"/>
      <c r="D103" s="319" t="s">
        <v>582</v>
      </c>
      <c r="E103" s="321" t="s">
        <v>211</v>
      </c>
      <c r="F103" s="301">
        <v>76941.904865602846</v>
      </c>
      <c r="G103" s="310">
        <v>0</v>
      </c>
      <c r="H103" s="303">
        <v>1517030.7111590172</v>
      </c>
      <c r="I103" s="303">
        <v>0</v>
      </c>
      <c r="J103" s="314">
        <f t="shared" si="4"/>
        <v>1593972.6160246199</v>
      </c>
      <c r="K103" s="307">
        <f t="shared" si="5"/>
        <v>0</v>
      </c>
      <c r="L103" s="320">
        <v>0</v>
      </c>
    </row>
    <row r="104" spans="1:12" x14ac:dyDescent="0.25">
      <c r="A104" s="321" t="s">
        <v>785</v>
      </c>
      <c r="B104" s="321" t="s">
        <v>786</v>
      </c>
      <c r="C104" s="323" t="s">
        <v>596</v>
      </c>
      <c r="D104" s="319" t="s">
        <v>578</v>
      </c>
      <c r="E104" s="321" t="s">
        <v>212</v>
      </c>
      <c r="F104" s="301">
        <v>451717.29755449976</v>
      </c>
      <c r="G104" s="310">
        <v>112929.32438862494</v>
      </c>
      <c r="H104" s="303">
        <v>597242.0705848888</v>
      </c>
      <c r="I104" s="303">
        <v>149310.5176462222</v>
      </c>
      <c r="J104" s="314">
        <f t="shared" si="4"/>
        <v>1048959.3681393885</v>
      </c>
      <c r="K104" s="307">
        <f t="shared" si="5"/>
        <v>262239.84203484713</v>
      </c>
      <c r="L104" s="320">
        <v>0</v>
      </c>
    </row>
    <row r="105" spans="1:12" x14ac:dyDescent="0.25">
      <c r="A105" s="321" t="s">
        <v>787</v>
      </c>
      <c r="B105" s="321" t="s">
        <v>788</v>
      </c>
      <c r="C105" s="323" t="s">
        <v>782</v>
      </c>
      <c r="D105" s="319" t="s">
        <v>554</v>
      </c>
      <c r="E105" s="321" t="s">
        <v>213</v>
      </c>
      <c r="F105" s="301">
        <v>20718.293023282109</v>
      </c>
      <c r="G105" s="310">
        <v>5179.5732558205273</v>
      </c>
      <c r="H105" s="303">
        <v>423154.16552907292</v>
      </c>
      <c r="I105" s="303">
        <v>105788.54138226823</v>
      </c>
      <c r="J105" s="314">
        <f t="shared" si="4"/>
        <v>443872.45855235506</v>
      </c>
      <c r="K105" s="307">
        <f t="shared" si="5"/>
        <v>110968.11463808877</v>
      </c>
      <c r="L105" s="320">
        <v>0</v>
      </c>
    </row>
    <row r="106" spans="1:12" x14ac:dyDescent="0.25">
      <c r="A106" s="321" t="s">
        <v>789</v>
      </c>
      <c r="B106" s="321" t="s">
        <v>790</v>
      </c>
      <c r="C106" s="323" t="s">
        <v>562</v>
      </c>
      <c r="D106" s="319" t="s">
        <v>563</v>
      </c>
      <c r="E106" s="321" t="s">
        <v>214</v>
      </c>
      <c r="F106" s="301">
        <v>21000</v>
      </c>
      <c r="G106" s="310">
        <v>5250</v>
      </c>
      <c r="H106" s="303">
        <v>470188.88998736633</v>
      </c>
      <c r="I106" s="303">
        <v>117547.2224968416</v>
      </c>
      <c r="J106" s="314">
        <f t="shared" si="4"/>
        <v>491188.88998736633</v>
      </c>
      <c r="K106" s="307">
        <f t="shared" si="5"/>
        <v>122797.2224968416</v>
      </c>
      <c r="L106" s="320">
        <v>0</v>
      </c>
    </row>
    <row r="107" spans="1:12" x14ac:dyDescent="0.25">
      <c r="A107" s="321" t="s">
        <v>791</v>
      </c>
      <c r="B107" s="321" t="s">
        <v>792</v>
      </c>
      <c r="C107" s="323" t="s">
        <v>757</v>
      </c>
      <c r="D107" s="319" t="s">
        <v>604</v>
      </c>
      <c r="E107" s="321" t="s">
        <v>215</v>
      </c>
      <c r="F107" s="301">
        <v>677860.06568757677</v>
      </c>
      <c r="G107" s="310">
        <v>169465.01642189419</v>
      </c>
      <c r="H107" s="303">
        <v>1839917.6139132483</v>
      </c>
      <c r="I107" s="303">
        <v>459979.40347831213</v>
      </c>
      <c r="J107" s="314">
        <f t="shared" si="4"/>
        <v>2517777.6796008251</v>
      </c>
      <c r="K107" s="307">
        <f t="shared" si="5"/>
        <v>629444.41990020638</v>
      </c>
      <c r="L107" s="320">
        <v>0</v>
      </c>
    </row>
    <row r="108" spans="1:12" x14ac:dyDescent="0.25">
      <c r="A108" s="321" t="s">
        <v>793</v>
      </c>
      <c r="B108" s="321" t="s">
        <v>794</v>
      </c>
      <c r="C108" s="323" t="s">
        <v>599</v>
      </c>
      <c r="D108" s="319" t="s">
        <v>554</v>
      </c>
      <c r="E108" s="321" t="s">
        <v>216</v>
      </c>
      <c r="F108" s="301">
        <v>90892.001231801114</v>
      </c>
      <c r="G108" s="310">
        <v>22723.000307950279</v>
      </c>
      <c r="H108" s="303">
        <v>729968.59345164802</v>
      </c>
      <c r="I108" s="303">
        <v>182492.148362912</v>
      </c>
      <c r="J108" s="314">
        <f t="shared" si="4"/>
        <v>820860.59468344913</v>
      </c>
      <c r="K108" s="307">
        <f t="shared" si="5"/>
        <v>205215.14867086228</v>
      </c>
      <c r="L108" s="320">
        <v>0</v>
      </c>
    </row>
    <row r="109" spans="1:12" x14ac:dyDescent="0.25">
      <c r="A109" s="321" t="s">
        <v>795</v>
      </c>
      <c r="B109" s="321" t="s">
        <v>796</v>
      </c>
      <c r="C109" s="323" t="s">
        <v>668</v>
      </c>
      <c r="D109" s="319" t="s">
        <v>578</v>
      </c>
      <c r="E109" s="321" t="s">
        <v>217</v>
      </c>
      <c r="F109" s="301">
        <v>214259.10415004409</v>
      </c>
      <c r="G109" s="310">
        <v>53564.776037511023</v>
      </c>
      <c r="H109" s="303">
        <v>1079603.4285726135</v>
      </c>
      <c r="I109" s="303">
        <v>269900.85714315338</v>
      </c>
      <c r="J109" s="314">
        <f t="shared" si="4"/>
        <v>1293862.5327226575</v>
      </c>
      <c r="K109" s="307">
        <f t="shared" si="5"/>
        <v>323465.63318066439</v>
      </c>
      <c r="L109" s="320">
        <v>0</v>
      </c>
    </row>
    <row r="110" spans="1:12" x14ac:dyDescent="0.25">
      <c r="A110" s="321" t="s">
        <v>797</v>
      </c>
      <c r="B110" s="321" t="s">
        <v>798</v>
      </c>
      <c r="C110" s="323" t="s">
        <v>456</v>
      </c>
      <c r="D110" s="319" t="s">
        <v>578</v>
      </c>
      <c r="E110" s="321" t="s">
        <v>218</v>
      </c>
      <c r="F110" s="301">
        <v>493272.00739080628</v>
      </c>
      <c r="G110" s="310">
        <v>123318.00184770157</v>
      </c>
      <c r="H110" s="303">
        <v>1049467.0159553094</v>
      </c>
      <c r="I110" s="303">
        <v>262366.75398882735</v>
      </c>
      <c r="J110" s="314">
        <f t="shared" si="4"/>
        <v>1542739.0233461156</v>
      </c>
      <c r="K110" s="307">
        <f t="shared" si="5"/>
        <v>385684.7558365289</v>
      </c>
      <c r="L110" s="320">
        <v>0</v>
      </c>
    </row>
    <row r="111" spans="1:12" x14ac:dyDescent="0.25">
      <c r="A111" s="321" t="s">
        <v>799</v>
      </c>
      <c r="B111" s="321" t="s">
        <v>800</v>
      </c>
      <c r="C111" s="323" t="s">
        <v>577</v>
      </c>
      <c r="D111" s="319" t="s">
        <v>604</v>
      </c>
      <c r="E111" s="321" t="s">
        <v>219</v>
      </c>
      <c r="F111" s="301">
        <v>342373.72688489297</v>
      </c>
      <c r="G111" s="310">
        <v>85593.431721223242</v>
      </c>
      <c r="H111" s="303">
        <v>436266.88479178422</v>
      </c>
      <c r="I111" s="303">
        <v>109066.72119794607</v>
      </c>
      <c r="J111" s="314">
        <f t="shared" si="4"/>
        <v>778640.61167667713</v>
      </c>
      <c r="K111" s="307">
        <f t="shared" si="5"/>
        <v>194660.15291916931</v>
      </c>
      <c r="L111" s="320">
        <v>0</v>
      </c>
    </row>
    <row r="112" spans="1:12" x14ac:dyDescent="0.25">
      <c r="A112" s="321" t="s">
        <v>801</v>
      </c>
      <c r="B112" s="321" t="s">
        <v>802</v>
      </c>
      <c r="C112" s="323" t="s">
        <v>688</v>
      </c>
      <c r="D112" s="319" t="s">
        <v>559</v>
      </c>
      <c r="E112" s="321" t="s">
        <v>220</v>
      </c>
      <c r="F112" s="301">
        <v>133994.1975670195</v>
      </c>
      <c r="G112" s="310">
        <v>33498.549391754874</v>
      </c>
      <c r="H112" s="303">
        <v>1102473.3794097265</v>
      </c>
      <c r="I112" s="303">
        <v>275618.34485243162</v>
      </c>
      <c r="J112" s="314">
        <f t="shared" si="4"/>
        <v>1236467.5769767459</v>
      </c>
      <c r="K112" s="307">
        <f t="shared" si="5"/>
        <v>309116.89424418646</v>
      </c>
      <c r="L112" s="320">
        <v>0</v>
      </c>
    </row>
    <row r="113" spans="1:12" x14ac:dyDescent="0.25">
      <c r="A113" s="321" t="s">
        <v>803</v>
      </c>
      <c r="B113" s="321" t="s">
        <v>804</v>
      </c>
      <c r="C113" s="323" t="s">
        <v>661</v>
      </c>
      <c r="D113" s="319" t="s">
        <v>733</v>
      </c>
      <c r="E113" s="321" t="s">
        <v>221</v>
      </c>
      <c r="F113" s="301">
        <v>447474.1508371089</v>
      </c>
      <c r="G113" s="310">
        <v>111868.53770927723</v>
      </c>
      <c r="H113" s="303">
        <v>964235.69567199121</v>
      </c>
      <c r="I113" s="303">
        <v>241058.9239179978</v>
      </c>
      <c r="J113" s="314">
        <f t="shared" si="4"/>
        <v>1411709.8465091002</v>
      </c>
      <c r="K113" s="307">
        <f t="shared" si="5"/>
        <v>352927.46162727504</v>
      </c>
      <c r="L113" s="320">
        <v>0</v>
      </c>
    </row>
    <row r="114" spans="1:12" x14ac:dyDescent="0.25">
      <c r="A114" s="321" t="s">
        <v>805</v>
      </c>
      <c r="B114" s="321" t="s">
        <v>806</v>
      </c>
      <c r="C114" s="323"/>
      <c r="D114" s="319" t="s">
        <v>563</v>
      </c>
      <c r="E114" s="321" t="s">
        <v>222</v>
      </c>
      <c r="F114" s="301">
        <v>21000</v>
      </c>
      <c r="G114" s="310">
        <v>0</v>
      </c>
      <c r="H114" s="303">
        <v>850190.03525333351</v>
      </c>
      <c r="I114" s="303">
        <v>0</v>
      </c>
      <c r="J114" s="314">
        <f t="shared" si="4"/>
        <v>871190.03525333351</v>
      </c>
      <c r="K114" s="307">
        <f t="shared" si="5"/>
        <v>0</v>
      </c>
      <c r="L114" s="320">
        <v>0</v>
      </c>
    </row>
    <row r="115" spans="1:12" x14ac:dyDescent="0.25">
      <c r="A115" s="321" t="s">
        <v>807</v>
      </c>
      <c r="B115" s="321" t="s">
        <v>808</v>
      </c>
      <c r="C115" s="323" t="s">
        <v>568</v>
      </c>
      <c r="D115" s="319" t="s">
        <v>604</v>
      </c>
      <c r="E115" s="321" t="s">
        <v>223</v>
      </c>
      <c r="F115" s="301">
        <v>93104.979123104844</v>
      </c>
      <c r="G115" s="310">
        <v>23276.244780776211</v>
      </c>
      <c r="H115" s="303">
        <v>388934.82133333333</v>
      </c>
      <c r="I115" s="303">
        <v>97233.705333333317</v>
      </c>
      <c r="J115" s="314">
        <f t="shared" si="4"/>
        <v>482039.80045643816</v>
      </c>
      <c r="K115" s="307">
        <f t="shared" si="5"/>
        <v>120509.95011410952</v>
      </c>
      <c r="L115" s="320">
        <v>0</v>
      </c>
    </row>
    <row r="116" spans="1:12" x14ac:dyDescent="0.25">
      <c r="A116" s="321" t="s">
        <v>809</v>
      </c>
      <c r="B116" s="321" t="s">
        <v>810</v>
      </c>
      <c r="C116" s="323" t="s">
        <v>688</v>
      </c>
      <c r="D116" s="319" t="s">
        <v>554</v>
      </c>
      <c r="E116" s="321" t="s">
        <v>224</v>
      </c>
      <c r="F116" s="301">
        <v>20160</v>
      </c>
      <c r="G116" s="310">
        <v>5040</v>
      </c>
      <c r="H116" s="303">
        <v>1191956.8738842173</v>
      </c>
      <c r="I116" s="303">
        <v>297989.21847105434</v>
      </c>
      <c r="J116" s="314">
        <f t="shared" si="4"/>
        <v>1212116.8738842173</v>
      </c>
      <c r="K116" s="307">
        <f t="shared" si="5"/>
        <v>303029.21847105434</v>
      </c>
      <c r="L116" s="320">
        <v>0</v>
      </c>
    </row>
    <row r="117" spans="1:12" x14ac:dyDescent="0.25">
      <c r="A117" s="321" t="s">
        <v>811</v>
      </c>
      <c r="B117" s="321" t="s">
        <v>812</v>
      </c>
      <c r="C117" s="323" t="s">
        <v>599</v>
      </c>
      <c r="D117" s="319" t="s">
        <v>554</v>
      </c>
      <c r="E117" s="321" t="s">
        <v>225</v>
      </c>
      <c r="F117" s="301">
        <v>14280</v>
      </c>
      <c r="G117" s="310">
        <v>3570</v>
      </c>
      <c r="H117" s="303">
        <v>259483.68364462288</v>
      </c>
      <c r="I117" s="303">
        <v>64870.920911155721</v>
      </c>
      <c r="J117" s="314">
        <f t="shared" si="4"/>
        <v>273763.68364462291</v>
      </c>
      <c r="K117" s="307">
        <f t="shared" si="5"/>
        <v>68440.920911155728</v>
      </c>
      <c r="L117" s="320">
        <v>0</v>
      </c>
    </row>
    <row r="118" spans="1:12" x14ac:dyDescent="0.25">
      <c r="A118" s="321" t="s">
        <v>813</v>
      </c>
      <c r="B118" s="321" t="s">
        <v>814</v>
      </c>
      <c r="C118" s="323" t="s">
        <v>571</v>
      </c>
      <c r="D118" s="319" t="s">
        <v>578</v>
      </c>
      <c r="E118" s="321" t="s">
        <v>226</v>
      </c>
      <c r="F118" s="301">
        <v>286687.93166565057</v>
      </c>
      <c r="G118" s="310">
        <v>71671.982916412642</v>
      </c>
      <c r="H118" s="303">
        <v>324460.22178133333</v>
      </c>
      <c r="I118" s="303">
        <v>81115.055445333332</v>
      </c>
      <c r="J118" s="314">
        <f t="shared" si="4"/>
        <v>611148.1534469839</v>
      </c>
      <c r="K118" s="307">
        <f t="shared" si="5"/>
        <v>152787.03836174597</v>
      </c>
      <c r="L118" s="320">
        <v>0</v>
      </c>
    </row>
    <row r="119" spans="1:12" x14ac:dyDescent="0.25">
      <c r="A119" s="321" t="s">
        <v>815</v>
      </c>
      <c r="B119" s="321" t="s">
        <v>816</v>
      </c>
      <c r="C119" s="323" t="s">
        <v>638</v>
      </c>
      <c r="D119" s="319" t="s">
        <v>582</v>
      </c>
      <c r="E119" s="321" t="s">
        <v>227</v>
      </c>
      <c r="F119" s="301">
        <v>7000</v>
      </c>
      <c r="G119" s="310">
        <v>1750</v>
      </c>
      <c r="H119" s="303">
        <v>419640.78508088889</v>
      </c>
      <c r="I119" s="303">
        <v>104910.19627022222</v>
      </c>
      <c r="J119" s="314">
        <f t="shared" si="4"/>
        <v>426640.78508088889</v>
      </c>
      <c r="K119" s="307">
        <f t="shared" si="5"/>
        <v>106660.19627022222</v>
      </c>
      <c r="L119" s="320">
        <v>0</v>
      </c>
    </row>
    <row r="120" spans="1:12" x14ac:dyDescent="0.25">
      <c r="A120" s="321" t="s">
        <v>817</v>
      </c>
      <c r="B120" s="321" t="s">
        <v>818</v>
      </c>
      <c r="C120" s="323"/>
      <c r="D120" s="319" t="s">
        <v>554</v>
      </c>
      <c r="E120" s="321" t="s">
        <v>228</v>
      </c>
      <c r="F120" s="301">
        <v>2105719.894525189</v>
      </c>
      <c r="G120" s="310">
        <v>0</v>
      </c>
      <c r="H120" s="303">
        <v>8982660.2366726007</v>
      </c>
      <c r="I120" s="303">
        <v>0</v>
      </c>
      <c r="J120" s="314">
        <f t="shared" si="4"/>
        <v>11088380.13119779</v>
      </c>
      <c r="K120" s="307">
        <f t="shared" si="5"/>
        <v>0</v>
      </c>
      <c r="L120" s="320">
        <v>0</v>
      </c>
    </row>
    <row r="121" spans="1:12" x14ac:dyDescent="0.25">
      <c r="A121" s="321" t="s">
        <v>819</v>
      </c>
      <c r="B121" s="321" t="s">
        <v>820</v>
      </c>
      <c r="C121" s="323" t="s">
        <v>782</v>
      </c>
      <c r="D121" s="319" t="s">
        <v>582</v>
      </c>
      <c r="E121" s="321" t="s">
        <v>229</v>
      </c>
      <c r="F121" s="301">
        <v>107019.22334009256</v>
      </c>
      <c r="G121" s="310">
        <v>26754.80583502314</v>
      </c>
      <c r="H121" s="303">
        <v>932181.82038373733</v>
      </c>
      <c r="I121" s="303">
        <v>233045.45509593436</v>
      </c>
      <c r="J121" s="314">
        <f t="shared" si="4"/>
        <v>1039201.0437238299</v>
      </c>
      <c r="K121" s="307">
        <f t="shared" si="5"/>
        <v>259800.26093095751</v>
      </c>
      <c r="L121" s="320">
        <v>0</v>
      </c>
    </row>
    <row r="122" spans="1:12" x14ac:dyDescent="0.25">
      <c r="A122" s="321" t="s">
        <v>821</v>
      </c>
      <c r="B122" s="321" t="s">
        <v>822</v>
      </c>
      <c r="C122" s="323"/>
      <c r="D122" s="319" t="s">
        <v>559</v>
      </c>
      <c r="E122" s="321" t="s">
        <v>230</v>
      </c>
      <c r="F122" s="301">
        <v>1494880.4869152775</v>
      </c>
      <c r="G122" s="310">
        <v>0</v>
      </c>
      <c r="H122" s="303">
        <v>6899658.3601941615</v>
      </c>
      <c r="I122" s="303">
        <v>0</v>
      </c>
      <c r="J122" s="314">
        <f t="shared" si="4"/>
        <v>8394538.8471094389</v>
      </c>
      <c r="K122" s="307">
        <f t="shared" si="5"/>
        <v>0</v>
      </c>
      <c r="L122" s="320">
        <v>0</v>
      </c>
    </row>
    <row r="123" spans="1:12" x14ac:dyDescent="0.25">
      <c r="A123" s="321" t="s">
        <v>823</v>
      </c>
      <c r="B123" s="321" t="s">
        <v>824</v>
      </c>
      <c r="C123" s="323"/>
      <c r="D123" s="319" t="s">
        <v>589</v>
      </c>
      <c r="E123" s="321" t="s">
        <v>231</v>
      </c>
      <c r="F123" s="301">
        <v>669541.41638945637</v>
      </c>
      <c r="G123" s="310">
        <v>0</v>
      </c>
      <c r="H123" s="303">
        <v>1711482.439512037</v>
      </c>
      <c r="I123" s="303">
        <v>0</v>
      </c>
      <c r="J123" s="314">
        <f t="shared" si="4"/>
        <v>2381023.8559014932</v>
      </c>
      <c r="K123" s="307">
        <f t="shared" si="5"/>
        <v>0</v>
      </c>
      <c r="L123" s="320">
        <v>0</v>
      </c>
    </row>
    <row r="124" spans="1:12" x14ac:dyDescent="0.25">
      <c r="A124" s="321" t="s">
        <v>825</v>
      </c>
      <c r="B124" s="321" t="s">
        <v>826</v>
      </c>
      <c r="C124" s="323" t="s">
        <v>724</v>
      </c>
      <c r="D124" s="319" t="s">
        <v>582</v>
      </c>
      <c r="E124" s="321" t="s">
        <v>232</v>
      </c>
      <c r="F124" s="301">
        <v>337028.41175291472</v>
      </c>
      <c r="G124" s="310">
        <v>84257.10293822868</v>
      </c>
      <c r="H124" s="303">
        <v>1263878.9487939079</v>
      </c>
      <c r="I124" s="303">
        <v>315969.73719847697</v>
      </c>
      <c r="J124" s="314">
        <f t="shared" si="4"/>
        <v>1600907.3605468227</v>
      </c>
      <c r="K124" s="307">
        <f t="shared" si="5"/>
        <v>400226.84013670566</v>
      </c>
      <c r="L124" s="320">
        <v>0</v>
      </c>
    </row>
    <row r="125" spans="1:12" x14ac:dyDescent="0.25">
      <c r="A125" s="321" t="s">
        <v>827</v>
      </c>
      <c r="B125" s="321" t="s">
        <v>828</v>
      </c>
      <c r="C125" s="323"/>
      <c r="D125" s="319" t="s">
        <v>563</v>
      </c>
      <c r="E125" s="321" t="s">
        <v>233</v>
      </c>
      <c r="F125" s="301">
        <v>1335267.3552201784</v>
      </c>
      <c r="G125" s="310">
        <v>0</v>
      </c>
      <c r="H125" s="303">
        <v>5661631.4329252718</v>
      </c>
      <c r="I125" s="303">
        <v>0</v>
      </c>
      <c r="J125" s="314">
        <f t="shared" si="4"/>
        <v>6996898.7881454499</v>
      </c>
      <c r="K125" s="307">
        <f t="shared" si="5"/>
        <v>0</v>
      </c>
      <c r="L125" s="320">
        <v>0</v>
      </c>
    </row>
    <row r="126" spans="1:12" x14ac:dyDescent="0.25">
      <c r="A126" s="321" t="s">
        <v>829</v>
      </c>
      <c r="B126" s="321" t="s">
        <v>830</v>
      </c>
      <c r="C126" s="323" t="s">
        <v>614</v>
      </c>
      <c r="D126" s="319" t="s">
        <v>582</v>
      </c>
      <c r="E126" s="321" t="s">
        <v>234</v>
      </c>
      <c r="F126" s="301">
        <v>555656.16612940247</v>
      </c>
      <c r="G126" s="310">
        <v>138914.04153235062</v>
      </c>
      <c r="H126" s="303">
        <v>1916752.4698686698</v>
      </c>
      <c r="I126" s="303">
        <v>479188.1174671675</v>
      </c>
      <c r="J126" s="314">
        <f t="shared" si="4"/>
        <v>2472408.6359980721</v>
      </c>
      <c r="K126" s="307">
        <f t="shared" si="5"/>
        <v>618102.15899951814</v>
      </c>
      <c r="L126" s="320">
        <v>0</v>
      </c>
    </row>
    <row r="127" spans="1:12" x14ac:dyDescent="0.25">
      <c r="A127" s="321" t="s">
        <v>831</v>
      </c>
      <c r="B127" s="321" t="s">
        <v>832</v>
      </c>
      <c r="C127" s="323"/>
      <c r="D127" s="319" t="s">
        <v>578</v>
      </c>
      <c r="E127" s="321" t="s">
        <v>235</v>
      </c>
      <c r="F127" s="301">
        <v>656157.48949872097</v>
      </c>
      <c r="G127" s="310">
        <v>0</v>
      </c>
      <c r="H127" s="303">
        <v>1883895.6024345639</v>
      </c>
      <c r="I127" s="303">
        <v>0</v>
      </c>
      <c r="J127" s="314">
        <f t="shared" si="4"/>
        <v>2540053.0919332849</v>
      </c>
      <c r="K127" s="307">
        <f t="shared" si="5"/>
        <v>0</v>
      </c>
      <c r="L127" s="320">
        <v>0</v>
      </c>
    </row>
    <row r="128" spans="1:12" x14ac:dyDescent="0.25">
      <c r="A128" s="321" t="s">
        <v>833</v>
      </c>
      <c r="B128" s="321" t="s">
        <v>834</v>
      </c>
      <c r="C128" s="323" t="s">
        <v>596</v>
      </c>
      <c r="D128" s="319" t="s">
        <v>589</v>
      </c>
      <c r="E128" s="321" t="s">
        <v>236</v>
      </c>
      <c r="F128" s="301">
        <v>321997.29122211999</v>
      </c>
      <c r="G128" s="310">
        <v>80499.322805529999</v>
      </c>
      <c r="H128" s="303">
        <v>545616.45719418535</v>
      </c>
      <c r="I128" s="303">
        <v>136404.11429854634</v>
      </c>
      <c r="J128" s="314">
        <f t="shared" si="4"/>
        <v>867613.74841630529</v>
      </c>
      <c r="K128" s="307">
        <f t="shared" si="5"/>
        <v>216903.43710407632</v>
      </c>
      <c r="L128" s="320">
        <v>0</v>
      </c>
    </row>
    <row r="129" spans="1:12" x14ac:dyDescent="0.25">
      <c r="A129" s="321" t="s">
        <v>835</v>
      </c>
      <c r="B129" s="321" t="s">
        <v>836</v>
      </c>
      <c r="C129" s="323" t="s">
        <v>724</v>
      </c>
      <c r="D129" s="319" t="s">
        <v>582</v>
      </c>
      <c r="E129" s="321" t="s">
        <v>237</v>
      </c>
      <c r="F129" s="301">
        <v>481394.41339756449</v>
      </c>
      <c r="G129" s="310">
        <v>120348.60334939112</v>
      </c>
      <c r="H129" s="303">
        <v>764000.91910563584</v>
      </c>
      <c r="I129" s="303">
        <v>191000.22977640896</v>
      </c>
      <c r="J129" s="314">
        <f t="shared" si="4"/>
        <v>1245395.3325032003</v>
      </c>
      <c r="K129" s="307">
        <f t="shared" si="5"/>
        <v>311348.83312580007</v>
      </c>
      <c r="L129" s="320">
        <v>0</v>
      </c>
    </row>
    <row r="130" spans="1:12" x14ac:dyDescent="0.25">
      <c r="A130" s="321" t="s">
        <v>837</v>
      </c>
      <c r="B130" s="321" t="s">
        <v>838</v>
      </c>
      <c r="C130" s="323"/>
      <c r="D130" s="319" t="s">
        <v>554</v>
      </c>
      <c r="E130" s="321" t="s">
        <v>238</v>
      </c>
      <c r="F130" s="301">
        <v>1667653.7293043726</v>
      </c>
      <c r="G130" s="310">
        <v>0</v>
      </c>
      <c r="H130" s="303">
        <v>2677140.2876321133</v>
      </c>
      <c r="I130" s="303">
        <v>0</v>
      </c>
      <c r="J130" s="314">
        <f t="shared" si="4"/>
        <v>4344794.0169364857</v>
      </c>
      <c r="K130" s="307">
        <f t="shared" si="5"/>
        <v>0</v>
      </c>
      <c r="L130" s="320">
        <v>0</v>
      </c>
    </row>
    <row r="131" spans="1:12" x14ac:dyDescent="0.25">
      <c r="A131" s="321" t="s">
        <v>839</v>
      </c>
      <c r="B131" s="321" t="s">
        <v>840</v>
      </c>
      <c r="C131" s="323" t="s">
        <v>599</v>
      </c>
      <c r="D131" s="319" t="s">
        <v>733</v>
      </c>
      <c r="E131" s="321" t="s">
        <v>239</v>
      </c>
      <c r="F131" s="301">
        <v>505726.88706171443</v>
      </c>
      <c r="G131" s="310">
        <v>126431.72176542861</v>
      </c>
      <c r="H131" s="303">
        <v>1777249.4376122418</v>
      </c>
      <c r="I131" s="303">
        <v>444312.35940306046</v>
      </c>
      <c r="J131" s="314">
        <f t="shared" si="4"/>
        <v>2282976.3246739563</v>
      </c>
      <c r="K131" s="307">
        <f t="shared" si="5"/>
        <v>570744.08116848907</v>
      </c>
      <c r="L131" s="320">
        <v>0</v>
      </c>
    </row>
    <row r="132" spans="1:12" x14ac:dyDescent="0.25">
      <c r="A132" s="321" t="s">
        <v>841</v>
      </c>
      <c r="B132" s="321" t="s">
        <v>842</v>
      </c>
      <c r="C132" s="323"/>
      <c r="D132" s="319" t="s">
        <v>554</v>
      </c>
      <c r="E132" s="321" t="s">
        <v>240</v>
      </c>
      <c r="F132" s="301">
        <v>37945.390731326566</v>
      </c>
      <c r="G132" s="310">
        <v>0</v>
      </c>
      <c r="H132" s="303">
        <v>1260742.5475235458</v>
      </c>
      <c r="I132" s="303">
        <v>0</v>
      </c>
      <c r="J132" s="314">
        <f t="shared" si="4"/>
        <v>1298687.9382548723</v>
      </c>
      <c r="K132" s="307">
        <f t="shared" si="5"/>
        <v>0</v>
      </c>
      <c r="L132" s="320">
        <v>0</v>
      </c>
    </row>
    <row r="133" spans="1:12" x14ac:dyDescent="0.25">
      <c r="A133" s="321" t="s">
        <v>843</v>
      </c>
      <c r="B133" s="321" t="s">
        <v>844</v>
      </c>
      <c r="C133" s="323" t="s">
        <v>775</v>
      </c>
      <c r="D133" s="319" t="s">
        <v>554</v>
      </c>
      <c r="E133" s="321" t="s">
        <v>241</v>
      </c>
      <c r="F133" s="301">
        <v>26320</v>
      </c>
      <c r="G133" s="310">
        <v>6580</v>
      </c>
      <c r="H133" s="303">
        <v>530017.131606107</v>
      </c>
      <c r="I133" s="303">
        <v>132504.28290152675</v>
      </c>
      <c r="J133" s="314">
        <f t="shared" si="4"/>
        <v>556337.131606107</v>
      </c>
      <c r="K133" s="307">
        <f t="shared" si="5"/>
        <v>139084.28290152675</v>
      </c>
      <c r="L133" s="320">
        <v>0</v>
      </c>
    </row>
    <row r="134" spans="1:12" x14ac:dyDescent="0.25">
      <c r="A134" s="321" t="s">
        <v>845</v>
      </c>
      <c r="B134" s="321" t="s">
        <v>846</v>
      </c>
      <c r="C134" s="323" t="s">
        <v>599</v>
      </c>
      <c r="D134" s="319" t="s">
        <v>582</v>
      </c>
      <c r="E134" s="321" t="s">
        <v>242</v>
      </c>
      <c r="F134" s="301">
        <v>91881.988801119645</v>
      </c>
      <c r="G134" s="310">
        <v>22970.497200279911</v>
      </c>
      <c r="H134" s="303">
        <v>1494949.0674225963</v>
      </c>
      <c r="I134" s="303">
        <v>373737.26685564907</v>
      </c>
      <c r="J134" s="314">
        <f t="shared" si="4"/>
        <v>1586831.0562237159</v>
      </c>
      <c r="K134" s="307">
        <f t="shared" si="5"/>
        <v>396707.76405592897</v>
      </c>
      <c r="L134" s="320">
        <v>0</v>
      </c>
    </row>
    <row r="135" spans="1:12" x14ac:dyDescent="0.25">
      <c r="A135" s="321" t="s">
        <v>847</v>
      </c>
      <c r="B135" s="321" t="s">
        <v>848</v>
      </c>
      <c r="C135" s="323"/>
      <c r="D135" s="319" t="s">
        <v>611</v>
      </c>
      <c r="E135" s="321" t="s">
        <v>243</v>
      </c>
      <c r="F135" s="301">
        <v>10150</v>
      </c>
      <c r="G135" s="310">
        <v>0</v>
      </c>
      <c r="H135" s="303">
        <v>2947256.1631466663</v>
      </c>
      <c r="I135" s="303">
        <v>0</v>
      </c>
      <c r="J135" s="314">
        <f t="shared" si="4"/>
        <v>2957406.1631466663</v>
      </c>
      <c r="K135" s="307">
        <f t="shared" si="5"/>
        <v>0</v>
      </c>
      <c r="L135" s="320">
        <v>0</v>
      </c>
    </row>
    <row r="136" spans="1:12" x14ac:dyDescent="0.25">
      <c r="A136" s="321" t="s">
        <v>849</v>
      </c>
      <c r="B136" s="321" t="s">
        <v>850</v>
      </c>
      <c r="C136" s="323"/>
      <c r="D136" s="319" t="s">
        <v>578</v>
      </c>
      <c r="E136" s="321" t="s">
        <v>244</v>
      </c>
      <c r="F136" s="301">
        <v>383411.9535533326</v>
      </c>
      <c r="G136" s="310">
        <v>0</v>
      </c>
      <c r="H136" s="303">
        <v>1792256.3884810931</v>
      </c>
      <c r="I136" s="303">
        <v>0</v>
      </c>
      <c r="J136" s="314">
        <f t="shared" si="4"/>
        <v>2175668.3420344256</v>
      </c>
      <c r="K136" s="307">
        <f t="shared" si="5"/>
        <v>0</v>
      </c>
      <c r="L136" s="320">
        <v>0</v>
      </c>
    </row>
    <row r="137" spans="1:12" x14ac:dyDescent="0.25">
      <c r="A137" s="321" t="s">
        <v>851</v>
      </c>
      <c r="B137" s="321" t="s">
        <v>852</v>
      </c>
      <c r="C137" s="323" t="s">
        <v>656</v>
      </c>
      <c r="D137" s="319" t="s">
        <v>563</v>
      </c>
      <c r="E137" s="321" t="s">
        <v>245</v>
      </c>
      <c r="F137" s="301">
        <v>401268.60513983376</v>
      </c>
      <c r="G137" s="310">
        <v>100317.15128495844</v>
      </c>
      <c r="H137" s="303">
        <v>754069.73514608189</v>
      </c>
      <c r="I137" s="303">
        <v>188517.43378652047</v>
      </c>
      <c r="J137" s="314">
        <f t="shared" si="4"/>
        <v>1155338.3402859156</v>
      </c>
      <c r="K137" s="307">
        <f t="shared" si="5"/>
        <v>288834.58507147891</v>
      </c>
      <c r="L137" s="320">
        <v>0</v>
      </c>
    </row>
    <row r="138" spans="1:12" x14ac:dyDescent="0.25">
      <c r="A138" s="321" t="s">
        <v>853</v>
      </c>
      <c r="B138" s="321" t="s">
        <v>854</v>
      </c>
      <c r="C138" s="323" t="s">
        <v>562</v>
      </c>
      <c r="D138" s="319" t="s">
        <v>582</v>
      </c>
      <c r="E138" s="321" t="s">
        <v>246</v>
      </c>
      <c r="F138" s="301">
        <v>187598.88061162111</v>
      </c>
      <c r="G138" s="310">
        <v>46899.720152905276</v>
      </c>
      <c r="H138" s="303">
        <v>372449.27206655656</v>
      </c>
      <c r="I138" s="303">
        <v>93112.318016639139</v>
      </c>
      <c r="J138" s="314">
        <f t="shared" ref="J138:J201" si="7">H138+F138</f>
        <v>560048.15267817769</v>
      </c>
      <c r="K138" s="307">
        <f t="shared" ref="K138:K201" si="8">IF(I138&gt;0,I138+G138,0)</f>
        <v>140012.03816954442</v>
      </c>
      <c r="L138" s="320">
        <v>0</v>
      </c>
    </row>
    <row r="139" spans="1:12" x14ac:dyDescent="0.25">
      <c r="A139" s="321" t="s">
        <v>855</v>
      </c>
      <c r="B139" s="321" t="s">
        <v>856</v>
      </c>
      <c r="C139" s="323"/>
      <c r="D139" s="319" t="s">
        <v>563</v>
      </c>
      <c r="E139" s="321" t="s">
        <v>247</v>
      </c>
      <c r="F139" s="301">
        <v>784519.2666444981</v>
      </c>
      <c r="G139" s="310">
        <v>0</v>
      </c>
      <c r="H139" s="303">
        <v>2880422.2011887645</v>
      </c>
      <c r="I139" s="303">
        <v>0</v>
      </c>
      <c r="J139" s="314">
        <f t="shared" si="7"/>
        <v>3664941.4678332629</v>
      </c>
      <c r="K139" s="307">
        <f t="shared" si="8"/>
        <v>0</v>
      </c>
      <c r="L139" s="320">
        <v>0</v>
      </c>
    </row>
    <row r="140" spans="1:12" x14ac:dyDescent="0.25">
      <c r="A140" s="321" t="s">
        <v>857</v>
      </c>
      <c r="B140" s="321" t="s">
        <v>858</v>
      </c>
      <c r="C140" s="323" t="s">
        <v>614</v>
      </c>
      <c r="D140" s="319" t="s">
        <v>554</v>
      </c>
      <c r="E140" s="321" t="s">
        <v>248</v>
      </c>
      <c r="F140" s="301">
        <v>280927.22437963344</v>
      </c>
      <c r="G140" s="310">
        <v>70231.806094908359</v>
      </c>
      <c r="H140" s="303">
        <v>1990194.9685911979</v>
      </c>
      <c r="I140" s="303">
        <v>497548.74214779946</v>
      </c>
      <c r="J140" s="314">
        <f t="shared" si="7"/>
        <v>2271122.1929708314</v>
      </c>
      <c r="K140" s="307">
        <f t="shared" si="8"/>
        <v>567780.54824270785</v>
      </c>
      <c r="L140" s="320">
        <v>0</v>
      </c>
    </row>
    <row r="141" spans="1:12" x14ac:dyDescent="0.25">
      <c r="A141" s="321" t="s">
        <v>859</v>
      </c>
      <c r="B141" s="321" t="s">
        <v>860</v>
      </c>
      <c r="C141" s="323" t="s">
        <v>553</v>
      </c>
      <c r="D141" s="319" t="s">
        <v>582</v>
      </c>
      <c r="E141" s="321" t="s">
        <v>249</v>
      </c>
      <c r="F141" s="301">
        <v>974473.24442036077</v>
      </c>
      <c r="G141" s="310">
        <v>243618.31110509019</v>
      </c>
      <c r="H141" s="303">
        <v>3832889.6707398966</v>
      </c>
      <c r="I141" s="303">
        <v>958222.41768497415</v>
      </c>
      <c r="J141" s="314">
        <f t="shared" si="7"/>
        <v>4807362.9151602574</v>
      </c>
      <c r="K141" s="307">
        <f t="shared" si="8"/>
        <v>1201840.7287900643</v>
      </c>
      <c r="L141" s="320">
        <v>0</v>
      </c>
    </row>
    <row r="142" spans="1:12" x14ac:dyDescent="0.25">
      <c r="A142" s="321" t="s">
        <v>861</v>
      </c>
      <c r="B142" s="321" t="s">
        <v>862</v>
      </c>
      <c r="C142" s="323"/>
      <c r="D142" s="319" t="s">
        <v>578</v>
      </c>
      <c r="E142" s="321" t="s">
        <v>250</v>
      </c>
      <c r="F142" s="301">
        <v>1371865.4900845911</v>
      </c>
      <c r="G142" s="310">
        <v>0</v>
      </c>
      <c r="H142" s="303">
        <v>5254715.0363950124</v>
      </c>
      <c r="I142" s="303">
        <v>0</v>
      </c>
      <c r="J142" s="314">
        <f t="shared" si="7"/>
        <v>6626580.5264796037</v>
      </c>
      <c r="K142" s="307">
        <f t="shared" si="8"/>
        <v>0</v>
      </c>
      <c r="L142" s="320">
        <v>0</v>
      </c>
    </row>
    <row r="143" spans="1:12" x14ac:dyDescent="0.25">
      <c r="A143" s="321" t="s">
        <v>863</v>
      </c>
      <c r="B143" s="321" t="s">
        <v>864</v>
      </c>
      <c r="C143" s="323" t="s">
        <v>668</v>
      </c>
      <c r="D143" s="319" t="s">
        <v>559</v>
      </c>
      <c r="E143" s="321" t="s">
        <v>251</v>
      </c>
      <c r="F143" s="301">
        <v>427435.01247452293</v>
      </c>
      <c r="G143" s="310">
        <v>106858.75311863073</v>
      </c>
      <c r="H143" s="303">
        <v>1610685.9842222836</v>
      </c>
      <c r="I143" s="303">
        <v>402671.4960555709</v>
      </c>
      <c r="J143" s="314">
        <f t="shared" si="7"/>
        <v>2038120.9966968065</v>
      </c>
      <c r="K143" s="307">
        <f t="shared" si="8"/>
        <v>509530.24917420163</v>
      </c>
      <c r="L143" s="320">
        <v>0</v>
      </c>
    </row>
    <row r="144" spans="1:12" x14ac:dyDescent="0.25">
      <c r="A144" s="321" t="s">
        <v>865</v>
      </c>
      <c r="B144" s="321" t="s">
        <v>866</v>
      </c>
      <c r="C144" s="323" t="s">
        <v>661</v>
      </c>
      <c r="D144" s="319" t="s">
        <v>578</v>
      </c>
      <c r="E144" s="321" t="s">
        <v>252</v>
      </c>
      <c r="F144" s="301">
        <v>3920</v>
      </c>
      <c r="G144" s="310">
        <v>980</v>
      </c>
      <c r="H144" s="303">
        <v>216574.8463786667</v>
      </c>
      <c r="I144" s="303">
        <v>54143.711594666682</v>
      </c>
      <c r="J144" s="314">
        <f t="shared" si="7"/>
        <v>220494.8463786667</v>
      </c>
      <c r="K144" s="307">
        <f t="shared" si="8"/>
        <v>55123.711594666682</v>
      </c>
      <c r="L144" s="320">
        <v>0</v>
      </c>
    </row>
    <row r="145" spans="1:12" x14ac:dyDescent="0.25">
      <c r="A145" s="321" t="s">
        <v>867</v>
      </c>
      <c r="B145" s="321" t="s">
        <v>868</v>
      </c>
      <c r="C145" s="323" t="s">
        <v>577</v>
      </c>
      <c r="D145" s="319" t="s">
        <v>554</v>
      </c>
      <c r="E145" s="321" t="s">
        <v>253</v>
      </c>
      <c r="F145" s="301">
        <v>4200</v>
      </c>
      <c r="G145" s="310">
        <v>1050</v>
      </c>
      <c r="H145" s="303">
        <v>872314.77987555566</v>
      </c>
      <c r="I145" s="303">
        <v>218078.69496888891</v>
      </c>
      <c r="J145" s="314">
        <f t="shared" si="7"/>
        <v>876514.77987555566</v>
      </c>
      <c r="K145" s="307">
        <f t="shared" si="8"/>
        <v>219128.69496888891</v>
      </c>
      <c r="L145" s="320">
        <v>0</v>
      </c>
    </row>
    <row r="146" spans="1:12" x14ac:dyDescent="0.25">
      <c r="A146" s="321" t="s">
        <v>869</v>
      </c>
      <c r="B146" s="321" t="s">
        <v>870</v>
      </c>
      <c r="C146" s="323"/>
      <c r="D146" s="319" t="s">
        <v>604</v>
      </c>
      <c r="E146" s="321" t="s">
        <v>254</v>
      </c>
      <c r="F146" s="301">
        <v>376619.59377584921</v>
      </c>
      <c r="G146" s="310">
        <v>0</v>
      </c>
      <c r="H146" s="303">
        <v>1152715.4514169721</v>
      </c>
      <c r="I146" s="303">
        <v>0</v>
      </c>
      <c r="J146" s="314">
        <f t="shared" si="7"/>
        <v>1529335.0451928214</v>
      </c>
      <c r="K146" s="307">
        <f t="shared" si="8"/>
        <v>0</v>
      </c>
      <c r="L146" s="320">
        <v>0</v>
      </c>
    </row>
    <row r="147" spans="1:12" x14ac:dyDescent="0.25">
      <c r="A147" s="321" t="s">
        <v>871</v>
      </c>
      <c r="B147" s="321" t="s">
        <v>872</v>
      </c>
      <c r="C147" s="323"/>
      <c r="D147" s="319" t="s">
        <v>582</v>
      </c>
      <c r="E147" s="321" t="s">
        <v>255</v>
      </c>
      <c r="F147" s="301">
        <v>0</v>
      </c>
      <c r="G147" s="310">
        <v>0</v>
      </c>
      <c r="H147" s="303">
        <v>700</v>
      </c>
      <c r="I147" s="303">
        <v>0</v>
      </c>
      <c r="J147" s="314">
        <f t="shared" si="7"/>
        <v>700</v>
      </c>
      <c r="K147" s="307">
        <f t="shared" si="8"/>
        <v>0</v>
      </c>
      <c r="L147" s="320">
        <v>0</v>
      </c>
    </row>
    <row r="148" spans="1:12" x14ac:dyDescent="0.25">
      <c r="A148" s="321" t="s">
        <v>873</v>
      </c>
      <c r="B148" s="321" t="s">
        <v>874</v>
      </c>
      <c r="C148" s="323"/>
      <c r="D148" s="319" t="s">
        <v>582</v>
      </c>
      <c r="E148" s="321" t="s">
        <v>256</v>
      </c>
      <c r="F148" s="301">
        <v>649183.27847251995</v>
      </c>
      <c r="G148" s="310">
        <v>0</v>
      </c>
      <c r="H148" s="303">
        <v>4401550.4836072316</v>
      </c>
      <c r="I148" s="303">
        <v>0</v>
      </c>
      <c r="J148" s="314">
        <f t="shared" si="7"/>
        <v>5050733.7620797511</v>
      </c>
      <c r="K148" s="307">
        <f t="shared" si="8"/>
        <v>0</v>
      </c>
      <c r="L148" s="320">
        <v>0</v>
      </c>
    </row>
    <row r="149" spans="1:12" x14ac:dyDescent="0.25">
      <c r="A149" s="321" t="s">
        <v>875</v>
      </c>
      <c r="B149" s="321" t="s">
        <v>876</v>
      </c>
      <c r="C149" s="323"/>
      <c r="D149" s="319" t="s">
        <v>563</v>
      </c>
      <c r="E149" s="321" t="s">
        <v>257</v>
      </c>
      <c r="F149" s="301">
        <v>604968.69046483631</v>
      </c>
      <c r="G149" s="310">
        <v>0</v>
      </c>
      <c r="H149" s="303">
        <v>1131851.5739377777</v>
      </c>
      <c r="I149" s="303">
        <v>0</v>
      </c>
      <c r="J149" s="314">
        <f t="shared" si="7"/>
        <v>1736820.264402614</v>
      </c>
      <c r="K149" s="307">
        <f t="shared" si="8"/>
        <v>0</v>
      </c>
      <c r="L149" s="320">
        <v>0</v>
      </c>
    </row>
    <row r="150" spans="1:12" x14ac:dyDescent="0.25">
      <c r="A150" s="321" t="s">
        <v>877</v>
      </c>
      <c r="B150" s="321" t="s">
        <v>878</v>
      </c>
      <c r="C150" s="323" t="s">
        <v>715</v>
      </c>
      <c r="D150" s="319" t="s">
        <v>578</v>
      </c>
      <c r="E150" s="321" t="s">
        <v>258</v>
      </c>
      <c r="F150" s="301">
        <v>471336.72638468258</v>
      </c>
      <c r="G150" s="310">
        <v>117834.18159617065</v>
      </c>
      <c r="H150" s="303">
        <v>1735879.8207916818</v>
      </c>
      <c r="I150" s="303">
        <v>433969.95519792044</v>
      </c>
      <c r="J150" s="314">
        <f t="shared" si="7"/>
        <v>2207216.5471763643</v>
      </c>
      <c r="K150" s="307">
        <f t="shared" si="8"/>
        <v>551804.13679409109</v>
      </c>
      <c r="L150" s="320">
        <v>0</v>
      </c>
    </row>
    <row r="151" spans="1:12" x14ac:dyDescent="0.25">
      <c r="A151" s="321" t="s">
        <v>879</v>
      </c>
      <c r="B151" s="321" t="s">
        <v>880</v>
      </c>
      <c r="C151" s="323" t="s">
        <v>638</v>
      </c>
      <c r="D151" s="319" t="s">
        <v>589</v>
      </c>
      <c r="E151" s="321" t="s">
        <v>259</v>
      </c>
      <c r="F151" s="301">
        <v>321401.32087139017</v>
      </c>
      <c r="G151" s="310">
        <v>80350.330217847542</v>
      </c>
      <c r="H151" s="303">
        <v>698455.0540654558</v>
      </c>
      <c r="I151" s="303">
        <v>174613.76351636395</v>
      </c>
      <c r="J151" s="314">
        <f t="shared" si="7"/>
        <v>1019856.374936846</v>
      </c>
      <c r="K151" s="307">
        <f t="shared" si="8"/>
        <v>254964.09373421149</v>
      </c>
      <c r="L151" s="320">
        <v>0</v>
      </c>
    </row>
    <row r="152" spans="1:12" x14ac:dyDescent="0.25">
      <c r="A152" s="321" t="s">
        <v>881</v>
      </c>
      <c r="B152" s="321" t="s">
        <v>882</v>
      </c>
      <c r="C152" s="323"/>
      <c r="D152" s="319" t="s">
        <v>582</v>
      </c>
      <c r="E152" s="321" t="s">
        <v>260</v>
      </c>
      <c r="F152" s="301">
        <v>969169.72105549346</v>
      </c>
      <c r="G152" s="310">
        <v>0</v>
      </c>
      <c r="H152" s="303">
        <v>2107214.1203359617</v>
      </c>
      <c r="I152" s="303">
        <v>0</v>
      </c>
      <c r="J152" s="314">
        <f t="shared" si="7"/>
        <v>3076383.8413914554</v>
      </c>
      <c r="K152" s="307">
        <f t="shared" si="8"/>
        <v>0</v>
      </c>
      <c r="L152" s="320">
        <v>0</v>
      </c>
    </row>
    <row r="153" spans="1:12" x14ac:dyDescent="0.25">
      <c r="A153" s="321" t="s">
        <v>883</v>
      </c>
      <c r="B153" s="321" t="s">
        <v>884</v>
      </c>
      <c r="C153" s="323"/>
      <c r="D153" s="319" t="s">
        <v>589</v>
      </c>
      <c r="E153" s="321" t="s">
        <v>261</v>
      </c>
      <c r="F153" s="301">
        <v>491977.91294305836</v>
      </c>
      <c r="G153" s="310">
        <v>0</v>
      </c>
      <c r="H153" s="303">
        <v>1459306.69328</v>
      </c>
      <c r="I153" s="303">
        <v>0</v>
      </c>
      <c r="J153" s="314">
        <f t="shared" si="7"/>
        <v>1951284.6062230584</v>
      </c>
      <c r="K153" s="307">
        <f t="shared" si="8"/>
        <v>0</v>
      </c>
      <c r="L153" s="320">
        <v>0</v>
      </c>
    </row>
    <row r="154" spans="1:12" x14ac:dyDescent="0.25">
      <c r="A154" s="321" t="s">
        <v>885</v>
      </c>
      <c r="B154" s="321" t="s">
        <v>886</v>
      </c>
      <c r="C154" s="323"/>
      <c r="D154" s="319" t="s">
        <v>559</v>
      </c>
      <c r="E154" s="321" t="s">
        <v>262</v>
      </c>
      <c r="F154" s="301">
        <v>792610.88839663938</v>
      </c>
      <c r="G154" s="310">
        <v>0</v>
      </c>
      <c r="H154" s="303">
        <v>3070838.2088333326</v>
      </c>
      <c r="I154" s="303">
        <v>0</v>
      </c>
      <c r="J154" s="314">
        <f t="shared" si="7"/>
        <v>3863449.097229972</v>
      </c>
      <c r="K154" s="307">
        <f t="shared" si="8"/>
        <v>0</v>
      </c>
      <c r="L154" s="320">
        <v>0</v>
      </c>
    </row>
    <row r="155" spans="1:12" x14ac:dyDescent="0.25">
      <c r="A155" s="321" t="s">
        <v>887</v>
      </c>
      <c r="B155" s="321" t="s">
        <v>888</v>
      </c>
      <c r="C155" s="323"/>
      <c r="D155" s="319" t="s">
        <v>582</v>
      </c>
      <c r="E155" s="321" t="s">
        <v>263</v>
      </c>
      <c r="F155" s="301">
        <v>672978.61379676755</v>
      </c>
      <c r="G155" s="310">
        <v>0</v>
      </c>
      <c r="H155" s="303">
        <v>1224526.4646922178</v>
      </c>
      <c r="I155" s="303">
        <v>0</v>
      </c>
      <c r="J155" s="314">
        <f t="shared" si="7"/>
        <v>1897505.0784889853</v>
      </c>
      <c r="K155" s="307">
        <f t="shared" si="8"/>
        <v>0</v>
      </c>
      <c r="L155" s="320">
        <v>0</v>
      </c>
    </row>
    <row r="156" spans="1:12" x14ac:dyDescent="0.25">
      <c r="A156" s="321" t="s">
        <v>889</v>
      </c>
      <c r="B156" s="321" t="s">
        <v>890</v>
      </c>
      <c r="C156" s="323"/>
      <c r="D156" s="319" t="s">
        <v>559</v>
      </c>
      <c r="E156" s="321" t="s">
        <v>264</v>
      </c>
      <c r="F156" s="301">
        <v>1176091.7035112418</v>
      </c>
      <c r="G156" s="310">
        <v>0</v>
      </c>
      <c r="H156" s="303">
        <v>6863893.6376005784</v>
      </c>
      <c r="I156" s="303">
        <v>0</v>
      </c>
      <c r="J156" s="314">
        <f t="shared" si="7"/>
        <v>8039985.3411118202</v>
      </c>
      <c r="K156" s="307">
        <f t="shared" si="8"/>
        <v>0</v>
      </c>
      <c r="L156" s="320">
        <v>0</v>
      </c>
    </row>
    <row r="157" spans="1:12" x14ac:dyDescent="0.25">
      <c r="A157" s="321" t="s">
        <v>891</v>
      </c>
      <c r="B157" s="321" t="s">
        <v>892</v>
      </c>
      <c r="C157" s="323" t="s">
        <v>661</v>
      </c>
      <c r="D157" s="319" t="s">
        <v>589</v>
      </c>
      <c r="E157" s="321" t="s">
        <v>265</v>
      </c>
      <c r="F157" s="301">
        <v>274251.23049007583</v>
      </c>
      <c r="G157" s="310">
        <v>68562.807622518958</v>
      </c>
      <c r="H157" s="303">
        <v>1397410.3966879111</v>
      </c>
      <c r="I157" s="303">
        <v>349352.59917197778</v>
      </c>
      <c r="J157" s="314">
        <f t="shared" si="7"/>
        <v>1671661.627177987</v>
      </c>
      <c r="K157" s="307">
        <f t="shared" si="8"/>
        <v>417915.40679449675</v>
      </c>
      <c r="L157" s="320">
        <v>0</v>
      </c>
    </row>
    <row r="158" spans="1:12" x14ac:dyDescent="0.25">
      <c r="A158" s="321" t="s">
        <v>893</v>
      </c>
      <c r="B158" s="321" t="s">
        <v>894</v>
      </c>
      <c r="C158" s="323"/>
      <c r="D158" s="319" t="s">
        <v>563</v>
      </c>
      <c r="E158" s="321" t="s">
        <v>266</v>
      </c>
      <c r="F158" s="301">
        <v>2220948.8981076004</v>
      </c>
      <c r="G158" s="310">
        <v>0</v>
      </c>
      <c r="H158" s="303">
        <v>8574147.7055082396</v>
      </c>
      <c r="I158" s="303">
        <v>0</v>
      </c>
      <c r="J158" s="314">
        <f t="shared" si="7"/>
        <v>10795096.603615839</v>
      </c>
      <c r="K158" s="307">
        <f t="shared" si="8"/>
        <v>0</v>
      </c>
      <c r="L158" s="320">
        <v>0</v>
      </c>
    </row>
    <row r="159" spans="1:12" x14ac:dyDescent="0.25">
      <c r="A159" s="321" t="s">
        <v>895</v>
      </c>
      <c r="B159" s="321" t="s">
        <v>896</v>
      </c>
      <c r="C159" s="323"/>
      <c r="D159" s="319" t="s">
        <v>554</v>
      </c>
      <c r="E159" s="321" t="s">
        <v>267</v>
      </c>
      <c r="F159" s="301">
        <v>1995471.3065188536</v>
      </c>
      <c r="G159" s="310">
        <v>0</v>
      </c>
      <c r="H159" s="303">
        <v>4862360.4343261328</v>
      </c>
      <c r="I159" s="303">
        <v>0</v>
      </c>
      <c r="J159" s="314">
        <f t="shared" si="7"/>
        <v>6857831.7408449864</v>
      </c>
      <c r="K159" s="307">
        <f t="shared" si="8"/>
        <v>0</v>
      </c>
      <c r="L159" s="320">
        <v>0</v>
      </c>
    </row>
    <row r="160" spans="1:12" x14ac:dyDescent="0.25">
      <c r="A160" s="321" t="s">
        <v>897</v>
      </c>
      <c r="B160" s="321" t="s">
        <v>898</v>
      </c>
      <c r="C160" s="323" t="s">
        <v>775</v>
      </c>
      <c r="D160" s="319" t="s">
        <v>582</v>
      </c>
      <c r="E160" s="321" t="s">
        <v>268</v>
      </c>
      <c r="F160" s="301">
        <v>15960</v>
      </c>
      <c r="G160" s="310">
        <v>3990</v>
      </c>
      <c r="H160" s="303">
        <v>441416.95472053252</v>
      </c>
      <c r="I160" s="303">
        <v>110354.23868013313</v>
      </c>
      <c r="J160" s="314">
        <f t="shared" si="7"/>
        <v>457376.95472053252</v>
      </c>
      <c r="K160" s="307">
        <f t="shared" si="8"/>
        <v>114344.23868013313</v>
      </c>
      <c r="L160" s="320">
        <v>0</v>
      </c>
    </row>
    <row r="161" spans="1:12" x14ac:dyDescent="0.25">
      <c r="A161" s="321" t="s">
        <v>899</v>
      </c>
      <c r="B161" s="321" t="s">
        <v>900</v>
      </c>
      <c r="C161" s="323"/>
      <c r="D161" s="319" t="s">
        <v>611</v>
      </c>
      <c r="E161" s="321" t="s">
        <v>269</v>
      </c>
      <c r="F161" s="301">
        <v>988952.26894974092</v>
      </c>
      <c r="G161" s="310">
        <v>0</v>
      </c>
      <c r="H161" s="303">
        <v>5511793.3000106215</v>
      </c>
      <c r="I161" s="303">
        <v>0</v>
      </c>
      <c r="J161" s="314">
        <f t="shared" si="7"/>
        <v>6500745.5689603621</v>
      </c>
      <c r="K161" s="307">
        <f t="shared" si="8"/>
        <v>0</v>
      </c>
      <c r="L161" s="320">
        <v>0</v>
      </c>
    </row>
    <row r="162" spans="1:12" x14ac:dyDescent="0.25">
      <c r="A162" s="321" t="s">
        <v>901</v>
      </c>
      <c r="B162" s="321" t="s">
        <v>902</v>
      </c>
      <c r="C162" s="323" t="s">
        <v>673</v>
      </c>
      <c r="D162" s="319" t="s">
        <v>563</v>
      </c>
      <c r="E162" s="321" t="s">
        <v>270</v>
      </c>
      <c r="F162" s="301">
        <v>679875.72366169316</v>
      </c>
      <c r="G162" s="310">
        <v>169968.93091542329</v>
      </c>
      <c r="H162" s="303">
        <v>598426.33061179938</v>
      </c>
      <c r="I162" s="303">
        <v>149606.58265294984</v>
      </c>
      <c r="J162" s="314">
        <f t="shared" si="7"/>
        <v>1278302.0542734927</v>
      </c>
      <c r="K162" s="307">
        <f t="shared" si="8"/>
        <v>319575.51356837316</v>
      </c>
      <c r="L162" s="320">
        <v>0</v>
      </c>
    </row>
    <row r="163" spans="1:12" x14ac:dyDescent="0.25">
      <c r="A163" s="321" t="s">
        <v>903</v>
      </c>
      <c r="B163" s="321" t="s">
        <v>904</v>
      </c>
      <c r="C163" s="323" t="s">
        <v>625</v>
      </c>
      <c r="D163" s="319" t="s">
        <v>559</v>
      </c>
      <c r="E163" s="321" t="s">
        <v>271</v>
      </c>
      <c r="F163" s="301">
        <v>50252.645649682308</v>
      </c>
      <c r="G163" s="310">
        <v>12563.161412420577</v>
      </c>
      <c r="H163" s="303">
        <v>670396.14123715251</v>
      </c>
      <c r="I163" s="303">
        <v>167599.03530928813</v>
      </c>
      <c r="J163" s="314">
        <f t="shared" si="7"/>
        <v>720648.78688683477</v>
      </c>
      <c r="K163" s="307">
        <f t="shared" si="8"/>
        <v>180162.19672170869</v>
      </c>
      <c r="L163" s="320">
        <v>0</v>
      </c>
    </row>
    <row r="164" spans="1:12" x14ac:dyDescent="0.25">
      <c r="A164" s="321" t="s">
        <v>905</v>
      </c>
      <c r="B164" s="321" t="s">
        <v>906</v>
      </c>
      <c r="C164" s="323"/>
      <c r="D164" s="319" t="s">
        <v>578</v>
      </c>
      <c r="E164" s="321" t="s">
        <v>272</v>
      </c>
      <c r="F164" s="301">
        <v>1895373.026306727</v>
      </c>
      <c r="G164" s="310">
        <v>0</v>
      </c>
      <c r="H164" s="303">
        <v>6744623.3957478497</v>
      </c>
      <c r="I164" s="303">
        <v>0</v>
      </c>
      <c r="J164" s="314">
        <f t="shared" si="7"/>
        <v>8639996.4220545776</v>
      </c>
      <c r="K164" s="307">
        <f t="shared" si="8"/>
        <v>0</v>
      </c>
      <c r="L164" s="320">
        <v>0</v>
      </c>
    </row>
    <row r="165" spans="1:12" x14ac:dyDescent="0.25">
      <c r="A165" s="321" t="s">
        <v>907</v>
      </c>
      <c r="B165" s="321" t="s">
        <v>908</v>
      </c>
      <c r="C165" s="323"/>
      <c r="D165" s="319" t="s">
        <v>554</v>
      </c>
      <c r="E165" s="321" t="s">
        <v>273</v>
      </c>
      <c r="F165" s="301">
        <v>305519.55122689018</v>
      </c>
      <c r="G165" s="310">
        <v>0</v>
      </c>
      <c r="H165" s="303">
        <v>1653135.3209304663</v>
      </c>
      <c r="I165" s="303">
        <v>0</v>
      </c>
      <c r="J165" s="314">
        <f t="shared" si="7"/>
        <v>1958654.8721573565</v>
      </c>
      <c r="K165" s="307">
        <f t="shared" si="8"/>
        <v>0</v>
      </c>
      <c r="L165" s="320">
        <v>0</v>
      </c>
    </row>
    <row r="166" spans="1:12" x14ac:dyDescent="0.25">
      <c r="A166" s="321" t="s">
        <v>909</v>
      </c>
      <c r="B166" s="321" t="s">
        <v>910</v>
      </c>
      <c r="C166" s="323" t="s">
        <v>571</v>
      </c>
      <c r="D166" s="319" t="s">
        <v>578</v>
      </c>
      <c r="E166" s="321" t="s">
        <v>274</v>
      </c>
      <c r="F166" s="301">
        <v>1228119.7987058449</v>
      </c>
      <c r="G166" s="310">
        <v>307029.94967646123</v>
      </c>
      <c r="H166" s="303">
        <v>2652724.4982986846</v>
      </c>
      <c r="I166" s="303">
        <v>663181.12457467115</v>
      </c>
      <c r="J166" s="314">
        <f t="shared" si="7"/>
        <v>3880844.2970045293</v>
      </c>
      <c r="K166" s="307">
        <f t="shared" si="8"/>
        <v>970211.07425113232</v>
      </c>
      <c r="L166" s="320">
        <v>0</v>
      </c>
    </row>
    <row r="167" spans="1:12" x14ac:dyDescent="0.25">
      <c r="A167" s="321" t="s">
        <v>911</v>
      </c>
      <c r="B167" s="321" t="s">
        <v>912</v>
      </c>
      <c r="C167" s="323" t="s">
        <v>596</v>
      </c>
      <c r="D167" s="319" t="s">
        <v>611</v>
      </c>
      <c r="E167" s="321" t="s">
        <v>275</v>
      </c>
      <c r="F167" s="301">
        <v>197868.25208439739</v>
      </c>
      <c r="G167" s="310">
        <v>49467.063021099348</v>
      </c>
      <c r="H167" s="303">
        <v>634567.03385965724</v>
      </c>
      <c r="I167" s="303">
        <v>158641.75846491431</v>
      </c>
      <c r="J167" s="314">
        <f t="shared" si="7"/>
        <v>832435.2859440546</v>
      </c>
      <c r="K167" s="307">
        <f t="shared" si="8"/>
        <v>208108.82148601365</v>
      </c>
      <c r="L167" s="320">
        <v>0</v>
      </c>
    </row>
    <row r="168" spans="1:12" x14ac:dyDescent="0.25">
      <c r="A168" s="321" t="s">
        <v>913</v>
      </c>
      <c r="B168" s="321" t="s">
        <v>914</v>
      </c>
      <c r="C168" s="323" t="s">
        <v>653</v>
      </c>
      <c r="D168" s="319" t="s">
        <v>559</v>
      </c>
      <c r="E168" s="321" t="s">
        <v>276</v>
      </c>
      <c r="F168" s="301">
        <v>444408.47880249994</v>
      </c>
      <c r="G168" s="310">
        <v>111102.11970062499</v>
      </c>
      <c r="H168" s="303">
        <v>847747.82294206205</v>
      </c>
      <c r="I168" s="303">
        <v>211936.95573551551</v>
      </c>
      <c r="J168" s="314">
        <f t="shared" si="7"/>
        <v>1292156.3017445621</v>
      </c>
      <c r="K168" s="307">
        <f t="shared" si="8"/>
        <v>323039.07543614053</v>
      </c>
      <c r="L168" s="320">
        <v>0</v>
      </c>
    </row>
    <row r="169" spans="1:12" x14ac:dyDescent="0.25">
      <c r="A169" s="321" t="s">
        <v>915</v>
      </c>
      <c r="B169" s="321" t="s">
        <v>916</v>
      </c>
      <c r="C169" s="323"/>
      <c r="D169" s="319" t="s">
        <v>563</v>
      </c>
      <c r="E169" s="321" t="s">
        <v>277</v>
      </c>
      <c r="F169" s="301">
        <v>3082741.8459885437</v>
      </c>
      <c r="G169" s="310">
        <v>0</v>
      </c>
      <c r="H169" s="303">
        <v>5118954.3307254817</v>
      </c>
      <c r="I169" s="303">
        <v>0</v>
      </c>
      <c r="J169" s="314">
        <f t="shared" si="7"/>
        <v>8201696.1767140254</v>
      </c>
      <c r="K169" s="307">
        <f t="shared" si="8"/>
        <v>0</v>
      </c>
      <c r="L169" s="320">
        <v>0</v>
      </c>
    </row>
    <row r="170" spans="1:12" x14ac:dyDescent="0.25">
      <c r="A170" s="321" t="s">
        <v>917</v>
      </c>
      <c r="B170" s="321" t="s">
        <v>918</v>
      </c>
      <c r="C170" s="323" t="s">
        <v>568</v>
      </c>
      <c r="D170" s="319" t="s">
        <v>554</v>
      </c>
      <c r="E170" s="321" t="s">
        <v>278</v>
      </c>
      <c r="F170" s="301">
        <v>62681.894352022609</v>
      </c>
      <c r="G170" s="310">
        <v>15670.473588005652</v>
      </c>
      <c r="H170" s="303">
        <v>550681.14319644449</v>
      </c>
      <c r="I170" s="303">
        <v>137670.28579911112</v>
      </c>
      <c r="J170" s="314">
        <f t="shared" si="7"/>
        <v>613363.03754846705</v>
      </c>
      <c r="K170" s="307">
        <f t="shared" si="8"/>
        <v>153340.75938711676</v>
      </c>
      <c r="L170" s="320">
        <v>0</v>
      </c>
    </row>
    <row r="171" spans="1:12" x14ac:dyDescent="0.25">
      <c r="A171" s="321" t="s">
        <v>919</v>
      </c>
      <c r="B171" s="321" t="s">
        <v>920</v>
      </c>
      <c r="C171" s="323"/>
      <c r="D171" s="319" t="s">
        <v>563</v>
      </c>
      <c r="E171" s="321" t="s">
        <v>279</v>
      </c>
      <c r="F171" s="301">
        <v>87657.28350025414</v>
      </c>
      <c r="G171" s="310">
        <v>0</v>
      </c>
      <c r="H171" s="303">
        <v>1890484.4373621386</v>
      </c>
      <c r="I171" s="303">
        <v>0</v>
      </c>
      <c r="J171" s="314">
        <f t="shared" si="7"/>
        <v>1978141.7208623928</v>
      </c>
      <c r="K171" s="307">
        <f t="shared" si="8"/>
        <v>0</v>
      </c>
      <c r="L171" s="320">
        <v>0</v>
      </c>
    </row>
    <row r="172" spans="1:12" x14ac:dyDescent="0.25">
      <c r="A172" s="321" t="s">
        <v>921</v>
      </c>
      <c r="B172" s="321" t="s">
        <v>922</v>
      </c>
      <c r="C172" s="323" t="s">
        <v>614</v>
      </c>
      <c r="D172" s="319" t="s">
        <v>604</v>
      </c>
      <c r="E172" s="321" t="s">
        <v>280</v>
      </c>
      <c r="F172" s="301">
        <v>81994.033222912811</v>
      </c>
      <c r="G172" s="310">
        <v>20498.508305728203</v>
      </c>
      <c r="H172" s="303">
        <v>245257.50929501111</v>
      </c>
      <c r="I172" s="303">
        <v>61314.377323752778</v>
      </c>
      <c r="J172" s="314">
        <f t="shared" si="7"/>
        <v>327251.54251792392</v>
      </c>
      <c r="K172" s="307">
        <f t="shared" si="8"/>
        <v>81812.885629480981</v>
      </c>
      <c r="L172" s="320">
        <v>0</v>
      </c>
    </row>
    <row r="173" spans="1:12" x14ac:dyDescent="0.25">
      <c r="A173" s="321" t="s">
        <v>923</v>
      </c>
      <c r="B173" s="321" t="s">
        <v>924</v>
      </c>
      <c r="C173" s="323" t="s">
        <v>925</v>
      </c>
      <c r="D173" s="319" t="s">
        <v>582</v>
      </c>
      <c r="E173" s="321" t="s">
        <v>281</v>
      </c>
      <c r="F173" s="301">
        <v>592320.60709310824</v>
      </c>
      <c r="G173" s="310">
        <v>148080.15177327706</v>
      </c>
      <c r="H173" s="303">
        <v>1381308.1052108603</v>
      </c>
      <c r="I173" s="303">
        <v>345327.02630271512</v>
      </c>
      <c r="J173" s="314">
        <f t="shared" si="7"/>
        <v>1973628.7123039686</v>
      </c>
      <c r="K173" s="307">
        <f t="shared" si="8"/>
        <v>493407.17807599215</v>
      </c>
      <c r="L173" s="320">
        <v>0</v>
      </c>
    </row>
    <row r="174" spans="1:12" x14ac:dyDescent="0.25">
      <c r="A174" s="321" t="s">
        <v>926</v>
      </c>
      <c r="B174" s="321" t="s">
        <v>927</v>
      </c>
      <c r="C174" s="323"/>
      <c r="D174" s="319" t="s">
        <v>604</v>
      </c>
      <c r="E174" s="321" t="s">
        <v>282</v>
      </c>
      <c r="F174" s="301">
        <v>329759.20571295096</v>
      </c>
      <c r="G174" s="310">
        <v>0</v>
      </c>
      <c r="H174" s="303">
        <v>1778312.4448366859</v>
      </c>
      <c r="I174" s="303">
        <v>0</v>
      </c>
      <c r="J174" s="314">
        <f t="shared" si="7"/>
        <v>2108071.6505496367</v>
      </c>
      <c r="K174" s="307">
        <f t="shared" si="8"/>
        <v>0</v>
      </c>
      <c r="L174" s="320">
        <v>0</v>
      </c>
    </row>
    <row r="175" spans="1:12" x14ac:dyDescent="0.25">
      <c r="A175" s="321" t="s">
        <v>928</v>
      </c>
      <c r="B175" s="321" t="s">
        <v>929</v>
      </c>
      <c r="C175" s="323" t="s">
        <v>757</v>
      </c>
      <c r="D175" s="319" t="s">
        <v>578</v>
      </c>
      <c r="E175" s="321" t="s">
        <v>283</v>
      </c>
      <c r="F175" s="301">
        <v>460264.15868563321</v>
      </c>
      <c r="G175" s="310">
        <v>115066.0396714083</v>
      </c>
      <c r="H175" s="303">
        <v>783238.4102643769</v>
      </c>
      <c r="I175" s="303">
        <v>195809.6025660942</v>
      </c>
      <c r="J175" s="314">
        <f t="shared" si="7"/>
        <v>1243502.56895001</v>
      </c>
      <c r="K175" s="307">
        <f t="shared" si="8"/>
        <v>310875.6422375025</v>
      </c>
      <c r="L175" s="320">
        <v>0</v>
      </c>
    </row>
    <row r="176" spans="1:12" x14ac:dyDescent="0.25">
      <c r="A176" s="321" t="s">
        <v>930</v>
      </c>
      <c r="B176" s="321" t="s">
        <v>931</v>
      </c>
      <c r="C176" s="323" t="s">
        <v>577</v>
      </c>
      <c r="D176" s="319" t="s">
        <v>554</v>
      </c>
      <c r="E176" s="321" t="s">
        <v>284</v>
      </c>
      <c r="F176" s="301">
        <v>422486.84925529559</v>
      </c>
      <c r="G176" s="310">
        <v>105621.7123138239</v>
      </c>
      <c r="H176" s="303">
        <v>957225.99482076871</v>
      </c>
      <c r="I176" s="303">
        <v>239306.49870519218</v>
      </c>
      <c r="J176" s="314">
        <f t="shared" si="7"/>
        <v>1379712.8440760644</v>
      </c>
      <c r="K176" s="307">
        <f t="shared" si="8"/>
        <v>344928.2110190161</v>
      </c>
      <c r="L176" s="320">
        <v>0</v>
      </c>
    </row>
    <row r="177" spans="1:12" x14ac:dyDescent="0.25">
      <c r="A177" s="321" t="s">
        <v>932</v>
      </c>
      <c r="B177" s="321" t="s">
        <v>933</v>
      </c>
      <c r="C177" s="323" t="s">
        <v>553</v>
      </c>
      <c r="D177" s="319" t="s">
        <v>733</v>
      </c>
      <c r="E177" s="321" t="s">
        <v>285</v>
      </c>
      <c r="F177" s="301">
        <v>548417.38365418778</v>
      </c>
      <c r="G177" s="310">
        <v>137104.34591354695</v>
      </c>
      <c r="H177" s="303">
        <v>2895386.9282367611</v>
      </c>
      <c r="I177" s="303">
        <v>723846.73205919028</v>
      </c>
      <c r="J177" s="314">
        <f t="shared" si="7"/>
        <v>3443804.311890949</v>
      </c>
      <c r="K177" s="307">
        <f t="shared" si="8"/>
        <v>860951.07797273726</v>
      </c>
      <c r="L177" s="320">
        <v>0</v>
      </c>
    </row>
    <row r="178" spans="1:12" x14ac:dyDescent="0.25">
      <c r="A178" s="321" t="s">
        <v>934</v>
      </c>
      <c r="B178" s="321" t="s">
        <v>935</v>
      </c>
      <c r="C178" s="323"/>
      <c r="D178" s="319" t="s">
        <v>554</v>
      </c>
      <c r="E178" s="321" t="s">
        <v>286</v>
      </c>
      <c r="F178" s="301">
        <v>81149.833044298008</v>
      </c>
      <c r="G178" s="310">
        <v>0</v>
      </c>
      <c r="H178" s="303">
        <v>1890388.6329839937</v>
      </c>
      <c r="I178" s="303">
        <v>0</v>
      </c>
      <c r="J178" s="314">
        <f t="shared" si="7"/>
        <v>1971538.4660282917</v>
      </c>
      <c r="K178" s="307">
        <f t="shared" si="8"/>
        <v>0</v>
      </c>
      <c r="L178" s="320">
        <v>0</v>
      </c>
    </row>
    <row r="179" spans="1:12" x14ac:dyDescent="0.25">
      <c r="A179" s="321" t="s">
        <v>936</v>
      </c>
      <c r="B179" s="321" t="s">
        <v>937</v>
      </c>
      <c r="C179" s="323"/>
      <c r="D179" s="319" t="s">
        <v>554</v>
      </c>
      <c r="E179" s="321" t="s">
        <v>287</v>
      </c>
      <c r="F179" s="301">
        <v>1969886.1390319152</v>
      </c>
      <c r="G179" s="310">
        <v>0</v>
      </c>
      <c r="H179" s="303">
        <v>3995921.7800951973</v>
      </c>
      <c r="I179" s="303">
        <v>0</v>
      </c>
      <c r="J179" s="314">
        <f t="shared" si="7"/>
        <v>5965807.9191271123</v>
      </c>
      <c r="K179" s="307">
        <f t="shared" si="8"/>
        <v>0</v>
      </c>
      <c r="L179" s="320">
        <v>0</v>
      </c>
    </row>
    <row r="180" spans="1:12" x14ac:dyDescent="0.25">
      <c r="A180" s="321" t="s">
        <v>938</v>
      </c>
      <c r="B180" s="321" t="s">
        <v>939</v>
      </c>
      <c r="C180" s="323" t="s">
        <v>782</v>
      </c>
      <c r="D180" s="319" t="s">
        <v>554</v>
      </c>
      <c r="E180" s="321" t="s">
        <v>288</v>
      </c>
      <c r="F180" s="301">
        <v>254158.66737318362</v>
      </c>
      <c r="G180" s="310">
        <v>63539.666843295905</v>
      </c>
      <c r="H180" s="303">
        <v>318868.04204326798</v>
      </c>
      <c r="I180" s="303">
        <v>79717.010510816996</v>
      </c>
      <c r="J180" s="314">
        <f t="shared" si="7"/>
        <v>573026.70941645163</v>
      </c>
      <c r="K180" s="307">
        <f t="shared" si="8"/>
        <v>143256.67735411291</v>
      </c>
      <c r="L180" s="320">
        <v>0</v>
      </c>
    </row>
    <row r="181" spans="1:12" x14ac:dyDescent="0.25">
      <c r="A181" s="321" t="s">
        <v>940</v>
      </c>
      <c r="B181" s="321" t="s">
        <v>941</v>
      </c>
      <c r="C181" s="323" t="s">
        <v>599</v>
      </c>
      <c r="D181" s="319" t="s">
        <v>563</v>
      </c>
      <c r="E181" s="321" t="s">
        <v>289</v>
      </c>
      <c r="F181" s="301">
        <v>181770.47449659216</v>
      </c>
      <c r="G181" s="310">
        <v>45442.618624148039</v>
      </c>
      <c r="H181" s="303">
        <v>344159.99931093858</v>
      </c>
      <c r="I181" s="303">
        <v>86039.999827734646</v>
      </c>
      <c r="J181" s="314">
        <f t="shared" si="7"/>
        <v>525930.47380753071</v>
      </c>
      <c r="K181" s="307">
        <f t="shared" si="8"/>
        <v>131482.61845188268</v>
      </c>
      <c r="L181" s="320">
        <v>0</v>
      </c>
    </row>
    <row r="182" spans="1:12" x14ac:dyDescent="0.25">
      <c r="A182" s="321" t="s">
        <v>942</v>
      </c>
      <c r="B182" s="321" t="s">
        <v>943</v>
      </c>
      <c r="C182" s="323" t="s">
        <v>568</v>
      </c>
      <c r="D182" s="319" t="s">
        <v>733</v>
      </c>
      <c r="E182" s="321" t="s">
        <v>290</v>
      </c>
      <c r="F182" s="301">
        <v>409292.2027947547</v>
      </c>
      <c r="G182" s="310">
        <v>102323.05069868868</v>
      </c>
      <c r="H182" s="303">
        <v>1170863.811776486</v>
      </c>
      <c r="I182" s="303">
        <v>292715.9529441215</v>
      </c>
      <c r="J182" s="314">
        <f t="shared" si="7"/>
        <v>1580156.0145712406</v>
      </c>
      <c r="K182" s="307">
        <f t="shared" si="8"/>
        <v>395039.00364281016</v>
      </c>
      <c r="L182" s="320">
        <v>0</v>
      </c>
    </row>
    <row r="183" spans="1:12" x14ac:dyDescent="0.25">
      <c r="A183" s="321" t="s">
        <v>944</v>
      </c>
      <c r="B183" s="321" t="s">
        <v>945</v>
      </c>
      <c r="C183" s="323"/>
      <c r="D183" s="319" t="s">
        <v>611</v>
      </c>
      <c r="E183" s="321" t="s">
        <v>291</v>
      </c>
      <c r="F183" s="301">
        <v>841109.71696747665</v>
      </c>
      <c r="G183" s="310">
        <v>0</v>
      </c>
      <c r="H183" s="303">
        <v>5247411.0387350433</v>
      </c>
      <c r="I183" s="303">
        <v>0</v>
      </c>
      <c r="J183" s="314">
        <f t="shared" si="7"/>
        <v>6088520.7557025198</v>
      </c>
      <c r="K183" s="307">
        <f t="shared" si="8"/>
        <v>0</v>
      </c>
      <c r="L183" s="320">
        <v>0</v>
      </c>
    </row>
    <row r="184" spans="1:12" x14ac:dyDescent="0.25">
      <c r="A184" s="321" t="s">
        <v>946</v>
      </c>
      <c r="B184" s="321" t="s">
        <v>947</v>
      </c>
      <c r="C184" s="323" t="s">
        <v>673</v>
      </c>
      <c r="D184" s="319" t="s">
        <v>582</v>
      </c>
      <c r="E184" s="321" t="s">
        <v>292</v>
      </c>
      <c r="F184" s="301">
        <v>192334.01896881114</v>
      </c>
      <c r="G184" s="310">
        <v>48083.504742202786</v>
      </c>
      <c r="H184" s="303">
        <v>742396.91137141583</v>
      </c>
      <c r="I184" s="303">
        <v>185599.22784285393</v>
      </c>
      <c r="J184" s="314">
        <f t="shared" si="7"/>
        <v>934730.93034022697</v>
      </c>
      <c r="K184" s="307">
        <f t="shared" si="8"/>
        <v>233682.73258505671</v>
      </c>
      <c r="L184" s="320">
        <v>0</v>
      </c>
    </row>
    <row r="185" spans="1:12" x14ac:dyDescent="0.25">
      <c r="A185" s="321" t="s">
        <v>948</v>
      </c>
      <c r="B185" s="321" t="s">
        <v>949</v>
      </c>
      <c r="C185" s="323"/>
      <c r="D185" s="319" t="s">
        <v>604</v>
      </c>
      <c r="E185" s="321" t="s">
        <v>293</v>
      </c>
      <c r="F185" s="301">
        <v>4215034.9602243751</v>
      </c>
      <c r="G185" s="310">
        <v>0</v>
      </c>
      <c r="H185" s="303">
        <v>6276879.9156438839</v>
      </c>
      <c r="I185" s="303">
        <v>0</v>
      </c>
      <c r="J185" s="314">
        <f t="shared" si="7"/>
        <v>10491914.875868259</v>
      </c>
      <c r="K185" s="307">
        <f t="shared" si="8"/>
        <v>0</v>
      </c>
      <c r="L185" s="320">
        <v>0</v>
      </c>
    </row>
    <row r="186" spans="1:12" x14ac:dyDescent="0.25">
      <c r="A186" s="321" t="s">
        <v>950</v>
      </c>
      <c r="B186" s="321" t="s">
        <v>951</v>
      </c>
      <c r="C186" s="323" t="s">
        <v>757</v>
      </c>
      <c r="D186" s="319" t="s">
        <v>604</v>
      </c>
      <c r="E186" s="321" t="s">
        <v>294</v>
      </c>
      <c r="F186" s="301">
        <v>434859.56958249887</v>
      </c>
      <c r="G186" s="310">
        <v>108714.89239562472</v>
      </c>
      <c r="H186" s="303">
        <v>1010811.2495023423</v>
      </c>
      <c r="I186" s="303">
        <v>252702.81237558555</v>
      </c>
      <c r="J186" s="314">
        <f t="shared" si="7"/>
        <v>1445670.8190848413</v>
      </c>
      <c r="K186" s="307">
        <f t="shared" si="8"/>
        <v>361417.70477121026</v>
      </c>
      <c r="L186" s="320">
        <v>0</v>
      </c>
    </row>
    <row r="187" spans="1:12" x14ac:dyDescent="0.25">
      <c r="A187" s="321" t="s">
        <v>952</v>
      </c>
      <c r="B187" s="321" t="s">
        <v>953</v>
      </c>
      <c r="C187" s="323" t="s">
        <v>706</v>
      </c>
      <c r="D187" s="319" t="s">
        <v>563</v>
      </c>
      <c r="E187" s="321" t="s">
        <v>295</v>
      </c>
      <c r="F187" s="385">
        <v>104767.17107651998</v>
      </c>
      <c r="G187" s="386">
        <v>26191.792769129996</v>
      </c>
      <c r="H187" s="303">
        <v>355565.19282588747</v>
      </c>
      <c r="I187" s="303">
        <v>88891.298206471867</v>
      </c>
      <c r="J187" s="314">
        <f t="shared" si="7"/>
        <v>460332.36390240747</v>
      </c>
      <c r="K187" s="307">
        <f t="shared" si="8"/>
        <v>115083.09097560187</v>
      </c>
      <c r="L187" s="320">
        <v>0</v>
      </c>
    </row>
    <row r="188" spans="1:12" x14ac:dyDescent="0.25">
      <c r="A188" s="321" t="s">
        <v>954</v>
      </c>
      <c r="B188" s="321" t="s">
        <v>955</v>
      </c>
      <c r="C188" s="323" t="s">
        <v>562</v>
      </c>
      <c r="D188" s="319" t="s">
        <v>589</v>
      </c>
      <c r="E188" s="321" t="s">
        <v>296</v>
      </c>
      <c r="F188" s="301">
        <v>111259.76200712138</v>
      </c>
      <c r="G188" s="310">
        <v>27814.940501780344</v>
      </c>
      <c r="H188" s="303">
        <v>814958.3293359587</v>
      </c>
      <c r="I188" s="303">
        <v>203739.58233398967</v>
      </c>
      <c r="J188" s="314">
        <f t="shared" si="7"/>
        <v>926218.09134308004</v>
      </c>
      <c r="K188" s="307">
        <f t="shared" si="8"/>
        <v>231554.52283577001</v>
      </c>
      <c r="L188" s="320">
        <v>0</v>
      </c>
    </row>
    <row r="189" spans="1:12" x14ac:dyDescent="0.25">
      <c r="A189" s="321" t="s">
        <v>956</v>
      </c>
      <c r="B189" s="321" t="s">
        <v>957</v>
      </c>
      <c r="C189" s="323"/>
      <c r="D189" s="319" t="s">
        <v>578</v>
      </c>
      <c r="E189" s="321" t="s">
        <v>297</v>
      </c>
      <c r="F189" s="301">
        <v>9100</v>
      </c>
      <c r="G189" s="310">
        <v>0</v>
      </c>
      <c r="H189" s="303">
        <v>255964.32263829751</v>
      </c>
      <c r="I189" s="303">
        <v>0</v>
      </c>
      <c r="J189" s="314">
        <f t="shared" si="7"/>
        <v>265064.32263829751</v>
      </c>
      <c r="K189" s="307">
        <f t="shared" si="8"/>
        <v>0</v>
      </c>
      <c r="L189" s="320">
        <v>0</v>
      </c>
    </row>
    <row r="190" spans="1:12" x14ac:dyDescent="0.25">
      <c r="A190" s="321" t="s">
        <v>958</v>
      </c>
      <c r="B190" s="321" t="s">
        <v>959</v>
      </c>
      <c r="C190" s="323" t="s">
        <v>656</v>
      </c>
      <c r="D190" s="319" t="s">
        <v>563</v>
      </c>
      <c r="E190" s="321" t="s">
        <v>298</v>
      </c>
      <c r="F190" s="301">
        <v>131359.09873949157</v>
      </c>
      <c r="G190" s="310">
        <v>32839.774684872893</v>
      </c>
      <c r="H190" s="303">
        <v>853040.75784786337</v>
      </c>
      <c r="I190" s="303">
        <v>213260.18946196587</v>
      </c>
      <c r="J190" s="314">
        <f t="shared" si="7"/>
        <v>984399.85658735491</v>
      </c>
      <c r="K190" s="307">
        <f t="shared" si="8"/>
        <v>246099.96414683876</v>
      </c>
      <c r="L190" s="320">
        <v>0</v>
      </c>
    </row>
    <row r="191" spans="1:12" x14ac:dyDescent="0.25">
      <c r="A191" s="321" t="s">
        <v>960</v>
      </c>
      <c r="B191" s="321" t="s">
        <v>961</v>
      </c>
      <c r="C191" s="323" t="s">
        <v>625</v>
      </c>
      <c r="D191" s="319" t="s">
        <v>589</v>
      </c>
      <c r="E191" s="321" t="s">
        <v>299</v>
      </c>
      <c r="F191" s="301">
        <v>433795.86983705556</v>
      </c>
      <c r="G191" s="310">
        <v>108448.96745926389</v>
      </c>
      <c r="H191" s="303">
        <v>1531490.2190795352</v>
      </c>
      <c r="I191" s="303">
        <v>382872.55476988375</v>
      </c>
      <c r="J191" s="314">
        <f t="shared" si="7"/>
        <v>1965286.0889165909</v>
      </c>
      <c r="K191" s="307">
        <f t="shared" si="8"/>
        <v>491321.52222914761</v>
      </c>
      <c r="L191" s="320">
        <v>0</v>
      </c>
    </row>
    <row r="192" spans="1:12" x14ac:dyDescent="0.25">
      <c r="A192" s="321" t="s">
        <v>962</v>
      </c>
      <c r="B192" s="321" t="s">
        <v>963</v>
      </c>
      <c r="C192" s="323"/>
      <c r="D192" s="319" t="s">
        <v>578</v>
      </c>
      <c r="E192" s="321" t="s">
        <v>300</v>
      </c>
      <c r="F192" s="301">
        <v>145743.38679449825</v>
      </c>
      <c r="G192" s="310">
        <v>0</v>
      </c>
      <c r="H192" s="303">
        <v>591130.45249777765</v>
      </c>
      <c r="I192" s="303">
        <v>0</v>
      </c>
      <c r="J192" s="314">
        <f t="shared" si="7"/>
        <v>736873.83929227595</v>
      </c>
      <c r="K192" s="307">
        <f t="shared" si="8"/>
        <v>0</v>
      </c>
      <c r="L192" s="320">
        <v>0</v>
      </c>
    </row>
    <row r="193" spans="1:12" x14ac:dyDescent="0.25">
      <c r="A193" s="321" t="s">
        <v>964</v>
      </c>
      <c r="B193" s="321" t="s">
        <v>965</v>
      </c>
      <c r="C193" s="323" t="s">
        <v>638</v>
      </c>
      <c r="D193" s="319" t="s">
        <v>604</v>
      </c>
      <c r="E193" s="321" t="s">
        <v>301</v>
      </c>
      <c r="F193" s="301">
        <v>468536.4022921162</v>
      </c>
      <c r="G193" s="310">
        <v>117134.10057302905</v>
      </c>
      <c r="H193" s="303">
        <v>742619.27062757639</v>
      </c>
      <c r="I193" s="303">
        <v>185654.81765689407</v>
      </c>
      <c r="J193" s="314">
        <f t="shared" si="7"/>
        <v>1211155.6729196925</v>
      </c>
      <c r="K193" s="307">
        <f t="shared" si="8"/>
        <v>302788.91822992312</v>
      </c>
      <c r="L193" s="320">
        <v>0</v>
      </c>
    </row>
    <row r="194" spans="1:12" x14ac:dyDescent="0.25">
      <c r="A194" s="321" t="s">
        <v>966</v>
      </c>
      <c r="B194" s="321" t="s">
        <v>967</v>
      </c>
      <c r="C194" s="323"/>
      <c r="D194" s="319" t="s">
        <v>733</v>
      </c>
      <c r="E194" s="321" t="s">
        <v>302</v>
      </c>
      <c r="F194" s="301">
        <v>494376.03902387922</v>
      </c>
      <c r="G194" s="310">
        <v>0</v>
      </c>
      <c r="H194" s="303">
        <v>2288706.4245253205</v>
      </c>
      <c r="I194" s="303">
        <v>0</v>
      </c>
      <c r="J194" s="314">
        <f t="shared" si="7"/>
        <v>2783082.4635491995</v>
      </c>
      <c r="K194" s="307">
        <f t="shared" si="8"/>
        <v>0</v>
      </c>
      <c r="L194" s="320">
        <v>0</v>
      </c>
    </row>
    <row r="195" spans="1:12" x14ac:dyDescent="0.25">
      <c r="A195" s="321" t="s">
        <v>968</v>
      </c>
      <c r="B195" s="321" t="s">
        <v>969</v>
      </c>
      <c r="C195" s="323"/>
      <c r="D195" s="319" t="s">
        <v>611</v>
      </c>
      <c r="E195" s="322" t="s">
        <v>303</v>
      </c>
      <c r="F195" s="301">
        <v>1193218.0757782634</v>
      </c>
      <c r="G195" s="310">
        <v>0</v>
      </c>
      <c r="H195" s="303">
        <v>1757799.4779743252</v>
      </c>
      <c r="I195" s="303">
        <v>0</v>
      </c>
      <c r="J195" s="314">
        <f t="shared" si="7"/>
        <v>2951017.5537525886</v>
      </c>
      <c r="K195" s="307">
        <f t="shared" si="8"/>
        <v>0</v>
      </c>
      <c r="L195" s="320">
        <v>0</v>
      </c>
    </row>
    <row r="196" spans="1:12" x14ac:dyDescent="0.25">
      <c r="A196" s="321" t="s">
        <v>970</v>
      </c>
      <c r="B196" s="321" t="s">
        <v>971</v>
      </c>
      <c r="C196" s="323" t="s">
        <v>972</v>
      </c>
      <c r="D196" s="319" t="s">
        <v>563</v>
      </c>
      <c r="E196" s="321" t="s">
        <v>304</v>
      </c>
      <c r="F196" s="301">
        <v>208098.36079434081</v>
      </c>
      <c r="G196" s="310">
        <v>52024.590198585203</v>
      </c>
      <c r="H196" s="303">
        <v>713074.15127414907</v>
      </c>
      <c r="I196" s="303">
        <v>178268.53781853727</v>
      </c>
      <c r="J196" s="314">
        <f t="shared" si="7"/>
        <v>921172.51206848992</v>
      </c>
      <c r="K196" s="307">
        <f t="shared" si="8"/>
        <v>230293.12801712248</v>
      </c>
      <c r="L196" s="320">
        <v>0</v>
      </c>
    </row>
    <row r="197" spans="1:12" x14ac:dyDescent="0.25">
      <c r="A197" s="321" t="s">
        <v>973</v>
      </c>
      <c r="B197" s="321" t="s">
        <v>974</v>
      </c>
      <c r="C197" s="323" t="s">
        <v>614</v>
      </c>
      <c r="D197" s="319" t="s">
        <v>563</v>
      </c>
      <c r="E197" s="321" t="s">
        <v>305</v>
      </c>
      <c r="F197" s="301">
        <v>891117.01476879744</v>
      </c>
      <c r="G197" s="310">
        <v>222779.25369219936</v>
      </c>
      <c r="H197" s="303">
        <v>2177006.5893175919</v>
      </c>
      <c r="I197" s="303">
        <v>544251.64732939797</v>
      </c>
      <c r="J197" s="314">
        <f t="shared" si="7"/>
        <v>3068123.6040863893</v>
      </c>
      <c r="K197" s="307">
        <f t="shared" si="8"/>
        <v>767030.90102159732</v>
      </c>
      <c r="L197" s="320">
        <v>0</v>
      </c>
    </row>
    <row r="198" spans="1:12" x14ac:dyDescent="0.25">
      <c r="A198" s="321" t="s">
        <v>975</v>
      </c>
      <c r="B198" s="321" t="s">
        <v>976</v>
      </c>
      <c r="C198" s="323" t="s">
        <v>715</v>
      </c>
      <c r="D198" s="319" t="s">
        <v>733</v>
      </c>
      <c r="E198" s="321" t="s">
        <v>306</v>
      </c>
      <c r="F198" s="301">
        <v>554741.02583512559</v>
      </c>
      <c r="G198" s="310">
        <v>138685.2564587814</v>
      </c>
      <c r="H198" s="303">
        <v>2039961.661862324</v>
      </c>
      <c r="I198" s="303">
        <v>509990.41546558106</v>
      </c>
      <c r="J198" s="314">
        <f t="shared" si="7"/>
        <v>2594702.6876974497</v>
      </c>
      <c r="K198" s="307">
        <f t="shared" si="8"/>
        <v>648675.67192436242</v>
      </c>
      <c r="L198" s="320">
        <v>0</v>
      </c>
    </row>
    <row r="199" spans="1:12" x14ac:dyDescent="0.25">
      <c r="A199" s="321" t="s">
        <v>977</v>
      </c>
      <c r="B199" s="321" t="s">
        <v>978</v>
      </c>
      <c r="C199" s="323"/>
      <c r="D199" s="319" t="s">
        <v>578</v>
      </c>
      <c r="E199" s="321" t="s">
        <v>307</v>
      </c>
      <c r="F199" s="301">
        <v>1365372.7775257207</v>
      </c>
      <c r="G199" s="310">
        <v>0</v>
      </c>
      <c r="H199" s="303">
        <v>4656973.1423194651</v>
      </c>
      <c r="I199" s="303">
        <v>0</v>
      </c>
      <c r="J199" s="314">
        <f t="shared" si="7"/>
        <v>6022345.9198451862</v>
      </c>
      <c r="K199" s="307">
        <f t="shared" si="8"/>
        <v>0</v>
      </c>
      <c r="L199" s="320">
        <v>0</v>
      </c>
    </row>
    <row r="200" spans="1:12" x14ac:dyDescent="0.25">
      <c r="A200" s="321" t="s">
        <v>979</v>
      </c>
      <c r="B200" s="321" t="s">
        <v>980</v>
      </c>
      <c r="C200" s="323" t="s">
        <v>638</v>
      </c>
      <c r="D200" s="319" t="s">
        <v>563</v>
      </c>
      <c r="E200" s="321" t="s">
        <v>308</v>
      </c>
      <c r="F200" s="301">
        <v>156325.51270034671</v>
      </c>
      <c r="G200" s="310">
        <v>39081.378175086676</v>
      </c>
      <c r="H200" s="303">
        <v>519707.71770311112</v>
      </c>
      <c r="I200" s="303">
        <v>129926.92942577778</v>
      </c>
      <c r="J200" s="314">
        <f t="shared" si="7"/>
        <v>676033.23040345777</v>
      </c>
      <c r="K200" s="307">
        <f t="shared" si="8"/>
        <v>169008.30760086444</v>
      </c>
      <c r="L200" s="320">
        <v>0</v>
      </c>
    </row>
    <row r="201" spans="1:12" x14ac:dyDescent="0.25">
      <c r="A201" s="321" t="s">
        <v>981</v>
      </c>
      <c r="B201" s="321" t="s">
        <v>982</v>
      </c>
      <c r="C201" s="323"/>
      <c r="D201" s="319" t="s">
        <v>611</v>
      </c>
      <c r="E201" s="321" t="s">
        <v>309</v>
      </c>
      <c r="F201" s="301">
        <v>803009.17939589871</v>
      </c>
      <c r="G201" s="310">
        <v>0</v>
      </c>
      <c r="H201" s="303">
        <v>3264265.2472730009</v>
      </c>
      <c r="I201" s="303">
        <v>0</v>
      </c>
      <c r="J201" s="314">
        <f t="shared" si="7"/>
        <v>4067274.4266688996</v>
      </c>
      <c r="K201" s="307">
        <f t="shared" si="8"/>
        <v>0</v>
      </c>
      <c r="L201" s="320">
        <v>0</v>
      </c>
    </row>
    <row r="202" spans="1:12" x14ac:dyDescent="0.25">
      <c r="A202" s="321" t="s">
        <v>983</v>
      </c>
      <c r="B202" s="321" t="s">
        <v>984</v>
      </c>
      <c r="C202" s="323" t="s">
        <v>972</v>
      </c>
      <c r="D202" s="319" t="s">
        <v>563</v>
      </c>
      <c r="E202" s="321" t="s">
        <v>310</v>
      </c>
      <c r="F202" s="440">
        <v>269261.69753210695</v>
      </c>
      <c r="G202" s="310">
        <v>67315.424383026737</v>
      </c>
      <c r="H202" s="303">
        <v>1113822.5274967535</v>
      </c>
      <c r="I202" s="303">
        <v>278455.63187418837</v>
      </c>
      <c r="J202" s="314">
        <f t="shared" ref="J202:J265" si="9">H202+F202</f>
        <v>1383084.2250288604</v>
      </c>
      <c r="K202" s="307">
        <f t="shared" ref="K202:K265" si="10">IF(I202&gt;0,I202+G202,0)</f>
        <v>345771.0562572151</v>
      </c>
      <c r="L202" s="320">
        <v>0</v>
      </c>
    </row>
    <row r="203" spans="1:12" x14ac:dyDescent="0.25">
      <c r="A203" s="321" t="s">
        <v>985</v>
      </c>
      <c r="B203" s="321" t="s">
        <v>986</v>
      </c>
      <c r="C203" s="323" t="s">
        <v>614</v>
      </c>
      <c r="D203" s="319" t="s">
        <v>559</v>
      </c>
      <c r="E203" s="321" t="s">
        <v>311</v>
      </c>
      <c r="F203" s="301">
        <v>0</v>
      </c>
      <c r="G203" s="310">
        <v>0</v>
      </c>
      <c r="H203" s="303">
        <v>263838.7676515645</v>
      </c>
      <c r="I203" s="303">
        <v>65959.691912891125</v>
      </c>
      <c r="J203" s="314">
        <f t="shared" si="9"/>
        <v>263838.7676515645</v>
      </c>
      <c r="K203" s="307">
        <f t="shared" si="10"/>
        <v>65959.691912891125</v>
      </c>
      <c r="L203" s="320">
        <v>0</v>
      </c>
    </row>
    <row r="204" spans="1:12" x14ac:dyDescent="0.25">
      <c r="A204" s="321" t="s">
        <v>987</v>
      </c>
      <c r="B204" s="321" t="s">
        <v>988</v>
      </c>
      <c r="C204" s="323"/>
      <c r="D204" s="319" t="s">
        <v>554</v>
      </c>
      <c r="E204" s="321" t="s">
        <v>312</v>
      </c>
      <c r="F204" s="301">
        <v>16027.441799271372</v>
      </c>
      <c r="G204" s="310">
        <v>0</v>
      </c>
      <c r="H204" s="303">
        <v>944616.49555593589</v>
      </c>
      <c r="I204" s="303">
        <v>0</v>
      </c>
      <c r="J204" s="314">
        <f t="shared" si="9"/>
        <v>960643.93735520728</v>
      </c>
      <c r="K204" s="307">
        <f t="shared" si="10"/>
        <v>0</v>
      </c>
      <c r="L204" s="320">
        <v>0</v>
      </c>
    </row>
    <row r="205" spans="1:12" x14ac:dyDescent="0.25">
      <c r="A205" s="321" t="s">
        <v>989</v>
      </c>
      <c r="B205" s="321" t="s">
        <v>990</v>
      </c>
      <c r="C205" s="323" t="s">
        <v>691</v>
      </c>
      <c r="D205" s="319" t="s">
        <v>559</v>
      </c>
      <c r="E205" s="321" t="s">
        <v>313</v>
      </c>
      <c r="F205" s="301">
        <v>105861.28131474853</v>
      </c>
      <c r="G205" s="310">
        <v>26465.320328687132</v>
      </c>
      <c r="H205" s="303">
        <v>856344.91046319134</v>
      </c>
      <c r="I205" s="303">
        <v>214086.22761579783</v>
      </c>
      <c r="J205" s="314">
        <f t="shared" si="9"/>
        <v>962206.19177793991</v>
      </c>
      <c r="K205" s="307">
        <f t="shared" si="10"/>
        <v>240551.54794448498</v>
      </c>
      <c r="L205" s="320">
        <v>0</v>
      </c>
    </row>
    <row r="206" spans="1:12" x14ac:dyDescent="0.25">
      <c r="A206" s="321" t="s">
        <v>991</v>
      </c>
      <c r="B206" s="321" t="s">
        <v>992</v>
      </c>
      <c r="C206" s="323" t="s">
        <v>661</v>
      </c>
      <c r="D206" s="319" t="s">
        <v>578</v>
      </c>
      <c r="E206" s="321" t="s">
        <v>314</v>
      </c>
      <c r="F206" s="301">
        <v>141524.07143678449</v>
      </c>
      <c r="G206" s="310">
        <v>35381.017859196123</v>
      </c>
      <c r="H206" s="303">
        <v>249825.53609955555</v>
      </c>
      <c r="I206" s="303">
        <v>62456.384024888881</v>
      </c>
      <c r="J206" s="314">
        <f t="shared" si="9"/>
        <v>391349.60753634002</v>
      </c>
      <c r="K206" s="307">
        <f t="shared" si="10"/>
        <v>97837.401884085004</v>
      </c>
      <c r="L206" s="320">
        <v>0</v>
      </c>
    </row>
    <row r="207" spans="1:12" x14ac:dyDescent="0.25">
      <c r="A207" s="321" t="s">
        <v>993</v>
      </c>
      <c r="B207" s="321" t="s">
        <v>994</v>
      </c>
      <c r="C207" s="323"/>
      <c r="D207" s="319" t="s">
        <v>604</v>
      </c>
      <c r="E207" s="321" t="s">
        <v>315</v>
      </c>
      <c r="F207" s="301">
        <v>1151366.6705309267</v>
      </c>
      <c r="G207" s="310">
        <v>0</v>
      </c>
      <c r="H207" s="303">
        <v>3561369.9292630246</v>
      </c>
      <c r="I207" s="303">
        <v>0</v>
      </c>
      <c r="J207" s="314">
        <f t="shared" si="9"/>
        <v>4712736.599793951</v>
      </c>
      <c r="K207" s="307">
        <f t="shared" si="10"/>
        <v>0</v>
      </c>
      <c r="L207" s="320">
        <v>0</v>
      </c>
    </row>
    <row r="208" spans="1:12" x14ac:dyDescent="0.25">
      <c r="A208" s="321" t="s">
        <v>995</v>
      </c>
      <c r="B208" s="321" t="s">
        <v>996</v>
      </c>
      <c r="C208" s="323"/>
      <c r="D208" s="319" t="s">
        <v>604</v>
      </c>
      <c r="E208" s="321" t="s">
        <v>316</v>
      </c>
      <c r="F208" s="301">
        <v>1140834.4563145025</v>
      </c>
      <c r="G208" s="310">
        <v>0</v>
      </c>
      <c r="H208" s="303">
        <v>2885609.3245599875</v>
      </c>
      <c r="I208" s="303">
        <v>0</v>
      </c>
      <c r="J208" s="314">
        <f t="shared" si="9"/>
        <v>4026443.7808744898</v>
      </c>
      <c r="K208" s="307">
        <f t="shared" si="10"/>
        <v>0</v>
      </c>
      <c r="L208" s="320">
        <v>0</v>
      </c>
    </row>
    <row r="209" spans="1:12" x14ac:dyDescent="0.25">
      <c r="A209" s="321" t="s">
        <v>997</v>
      </c>
      <c r="B209" s="321" t="s">
        <v>998</v>
      </c>
      <c r="C209" s="323"/>
      <c r="D209" s="319" t="s">
        <v>554</v>
      </c>
      <c r="E209" s="321" t="s">
        <v>317</v>
      </c>
      <c r="F209" s="301">
        <v>217517.14037067027</v>
      </c>
      <c r="G209" s="310">
        <v>0</v>
      </c>
      <c r="H209" s="303">
        <v>1175051.2825043239</v>
      </c>
      <c r="I209" s="303">
        <v>0</v>
      </c>
      <c r="J209" s="314">
        <f t="shared" si="9"/>
        <v>1392568.4228749941</v>
      </c>
      <c r="K209" s="307">
        <f t="shared" si="10"/>
        <v>0</v>
      </c>
      <c r="L209" s="320">
        <v>0</v>
      </c>
    </row>
    <row r="210" spans="1:12" x14ac:dyDescent="0.25">
      <c r="A210" s="321" t="s">
        <v>999</v>
      </c>
      <c r="B210" s="321" t="s">
        <v>1000</v>
      </c>
      <c r="C210" s="323"/>
      <c r="D210" s="319" t="s">
        <v>559</v>
      </c>
      <c r="E210" s="321" t="s">
        <v>318</v>
      </c>
      <c r="F210" s="301">
        <v>549439.28190036921</v>
      </c>
      <c r="G210" s="310">
        <v>0</v>
      </c>
      <c r="H210" s="303">
        <v>1533708.3353856588</v>
      </c>
      <c r="I210" s="303">
        <v>0</v>
      </c>
      <c r="J210" s="314">
        <f t="shared" si="9"/>
        <v>2083147.6172860279</v>
      </c>
      <c r="K210" s="307">
        <f t="shared" si="10"/>
        <v>0</v>
      </c>
      <c r="L210" s="320">
        <v>0</v>
      </c>
    </row>
    <row r="211" spans="1:12" x14ac:dyDescent="0.25">
      <c r="A211" s="321" t="s">
        <v>1001</v>
      </c>
      <c r="B211" s="321" t="s">
        <v>1002</v>
      </c>
      <c r="C211" s="323" t="s">
        <v>661</v>
      </c>
      <c r="D211" s="319" t="s">
        <v>604</v>
      </c>
      <c r="E211" s="321" t="s">
        <v>319</v>
      </c>
      <c r="F211" s="301">
        <v>576261.51213435817</v>
      </c>
      <c r="G211" s="310">
        <v>144065.37803358954</v>
      </c>
      <c r="H211" s="303">
        <v>1107140.3012720381</v>
      </c>
      <c r="I211" s="303">
        <v>276785.07531800953</v>
      </c>
      <c r="J211" s="314">
        <f t="shared" si="9"/>
        <v>1683401.8134063962</v>
      </c>
      <c r="K211" s="307">
        <f t="shared" si="10"/>
        <v>420850.45335159905</v>
      </c>
      <c r="L211" s="320">
        <v>0</v>
      </c>
    </row>
    <row r="212" spans="1:12" x14ac:dyDescent="0.25">
      <c r="A212" s="321" t="s">
        <v>1003</v>
      </c>
      <c r="B212" s="321" t="s">
        <v>1004</v>
      </c>
      <c r="C212" s="323" t="s">
        <v>706</v>
      </c>
      <c r="D212" s="319" t="s">
        <v>554</v>
      </c>
      <c r="E212" s="321" t="s">
        <v>320</v>
      </c>
      <c r="F212" s="385">
        <v>69004.052172838317</v>
      </c>
      <c r="G212" s="386">
        <v>17251.013043209579</v>
      </c>
      <c r="H212" s="303">
        <v>214186.12675476365</v>
      </c>
      <c r="I212" s="303">
        <v>53546.531688690906</v>
      </c>
      <c r="J212" s="314">
        <f t="shared" si="9"/>
        <v>283190.17892760196</v>
      </c>
      <c r="K212" s="307">
        <f t="shared" si="10"/>
        <v>70797.544731900489</v>
      </c>
      <c r="L212" s="320">
        <v>0</v>
      </c>
    </row>
    <row r="213" spans="1:12" x14ac:dyDescent="0.25">
      <c r="A213" s="321" t="s">
        <v>1005</v>
      </c>
      <c r="B213" s="321" t="s">
        <v>1006</v>
      </c>
      <c r="C213" s="323"/>
      <c r="D213" s="319" t="s">
        <v>582</v>
      </c>
      <c r="E213" s="321" t="s">
        <v>321</v>
      </c>
      <c r="F213" s="301">
        <v>968770.64848016331</v>
      </c>
      <c r="G213" s="310">
        <v>0</v>
      </c>
      <c r="H213" s="303">
        <v>2770716.8676182809</v>
      </c>
      <c r="I213" s="303">
        <v>0</v>
      </c>
      <c r="J213" s="314">
        <f t="shared" si="9"/>
        <v>3739487.5160984444</v>
      </c>
      <c r="K213" s="307">
        <f t="shared" si="10"/>
        <v>0</v>
      </c>
      <c r="L213" s="320">
        <v>0</v>
      </c>
    </row>
    <row r="214" spans="1:12" x14ac:dyDescent="0.25">
      <c r="A214" s="321" t="s">
        <v>1007</v>
      </c>
      <c r="B214" s="321" t="s">
        <v>1008</v>
      </c>
      <c r="C214" s="323"/>
      <c r="D214" s="319" t="s">
        <v>733</v>
      </c>
      <c r="E214" s="321" t="s">
        <v>322</v>
      </c>
      <c r="F214" s="301">
        <v>844647.54275511857</v>
      </c>
      <c r="G214" s="310">
        <v>0</v>
      </c>
      <c r="H214" s="303">
        <v>510383.48455111124</v>
      </c>
      <c r="I214" s="303">
        <v>0</v>
      </c>
      <c r="J214" s="314">
        <f t="shared" si="9"/>
        <v>1355031.0273062298</v>
      </c>
      <c r="K214" s="307">
        <f t="shared" si="10"/>
        <v>0</v>
      </c>
      <c r="L214" s="320">
        <v>0</v>
      </c>
    </row>
    <row r="215" spans="1:12" x14ac:dyDescent="0.25">
      <c r="A215" s="321" t="s">
        <v>1009</v>
      </c>
      <c r="B215" s="321" t="s">
        <v>1010</v>
      </c>
      <c r="C215" s="323"/>
      <c r="D215" s="319" t="s">
        <v>611</v>
      </c>
      <c r="E215" s="321" t="s">
        <v>323</v>
      </c>
      <c r="F215" s="301">
        <v>457999.30048281379</v>
      </c>
      <c r="G215" s="310">
        <v>0</v>
      </c>
      <c r="H215" s="303">
        <v>1348396.1986674215</v>
      </c>
      <c r="I215" s="303">
        <v>0</v>
      </c>
      <c r="J215" s="314">
        <f t="shared" si="9"/>
        <v>1806395.4991502352</v>
      </c>
      <c r="K215" s="307">
        <f t="shared" si="10"/>
        <v>0</v>
      </c>
      <c r="L215" s="320">
        <v>0</v>
      </c>
    </row>
    <row r="216" spans="1:12" x14ac:dyDescent="0.25">
      <c r="A216" s="321" t="s">
        <v>1011</v>
      </c>
      <c r="B216" s="321" t="s">
        <v>1012</v>
      </c>
      <c r="C216" s="323" t="s">
        <v>653</v>
      </c>
      <c r="D216" s="319" t="s">
        <v>554</v>
      </c>
      <c r="E216" s="321" t="s">
        <v>324</v>
      </c>
      <c r="F216" s="301">
        <v>208961.99727094022</v>
      </c>
      <c r="G216" s="310">
        <v>52240.499317735055</v>
      </c>
      <c r="H216" s="303">
        <v>544855.11934577778</v>
      </c>
      <c r="I216" s="303">
        <v>136213.77983644445</v>
      </c>
      <c r="J216" s="314">
        <f t="shared" si="9"/>
        <v>753817.11661671801</v>
      </c>
      <c r="K216" s="307">
        <f t="shared" si="10"/>
        <v>188454.2791541795</v>
      </c>
      <c r="L216" s="320">
        <v>0</v>
      </c>
    </row>
    <row r="217" spans="1:12" x14ac:dyDescent="0.25">
      <c r="A217" s="321" t="s">
        <v>1013</v>
      </c>
      <c r="B217" s="321" t="s">
        <v>1014</v>
      </c>
      <c r="C217" s="323" t="s">
        <v>782</v>
      </c>
      <c r="D217" s="319" t="s">
        <v>559</v>
      </c>
      <c r="E217" s="321" t="s">
        <v>325</v>
      </c>
      <c r="F217" s="301">
        <v>324552.01949397754</v>
      </c>
      <c r="G217" s="310">
        <v>81138.004873494385</v>
      </c>
      <c r="H217" s="303">
        <v>1669232.2348043094</v>
      </c>
      <c r="I217" s="303">
        <v>417308.05870107736</v>
      </c>
      <c r="J217" s="314">
        <f t="shared" si="9"/>
        <v>1993784.254298287</v>
      </c>
      <c r="K217" s="307">
        <f t="shared" si="10"/>
        <v>498446.06357457174</v>
      </c>
      <c r="L217" s="320">
        <v>0</v>
      </c>
    </row>
    <row r="218" spans="1:12" x14ac:dyDescent="0.25">
      <c r="A218" s="321" t="s">
        <v>1015</v>
      </c>
      <c r="B218" s="321" t="s">
        <v>1016</v>
      </c>
      <c r="C218" s="323" t="s">
        <v>661</v>
      </c>
      <c r="D218" s="319" t="s">
        <v>582</v>
      </c>
      <c r="E218" s="321" t="s">
        <v>326</v>
      </c>
      <c r="F218" s="421">
        <v>464388.77060612192</v>
      </c>
      <c r="G218" s="386">
        <v>116097.19265153048</v>
      </c>
      <c r="H218" s="303">
        <v>1202097.6045993555</v>
      </c>
      <c r="I218" s="303">
        <v>300524.40114983887</v>
      </c>
      <c r="J218" s="314">
        <f t="shared" si="9"/>
        <v>1666486.3752054775</v>
      </c>
      <c r="K218" s="307">
        <f t="shared" si="10"/>
        <v>416621.59380136937</v>
      </c>
      <c r="L218" s="320">
        <v>0</v>
      </c>
    </row>
    <row r="219" spans="1:12" x14ac:dyDescent="0.25">
      <c r="A219" s="321" t="s">
        <v>1017</v>
      </c>
      <c r="B219" s="321" t="s">
        <v>1018</v>
      </c>
      <c r="C219" s="323"/>
      <c r="D219" s="319" t="s">
        <v>589</v>
      </c>
      <c r="E219" s="321" t="s">
        <v>327</v>
      </c>
      <c r="F219" s="301">
        <v>11200</v>
      </c>
      <c r="G219" s="310">
        <v>0</v>
      </c>
      <c r="H219" s="303">
        <v>1501008.2987113008</v>
      </c>
      <c r="I219" s="303">
        <v>0</v>
      </c>
      <c r="J219" s="314">
        <f t="shared" si="9"/>
        <v>1512208.2987113008</v>
      </c>
      <c r="K219" s="307">
        <f t="shared" si="10"/>
        <v>0</v>
      </c>
      <c r="L219" s="320">
        <v>0</v>
      </c>
    </row>
    <row r="220" spans="1:12" x14ac:dyDescent="0.25">
      <c r="A220" s="321" t="s">
        <v>1019</v>
      </c>
      <c r="B220" s="321" t="s">
        <v>1020</v>
      </c>
      <c r="C220" s="323" t="s">
        <v>724</v>
      </c>
      <c r="D220" s="319" t="s">
        <v>559</v>
      </c>
      <c r="E220" s="321" t="s">
        <v>328</v>
      </c>
      <c r="F220" s="301">
        <v>65819.171987555557</v>
      </c>
      <c r="G220" s="310">
        <v>16454.792996888889</v>
      </c>
      <c r="H220" s="303">
        <v>320888.3474489128</v>
      </c>
      <c r="I220" s="303">
        <v>80222.0868622282</v>
      </c>
      <c r="J220" s="314">
        <f t="shared" si="9"/>
        <v>386707.51943646837</v>
      </c>
      <c r="K220" s="307">
        <f t="shared" si="10"/>
        <v>96676.879859117093</v>
      </c>
      <c r="L220" s="320">
        <v>0</v>
      </c>
    </row>
    <row r="221" spans="1:12" x14ac:dyDescent="0.25">
      <c r="A221" s="321" t="s">
        <v>1021</v>
      </c>
      <c r="B221" s="321" t="s">
        <v>1022</v>
      </c>
      <c r="C221" s="323"/>
      <c r="D221" s="319" t="s">
        <v>578</v>
      </c>
      <c r="E221" s="321" t="s">
        <v>329</v>
      </c>
      <c r="F221" s="301">
        <v>398072.4861620313</v>
      </c>
      <c r="G221" s="310">
        <v>0</v>
      </c>
      <c r="H221" s="303">
        <v>1486084.6043668045</v>
      </c>
      <c r="I221" s="303">
        <v>0</v>
      </c>
      <c r="J221" s="314">
        <f t="shared" si="9"/>
        <v>1884157.0905288358</v>
      </c>
      <c r="K221" s="307">
        <f t="shared" si="10"/>
        <v>0</v>
      </c>
      <c r="L221" s="320">
        <v>0</v>
      </c>
    </row>
    <row r="222" spans="1:12" x14ac:dyDescent="0.25">
      <c r="A222" s="321" t="s">
        <v>1023</v>
      </c>
      <c r="B222" s="321" t="s">
        <v>1024</v>
      </c>
      <c r="C222" s="323" t="s">
        <v>596</v>
      </c>
      <c r="D222" s="319" t="s">
        <v>559</v>
      </c>
      <c r="E222" s="321" t="s">
        <v>330</v>
      </c>
      <c r="F222" s="301">
        <v>217847.95825025669</v>
      </c>
      <c r="G222" s="310">
        <v>54461.989562564173</v>
      </c>
      <c r="H222" s="303">
        <v>439953.16288893996</v>
      </c>
      <c r="I222" s="303">
        <v>109988.29072223499</v>
      </c>
      <c r="J222" s="314">
        <f t="shared" si="9"/>
        <v>657801.12113919668</v>
      </c>
      <c r="K222" s="307">
        <f t="shared" si="10"/>
        <v>164450.28028479917</v>
      </c>
      <c r="L222" s="320">
        <v>0</v>
      </c>
    </row>
    <row r="223" spans="1:12" x14ac:dyDescent="0.25">
      <c r="A223" s="321" t="s">
        <v>1025</v>
      </c>
      <c r="B223" s="321" t="s">
        <v>1026</v>
      </c>
      <c r="C223" s="323" t="s">
        <v>661</v>
      </c>
      <c r="D223" s="319" t="s">
        <v>554</v>
      </c>
      <c r="E223" s="321" t="s">
        <v>331</v>
      </c>
      <c r="F223" s="301">
        <v>42596.071425992821</v>
      </c>
      <c r="G223" s="310">
        <v>10649.017856498205</v>
      </c>
      <c r="H223" s="303">
        <v>442460.28548874758</v>
      </c>
      <c r="I223" s="303">
        <v>110615.07137218691</v>
      </c>
      <c r="J223" s="314">
        <f t="shared" si="9"/>
        <v>485056.35691474041</v>
      </c>
      <c r="K223" s="307">
        <f t="shared" si="10"/>
        <v>121264.08922868512</v>
      </c>
      <c r="L223" s="320">
        <v>0</v>
      </c>
    </row>
    <row r="224" spans="1:12" x14ac:dyDescent="0.25">
      <c r="A224" s="321" t="s">
        <v>1027</v>
      </c>
      <c r="B224" s="321" t="s">
        <v>1028</v>
      </c>
      <c r="C224" s="323" t="s">
        <v>775</v>
      </c>
      <c r="D224" s="319" t="s">
        <v>589</v>
      </c>
      <c r="E224" s="321" t="s">
        <v>332</v>
      </c>
      <c r="F224" s="301">
        <v>32040.926135361035</v>
      </c>
      <c r="G224" s="310">
        <v>8010.2315338402586</v>
      </c>
      <c r="H224" s="303">
        <v>417230.78816719959</v>
      </c>
      <c r="I224" s="303">
        <v>104307.6970417999</v>
      </c>
      <c r="J224" s="314">
        <f t="shared" si="9"/>
        <v>449271.71430256061</v>
      </c>
      <c r="K224" s="307">
        <f t="shared" si="10"/>
        <v>112317.92857564015</v>
      </c>
      <c r="L224" s="320">
        <v>0</v>
      </c>
    </row>
    <row r="225" spans="1:12" x14ac:dyDescent="0.25">
      <c r="A225" s="321" t="s">
        <v>1029</v>
      </c>
      <c r="B225" s="321" t="s">
        <v>1030</v>
      </c>
      <c r="C225" s="323"/>
      <c r="D225" s="319" t="s">
        <v>611</v>
      </c>
      <c r="E225" s="321" t="s">
        <v>333</v>
      </c>
      <c r="F225" s="301">
        <v>168766.76912025688</v>
      </c>
      <c r="G225" s="310">
        <v>0</v>
      </c>
      <c r="H225" s="303">
        <v>1957233.5255594261</v>
      </c>
      <c r="I225" s="303">
        <v>0</v>
      </c>
      <c r="J225" s="314">
        <f t="shared" si="9"/>
        <v>2126000.2946796827</v>
      </c>
      <c r="K225" s="307">
        <f t="shared" si="10"/>
        <v>0</v>
      </c>
      <c r="L225" s="320">
        <v>0</v>
      </c>
    </row>
    <row r="226" spans="1:12" x14ac:dyDescent="0.25">
      <c r="A226" s="321" t="s">
        <v>1031</v>
      </c>
      <c r="B226" s="321" t="s">
        <v>1032</v>
      </c>
      <c r="C226" s="323" t="s">
        <v>972</v>
      </c>
      <c r="D226" s="319" t="s">
        <v>554</v>
      </c>
      <c r="E226" s="321" t="s">
        <v>334</v>
      </c>
      <c r="F226" s="301">
        <v>676074.34302190435</v>
      </c>
      <c r="G226" s="310">
        <v>169018.58575547609</v>
      </c>
      <c r="H226" s="303">
        <v>1464739.538021483</v>
      </c>
      <c r="I226" s="303">
        <v>366184.88450537075</v>
      </c>
      <c r="J226" s="314">
        <f t="shared" si="9"/>
        <v>2140813.8810433876</v>
      </c>
      <c r="K226" s="307">
        <f t="shared" si="10"/>
        <v>535203.47026084689</v>
      </c>
      <c r="L226" s="320">
        <v>0</v>
      </c>
    </row>
    <row r="227" spans="1:12" x14ac:dyDescent="0.25">
      <c r="A227" s="321" t="s">
        <v>1033</v>
      </c>
      <c r="B227" s="321" t="s">
        <v>1034</v>
      </c>
      <c r="C227" s="323" t="s">
        <v>782</v>
      </c>
      <c r="D227" s="319" t="s">
        <v>563</v>
      </c>
      <c r="E227" s="321" t="s">
        <v>335</v>
      </c>
      <c r="F227" s="301">
        <v>563744.90490025049</v>
      </c>
      <c r="G227" s="310">
        <v>140936.22622506262</v>
      </c>
      <c r="H227" s="303">
        <v>581945.44916580338</v>
      </c>
      <c r="I227" s="303">
        <v>145486.36229145085</v>
      </c>
      <c r="J227" s="314">
        <f t="shared" si="9"/>
        <v>1145690.3540660539</v>
      </c>
      <c r="K227" s="307">
        <f t="shared" si="10"/>
        <v>286422.58851651347</v>
      </c>
      <c r="L227" s="320">
        <v>0</v>
      </c>
    </row>
    <row r="228" spans="1:12" x14ac:dyDescent="0.25">
      <c r="A228" s="321" t="s">
        <v>1035</v>
      </c>
      <c r="B228" s="321" t="s">
        <v>1036</v>
      </c>
      <c r="C228" s="323" t="s">
        <v>568</v>
      </c>
      <c r="D228" s="319" t="s">
        <v>554</v>
      </c>
      <c r="E228" s="321" t="s">
        <v>336</v>
      </c>
      <c r="F228" s="301">
        <v>653099.55921606068</v>
      </c>
      <c r="G228" s="310">
        <v>163274.88980401517</v>
      </c>
      <c r="H228" s="303">
        <v>967959.60072376672</v>
      </c>
      <c r="I228" s="303">
        <v>241989.90018094168</v>
      </c>
      <c r="J228" s="314">
        <f t="shared" si="9"/>
        <v>1621059.1599398274</v>
      </c>
      <c r="K228" s="307">
        <f t="shared" si="10"/>
        <v>405264.78998495685</v>
      </c>
      <c r="L228" s="320">
        <v>0</v>
      </c>
    </row>
    <row r="229" spans="1:12" x14ac:dyDescent="0.25">
      <c r="A229" s="321" t="s">
        <v>1037</v>
      </c>
      <c r="B229" s="321" t="s">
        <v>1038</v>
      </c>
      <c r="C229" s="323" t="s">
        <v>599</v>
      </c>
      <c r="D229" s="319" t="s">
        <v>563</v>
      </c>
      <c r="E229" s="321" t="s">
        <v>337</v>
      </c>
      <c r="F229" s="301">
        <v>210775.65727962233</v>
      </c>
      <c r="G229" s="310">
        <v>52693.914319905583</v>
      </c>
      <c r="H229" s="303">
        <v>799692.20891501731</v>
      </c>
      <c r="I229" s="303">
        <v>199923.05222875433</v>
      </c>
      <c r="J229" s="314">
        <f t="shared" si="9"/>
        <v>1010467.8661946396</v>
      </c>
      <c r="K229" s="307">
        <f t="shared" si="10"/>
        <v>252616.9665486599</v>
      </c>
      <c r="L229" s="320">
        <v>0</v>
      </c>
    </row>
    <row r="230" spans="1:12" x14ac:dyDescent="0.25">
      <c r="A230" s="321" t="s">
        <v>1039</v>
      </c>
      <c r="B230" s="321" t="s">
        <v>1040</v>
      </c>
      <c r="C230" s="323"/>
      <c r="D230" s="319" t="s">
        <v>589</v>
      </c>
      <c r="E230" s="321" t="s">
        <v>338</v>
      </c>
      <c r="F230" s="301">
        <v>201322.59553973807</v>
      </c>
      <c r="G230" s="310">
        <v>0</v>
      </c>
      <c r="H230" s="303">
        <v>946985.19224802754</v>
      </c>
      <c r="I230" s="303">
        <v>0</v>
      </c>
      <c r="J230" s="314">
        <f t="shared" si="9"/>
        <v>1148307.7877877657</v>
      </c>
      <c r="K230" s="307">
        <f t="shared" si="10"/>
        <v>0</v>
      </c>
      <c r="L230" s="320">
        <v>0</v>
      </c>
    </row>
    <row r="231" spans="1:12" x14ac:dyDescent="0.25">
      <c r="A231" s="321" t="s">
        <v>1041</v>
      </c>
      <c r="B231" s="321" t="s">
        <v>1042</v>
      </c>
      <c r="C231" s="323" t="s">
        <v>724</v>
      </c>
      <c r="D231" s="319" t="s">
        <v>559</v>
      </c>
      <c r="E231" s="321" t="s">
        <v>339</v>
      </c>
      <c r="F231" s="301">
        <v>156943.12818840775</v>
      </c>
      <c r="G231" s="310">
        <v>39235.782047101937</v>
      </c>
      <c r="H231" s="303">
        <v>704036.52798428969</v>
      </c>
      <c r="I231" s="303">
        <v>176009.13199607242</v>
      </c>
      <c r="J231" s="314">
        <f t="shared" si="9"/>
        <v>860979.65617269743</v>
      </c>
      <c r="K231" s="307">
        <f t="shared" si="10"/>
        <v>215244.91404317436</v>
      </c>
      <c r="L231" s="320">
        <v>0</v>
      </c>
    </row>
    <row r="232" spans="1:12" x14ac:dyDescent="0.25">
      <c r="A232" s="321" t="s">
        <v>1043</v>
      </c>
      <c r="B232" s="321" t="s">
        <v>1044</v>
      </c>
      <c r="C232" s="323"/>
      <c r="D232" s="319" t="s">
        <v>611</v>
      </c>
      <c r="E232" s="321" t="s">
        <v>340</v>
      </c>
      <c r="F232" s="301">
        <v>1767361.7869998321</v>
      </c>
      <c r="G232" s="310">
        <v>0</v>
      </c>
      <c r="H232" s="303">
        <v>4278812.5377377067</v>
      </c>
      <c r="I232" s="303">
        <v>0</v>
      </c>
      <c r="J232" s="314">
        <f t="shared" si="9"/>
        <v>6046174.3247375386</v>
      </c>
      <c r="K232" s="307">
        <f t="shared" si="10"/>
        <v>0</v>
      </c>
      <c r="L232" s="320">
        <v>0</v>
      </c>
    </row>
    <row r="233" spans="1:12" x14ac:dyDescent="0.25">
      <c r="A233" s="321" t="s">
        <v>1045</v>
      </c>
      <c r="B233" s="321" t="s">
        <v>1046</v>
      </c>
      <c r="C233" s="323"/>
      <c r="D233" s="319" t="s">
        <v>589</v>
      </c>
      <c r="E233" s="321" t="s">
        <v>341</v>
      </c>
      <c r="F233" s="301">
        <v>466145.19388492941</v>
      </c>
      <c r="G233" s="310">
        <v>0</v>
      </c>
      <c r="H233" s="303">
        <v>2456900.8542162636</v>
      </c>
      <c r="I233" s="303">
        <v>0</v>
      </c>
      <c r="J233" s="314">
        <f t="shared" si="9"/>
        <v>2923046.0481011933</v>
      </c>
      <c r="K233" s="307">
        <f t="shared" si="10"/>
        <v>0</v>
      </c>
      <c r="L233" s="320">
        <v>0</v>
      </c>
    </row>
    <row r="234" spans="1:12" x14ac:dyDescent="0.25">
      <c r="A234" s="321" t="s">
        <v>1047</v>
      </c>
      <c r="B234" s="321" t="s">
        <v>1048</v>
      </c>
      <c r="C234" s="323" t="s">
        <v>724</v>
      </c>
      <c r="D234" s="319" t="s">
        <v>604</v>
      </c>
      <c r="E234" s="321" t="s">
        <v>342</v>
      </c>
      <c r="F234" s="301">
        <v>39480</v>
      </c>
      <c r="G234" s="310">
        <v>9870</v>
      </c>
      <c r="H234" s="303">
        <v>569374.10515729769</v>
      </c>
      <c r="I234" s="303">
        <v>142343.52628932442</v>
      </c>
      <c r="J234" s="314">
        <f t="shared" si="9"/>
        <v>608854.10515729769</v>
      </c>
      <c r="K234" s="307">
        <f t="shared" si="10"/>
        <v>152213.52628932442</v>
      </c>
      <c r="L234" s="320">
        <v>0</v>
      </c>
    </row>
    <row r="235" spans="1:12" x14ac:dyDescent="0.25">
      <c r="A235" s="321" t="s">
        <v>1049</v>
      </c>
      <c r="B235" s="321" t="s">
        <v>1050</v>
      </c>
      <c r="C235" s="323" t="s">
        <v>925</v>
      </c>
      <c r="D235" s="319" t="s">
        <v>559</v>
      </c>
      <c r="E235" s="321" t="s">
        <v>343</v>
      </c>
      <c r="F235" s="301">
        <v>382249.11833094817</v>
      </c>
      <c r="G235" s="310">
        <v>95562.279582737043</v>
      </c>
      <c r="H235" s="303">
        <v>1386877.3577442106</v>
      </c>
      <c r="I235" s="303">
        <v>346719.33943605272</v>
      </c>
      <c r="J235" s="314">
        <f t="shared" si="9"/>
        <v>1769126.4760751589</v>
      </c>
      <c r="K235" s="307">
        <f t="shared" si="10"/>
        <v>442281.61901878973</v>
      </c>
      <c r="L235" s="320">
        <v>0</v>
      </c>
    </row>
    <row r="236" spans="1:12" x14ac:dyDescent="0.25">
      <c r="A236" s="321" t="s">
        <v>1051</v>
      </c>
      <c r="B236" s="321" t="s">
        <v>1052</v>
      </c>
      <c r="C236" s="323"/>
      <c r="D236" s="319" t="s">
        <v>589</v>
      </c>
      <c r="E236" s="321" t="s">
        <v>344</v>
      </c>
      <c r="F236" s="301">
        <v>59150</v>
      </c>
      <c r="G236" s="310">
        <v>0</v>
      </c>
      <c r="H236" s="303">
        <v>805188.81333333335</v>
      </c>
      <c r="I236" s="303">
        <v>0</v>
      </c>
      <c r="J236" s="314">
        <f t="shared" si="9"/>
        <v>864338.81333333335</v>
      </c>
      <c r="K236" s="307">
        <f t="shared" si="10"/>
        <v>0</v>
      </c>
      <c r="L236" s="320">
        <v>0</v>
      </c>
    </row>
    <row r="237" spans="1:12" x14ac:dyDescent="0.25">
      <c r="A237" s="321" t="s">
        <v>1053</v>
      </c>
      <c r="B237" s="321" t="s">
        <v>1054</v>
      </c>
      <c r="C237" s="323" t="s">
        <v>724</v>
      </c>
      <c r="D237" s="319" t="s">
        <v>554</v>
      </c>
      <c r="E237" s="321" t="s">
        <v>345</v>
      </c>
      <c r="F237" s="301">
        <v>766836.72041353735</v>
      </c>
      <c r="G237" s="310">
        <v>191709.18010338434</v>
      </c>
      <c r="H237" s="303">
        <v>1187924.13026196</v>
      </c>
      <c r="I237" s="303">
        <v>296981.03256548999</v>
      </c>
      <c r="J237" s="314">
        <f t="shared" si="9"/>
        <v>1954760.8506754972</v>
      </c>
      <c r="K237" s="307">
        <f t="shared" si="10"/>
        <v>488690.2126688743</v>
      </c>
      <c r="L237" s="320">
        <v>0</v>
      </c>
    </row>
    <row r="238" spans="1:12" x14ac:dyDescent="0.25">
      <c r="A238" s="321" t="s">
        <v>1055</v>
      </c>
      <c r="B238" s="321" t="s">
        <v>1056</v>
      </c>
      <c r="C238" s="323" t="s">
        <v>456</v>
      </c>
      <c r="D238" s="319" t="s">
        <v>589</v>
      </c>
      <c r="E238" s="321" t="s">
        <v>346</v>
      </c>
      <c r="F238" s="301">
        <v>329315.19351744797</v>
      </c>
      <c r="G238" s="310">
        <v>82328.798379361993</v>
      </c>
      <c r="H238" s="303">
        <v>890502.92729378701</v>
      </c>
      <c r="I238" s="303">
        <v>222625.73182344678</v>
      </c>
      <c r="J238" s="314">
        <f t="shared" si="9"/>
        <v>1219818.1208112349</v>
      </c>
      <c r="K238" s="307">
        <f t="shared" si="10"/>
        <v>304954.53020280879</v>
      </c>
      <c r="L238" s="320">
        <v>0</v>
      </c>
    </row>
    <row r="239" spans="1:12" x14ac:dyDescent="0.25">
      <c r="A239" s="321" t="s">
        <v>1057</v>
      </c>
      <c r="B239" s="321" t="s">
        <v>1058</v>
      </c>
      <c r="C239" s="323"/>
      <c r="D239" s="319" t="s">
        <v>554</v>
      </c>
      <c r="E239" s="321" t="s">
        <v>347</v>
      </c>
      <c r="F239" s="301">
        <v>1593297.1326305617</v>
      </c>
      <c r="G239" s="310">
        <v>0</v>
      </c>
      <c r="H239" s="303">
        <v>4367548.4770858614</v>
      </c>
      <c r="I239" s="303">
        <v>0</v>
      </c>
      <c r="J239" s="314">
        <f t="shared" si="9"/>
        <v>5960845.6097164229</v>
      </c>
      <c r="K239" s="307">
        <f t="shared" si="10"/>
        <v>0</v>
      </c>
      <c r="L239" s="320">
        <v>0</v>
      </c>
    </row>
    <row r="240" spans="1:12" x14ac:dyDescent="0.25">
      <c r="A240" s="321" t="s">
        <v>1059</v>
      </c>
      <c r="B240" s="321" t="s">
        <v>1060</v>
      </c>
      <c r="C240" s="323"/>
      <c r="D240" s="319" t="s">
        <v>611</v>
      </c>
      <c r="E240" s="321" t="s">
        <v>348</v>
      </c>
      <c r="F240" s="301">
        <v>2227139.0844206801</v>
      </c>
      <c r="G240" s="310">
        <v>0</v>
      </c>
      <c r="H240" s="303">
        <v>5526734.3941725893</v>
      </c>
      <c r="I240" s="303">
        <v>0</v>
      </c>
      <c r="J240" s="314">
        <f t="shared" si="9"/>
        <v>7753873.4785932694</v>
      </c>
      <c r="K240" s="307">
        <f t="shared" si="10"/>
        <v>0</v>
      </c>
      <c r="L240" s="320">
        <v>0</v>
      </c>
    </row>
    <row r="241" spans="1:12" x14ac:dyDescent="0.25">
      <c r="A241" s="321" t="s">
        <v>1061</v>
      </c>
      <c r="B241" s="321" t="s">
        <v>1062</v>
      </c>
      <c r="C241" s="323"/>
      <c r="D241" s="319" t="s">
        <v>554</v>
      </c>
      <c r="E241" s="321" t="s">
        <v>349</v>
      </c>
      <c r="F241" s="301">
        <v>547320.83360386291</v>
      </c>
      <c r="G241" s="310">
        <v>0</v>
      </c>
      <c r="H241" s="303">
        <v>2169943.1142762252</v>
      </c>
      <c r="I241" s="303">
        <v>0</v>
      </c>
      <c r="J241" s="314">
        <f t="shared" si="9"/>
        <v>2717263.9478800884</v>
      </c>
      <c r="K241" s="307">
        <f t="shared" si="10"/>
        <v>0</v>
      </c>
      <c r="L241" s="320">
        <v>0</v>
      </c>
    </row>
    <row r="242" spans="1:12" x14ac:dyDescent="0.25">
      <c r="A242" s="321" t="s">
        <v>1063</v>
      </c>
      <c r="B242" s="321" t="s">
        <v>1064</v>
      </c>
      <c r="C242" s="323"/>
      <c r="D242" s="319" t="s">
        <v>611</v>
      </c>
      <c r="E242" s="321" t="s">
        <v>350</v>
      </c>
      <c r="F242" s="301">
        <v>615633.5757131757</v>
      </c>
      <c r="G242" s="310">
        <v>0</v>
      </c>
      <c r="H242" s="303">
        <v>2178179.9764648434</v>
      </c>
      <c r="I242" s="303">
        <v>0</v>
      </c>
      <c r="J242" s="314">
        <f t="shared" si="9"/>
        <v>2793813.5521780192</v>
      </c>
      <c r="K242" s="307">
        <f t="shared" si="10"/>
        <v>0</v>
      </c>
      <c r="L242" s="320">
        <v>0</v>
      </c>
    </row>
    <row r="243" spans="1:12" x14ac:dyDescent="0.25">
      <c r="A243" s="321"/>
      <c r="B243" s="321" t="s">
        <v>1065</v>
      </c>
      <c r="C243" s="323"/>
      <c r="D243" s="319"/>
      <c r="E243" s="377" t="s">
        <v>351</v>
      </c>
      <c r="F243" s="369">
        <f>F283+F318</f>
        <v>851411.0365695433</v>
      </c>
      <c r="G243" s="369">
        <f t="shared" ref="G243:I243" si="11">G283+G318</f>
        <v>212852.75914238582</v>
      </c>
      <c r="H243" s="369">
        <f t="shared" si="11"/>
        <v>2957797.7482866556</v>
      </c>
      <c r="I243" s="369">
        <f t="shared" si="11"/>
        <v>739449.43707166391</v>
      </c>
      <c r="J243" s="372">
        <f t="shared" si="9"/>
        <v>3809208.7848561988</v>
      </c>
      <c r="K243" s="378">
        <f t="shared" si="10"/>
        <v>952302.19621404971</v>
      </c>
    </row>
    <row r="244" spans="1:12" x14ac:dyDescent="0.25">
      <c r="A244" s="321" t="s">
        <v>1066</v>
      </c>
      <c r="B244" s="321" t="s">
        <v>1067</v>
      </c>
      <c r="C244" s="323" t="s">
        <v>574</v>
      </c>
      <c r="D244" s="319" t="s">
        <v>554</v>
      </c>
      <c r="E244" s="321" t="s">
        <v>352</v>
      </c>
      <c r="F244" s="301">
        <v>120899.03190374994</v>
      </c>
      <c r="G244" s="310">
        <v>30224.757975937486</v>
      </c>
      <c r="H244" s="303">
        <v>307899.45571555558</v>
      </c>
      <c r="I244" s="303">
        <v>76974.863928888895</v>
      </c>
      <c r="J244" s="314">
        <f t="shared" si="9"/>
        <v>428798.4876193055</v>
      </c>
      <c r="K244" s="307">
        <f t="shared" si="10"/>
        <v>107199.62190482637</v>
      </c>
      <c r="L244" s="320">
        <v>0</v>
      </c>
    </row>
    <row r="245" spans="1:12" x14ac:dyDescent="0.25">
      <c r="A245" s="321" t="s">
        <v>1068</v>
      </c>
      <c r="B245" s="321" t="s">
        <v>1069</v>
      </c>
      <c r="C245" s="323" t="s">
        <v>668</v>
      </c>
      <c r="D245" s="319" t="s">
        <v>578</v>
      </c>
      <c r="E245" s="321" t="s">
        <v>353</v>
      </c>
      <c r="F245" s="301">
        <v>478388.64946549706</v>
      </c>
      <c r="G245" s="310">
        <v>119597.16236637426</v>
      </c>
      <c r="H245" s="303">
        <v>1994452.9889948415</v>
      </c>
      <c r="I245" s="303">
        <v>498613.24724871042</v>
      </c>
      <c r="J245" s="314">
        <f t="shared" si="9"/>
        <v>2472841.6384603386</v>
      </c>
      <c r="K245" s="307">
        <f t="shared" si="10"/>
        <v>618210.40961508465</v>
      </c>
      <c r="L245" s="320">
        <v>0</v>
      </c>
    </row>
    <row r="246" spans="1:12" x14ac:dyDescent="0.25">
      <c r="A246" s="321" t="s">
        <v>1070</v>
      </c>
      <c r="B246" s="321" t="s">
        <v>1071</v>
      </c>
      <c r="C246" s="323" t="s">
        <v>562</v>
      </c>
      <c r="D246" s="319" t="s">
        <v>563</v>
      </c>
      <c r="E246" s="321" t="s">
        <v>354</v>
      </c>
      <c r="F246" s="301">
        <v>1122624.8450519093</v>
      </c>
      <c r="G246" s="310">
        <v>280656.21126297733</v>
      </c>
      <c r="H246" s="303">
        <v>2159325.9354807888</v>
      </c>
      <c r="I246" s="303">
        <v>539831.4838701972</v>
      </c>
      <c r="J246" s="314">
        <f t="shared" si="9"/>
        <v>3281950.7805326981</v>
      </c>
      <c r="K246" s="307">
        <f t="shared" si="10"/>
        <v>820487.69513317454</v>
      </c>
      <c r="L246" s="320">
        <v>0</v>
      </c>
    </row>
    <row r="247" spans="1:12" x14ac:dyDescent="0.25">
      <c r="A247" s="321" t="s">
        <v>1072</v>
      </c>
      <c r="B247" s="321" t="s">
        <v>1073</v>
      </c>
      <c r="C247" s="323"/>
      <c r="D247" s="319" t="s">
        <v>604</v>
      </c>
      <c r="E247" s="321" t="s">
        <v>355</v>
      </c>
      <c r="F247" s="301">
        <v>1725455.2974328843</v>
      </c>
      <c r="G247" s="310">
        <v>0</v>
      </c>
      <c r="H247" s="303">
        <v>4705694.6782773742</v>
      </c>
      <c r="I247" s="303">
        <v>0</v>
      </c>
      <c r="J247" s="314">
        <f t="shared" si="9"/>
        <v>6431149.9757102588</v>
      </c>
      <c r="K247" s="307">
        <f t="shared" si="10"/>
        <v>0</v>
      </c>
      <c r="L247" s="320">
        <v>0</v>
      </c>
    </row>
    <row r="248" spans="1:12" x14ac:dyDescent="0.25">
      <c r="A248" s="321" t="s">
        <v>1074</v>
      </c>
      <c r="B248" s="321" t="s">
        <v>1075</v>
      </c>
      <c r="C248" s="323" t="s">
        <v>757</v>
      </c>
      <c r="D248" s="319" t="s">
        <v>604</v>
      </c>
      <c r="E248" s="321" t="s">
        <v>356</v>
      </c>
      <c r="F248" s="301">
        <v>446004.06066963845</v>
      </c>
      <c r="G248" s="310">
        <v>111501.01516740961</v>
      </c>
      <c r="H248" s="303">
        <v>780858.0145963442</v>
      </c>
      <c r="I248" s="303">
        <v>195214.50364908605</v>
      </c>
      <c r="J248" s="314">
        <f t="shared" si="9"/>
        <v>1226862.0752659827</v>
      </c>
      <c r="K248" s="307">
        <f t="shared" si="10"/>
        <v>306715.51881649566</v>
      </c>
      <c r="L248" s="320">
        <v>0</v>
      </c>
    </row>
    <row r="249" spans="1:12" x14ac:dyDescent="0.25">
      <c r="A249" s="321" t="s">
        <v>1076</v>
      </c>
      <c r="B249" s="321" t="s">
        <v>1077</v>
      </c>
      <c r="C249" s="323" t="s">
        <v>625</v>
      </c>
      <c r="D249" s="319" t="s">
        <v>563</v>
      </c>
      <c r="E249" s="321" t="s">
        <v>357</v>
      </c>
      <c r="F249" s="301">
        <v>283969.17812632635</v>
      </c>
      <c r="G249" s="310">
        <v>70992.294531581589</v>
      </c>
      <c r="H249" s="303">
        <v>718355.91298840148</v>
      </c>
      <c r="I249" s="303">
        <v>179588.9782471004</v>
      </c>
      <c r="J249" s="314">
        <f t="shared" si="9"/>
        <v>1002325.0911147278</v>
      </c>
      <c r="K249" s="307">
        <f t="shared" si="10"/>
        <v>250581.272778682</v>
      </c>
      <c r="L249" s="320">
        <v>0</v>
      </c>
    </row>
    <row r="250" spans="1:12" x14ac:dyDescent="0.25">
      <c r="A250" s="321" t="s">
        <v>1078</v>
      </c>
      <c r="B250" s="321" t="s">
        <v>1079</v>
      </c>
      <c r="C250" s="323" t="s">
        <v>625</v>
      </c>
      <c r="D250" s="319" t="s">
        <v>563</v>
      </c>
      <c r="E250" s="321" t="s">
        <v>358</v>
      </c>
      <c r="F250" s="301">
        <v>523895.76663784165</v>
      </c>
      <c r="G250" s="310">
        <v>130973.94165946041</v>
      </c>
      <c r="H250" s="303">
        <v>1432938.5778784924</v>
      </c>
      <c r="I250" s="303">
        <v>358234.6444696231</v>
      </c>
      <c r="J250" s="314">
        <f t="shared" si="9"/>
        <v>1956834.3445163341</v>
      </c>
      <c r="K250" s="307">
        <f t="shared" si="10"/>
        <v>489208.58612908353</v>
      </c>
      <c r="L250" s="320">
        <v>0</v>
      </c>
    </row>
    <row r="251" spans="1:12" x14ac:dyDescent="0.25">
      <c r="A251" s="321" t="s">
        <v>1080</v>
      </c>
      <c r="B251" s="321" t="s">
        <v>1081</v>
      </c>
      <c r="C251" s="323" t="s">
        <v>558</v>
      </c>
      <c r="D251" s="319" t="s">
        <v>559</v>
      </c>
      <c r="E251" s="321" t="s">
        <v>359</v>
      </c>
      <c r="F251" s="301">
        <v>21280</v>
      </c>
      <c r="G251" s="310">
        <v>5320</v>
      </c>
      <c r="H251" s="303">
        <v>495447.02515200002</v>
      </c>
      <c r="I251" s="303">
        <v>123861.75628799999</v>
      </c>
      <c r="J251" s="314">
        <f t="shared" si="9"/>
        <v>516727.02515200002</v>
      </c>
      <c r="K251" s="307">
        <f t="shared" si="10"/>
        <v>129181.75628799999</v>
      </c>
      <c r="L251" s="320">
        <v>0</v>
      </c>
    </row>
    <row r="252" spans="1:12" x14ac:dyDescent="0.25">
      <c r="A252" s="321" t="s">
        <v>1082</v>
      </c>
      <c r="B252" s="321" t="s">
        <v>1083</v>
      </c>
      <c r="C252" s="323" t="s">
        <v>638</v>
      </c>
      <c r="D252" s="319" t="s">
        <v>578</v>
      </c>
      <c r="E252" s="321" t="s">
        <v>360</v>
      </c>
      <c r="F252" s="301">
        <v>1171436.1351235197</v>
      </c>
      <c r="G252" s="310">
        <v>292859.03378087992</v>
      </c>
      <c r="H252" s="303">
        <v>2769947.2578508565</v>
      </c>
      <c r="I252" s="303">
        <v>692486.81446271413</v>
      </c>
      <c r="J252" s="314">
        <f t="shared" si="9"/>
        <v>3941383.3929743762</v>
      </c>
      <c r="K252" s="307">
        <f t="shared" si="10"/>
        <v>985345.84824359405</v>
      </c>
      <c r="L252" s="320">
        <v>0</v>
      </c>
    </row>
    <row r="253" spans="1:12" x14ac:dyDescent="0.25">
      <c r="A253" s="321" t="s">
        <v>1084</v>
      </c>
      <c r="B253" s="321" t="s">
        <v>1085</v>
      </c>
      <c r="C253" s="323" t="s">
        <v>715</v>
      </c>
      <c r="D253" s="319" t="s">
        <v>563</v>
      </c>
      <c r="E253" s="321" t="s">
        <v>361</v>
      </c>
      <c r="F253" s="301">
        <v>829604.92000972677</v>
      </c>
      <c r="G253" s="310">
        <v>207401.23000243169</v>
      </c>
      <c r="H253" s="303">
        <v>1927435.7098499378</v>
      </c>
      <c r="I253" s="303">
        <v>481858.9274624844</v>
      </c>
      <c r="J253" s="314">
        <f t="shared" si="9"/>
        <v>2757040.6298596645</v>
      </c>
      <c r="K253" s="307">
        <f t="shared" si="10"/>
        <v>689260.15746491612</v>
      </c>
      <c r="L253" s="320">
        <v>0</v>
      </c>
    </row>
    <row r="254" spans="1:12" x14ac:dyDescent="0.25">
      <c r="A254" s="321" t="s">
        <v>1086</v>
      </c>
      <c r="B254" s="321" t="s">
        <v>1087</v>
      </c>
      <c r="C254" s="323" t="s">
        <v>691</v>
      </c>
      <c r="D254" s="319" t="s">
        <v>554</v>
      </c>
      <c r="E254" s="321" t="s">
        <v>362</v>
      </c>
      <c r="F254" s="385">
        <v>428582.15572384413</v>
      </c>
      <c r="G254" s="310">
        <v>107145.53893096103</v>
      </c>
      <c r="H254" s="303">
        <v>1510727.7025517989</v>
      </c>
      <c r="I254" s="303">
        <v>377681.92563794978</v>
      </c>
      <c r="J254" s="314">
        <f t="shared" si="9"/>
        <v>1939309.8582756431</v>
      </c>
      <c r="K254" s="307">
        <f t="shared" si="10"/>
        <v>484827.46456891083</v>
      </c>
      <c r="L254" s="320">
        <v>0</v>
      </c>
    </row>
    <row r="255" spans="1:12" x14ac:dyDescent="0.25">
      <c r="A255" s="321" t="s">
        <v>1088</v>
      </c>
      <c r="B255" s="321" t="s">
        <v>1089</v>
      </c>
      <c r="C255" s="323" t="s">
        <v>661</v>
      </c>
      <c r="D255" s="319" t="s">
        <v>559</v>
      </c>
      <c r="E255" s="321" t="s">
        <v>363</v>
      </c>
      <c r="F255" s="301">
        <v>93193.0755065907</v>
      </c>
      <c r="G255" s="310">
        <v>23298.268876647675</v>
      </c>
      <c r="H255" s="303">
        <v>920526.47530666657</v>
      </c>
      <c r="I255" s="303">
        <v>230131.61882666661</v>
      </c>
      <c r="J255" s="314">
        <f t="shared" si="9"/>
        <v>1013719.5508132572</v>
      </c>
      <c r="K255" s="307">
        <f t="shared" si="10"/>
        <v>253429.88770331428</v>
      </c>
      <c r="L255" s="320">
        <v>0</v>
      </c>
    </row>
    <row r="256" spans="1:12" x14ac:dyDescent="0.25">
      <c r="A256" s="321" t="s">
        <v>1090</v>
      </c>
      <c r="B256" s="321" t="s">
        <v>1091</v>
      </c>
      <c r="C256" s="323" t="s">
        <v>925</v>
      </c>
      <c r="D256" s="319" t="s">
        <v>604</v>
      </c>
      <c r="E256" s="321" t="s">
        <v>364</v>
      </c>
      <c r="F256" s="301">
        <v>441080.31426073727</v>
      </c>
      <c r="G256" s="310">
        <v>110270.07856518432</v>
      </c>
      <c r="H256" s="303">
        <v>1567110.5434234226</v>
      </c>
      <c r="I256" s="303">
        <v>391777.63585585559</v>
      </c>
      <c r="J256" s="314">
        <f t="shared" si="9"/>
        <v>2008190.8576841599</v>
      </c>
      <c r="K256" s="307">
        <f t="shared" si="10"/>
        <v>502047.71442103991</v>
      </c>
      <c r="L256" s="320">
        <v>0</v>
      </c>
    </row>
    <row r="257" spans="1:12" x14ac:dyDescent="0.25">
      <c r="A257" s="321" t="s">
        <v>1092</v>
      </c>
      <c r="B257" s="321" t="s">
        <v>1093</v>
      </c>
      <c r="C257" s="323" t="s">
        <v>673</v>
      </c>
      <c r="D257" s="319" t="s">
        <v>611</v>
      </c>
      <c r="E257" s="321" t="s">
        <v>365</v>
      </c>
      <c r="F257" s="301">
        <v>54515.181867947686</v>
      </c>
      <c r="G257" s="310">
        <v>13628.795466986921</v>
      </c>
      <c r="H257" s="303">
        <v>458508.99422836065</v>
      </c>
      <c r="I257" s="303">
        <v>114627.24855709018</v>
      </c>
      <c r="J257" s="314">
        <f t="shared" si="9"/>
        <v>513024.17609630834</v>
      </c>
      <c r="K257" s="307">
        <f t="shared" si="10"/>
        <v>128256.0440240771</v>
      </c>
      <c r="L257" s="320">
        <v>0</v>
      </c>
    </row>
    <row r="258" spans="1:12" x14ac:dyDescent="0.25">
      <c r="A258" s="321" t="s">
        <v>1094</v>
      </c>
      <c r="B258" s="321" t="s">
        <v>1095</v>
      </c>
      <c r="C258" s="323"/>
      <c r="D258" s="319" t="s">
        <v>733</v>
      </c>
      <c r="E258" s="321" t="s">
        <v>366</v>
      </c>
      <c r="F258" s="301">
        <v>557206.52744056704</v>
      </c>
      <c r="G258" s="310">
        <v>0</v>
      </c>
      <c r="H258" s="303">
        <v>938953.36189014383</v>
      </c>
      <c r="I258" s="303">
        <v>0</v>
      </c>
      <c r="J258" s="314">
        <f t="shared" si="9"/>
        <v>1496159.8893307108</v>
      </c>
      <c r="K258" s="307">
        <f t="shared" si="10"/>
        <v>0</v>
      </c>
      <c r="L258" s="320">
        <v>0</v>
      </c>
    </row>
    <row r="259" spans="1:12" x14ac:dyDescent="0.25">
      <c r="A259" s="321" t="s">
        <v>1096</v>
      </c>
      <c r="B259" s="321" t="s">
        <v>1097</v>
      </c>
      <c r="C259" s="323"/>
      <c r="D259" s="319" t="s">
        <v>554</v>
      </c>
      <c r="E259" s="321" t="s">
        <v>367</v>
      </c>
      <c r="F259" s="301">
        <v>675934.74587326427</v>
      </c>
      <c r="G259" s="310">
        <v>0</v>
      </c>
      <c r="H259" s="303">
        <v>4092363.6057434157</v>
      </c>
      <c r="I259" s="303">
        <v>0</v>
      </c>
      <c r="J259" s="314">
        <f t="shared" si="9"/>
        <v>4768298.3516166797</v>
      </c>
      <c r="K259" s="307">
        <f t="shared" si="10"/>
        <v>0</v>
      </c>
      <c r="L259" s="320">
        <v>0</v>
      </c>
    </row>
    <row r="260" spans="1:12" x14ac:dyDescent="0.25">
      <c r="A260" s="321" t="s">
        <v>1098</v>
      </c>
      <c r="B260" s="321" t="s">
        <v>1099</v>
      </c>
      <c r="C260" s="323"/>
      <c r="D260" s="319" t="s">
        <v>578</v>
      </c>
      <c r="E260" s="321" t="s">
        <v>368</v>
      </c>
      <c r="F260" s="301">
        <v>627660.92964279989</v>
      </c>
      <c r="G260" s="310">
        <v>0</v>
      </c>
      <c r="H260" s="303">
        <v>1402942.8583251203</v>
      </c>
      <c r="I260" s="303">
        <v>0</v>
      </c>
      <c r="J260" s="314">
        <f t="shared" si="9"/>
        <v>2030603.7879679203</v>
      </c>
      <c r="K260" s="307">
        <f t="shared" si="10"/>
        <v>0</v>
      </c>
      <c r="L260" s="320">
        <v>0</v>
      </c>
    </row>
    <row r="261" spans="1:12" x14ac:dyDescent="0.25">
      <c r="A261" s="321" t="s">
        <v>1100</v>
      </c>
      <c r="B261" s="321" t="s">
        <v>1101</v>
      </c>
      <c r="C261" s="323"/>
      <c r="D261" s="319" t="s">
        <v>582</v>
      </c>
      <c r="E261" s="321" t="s">
        <v>369</v>
      </c>
      <c r="F261" s="301">
        <v>3696824.5172215612</v>
      </c>
      <c r="G261" s="310">
        <v>0</v>
      </c>
      <c r="H261" s="303">
        <v>9133372.6262638271</v>
      </c>
      <c r="I261" s="303">
        <v>0</v>
      </c>
      <c r="J261" s="314">
        <f t="shared" si="9"/>
        <v>12830197.143485388</v>
      </c>
      <c r="K261" s="307">
        <f t="shared" si="10"/>
        <v>0</v>
      </c>
      <c r="L261" s="320">
        <v>0</v>
      </c>
    </row>
    <row r="262" spans="1:12" x14ac:dyDescent="0.25">
      <c r="A262" s="321" t="s">
        <v>1102</v>
      </c>
      <c r="B262" s="321" t="s">
        <v>1103</v>
      </c>
      <c r="C262" s="323" t="s">
        <v>782</v>
      </c>
      <c r="D262" s="319" t="s">
        <v>554</v>
      </c>
      <c r="E262" s="321" t="s">
        <v>370</v>
      </c>
      <c r="F262" s="301">
        <v>143506.14489464537</v>
      </c>
      <c r="G262" s="310">
        <v>35876.536223661344</v>
      </c>
      <c r="H262" s="303">
        <v>611128.30156248936</v>
      </c>
      <c r="I262" s="303">
        <v>152782.07539062234</v>
      </c>
      <c r="J262" s="314">
        <f t="shared" si="9"/>
        <v>754634.44645713479</v>
      </c>
      <c r="K262" s="307">
        <f t="shared" si="10"/>
        <v>188658.6116142837</v>
      </c>
      <c r="L262" s="320">
        <v>0</v>
      </c>
    </row>
    <row r="263" spans="1:12" x14ac:dyDescent="0.25">
      <c r="A263" s="321" t="s">
        <v>1104</v>
      </c>
      <c r="B263" s="321" t="s">
        <v>1105</v>
      </c>
      <c r="C263" s="323" t="s">
        <v>656</v>
      </c>
      <c r="D263" s="319" t="s">
        <v>578</v>
      </c>
      <c r="E263" s="321" t="s">
        <v>371</v>
      </c>
      <c r="F263" s="301">
        <v>379790.87146349426</v>
      </c>
      <c r="G263" s="310">
        <v>94947.717865873565</v>
      </c>
      <c r="H263" s="303">
        <v>697547.07783111115</v>
      </c>
      <c r="I263" s="303">
        <v>174386.76945777779</v>
      </c>
      <c r="J263" s="314">
        <f t="shared" si="9"/>
        <v>1077337.9492946053</v>
      </c>
      <c r="K263" s="307">
        <f t="shared" si="10"/>
        <v>269334.48732365132</v>
      </c>
      <c r="L263" s="320">
        <v>0</v>
      </c>
    </row>
    <row r="264" spans="1:12" x14ac:dyDescent="0.25">
      <c r="A264" s="321" t="s">
        <v>1106</v>
      </c>
      <c r="B264" s="321" t="s">
        <v>1107</v>
      </c>
      <c r="C264" s="323" t="s">
        <v>577</v>
      </c>
      <c r="D264" s="319" t="s">
        <v>578</v>
      </c>
      <c r="E264" s="321" t="s">
        <v>372</v>
      </c>
      <c r="F264" s="301">
        <v>144373.95559304554</v>
      </c>
      <c r="G264" s="310">
        <v>36093.488898261385</v>
      </c>
      <c r="H264" s="303">
        <v>925157.54995200015</v>
      </c>
      <c r="I264" s="303">
        <v>231289.38748800004</v>
      </c>
      <c r="J264" s="314">
        <f t="shared" si="9"/>
        <v>1069531.5055450457</v>
      </c>
      <c r="K264" s="307">
        <f t="shared" si="10"/>
        <v>267382.87638626143</v>
      </c>
      <c r="L264" s="320">
        <v>0</v>
      </c>
    </row>
    <row r="265" spans="1:12" x14ac:dyDescent="0.25">
      <c r="A265" s="321" t="s">
        <v>1108</v>
      </c>
      <c r="B265" s="321" t="s">
        <v>1109</v>
      </c>
      <c r="C265" s="323"/>
      <c r="D265" s="319" t="s">
        <v>559</v>
      </c>
      <c r="E265" s="321" t="s">
        <v>373</v>
      </c>
      <c r="F265" s="301">
        <v>274560.48601893603</v>
      </c>
      <c r="G265" s="310">
        <v>0</v>
      </c>
      <c r="H265" s="303">
        <v>1550925.841230338</v>
      </c>
      <c r="I265" s="303">
        <v>0</v>
      </c>
      <c r="J265" s="314">
        <f t="shared" si="9"/>
        <v>1825486.3272492741</v>
      </c>
      <c r="K265" s="307">
        <f t="shared" si="10"/>
        <v>0</v>
      </c>
      <c r="L265" s="320">
        <v>0</v>
      </c>
    </row>
    <row r="266" spans="1:12" x14ac:dyDescent="0.25">
      <c r="A266" s="321" t="s">
        <v>1110</v>
      </c>
      <c r="B266" s="321" t="s">
        <v>1111</v>
      </c>
      <c r="C266" s="323" t="s">
        <v>673</v>
      </c>
      <c r="D266" s="319" t="s">
        <v>611</v>
      </c>
      <c r="E266" s="321" t="s">
        <v>374</v>
      </c>
      <c r="F266" s="301">
        <v>960458.70799904363</v>
      </c>
      <c r="G266" s="310">
        <v>240114.67699976091</v>
      </c>
      <c r="H266" s="303">
        <v>2304419.296646887</v>
      </c>
      <c r="I266" s="303">
        <v>576104.82416172174</v>
      </c>
      <c r="J266" s="314">
        <f t="shared" ref="J266:J329" si="12">H266+F266</f>
        <v>3264878.0046459306</v>
      </c>
      <c r="K266" s="307">
        <f t="shared" ref="K266:K329" si="13">IF(I266&gt;0,I266+G266,0)</f>
        <v>816219.50116148265</v>
      </c>
      <c r="L266" s="320">
        <v>0</v>
      </c>
    </row>
    <row r="267" spans="1:12" x14ac:dyDescent="0.25">
      <c r="A267" s="321" t="s">
        <v>1112</v>
      </c>
      <c r="B267" s="321" t="s">
        <v>1113</v>
      </c>
      <c r="C267" s="323" t="s">
        <v>673</v>
      </c>
      <c r="D267" s="319" t="s">
        <v>611</v>
      </c>
      <c r="E267" s="321" t="s">
        <v>375</v>
      </c>
      <c r="F267" s="301">
        <v>10080</v>
      </c>
      <c r="G267" s="310">
        <v>2520</v>
      </c>
      <c r="H267" s="303">
        <v>433676.1793035334</v>
      </c>
      <c r="I267" s="303">
        <v>108419.04482588335</v>
      </c>
      <c r="J267" s="314">
        <f t="shared" si="12"/>
        <v>443756.1793035334</v>
      </c>
      <c r="K267" s="307">
        <f t="shared" si="13"/>
        <v>110939.04482588335</v>
      </c>
      <c r="L267" s="320">
        <v>0</v>
      </c>
    </row>
    <row r="268" spans="1:12" x14ac:dyDescent="0.25">
      <c r="A268" s="321" t="s">
        <v>1114</v>
      </c>
      <c r="B268" s="321" t="s">
        <v>1115</v>
      </c>
      <c r="C268" s="323" t="s">
        <v>656</v>
      </c>
      <c r="D268" s="319" t="s">
        <v>578</v>
      </c>
      <c r="E268" s="321" t="s">
        <v>376</v>
      </c>
      <c r="F268" s="301">
        <v>8400</v>
      </c>
      <c r="G268" s="310">
        <v>2100</v>
      </c>
      <c r="H268" s="303">
        <v>856227.67235633777</v>
      </c>
      <c r="I268" s="303">
        <v>214056.91808908441</v>
      </c>
      <c r="J268" s="314">
        <f t="shared" si="12"/>
        <v>864627.67235633777</v>
      </c>
      <c r="K268" s="307">
        <f t="shared" si="13"/>
        <v>216156.91808908441</v>
      </c>
      <c r="L268" s="320">
        <v>0</v>
      </c>
    </row>
    <row r="269" spans="1:12" x14ac:dyDescent="0.25">
      <c r="A269" s="321" t="s">
        <v>1116</v>
      </c>
      <c r="B269" s="321" t="s">
        <v>1117</v>
      </c>
      <c r="C269" s="323"/>
      <c r="D269" s="319" t="s">
        <v>559</v>
      </c>
      <c r="E269" s="321" t="s">
        <v>377</v>
      </c>
      <c r="F269" s="301">
        <v>716400.68499028007</v>
      </c>
      <c r="G269" s="310">
        <v>0</v>
      </c>
      <c r="H269" s="303">
        <v>1075479.1963965313</v>
      </c>
      <c r="I269" s="303">
        <v>0</v>
      </c>
      <c r="J269" s="314">
        <f t="shared" si="12"/>
        <v>1791879.8813868114</v>
      </c>
      <c r="K269" s="307">
        <f t="shared" si="13"/>
        <v>0</v>
      </c>
      <c r="L269" s="320">
        <v>0</v>
      </c>
    </row>
    <row r="270" spans="1:12" x14ac:dyDescent="0.25">
      <c r="A270" s="321" t="s">
        <v>1118</v>
      </c>
      <c r="B270" s="321" t="s">
        <v>1119</v>
      </c>
      <c r="C270" s="323"/>
      <c r="D270" s="319" t="s">
        <v>733</v>
      </c>
      <c r="E270" s="321" t="s">
        <v>378</v>
      </c>
      <c r="F270" s="301">
        <v>1145559.4280432523</v>
      </c>
      <c r="G270" s="310">
        <v>0</v>
      </c>
      <c r="H270" s="303">
        <v>1855728.7454636805</v>
      </c>
      <c r="I270" s="303">
        <v>0</v>
      </c>
      <c r="J270" s="314">
        <f t="shared" si="12"/>
        <v>3001288.1735069328</v>
      </c>
      <c r="K270" s="307">
        <f t="shared" si="13"/>
        <v>0</v>
      </c>
      <c r="L270" s="320">
        <v>0</v>
      </c>
    </row>
    <row r="271" spans="1:12" x14ac:dyDescent="0.25">
      <c r="A271" s="321" t="s">
        <v>1120</v>
      </c>
      <c r="B271" s="321" t="s">
        <v>1121</v>
      </c>
      <c r="C271" s="323"/>
      <c r="D271" s="319" t="s">
        <v>611</v>
      </c>
      <c r="E271" s="321" t="s">
        <v>379</v>
      </c>
      <c r="F271" s="301">
        <v>71050</v>
      </c>
      <c r="G271" s="310">
        <v>0</v>
      </c>
      <c r="H271" s="303">
        <v>1100807.1275795684</v>
      </c>
      <c r="I271" s="303">
        <v>0</v>
      </c>
      <c r="J271" s="314">
        <f t="shared" si="12"/>
        <v>1171857.1275795684</v>
      </c>
      <c r="K271" s="307">
        <f t="shared" si="13"/>
        <v>0</v>
      </c>
      <c r="L271" s="320">
        <v>0</v>
      </c>
    </row>
    <row r="272" spans="1:12" x14ac:dyDescent="0.25">
      <c r="A272" s="321" t="s">
        <v>1122</v>
      </c>
      <c r="B272" s="321" t="s">
        <v>1123</v>
      </c>
      <c r="C272" s="323" t="s">
        <v>972</v>
      </c>
      <c r="D272" s="319" t="s">
        <v>611</v>
      </c>
      <c r="E272" s="321" t="s">
        <v>380</v>
      </c>
      <c r="F272" s="301">
        <v>1322086.775380186</v>
      </c>
      <c r="G272" s="310">
        <v>330521.69384504651</v>
      </c>
      <c r="H272" s="303">
        <v>3156086.3315031137</v>
      </c>
      <c r="I272" s="303">
        <v>789021.58287577843</v>
      </c>
      <c r="J272" s="314">
        <f t="shared" si="12"/>
        <v>4478173.1068832995</v>
      </c>
      <c r="K272" s="307">
        <f t="shared" si="13"/>
        <v>1119543.2767208249</v>
      </c>
      <c r="L272" s="320">
        <v>0</v>
      </c>
    </row>
    <row r="273" spans="1:12" x14ac:dyDescent="0.25">
      <c r="A273" s="321" t="s">
        <v>1124</v>
      </c>
      <c r="B273" s="321" t="s">
        <v>1125</v>
      </c>
      <c r="C273" s="323" t="s">
        <v>688</v>
      </c>
      <c r="D273" s="319" t="s">
        <v>604</v>
      </c>
      <c r="E273" s="321" t="s">
        <v>381</v>
      </c>
      <c r="F273" s="301">
        <v>218694.64770313364</v>
      </c>
      <c r="G273" s="310">
        <v>54673.66192578341</v>
      </c>
      <c r="H273" s="303">
        <v>1507174.2147113541</v>
      </c>
      <c r="I273" s="303">
        <v>376793.55367783847</v>
      </c>
      <c r="J273" s="314">
        <f t="shared" si="12"/>
        <v>1725868.8624144876</v>
      </c>
      <c r="K273" s="307">
        <f t="shared" si="13"/>
        <v>431467.21560362191</v>
      </c>
      <c r="L273" s="320">
        <v>0</v>
      </c>
    </row>
    <row r="274" spans="1:12" x14ac:dyDescent="0.25">
      <c r="A274" s="321" t="s">
        <v>1126</v>
      </c>
      <c r="B274" s="321" t="s">
        <v>1127</v>
      </c>
      <c r="C274" s="323" t="s">
        <v>577</v>
      </c>
      <c r="D274" s="319" t="s">
        <v>578</v>
      </c>
      <c r="E274" s="321" t="s">
        <v>382</v>
      </c>
      <c r="F274" s="301">
        <v>473928.69500677357</v>
      </c>
      <c r="G274" s="310">
        <v>118482.17375169339</v>
      </c>
      <c r="H274" s="303">
        <v>1575087.4829478902</v>
      </c>
      <c r="I274" s="303">
        <v>393771.87073697255</v>
      </c>
      <c r="J274" s="314">
        <f t="shared" si="12"/>
        <v>2049016.1779546638</v>
      </c>
      <c r="K274" s="307">
        <f t="shared" si="13"/>
        <v>512254.04448866594</v>
      </c>
      <c r="L274" s="320">
        <v>0</v>
      </c>
    </row>
    <row r="275" spans="1:12" x14ac:dyDescent="0.25">
      <c r="A275" s="321" t="s">
        <v>1128</v>
      </c>
      <c r="B275" s="321" t="s">
        <v>1129</v>
      </c>
      <c r="C275" s="323"/>
      <c r="D275" s="319" t="s">
        <v>733</v>
      </c>
      <c r="E275" s="321" t="s">
        <v>383</v>
      </c>
      <c r="F275" s="301">
        <v>707625.61036284745</v>
      </c>
      <c r="G275" s="310">
        <v>0</v>
      </c>
      <c r="H275" s="303">
        <v>2249300.5068623507</v>
      </c>
      <c r="I275" s="303">
        <v>0</v>
      </c>
      <c r="J275" s="314">
        <f t="shared" si="12"/>
        <v>2956926.1172251981</v>
      </c>
      <c r="K275" s="307">
        <f t="shared" si="13"/>
        <v>0</v>
      </c>
      <c r="L275" s="320">
        <v>0</v>
      </c>
    </row>
    <row r="276" spans="1:12" x14ac:dyDescent="0.25">
      <c r="A276" s="321" t="s">
        <v>1130</v>
      </c>
      <c r="B276" s="321" t="s">
        <v>1131</v>
      </c>
      <c r="C276" s="323" t="s">
        <v>782</v>
      </c>
      <c r="D276" s="319" t="s">
        <v>554</v>
      </c>
      <c r="E276" s="321" t="s">
        <v>384</v>
      </c>
      <c r="F276" s="301">
        <v>10360</v>
      </c>
      <c r="G276" s="310">
        <v>2590</v>
      </c>
      <c r="H276" s="303">
        <v>511252.79952439293</v>
      </c>
      <c r="I276" s="303">
        <v>127813.19988109823</v>
      </c>
      <c r="J276" s="314">
        <f t="shared" si="12"/>
        <v>521612.79952439293</v>
      </c>
      <c r="K276" s="307">
        <f t="shared" si="13"/>
        <v>130403.19988109823</v>
      </c>
      <c r="L276" s="320">
        <v>0</v>
      </c>
    </row>
    <row r="277" spans="1:12" x14ac:dyDescent="0.25">
      <c r="A277" s="321" t="s">
        <v>1132</v>
      </c>
      <c r="B277" s="321" t="s">
        <v>1133</v>
      </c>
      <c r="C277" s="323"/>
      <c r="D277" s="319" t="s">
        <v>582</v>
      </c>
      <c r="E277" s="321" t="s">
        <v>385</v>
      </c>
      <c r="F277" s="301">
        <v>65800</v>
      </c>
      <c r="G277" s="310">
        <v>0</v>
      </c>
      <c r="H277" s="303">
        <v>1935601.4204997993</v>
      </c>
      <c r="I277" s="303">
        <v>0</v>
      </c>
      <c r="J277" s="314">
        <f t="shared" si="12"/>
        <v>2001401.4204997993</v>
      </c>
      <c r="K277" s="307">
        <f t="shared" si="13"/>
        <v>0</v>
      </c>
      <c r="L277" s="320">
        <v>0</v>
      </c>
    </row>
    <row r="278" spans="1:12" x14ac:dyDescent="0.25">
      <c r="A278" s="321" t="s">
        <v>1134</v>
      </c>
      <c r="B278" s="321" t="s">
        <v>1135</v>
      </c>
      <c r="C278" s="323" t="s">
        <v>571</v>
      </c>
      <c r="D278" s="319" t="s">
        <v>554</v>
      </c>
      <c r="E278" s="321" t="s">
        <v>386</v>
      </c>
      <c r="F278" s="301">
        <v>371276.71068763413</v>
      </c>
      <c r="G278" s="310">
        <v>92819.177671908532</v>
      </c>
      <c r="H278" s="303">
        <v>1503448.0415028143</v>
      </c>
      <c r="I278" s="303">
        <v>375862.01037570357</v>
      </c>
      <c r="J278" s="314">
        <f t="shared" si="12"/>
        <v>1874724.7521904483</v>
      </c>
      <c r="K278" s="307">
        <f t="shared" si="13"/>
        <v>468681.18804761209</v>
      </c>
      <c r="L278" s="320">
        <v>0</v>
      </c>
    </row>
    <row r="279" spans="1:12" x14ac:dyDescent="0.25">
      <c r="A279" s="321" t="s">
        <v>1136</v>
      </c>
      <c r="B279" s="321" t="s">
        <v>1137</v>
      </c>
      <c r="C279" s="323"/>
      <c r="D279" s="319" t="s">
        <v>604</v>
      </c>
      <c r="E279" s="321" t="s">
        <v>387</v>
      </c>
      <c r="F279" s="301">
        <v>2098858.7577497442</v>
      </c>
      <c r="G279" s="310">
        <v>0</v>
      </c>
      <c r="H279" s="303">
        <v>2824129.6389634022</v>
      </c>
      <c r="I279" s="303">
        <v>0</v>
      </c>
      <c r="J279" s="314">
        <f t="shared" si="12"/>
        <v>4922988.3967131469</v>
      </c>
      <c r="K279" s="307">
        <f t="shared" si="13"/>
        <v>0</v>
      </c>
      <c r="L279" s="320">
        <v>0</v>
      </c>
    </row>
    <row r="280" spans="1:12" x14ac:dyDescent="0.25">
      <c r="A280" s="321" t="s">
        <v>1138</v>
      </c>
      <c r="B280" s="321" t="s">
        <v>1139</v>
      </c>
      <c r="C280" s="323"/>
      <c r="D280" s="319" t="s">
        <v>559</v>
      </c>
      <c r="E280" s="321" t="s">
        <v>388</v>
      </c>
      <c r="F280" s="301">
        <v>319488.79766488227</v>
      </c>
      <c r="G280" s="310">
        <v>0</v>
      </c>
      <c r="H280" s="303">
        <v>1221441.0185207904</v>
      </c>
      <c r="I280" s="303">
        <v>0</v>
      </c>
      <c r="J280" s="314">
        <f t="shared" si="12"/>
        <v>1540929.8161856728</v>
      </c>
      <c r="K280" s="307">
        <f t="shared" si="13"/>
        <v>0</v>
      </c>
      <c r="L280" s="320">
        <v>0</v>
      </c>
    </row>
    <row r="281" spans="1:12" x14ac:dyDescent="0.25">
      <c r="A281" s="321" t="s">
        <v>1140</v>
      </c>
      <c r="B281" s="321" t="s">
        <v>1141</v>
      </c>
      <c r="C281" s="323" t="s">
        <v>673</v>
      </c>
      <c r="D281" s="319" t="s">
        <v>611</v>
      </c>
      <c r="E281" s="321" t="s">
        <v>389</v>
      </c>
      <c r="F281" s="301">
        <v>212701.89498006387</v>
      </c>
      <c r="G281" s="310">
        <v>53175.473745015966</v>
      </c>
      <c r="H281" s="303">
        <v>123596.11880268055</v>
      </c>
      <c r="I281" s="303">
        <v>30899.029700670137</v>
      </c>
      <c r="J281" s="314">
        <f t="shared" si="12"/>
        <v>336298.01378274441</v>
      </c>
      <c r="K281" s="307">
        <f t="shared" si="13"/>
        <v>84074.503445686103</v>
      </c>
      <c r="L281" s="320">
        <v>0</v>
      </c>
    </row>
    <row r="282" spans="1:12" x14ac:dyDescent="0.25">
      <c r="A282" s="321" t="s">
        <v>1142</v>
      </c>
      <c r="B282" s="321" t="s">
        <v>1143</v>
      </c>
      <c r="C282" s="323" t="s">
        <v>782</v>
      </c>
      <c r="D282" s="319" t="s">
        <v>554</v>
      </c>
      <c r="E282" s="321" t="s">
        <v>390</v>
      </c>
      <c r="F282" s="301">
        <v>281901.216736859</v>
      </c>
      <c r="G282" s="310">
        <v>70475.30418421475</v>
      </c>
      <c r="H282" s="303">
        <v>698874.6410667767</v>
      </c>
      <c r="I282" s="303">
        <v>174718.66026669418</v>
      </c>
      <c r="J282" s="314">
        <f t="shared" si="12"/>
        <v>980775.85780363576</v>
      </c>
      <c r="K282" s="307">
        <f t="shared" si="13"/>
        <v>245193.96445090894</v>
      </c>
      <c r="L282" s="320">
        <v>0</v>
      </c>
    </row>
    <row r="283" spans="1:12" x14ac:dyDescent="0.25">
      <c r="A283" s="321" t="s">
        <v>1144</v>
      </c>
      <c r="B283" s="321" t="s">
        <v>1145</v>
      </c>
      <c r="C283" s="323" t="s">
        <v>925</v>
      </c>
      <c r="D283" s="319" t="s">
        <v>604</v>
      </c>
      <c r="E283" s="321" t="s">
        <v>391</v>
      </c>
      <c r="F283" s="301">
        <v>817968.84869065578</v>
      </c>
      <c r="G283" s="310">
        <v>204492.21217266395</v>
      </c>
      <c r="H283" s="303">
        <v>2688752.041129197</v>
      </c>
      <c r="I283" s="303">
        <v>672188.01028229925</v>
      </c>
      <c r="J283" s="314">
        <f t="shared" si="12"/>
        <v>3506720.889819853</v>
      </c>
      <c r="K283" s="307">
        <f t="shared" si="13"/>
        <v>876680.22245496325</v>
      </c>
      <c r="L283" s="320">
        <v>0</v>
      </c>
    </row>
    <row r="284" spans="1:12" x14ac:dyDescent="0.25">
      <c r="A284" s="321" t="s">
        <v>1146</v>
      </c>
      <c r="B284" s="321" t="s">
        <v>1147</v>
      </c>
      <c r="C284" s="323" t="s">
        <v>757</v>
      </c>
      <c r="D284" s="319" t="s">
        <v>604</v>
      </c>
      <c r="E284" s="321" t="s">
        <v>392</v>
      </c>
      <c r="F284" s="385">
        <v>728115.64898417227</v>
      </c>
      <c r="G284" s="310">
        <v>182028.91224604307</v>
      </c>
      <c r="H284" s="303">
        <v>1886321.7912558811</v>
      </c>
      <c r="I284" s="303">
        <v>471580.44781397021</v>
      </c>
      <c r="J284" s="314">
        <f t="shared" si="12"/>
        <v>2614437.4402400535</v>
      </c>
      <c r="K284" s="307">
        <f t="shared" si="13"/>
        <v>653609.36006001325</v>
      </c>
      <c r="L284" s="320">
        <v>0</v>
      </c>
    </row>
    <row r="285" spans="1:12" x14ac:dyDescent="0.25">
      <c r="A285" s="321" t="s">
        <v>1148</v>
      </c>
      <c r="B285" s="321" t="s">
        <v>1149</v>
      </c>
      <c r="C285" s="323"/>
      <c r="D285" s="319" t="s">
        <v>611</v>
      </c>
      <c r="E285" s="321" t="s">
        <v>393</v>
      </c>
      <c r="F285" s="301">
        <v>1160254.5204984294</v>
      </c>
      <c r="G285" s="310">
        <v>0</v>
      </c>
      <c r="H285" s="303">
        <v>5026678.800759308</v>
      </c>
      <c r="I285" s="303">
        <v>0</v>
      </c>
      <c r="J285" s="314">
        <f t="shared" si="12"/>
        <v>6186933.3212577375</v>
      </c>
      <c r="K285" s="307">
        <f t="shared" si="13"/>
        <v>0</v>
      </c>
      <c r="L285" s="320">
        <v>0</v>
      </c>
    </row>
    <row r="286" spans="1:12" x14ac:dyDescent="0.25">
      <c r="A286" s="321" t="s">
        <v>1150</v>
      </c>
      <c r="B286" s="321" t="s">
        <v>1151</v>
      </c>
      <c r="C286" s="323" t="s">
        <v>596</v>
      </c>
      <c r="D286" s="319" t="s">
        <v>578</v>
      </c>
      <c r="E286" s="321" t="s">
        <v>394</v>
      </c>
      <c r="F286" s="301">
        <v>236243.66401001217</v>
      </c>
      <c r="G286" s="310">
        <v>59060.916002503043</v>
      </c>
      <c r="H286" s="303">
        <v>948066.00263890601</v>
      </c>
      <c r="I286" s="303">
        <v>237016.5006597265</v>
      </c>
      <c r="J286" s="314">
        <f t="shared" si="12"/>
        <v>1184309.6666489183</v>
      </c>
      <c r="K286" s="307">
        <f t="shared" si="13"/>
        <v>296077.41666222957</v>
      </c>
      <c r="L286" s="320">
        <v>0</v>
      </c>
    </row>
    <row r="287" spans="1:12" x14ac:dyDescent="0.25">
      <c r="A287" s="321" t="s">
        <v>1152</v>
      </c>
      <c r="B287" s="321" t="s">
        <v>1153</v>
      </c>
      <c r="C287" s="323" t="s">
        <v>599</v>
      </c>
      <c r="D287" s="319" t="s">
        <v>554</v>
      </c>
      <c r="E287" s="321" t="s">
        <v>395</v>
      </c>
      <c r="F287" s="301">
        <v>800563.94741126185</v>
      </c>
      <c r="G287" s="310">
        <v>200140.98685281546</v>
      </c>
      <c r="H287" s="303">
        <v>2987617.01377845</v>
      </c>
      <c r="I287" s="303">
        <v>746904.25344461261</v>
      </c>
      <c r="J287" s="314">
        <f t="shared" si="12"/>
        <v>3788180.9611897119</v>
      </c>
      <c r="K287" s="307">
        <f t="shared" si="13"/>
        <v>947045.2402974281</v>
      </c>
      <c r="L287" s="320">
        <v>0</v>
      </c>
    </row>
    <row r="288" spans="1:12" x14ac:dyDescent="0.25">
      <c r="A288" s="321" t="s">
        <v>1154</v>
      </c>
      <c r="B288" s="321" t="s">
        <v>1155</v>
      </c>
      <c r="C288" s="323" t="s">
        <v>688</v>
      </c>
      <c r="D288" s="319" t="s">
        <v>604</v>
      </c>
      <c r="E288" s="321" t="s">
        <v>396</v>
      </c>
      <c r="F288" s="301">
        <v>965165.95659850875</v>
      </c>
      <c r="G288" s="310">
        <v>241291.48914962719</v>
      </c>
      <c r="H288" s="303">
        <v>2308232.6511583892</v>
      </c>
      <c r="I288" s="303">
        <v>577058.16278959729</v>
      </c>
      <c r="J288" s="314">
        <f t="shared" si="12"/>
        <v>3273398.6077568978</v>
      </c>
      <c r="K288" s="307">
        <f t="shared" si="13"/>
        <v>818349.65193922445</v>
      </c>
      <c r="L288" s="320">
        <v>0</v>
      </c>
    </row>
    <row r="289" spans="1:12" x14ac:dyDescent="0.25">
      <c r="A289" s="321" t="s">
        <v>1156</v>
      </c>
      <c r="B289" s="321" t="s">
        <v>1157</v>
      </c>
      <c r="C289" s="323" t="s">
        <v>571</v>
      </c>
      <c r="D289" s="319" t="s">
        <v>554</v>
      </c>
      <c r="E289" s="321" t="s">
        <v>397</v>
      </c>
      <c r="F289" s="301">
        <v>13160</v>
      </c>
      <c r="G289" s="310">
        <v>3290</v>
      </c>
      <c r="H289" s="303">
        <v>586597.83762411191</v>
      </c>
      <c r="I289" s="303">
        <v>146649.45940602798</v>
      </c>
      <c r="J289" s="314">
        <f t="shared" si="12"/>
        <v>599757.83762411191</v>
      </c>
      <c r="K289" s="307">
        <f t="shared" si="13"/>
        <v>149939.45940602798</v>
      </c>
      <c r="L289" s="320">
        <v>0</v>
      </c>
    </row>
    <row r="290" spans="1:12" x14ac:dyDescent="0.25">
      <c r="A290" s="321" t="s">
        <v>1158</v>
      </c>
      <c r="B290" s="321" t="s">
        <v>1159</v>
      </c>
      <c r="C290" s="323" t="s">
        <v>656</v>
      </c>
      <c r="D290" s="319" t="s">
        <v>578</v>
      </c>
      <c r="E290" s="321" t="s">
        <v>398</v>
      </c>
      <c r="F290" s="301">
        <v>179893.86726248465</v>
      </c>
      <c r="G290" s="310">
        <v>44973.466815621163</v>
      </c>
      <c r="H290" s="303">
        <v>536806.22321777768</v>
      </c>
      <c r="I290" s="303">
        <v>134201.55580444442</v>
      </c>
      <c r="J290" s="314">
        <f t="shared" si="12"/>
        <v>716700.0904802623</v>
      </c>
      <c r="K290" s="307">
        <f t="shared" si="13"/>
        <v>179175.02262006557</v>
      </c>
      <c r="L290" s="320">
        <v>0</v>
      </c>
    </row>
    <row r="291" spans="1:12" x14ac:dyDescent="0.25">
      <c r="A291" s="321" t="s">
        <v>1160</v>
      </c>
      <c r="B291" s="321" t="s">
        <v>1161</v>
      </c>
      <c r="C291" s="323"/>
      <c r="D291" s="319" t="s">
        <v>578</v>
      </c>
      <c r="E291" s="321" t="s">
        <v>399</v>
      </c>
      <c r="F291" s="301">
        <v>684363.91587676806</v>
      </c>
      <c r="G291" s="310">
        <v>0</v>
      </c>
      <c r="H291" s="303">
        <v>2422191.3929329785</v>
      </c>
      <c r="I291" s="303">
        <v>0</v>
      </c>
      <c r="J291" s="314">
        <f t="shared" si="12"/>
        <v>3106555.3088097465</v>
      </c>
      <c r="K291" s="307">
        <f t="shared" si="13"/>
        <v>0</v>
      </c>
      <c r="L291" s="320">
        <v>0</v>
      </c>
    </row>
    <row r="292" spans="1:12" x14ac:dyDescent="0.25">
      <c r="A292" s="321" t="s">
        <v>1162</v>
      </c>
      <c r="B292" s="321" t="s">
        <v>1163</v>
      </c>
      <c r="C292" s="323" t="s">
        <v>571</v>
      </c>
      <c r="D292" s="319" t="s">
        <v>554</v>
      </c>
      <c r="E292" s="321" t="s">
        <v>400</v>
      </c>
      <c r="F292" s="301">
        <v>828579.01282766392</v>
      </c>
      <c r="G292" s="310">
        <v>207144.75320691598</v>
      </c>
      <c r="H292" s="303">
        <v>2628848.8813989256</v>
      </c>
      <c r="I292" s="303">
        <v>657212.22034973139</v>
      </c>
      <c r="J292" s="314">
        <f t="shared" si="12"/>
        <v>3457427.8942265892</v>
      </c>
      <c r="K292" s="307">
        <f t="shared" si="13"/>
        <v>864356.97355664731</v>
      </c>
      <c r="L292" s="320">
        <v>0</v>
      </c>
    </row>
    <row r="293" spans="1:12" x14ac:dyDescent="0.25">
      <c r="A293" s="321" t="s">
        <v>1164</v>
      </c>
      <c r="B293" s="321" t="s">
        <v>1165</v>
      </c>
      <c r="C293" s="323"/>
      <c r="D293" s="319" t="s">
        <v>604</v>
      </c>
      <c r="E293" s="321" t="s">
        <v>401</v>
      </c>
      <c r="F293" s="301">
        <v>10850</v>
      </c>
      <c r="G293" s="310">
        <v>0</v>
      </c>
      <c r="H293" s="303">
        <v>968347.86709129252</v>
      </c>
      <c r="I293" s="303">
        <v>0</v>
      </c>
      <c r="J293" s="314">
        <f t="shared" si="12"/>
        <v>979197.86709129252</v>
      </c>
      <c r="K293" s="307">
        <f t="shared" si="13"/>
        <v>0</v>
      </c>
      <c r="L293" s="320">
        <v>0</v>
      </c>
    </row>
    <row r="294" spans="1:12" x14ac:dyDescent="0.25">
      <c r="A294" s="321" t="s">
        <v>1166</v>
      </c>
      <c r="B294" s="321" t="s">
        <v>1167</v>
      </c>
      <c r="C294" s="323" t="s">
        <v>757</v>
      </c>
      <c r="D294" s="319" t="s">
        <v>604</v>
      </c>
      <c r="E294" s="321" t="s">
        <v>402</v>
      </c>
      <c r="F294" s="301">
        <v>143526.10862460514</v>
      </c>
      <c r="G294" s="310">
        <v>35881.527156151285</v>
      </c>
      <c r="H294" s="303">
        <v>1045775.4839370355</v>
      </c>
      <c r="I294" s="303">
        <v>261443.87098425892</v>
      </c>
      <c r="J294" s="314">
        <f t="shared" si="12"/>
        <v>1189301.5925616408</v>
      </c>
      <c r="K294" s="307">
        <f t="shared" si="13"/>
        <v>297325.39814041019</v>
      </c>
      <c r="L294" s="320">
        <v>0</v>
      </c>
    </row>
    <row r="295" spans="1:12" x14ac:dyDescent="0.25">
      <c r="A295" s="321" t="s">
        <v>1168</v>
      </c>
      <c r="B295" s="321" t="s">
        <v>1169</v>
      </c>
      <c r="C295" s="323"/>
      <c r="D295" s="319" t="s">
        <v>582</v>
      </c>
      <c r="E295" s="321" t="s">
        <v>403</v>
      </c>
      <c r="F295" s="301">
        <v>3811799.2991837487</v>
      </c>
      <c r="G295" s="310">
        <v>0</v>
      </c>
      <c r="H295" s="303">
        <v>15389952.409757523</v>
      </c>
      <c r="I295" s="303">
        <v>0</v>
      </c>
      <c r="J295" s="314">
        <f t="shared" si="12"/>
        <v>19201751.708941273</v>
      </c>
      <c r="K295" s="307">
        <f t="shared" si="13"/>
        <v>0</v>
      </c>
      <c r="L295" s="320">
        <v>0</v>
      </c>
    </row>
    <row r="296" spans="1:12" x14ac:dyDescent="0.25">
      <c r="A296" s="321" t="s">
        <v>1170</v>
      </c>
      <c r="B296" s="321" t="s">
        <v>1171</v>
      </c>
      <c r="C296" s="323"/>
      <c r="D296" s="319" t="s">
        <v>559</v>
      </c>
      <c r="E296" s="321" t="s">
        <v>404</v>
      </c>
      <c r="F296" s="301">
        <v>666283.74230164499</v>
      </c>
      <c r="G296" s="310">
        <v>0</v>
      </c>
      <c r="H296" s="303">
        <v>1058113.2720490634</v>
      </c>
      <c r="I296" s="303">
        <v>0</v>
      </c>
      <c r="J296" s="314">
        <f t="shared" si="12"/>
        <v>1724397.0143507083</v>
      </c>
      <c r="K296" s="307">
        <f t="shared" si="13"/>
        <v>0</v>
      </c>
      <c r="L296" s="320">
        <v>0</v>
      </c>
    </row>
    <row r="297" spans="1:12" x14ac:dyDescent="0.25">
      <c r="A297" s="321" t="s">
        <v>1172</v>
      </c>
      <c r="B297" s="321" t="s">
        <v>1173</v>
      </c>
      <c r="C297" s="323" t="s">
        <v>571</v>
      </c>
      <c r="D297" s="319" t="s">
        <v>554</v>
      </c>
      <c r="E297" s="321" t="s">
        <v>405</v>
      </c>
      <c r="F297" s="301">
        <v>221525.50578039477</v>
      </c>
      <c r="G297" s="310">
        <v>55381.376445098693</v>
      </c>
      <c r="H297" s="303">
        <v>920931.94541664119</v>
      </c>
      <c r="I297" s="303">
        <v>230232.9863541603</v>
      </c>
      <c r="J297" s="314">
        <f t="shared" si="12"/>
        <v>1142457.4511970361</v>
      </c>
      <c r="K297" s="307">
        <f t="shared" si="13"/>
        <v>285614.36279925902</v>
      </c>
      <c r="L297" s="320">
        <v>0</v>
      </c>
    </row>
    <row r="298" spans="1:12" x14ac:dyDescent="0.25">
      <c r="A298" s="321" t="s">
        <v>1174</v>
      </c>
      <c r="B298" s="321" t="s">
        <v>1175</v>
      </c>
      <c r="C298" s="323" t="s">
        <v>596</v>
      </c>
      <c r="D298" s="319" t="s">
        <v>578</v>
      </c>
      <c r="E298" s="321" t="s">
        <v>406</v>
      </c>
      <c r="F298" s="301">
        <v>825530.42311807175</v>
      </c>
      <c r="G298" s="310">
        <v>206382.60577951794</v>
      </c>
      <c r="H298" s="303">
        <v>2143061.6420792332</v>
      </c>
      <c r="I298" s="303">
        <v>535765.4105198083</v>
      </c>
      <c r="J298" s="314">
        <f t="shared" si="12"/>
        <v>2968592.0651973048</v>
      </c>
      <c r="K298" s="307">
        <f t="shared" si="13"/>
        <v>742148.01629932621</v>
      </c>
      <c r="L298" s="320">
        <v>0</v>
      </c>
    </row>
    <row r="299" spans="1:12" x14ac:dyDescent="0.25">
      <c r="A299" s="321" t="s">
        <v>1176</v>
      </c>
      <c r="B299" s="321" t="s">
        <v>1177</v>
      </c>
      <c r="C299" s="323" t="s">
        <v>691</v>
      </c>
      <c r="D299" s="319" t="s">
        <v>554</v>
      </c>
      <c r="E299" s="321" t="s">
        <v>407</v>
      </c>
      <c r="F299" s="301">
        <v>1449434.4396893803</v>
      </c>
      <c r="G299" s="310">
        <v>362358.60992234509</v>
      </c>
      <c r="H299" s="303">
        <v>3366298.3241046648</v>
      </c>
      <c r="I299" s="303">
        <v>841574.58102616633</v>
      </c>
      <c r="J299" s="314">
        <f t="shared" si="12"/>
        <v>4815732.763794045</v>
      </c>
      <c r="K299" s="307">
        <f t="shared" si="13"/>
        <v>1203933.1909485115</v>
      </c>
      <c r="L299" s="320">
        <v>0</v>
      </c>
    </row>
    <row r="300" spans="1:12" x14ac:dyDescent="0.25">
      <c r="A300" s="321" t="s">
        <v>1178</v>
      </c>
      <c r="B300" s="321" t="s">
        <v>1179</v>
      </c>
      <c r="C300" s="323"/>
      <c r="D300" s="319" t="s">
        <v>589</v>
      </c>
      <c r="E300" s="321" t="s">
        <v>408</v>
      </c>
      <c r="F300" s="301">
        <v>2630971.8324351828</v>
      </c>
      <c r="G300" s="310">
        <v>0</v>
      </c>
      <c r="H300" s="303">
        <v>6141609.7532582339</v>
      </c>
      <c r="I300" s="303">
        <v>0</v>
      </c>
      <c r="J300" s="314">
        <f t="shared" si="12"/>
        <v>8772581.5856934171</v>
      </c>
      <c r="K300" s="307">
        <f t="shared" si="13"/>
        <v>0</v>
      </c>
      <c r="L300" s="320">
        <v>0</v>
      </c>
    </row>
    <row r="301" spans="1:12" x14ac:dyDescent="0.25">
      <c r="A301" s="321" t="s">
        <v>1180</v>
      </c>
      <c r="B301" s="321" t="s">
        <v>1181</v>
      </c>
      <c r="C301" s="323"/>
      <c r="D301" s="319" t="s">
        <v>611</v>
      </c>
      <c r="E301" s="321" t="s">
        <v>409</v>
      </c>
      <c r="F301" s="301">
        <v>448288.38172831846</v>
      </c>
      <c r="G301" s="310">
        <v>0</v>
      </c>
      <c r="H301" s="303">
        <v>2463313.0870831022</v>
      </c>
      <c r="I301" s="303">
        <v>0</v>
      </c>
      <c r="J301" s="314">
        <f t="shared" si="12"/>
        <v>2911601.4688114207</v>
      </c>
      <c r="K301" s="307">
        <f t="shared" si="13"/>
        <v>0</v>
      </c>
      <c r="L301" s="320">
        <v>0</v>
      </c>
    </row>
    <row r="302" spans="1:12" x14ac:dyDescent="0.25">
      <c r="A302" s="321" t="s">
        <v>1182</v>
      </c>
      <c r="B302" s="321" t="s">
        <v>1183</v>
      </c>
      <c r="C302" s="323"/>
      <c r="D302" s="319" t="s">
        <v>582</v>
      </c>
      <c r="E302" s="321" t="s">
        <v>410</v>
      </c>
      <c r="F302" s="301">
        <v>980091.48328565271</v>
      </c>
      <c r="G302" s="310">
        <v>0</v>
      </c>
      <c r="H302" s="303">
        <v>2884325.6612209515</v>
      </c>
      <c r="I302" s="303">
        <v>0</v>
      </c>
      <c r="J302" s="314">
        <f t="shared" si="12"/>
        <v>3864417.1445066044</v>
      </c>
      <c r="K302" s="307">
        <f t="shared" si="13"/>
        <v>0</v>
      </c>
      <c r="L302" s="320">
        <v>0</v>
      </c>
    </row>
    <row r="303" spans="1:12" x14ac:dyDescent="0.25">
      <c r="A303" s="321" t="s">
        <v>1184</v>
      </c>
      <c r="B303" s="321" t="s">
        <v>1185</v>
      </c>
      <c r="C303" s="323"/>
      <c r="D303" s="319" t="s">
        <v>582</v>
      </c>
      <c r="E303" s="321" t="s">
        <v>411</v>
      </c>
      <c r="F303" s="301">
        <v>2552054.5956785777</v>
      </c>
      <c r="G303" s="310">
        <v>0</v>
      </c>
      <c r="H303" s="303">
        <v>10401173.284347471</v>
      </c>
      <c r="I303" s="303">
        <v>0</v>
      </c>
      <c r="J303" s="314">
        <f t="shared" si="12"/>
        <v>12953227.880026048</v>
      </c>
      <c r="K303" s="307">
        <f t="shared" si="13"/>
        <v>0</v>
      </c>
      <c r="L303" s="320">
        <v>0</v>
      </c>
    </row>
    <row r="304" spans="1:12" x14ac:dyDescent="0.25">
      <c r="A304" s="321" t="s">
        <v>1186</v>
      </c>
      <c r="B304" s="321" t="s">
        <v>1187</v>
      </c>
      <c r="C304" s="323"/>
      <c r="D304" s="319" t="s">
        <v>559</v>
      </c>
      <c r="E304" s="321" t="s">
        <v>412</v>
      </c>
      <c r="F304" s="301">
        <v>15050</v>
      </c>
      <c r="G304" s="310">
        <v>0</v>
      </c>
      <c r="H304" s="303">
        <v>2085352.2009484679</v>
      </c>
      <c r="I304" s="303">
        <v>0</v>
      </c>
      <c r="J304" s="314">
        <f t="shared" si="12"/>
        <v>2100402.2009484679</v>
      </c>
      <c r="K304" s="307">
        <f t="shared" si="13"/>
        <v>0</v>
      </c>
      <c r="L304" s="320">
        <v>0</v>
      </c>
    </row>
    <row r="305" spans="1:12" x14ac:dyDescent="0.25">
      <c r="A305" s="321" t="s">
        <v>1188</v>
      </c>
      <c r="B305" s="321" t="s">
        <v>1189</v>
      </c>
      <c r="C305" s="323" t="s">
        <v>972</v>
      </c>
      <c r="D305" s="319" t="s">
        <v>611</v>
      </c>
      <c r="E305" s="321" t="s">
        <v>413</v>
      </c>
      <c r="F305" s="301">
        <v>1278084.0424219472</v>
      </c>
      <c r="G305" s="310">
        <v>319521.01060548681</v>
      </c>
      <c r="H305" s="303">
        <v>2080987.9387262659</v>
      </c>
      <c r="I305" s="303">
        <v>520246.98468156642</v>
      </c>
      <c r="J305" s="314">
        <f t="shared" si="12"/>
        <v>3359071.9811482131</v>
      </c>
      <c r="K305" s="307">
        <f t="shared" si="13"/>
        <v>839767.99528705329</v>
      </c>
      <c r="L305" s="320">
        <v>0</v>
      </c>
    </row>
    <row r="306" spans="1:12" x14ac:dyDescent="0.25">
      <c r="A306" s="321" t="s">
        <v>1190</v>
      </c>
      <c r="B306" s="321" t="s">
        <v>1191</v>
      </c>
      <c r="C306" s="323" t="s">
        <v>656</v>
      </c>
      <c r="D306" s="319" t="s">
        <v>578</v>
      </c>
      <c r="E306" s="321" t="s">
        <v>414</v>
      </c>
      <c r="F306" s="301">
        <v>254787.53237444372</v>
      </c>
      <c r="G306" s="310">
        <v>63696.88309361093</v>
      </c>
      <c r="H306" s="303">
        <v>466425.28712946025</v>
      </c>
      <c r="I306" s="303">
        <v>116606.32178236506</v>
      </c>
      <c r="J306" s="314">
        <f t="shared" si="12"/>
        <v>721212.81950390397</v>
      </c>
      <c r="K306" s="307">
        <f t="shared" si="13"/>
        <v>180303.20487597599</v>
      </c>
      <c r="L306" s="320">
        <v>0</v>
      </c>
    </row>
    <row r="307" spans="1:12" x14ac:dyDescent="0.25">
      <c r="A307" s="321" t="s">
        <v>1192</v>
      </c>
      <c r="B307" s="321" t="s">
        <v>1193</v>
      </c>
      <c r="C307" s="323" t="s">
        <v>577</v>
      </c>
      <c r="D307" s="319" t="s">
        <v>578</v>
      </c>
      <c r="E307" s="321" t="s">
        <v>415</v>
      </c>
      <c r="F307" s="301">
        <v>51520</v>
      </c>
      <c r="G307" s="310">
        <v>12880</v>
      </c>
      <c r="H307" s="303">
        <v>307482.84823969367</v>
      </c>
      <c r="I307" s="303">
        <v>76870.712059923419</v>
      </c>
      <c r="J307" s="314">
        <f t="shared" si="12"/>
        <v>359002.84823969367</v>
      </c>
      <c r="K307" s="307">
        <f t="shared" si="13"/>
        <v>89750.712059923419</v>
      </c>
      <c r="L307" s="320">
        <v>0</v>
      </c>
    </row>
    <row r="308" spans="1:12" x14ac:dyDescent="0.25">
      <c r="A308" s="321" t="s">
        <v>1194</v>
      </c>
      <c r="B308" s="321" t="s">
        <v>1195</v>
      </c>
      <c r="C308" s="323" t="s">
        <v>782</v>
      </c>
      <c r="D308" s="319" t="s">
        <v>554</v>
      </c>
      <c r="E308" s="321" t="s">
        <v>416</v>
      </c>
      <c r="F308" s="301">
        <v>213094.26736859709</v>
      </c>
      <c r="G308" s="310">
        <v>53273.566842149274</v>
      </c>
      <c r="H308" s="303">
        <v>951188.10785527993</v>
      </c>
      <c r="I308" s="303">
        <v>237797.02696381998</v>
      </c>
      <c r="J308" s="314">
        <f t="shared" si="12"/>
        <v>1164282.3752238769</v>
      </c>
      <c r="K308" s="307">
        <f t="shared" si="13"/>
        <v>291070.59380596923</v>
      </c>
      <c r="L308" s="320">
        <v>0</v>
      </c>
    </row>
    <row r="309" spans="1:12" x14ac:dyDescent="0.25">
      <c r="A309" s="321" t="s">
        <v>1196</v>
      </c>
      <c r="B309" s="321" t="s">
        <v>1197</v>
      </c>
      <c r="C309" s="323" t="s">
        <v>775</v>
      </c>
      <c r="D309" s="319" t="s">
        <v>554</v>
      </c>
      <c r="E309" s="321" t="s">
        <v>417</v>
      </c>
      <c r="F309" s="301">
        <v>369952.45943702798</v>
      </c>
      <c r="G309" s="310">
        <v>92488.114859256995</v>
      </c>
      <c r="H309" s="303">
        <v>1528339.8908529745</v>
      </c>
      <c r="I309" s="303">
        <v>382084.97271324362</v>
      </c>
      <c r="J309" s="314">
        <f t="shared" si="12"/>
        <v>1898292.3502900025</v>
      </c>
      <c r="K309" s="307">
        <f t="shared" si="13"/>
        <v>474573.08757250063</v>
      </c>
      <c r="L309" s="320">
        <v>0</v>
      </c>
    </row>
    <row r="310" spans="1:12" x14ac:dyDescent="0.25">
      <c r="A310" s="321" t="s">
        <v>1198</v>
      </c>
      <c r="B310" s="321" t="s">
        <v>1199</v>
      </c>
      <c r="C310" s="323" t="s">
        <v>715</v>
      </c>
      <c r="D310" s="319" t="s">
        <v>563</v>
      </c>
      <c r="E310" s="321" t="s">
        <v>418</v>
      </c>
      <c r="F310" s="301">
        <v>84162.230574739675</v>
      </c>
      <c r="G310" s="310">
        <v>21040.557643684919</v>
      </c>
      <c r="H310" s="303">
        <v>944356.66286434291</v>
      </c>
      <c r="I310" s="303">
        <v>236089.16571608573</v>
      </c>
      <c r="J310" s="314">
        <f t="shared" si="12"/>
        <v>1028518.8934390825</v>
      </c>
      <c r="K310" s="307">
        <f t="shared" si="13"/>
        <v>257129.72335977064</v>
      </c>
      <c r="L310" s="320">
        <v>0</v>
      </c>
    </row>
    <row r="311" spans="1:12" x14ac:dyDescent="0.25">
      <c r="A311" s="321" t="s">
        <v>1200</v>
      </c>
      <c r="B311" s="321" t="s">
        <v>1201</v>
      </c>
      <c r="C311" s="323" t="s">
        <v>656</v>
      </c>
      <c r="D311" s="319" t="s">
        <v>578</v>
      </c>
      <c r="E311" s="322" t="s">
        <v>419</v>
      </c>
      <c r="F311" s="301">
        <v>155582.54316519687</v>
      </c>
      <c r="G311" s="310">
        <v>38895.635791299217</v>
      </c>
      <c r="H311" s="303">
        <v>1163340.2308484905</v>
      </c>
      <c r="I311" s="303">
        <v>290835.05771212262</v>
      </c>
      <c r="J311" s="314">
        <f t="shared" si="12"/>
        <v>1318922.7740136874</v>
      </c>
      <c r="K311" s="307">
        <f t="shared" si="13"/>
        <v>329730.69350342185</v>
      </c>
      <c r="L311" s="320">
        <v>0</v>
      </c>
    </row>
    <row r="312" spans="1:12" x14ac:dyDescent="0.25">
      <c r="A312" s="321" t="s">
        <v>1202</v>
      </c>
      <c r="B312" s="321" t="s">
        <v>1203</v>
      </c>
      <c r="C312" s="323"/>
      <c r="D312" s="319" t="s">
        <v>554</v>
      </c>
      <c r="E312" s="321" t="s">
        <v>420</v>
      </c>
      <c r="F312" s="301">
        <v>504853.09811734391</v>
      </c>
      <c r="G312" s="310">
        <v>0</v>
      </c>
      <c r="H312" s="303">
        <v>1889920.029717084</v>
      </c>
      <c r="I312" s="303">
        <v>0</v>
      </c>
      <c r="J312" s="314">
        <f t="shared" si="12"/>
        <v>2394773.1278344281</v>
      </c>
      <c r="K312" s="307">
        <f t="shared" si="13"/>
        <v>0</v>
      </c>
      <c r="L312" s="320">
        <v>0</v>
      </c>
    </row>
    <row r="313" spans="1:12" x14ac:dyDescent="0.25">
      <c r="A313" s="321" t="s">
        <v>1204</v>
      </c>
      <c r="B313" s="321" t="s">
        <v>1205</v>
      </c>
      <c r="C313" s="323" t="s">
        <v>757</v>
      </c>
      <c r="D313" s="319" t="s">
        <v>604</v>
      </c>
      <c r="E313" s="321" t="s">
        <v>421</v>
      </c>
      <c r="F313" s="301">
        <v>106623.37800416113</v>
      </c>
      <c r="G313" s="310">
        <v>26655.844501040283</v>
      </c>
      <c r="H313" s="303">
        <v>393971.19018899754</v>
      </c>
      <c r="I313" s="303">
        <v>98492.797547249385</v>
      </c>
      <c r="J313" s="314">
        <f t="shared" si="12"/>
        <v>500594.56819315866</v>
      </c>
      <c r="K313" s="307">
        <f t="shared" si="13"/>
        <v>125148.64204828966</v>
      </c>
      <c r="L313" s="320">
        <v>0</v>
      </c>
    </row>
    <row r="314" spans="1:12" x14ac:dyDescent="0.25">
      <c r="A314" s="321" t="s">
        <v>1206</v>
      </c>
      <c r="B314" s="321" t="s">
        <v>1207</v>
      </c>
      <c r="C314" s="323" t="s">
        <v>706</v>
      </c>
      <c r="D314" s="319" t="s">
        <v>604</v>
      </c>
      <c r="E314" s="321" t="s">
        <v>422</v>
      </c>
      <c r="F314" s="385">
        <v>349928.70783141808</v>
      </c>
      <c r="G314" s="386">
        <v>87482.176957854521</v>
      </c>
      <c r="H314" s="303">
        <v>949171.83144731726</v>
      </c>
      <c r="I314" s="303">
        <v>237292.95786182932</v>
      </c>
      <c r="J314" s="314">
        <f t="shared" si="12"/>
        <v>1299100.5392787354</v>
      </c>
      <c r="K314" s="307">
        <f t="shared" si="13"/>
        <v>324775.13481968385</v>
      </c>
      <c r="L314" s="320">
        <v>0</v>
      </c>
    </row>
    <row r="315" spans="1:12" x14ac:dyDescent="0.25">
      <c r="A315" s="321" t="s">
        <v>1208</v>
      </c>
      <c r="B315" s="321" t="s">
        <v>1209</v>
      </c>
      <c r="C315" s="323" t="s">
        <v>661</v>
      </c>
      <c r="D315" s="319" t="s">
        <v>559</v>
      </c>
      <c r="E315" s="321" t="s">
        <v>423</v>
      </c>
      <c r="F315" s="301">
        <v>114236.76027645892</v>
      </c>
      <c r="G315" s="310">
        <v>28559.190069114731</v>
      </c>
      <c r="H315" s="303">
        <v>852489.85973630601</v>
      </c>
      <c r="I315" s="303">
        <v>213122.4649340765</v>
      </c>
      <c r="J315" s="314">
        <f t="shared" si="12"/>
        <v>966726.62001276494</v>
      </c>
      <c r="K315" s="307">
        <f t="shared" si="13"/>
        <v>241681.65500319123</v>
      </c>
      <c r="L315" s="320">
        <v>0</v>
      </c>
    </row>
    <row r="316" spans="1:12" x14ac:dyDescent="0.25">
      <c r="A316" s="321" t="s">
        <v>1210</v>
      </c>
      <c r="B316" s="321" t="s">
        <v>1211</v>
      </c>
      <c r="C316" s="323" t="s">
        <v>625</v>
      </c>
      <c r="D316" s="319" t="s">
        <v>563</v>
      </c>
      <c r="E316" s="321" t="s">
        <v>424</v>
      </c>
      <c r="F316" s="301">
        <v>83026.829657094146</v>
      </c>
      <c r="G316" s="310">
        <v>20756.707414273536</v>
      </c>
      <c r="H316" s="303">
        <v>840790.76392944227</v>
      </c>
      <c r="I316" s="303">
        <v>210197.69098236057</v>
      </c>
      <c r="J316" s="314">
        <f t="shared" si="12"/>
        <v>923817.59358653636</v>
      </c>
      <c r="K316" s="307">
        <f t="shared" si="13"/>
        <v>230954.39839663409</v>
      </c>
      <c r="L316" s="320">
        <v>0</v>
      </c>
    </row>
    <row r="317" spans="1:12" x14ac:dyDescent="0.25">
      <c r="A317" s="321" t="s">
        <v>1212</v>
      </c>
      <c r="B317" s="321" t="s">
        <v>1213</v>
      </c>
      <c r="C317" s="323" t="s">
        <v>691</v>
      </c>
      <c r="D317" s="319" t="s">
        <v>554</v>
      </c>
      <c r="E317" s="321" t="s">
        <v>425</v>
      </c>
      <c r="F317" s="301">
        <v>485716.29449725506</v>
      </c>
      <c r="G317" s="310">
        <v>121429.07362431377</v>
      </c>
      <c r="H317" s="303">
        <v>1277426.5001908371</v>
      </c>
      <c r="I317" s="303">
        <v>319356.62504770927</v>
      </c>
      <c r="J317" s="314">
        <f t="shared" si="12"/>
        <v>1763142.7946880921</v>
      </c>
      <c r="K317" s="307">
        <f t="shared" si="13"/>
        <v>440785.69867202302</v>
      </c>
      <c r="L317" s="320">
        <v>0</v>
      </c>
    </row>
    <row r="318" spans="1:12" x14ac:dyDescent="0.25">
      <c r="A318" s="321" t="s">
        <v>1214</v>
      </c>
      <c r="B318" s="321" t="s">
        <v>1215</v>
      </c>
      <c r="C318" s="323" t="s">
        <v>925</v>
      </c>
      <c r="D318" s="319" t="s">
        <v>604</v>
      </c>
      <c r="E318" s="321" t="s">
        <v>426</v>
      </c>
      <c r="F318" s="301">
        <v>33442.187878887555</v>
      </c>
      <c r="G318" s="310">
        <v>8360.5469697218887</v>
      </c>
      <c r="H318" s="303">
        <v>269045.70715745859</v>
      </c>
      <c r="I318" s="303">
        <v>67261.426789364647</v>
      </c>
      <c r="J318" s="314">
        <f t="shared" si="12"/>
        <v>302487.89503634616</v>
      </c>
      <c r="K318" s="307">
        <f t="shared" si="13"/>
        <v>75621.973759086541</v>
      </c>
      <c r="L318" s="320">
        <v>0</v>
      </c>
    </row>
    <row r="319" spans="1:12" x14ac:dyDescent="0.25">
      <c r="A319" s="321"/>
      <c r="B319" s="321" t="s">
        <v>1216</v>
      </c>
      <c r="C319" s="323"/>
      <c r="D319" s="319"/>
      <c r="E319" s="377" t="s">
        <v>61</v>
      </c>
      <c r="F319" s="369">
        <f>F264+F111</f>
        <v>486747.68247793848</v>
      </c>
      <c r="G319" s="369">
        <f t="shared" ref="G319:I319" si="14">G264+G111</f>
        <v>121686.92061948462</v>
      </c>
      <c r="H319" s="369">
        <f t="shared" si="14"/>
        <v>1361424.4347437844</v>
      </c>
      <c r="I319" s="369">
        <f t="shared" si="14"/>
        <v>340356.10868594609</v>
      </c>
      <c r="J319" s="372">
        <f t="shared" si="12"/>
        <v>1848172.1172217228</v>
      </c>
      <c r="K319" s="378">
        <f t="shared" si="13"/>
        <v>462043.02930543071</v>
      </c>
    </row>
    <row r="320" spans="1:12" x14ac:dyDescent="0.25">
      <c r="A320" s="321" t="s">
        <v>1217</v>
      </c>
      <c r="B320" s="321" t="s">
        <v>1218</v>
      </c>
      <c r="C320" s="323"/>
      <c r="D320" s="319" t="s">
        <v>582</v>
      </c>
      <c r="E320" s="321" t="s">
        <v>427</v>
      </c>
      <c r="F320" s="301">
        <v>1726534.1596421807</v>
      </c>
      <c r="G320" s="310">
        <v>0</v>
      </c>
      <c r="H320" s="303">
        <v>6643490.5504761711</v>
      </c>
      <c r="I320" s="303">
        <v>0</v>
      </c>
      <c r="J320" s="314">
        <f t="shared" si="12"/>
        <v>8370024.7101183515</v>
      </c>
      <c r="K320" s="307">
        <f t="shared" si="13"/>
        <v>0</v>
      </c>
      <c r="L320" s="320">
        <v>0</v>
      </c>
    </row>
    <row r="321" spans="1:12" x14ac:dyDescent="0.25">
      <c r="A321" s="321" t="s">
        <v>1219</v>
      </c>
      <c r="B321" s="321" t="s">
        <v>1220</v>
      </c>
      <c r="C321" s="323" t="s">
        <v>706</v>
      </c>
      <c r="D321" s="319" t="s">
        <v>604</v>
      </c>
      <c r="E321" s="321" t="s">
        <v>428</v>
      </c>
      <c r="F321" s="385">
        <v>46456.537753295328</v>
      </c>
      <c r="G321" s="386">
        <v>11614.134438323832</v>
      </c>
      <c r="H321" s="303">
        <v>345043.97210643487</v>
      </c>
      <c r="I321" s="303">
        <v>86260.993026608718</v>
      </c>
      <c r="J321" s="314">
        <f t="shared" si="12"/>
        <v>391500.5098597302</v>
      </c>
      <c r="K321" s="307">
        <f t="shared" si="13"/>
        <v>97875.12746493255</v>
      </c>
      <c r="L321" s="320">
        <v>0</v>
      </c>
    </row>
    <row r="322" spans="1:12" x14ac:dyDescent="0.25">
      <c r="A322" s="321" t="s">
        <v>1221</v>
      </c>
      <c r="B322" s="321" t="s">
        <v>1222</v>
      </c>
      <c r="C322" s="323"/>
      <c r="D322" s="319" t="s">
        <v>559</v>
      </c>
      <c r="E322" s="321" t="s">
        <v>429</v>
      </c>
      <c r="F322" s="301">
        <v>1405220.635655768</v>
      </c>
      <c r="G322" s="310">
        <v>0</v>
      </c>
      <c r="H322" s="303">
        <v>2121304.238967787</v>
      </c>
      <c r="I322" s="303">
        <v>0</v>
      </c>
      <c r="J322" s="314">
        <f t="shared" si="12"/>
        <v>3526524.8746235548</v>
      </c>
      <c r="K322" s="307">
        <f t="shared" si="13"/>
        <v>0</v>
      </c>
      <c r="L322" s="320">
        <v>0</v>
      </c>
    </row>
    <row r="323" spans="1:12" x14ac:dyDescent="0.25">
      <c r="A323" s="321" t="s">
        <v>1223</v>
      </c>
      <c r="B323" s="321" t="s">
        <v>1224</v>
      </c>
      <c r="C323" s="323"/>
      <c r="D323" s="319" t="s">
        <v>604</v>
      </c>
      <c r="E323" s="321" t="s">
        <v>430</v>
      </c>
      <c r="F323" s="301">
        <v>2406800.0490304721</v>
      </c>
      <c r="G323" s="310">
        <v>0</v>
      </c>
      <c r="H323" s="303">
        <v>9067574.0664881542</v>
      </c>
      <c r="I323" s="303">
        <v>0</v>
      </c>
      <c r="J323" s="314">
        <f t="shared" si="12"/>
        <v>11474374.115518626</v>
      </c>
      <c r="K323" s="307">
        <f t="shared" si="13"/>
        <v>0</v>
      </c>
      <c r="L323" s="320">
        <v>0</v>
      </c>
    </row>
    <row r="324" spans="1:12" x14ac:dyDescent="0.25">
      <c r="A324" s="321" t="s">
        <v>1225</v>
      </c>
      <c r="B324" s="321" t="s">
        <v>1226</v>
      </c>
      <c r="C324" s="323" t="s">
        <v>599</v>
      </c>
      <c r="D324" s="319" t="s">
        <v>554</v>
      </c>
      <c r="E324" s="321" t="s">
        <v>431</v>
      </c>
      <c r="F324" s="301">
        <v>969791.00652496109</v>
      </c>
      <c r="G324" s="310">
        <v>242447.75163124027</v>
      </c>
      <c r="H324" s="303">
        <v>1383327.4825721509</v>
      </c>
      <c r="I324" s="303">
        <v>345831.87064303772</v>
      </c>
      <c r="J324" s="314">
        <f t="shared" si="12"/>
        <v>2353118.4890971119</v>
      </c>
      <c r="K324" s="307">
        <f t="shared" si="13"/>
        <v>588279.62227427796</v>
      </c>
      <c r="L324" s="320">
        <v>0</v>
      </c>
    </row>
    <row r="325" spans="1:12" x14ac:dyDescent="0.25">
      <c r="A325" s="321" t="s">
        <v>1227</v>
      </c>
      <c r="B325" s="321" t="s">
        <v>1228</v>
      </c>
      <c r="C325" s="323"/>
      <c r="D325" s="319" t="s">
        <v>554</v>
      </c>
      <c r="E325" s="321" t="s">
        <v>432</v>
      </c>
      <c r="F325" s="301">
        <v>220253.16915427177</v>
      </c>
      <c r="G325" s="310">
        <v>0</v>
      </c>
      <c r="H325" s="303">
        <v>1868801.6260817919</v>
      </c>
      <c r="I325" s="303">
        <v>0</v>
      </c>
      <c r="J325" s="314">
        <f t="shared" si="12"/>
        <v>2089054.7952360637</v>
      </c>
      <c r="K325" s="307">
        <f t="shared" si="13"/>
        <v>0</v>
      </c>
      <c r="L325" s="320">
        <v>0</v>
      </c>
    </row>
    <row r="326" spans="1:12" x14ac:dyDescent="0.25">
      <c r="A326" s="321" t="s">
        <v>1229</v>
      </c>
      <c r="B326" s="321" t="s">
        <v>1230</v>
      </c>
      <c r="C326" s="323"/>
      <c r="D326" s="319" t="s">
        <v>559</v>
      </c>
      <c r="E326" s="321" t="s">
        <v>433</v>
      </c>
      <c r="F326" s="301">
        <v>74200</v>
      </c>
      <c r="G326" s="310">
        <v>0</v>
      </c>
      <c r="H326" s="303">
        <v>690169.71333333338</v>
      </c>
      <c r="I326" s="303">
        <v>0</v>
      </c>
      <c r="J326" s="314">
        <f t="shared" si="12"/>
        <v>764369.71333333338</v>
      </c>
      <c r="K326" s="307">
        <f t="shared" si="13"/>
        <v>0</v>
      </c>
      <c r="L326" s="320">
        <v>0</v>
      </c>
    </row>
    <row r="327" spans="1:12" x14ac:dyDescent="0.25">
      <c r="A327" s="321" t="s">
        <v>1231</v>
      </c>
      <c r="B327" s="321" t="s">
        <v>1232</v>
      </c>
      <c r="C327" s="323" t="s">
        <v>782</v>
      </c>
      <c r="D327" s="319" t="s">
        <v>554</v>
      </c>
      <c r="E327" s="321" t="s">
        <v>434</v>
      </c>
      <c r="F327" s="301">
        <v>13720</v>
      </c>
      <c r="G327" s="310">
        <v>3430</v>
      </c>
      <c r="H327" s="303">
        <v>1167017.5875855605</v>
      </c>
      <c r="I327" s="303">
        <v>291754.39689639013</v>
      </c>
      <c r="J327" s="314">
        <f t="shared" si="12"/>
        <v>1180737.5875855605</v>
      </c>
      <c r="K327" s="307">
        <f t="shared" si="13"/>
        <v>295184.39689639013</v>
      </c>
      <c r="L327" s="320">
        <v>0</v>
      </c>
    </row>
    <row r="328" spans="1:12" x14ac:dyDescent="0.25">
      <c r="A328" s="321" t="s">
        <v>1233</v>
      </c>
      <c r="B328" s="321" t="s">
        <v>1234</v>
      </c>
      <c r="C328" s="323"/>
      <c r="D328" s="319" t="s">
        <v>554</v>
      </c>
      <c r="E328" s="321" t="s">
        <v>435</v>
      </c>
      <c r="F328" s="301">
        <v>2209874.0209948262</v>
      </c>
      <c r="G328" s="310">
        <v>0</v>
      </c>
      <c r="H328" s="303">
        <v>3504441.5689548748</v>
      </c>
      <c r="I328" s="303">
        <v>0</v>
      </c>
      <c r="J328" s="314">
        <f t="shared" si="12"/>
        <v>5714315.589949701</v>
      </c>
      <c r="K328" s="307">
        <f t="shared" si="13"/>
        <v>0</v>
      </c>
      <c r="L328" s="320">
        <v>0</v>
      </c>
    </row>
    <row r="329" spans="1:12" x14ac:dyDescent="0.25">
      <c r="A329" s="321" t="s">
        <v>1235</v>
      </c>
      <c r="B329" s="321" t="s">
        <v>1236</v>
      </c>
      <c r="C329" s="323"/>
      <c r="D329" s="319" t="s">
        <v>611</v>
      </c>
      <c r="E329" s="321" t="s">
        <v>436</v>
      </c>
      <c r="F329" s="301">
        <v>265400.80682515004</v>
      </c>
      <c r="G329" s="310">
        <v>0</v>
      </c>
      <c r="H329" s="303">
        <v>1814931.4391195977</v>
      </c>
      <c r="I329" s="303">
        <v>0</v>
      </c>
      <c r="J329" s="314">
        <f t="shared" si="12"/>
        <v>2080332.2459447477</v>
      </c>
      <c r="K329" s="307">
        <f t="shared" si="13"/>
        <v>0</v>
      </c>
      <c r="L329" s="320">
        <v>0</v>
      </c>
    </row>
    <row r="330" spans="1:12" x14ac:dyDescent="0.25">
      <c r="A330" s="321" t="s">
        <v>1237</v>
      </c>
      <c r="B330" s="321" t="s">
        <v>1238</v>
      </c>
      <c r="C330" s="323" t="s">
        <v>653</v>
      </c>
      <c r="D330" s="319" t="s">
        <v>611</v>
      </c>
      <c r="E330" s="321" t="s">
        <v>437</v>
      </c>
      <c r="F330" s="301">
        <v>203506.83363818954</v>
      </c>
      <c r="G330" s="310">
        <v>50876.708409547384</v>
      </c>
      <c r="H330" s="303">
        <v>1324106.423723252</v>
      </c>
      <c r="I330" s="303">
        <v>331026.60593081301</v>
      </c>
      <c r="J330" s="314">
        <f t="shared" ref="J330:J336" si="15">H330+F330</f>
        <v>1527613.2573614416</v>
      </c>
      <c r="K330" s="307">
        <f t="shared" ref="K330:K336" si="16">IF(I330&gt;0,I330+G330,0)</f>
        <v>381903.3143403604</v>
      </c>
      <c r="L330" s="320">
        <v>0</v>
      </c>
    </row>
    <row r="331" spans="1:12" x14ac:dyDescent="0.25">
      <c r="A331" s="321" t="s">
        <v>1239</v>
      </c>
      <c r="B331" s="321" t="s">
        <v>1240</v>
      </c>
      <c r="C331" s="323" t="s">
        <v>553</v>
      </c>
      <c r="D331" s="319" t="s">
        <v>554</v>
      </c>
      <c r="E331" s="321" t="s">
        <v>438</v>
      </c>
      <c r="F331" s="301">
        <v>67152.281412901939</v>
      </c>
      <c r="G331" s="310">
        <v>16788.070353225485</v>
      </c>
      <c r="H331" s="303">
        <v>975081.86285506794</v>
      </c>
      <c r="I331" s="303">
        <v>243770.46571376696</v>
      </c>
      <c r="J331" s="314">
        <f t="shared" si="15"/>
        <v>1042234.1442679699</v>
      </c>
      <c r="K331" s="307">
        <f t="shared" si="16"/>
        <v>260558.53606699244</v>
      </c>
      <c r="L331" s="320">
        <v>0</v>
      </c>
    </row>
    <row r="332" spans="1:12" x14ac:dyDescent="0.25">
      <c r="A332" s="321" t="s">
        <v>1241</v>
      </c>
      <c r="B332" s="321" t="s">
        <v>1242</v>
      </c>
      <c r="C332" s="323" t="s">
        <v>653</v>
      </c>
      <c r="D332" s="319" t="s">
        <v>611</v>
      </c>
      <c r="E332" s="321" t="s">
        <v>439</v>
      </c>
      <c r="F332" s="301">
        <v>1244963.6836756621</v>
      </c>
      <c r="G332" s="310">
        <v>311240.92091891554</v>
      </c>
      <c r="H332" s="303">
        <v>3144953.2881480907</v>
      </c>
      <c r="I332" s="303">
        <v>786238.32203702279</v>
      </c>
      <c r="J332" s="314">
        <f t="shared" si="15"/>
        <v>4389916.9718237529</v>
      </c>
      <c r="K332" s="307">
        <f t="shared" si="16"/>
        <v>1097479.2429559384</v>
      </c>
      <c r="L332" s="320">
        <v>0</v>
      </c>
    </row>
    <row r="333" spans="1:12" x14ac:dyDescent="0.25">
      <c r="A333" s="321" t="s">
        <v>1243</v>
      </c>
      <c r="B333" s="321" t="s">
        <v>1244</v>
      </c>
      <c r="C333" s="323" t="s">
        <v>574</v>
      </c>
      <c r="D333" s="319" t="s">
        <v>554</v>
      </c>
      <c r="E333" s="321" t="s">
        <v>440</v>
      </c>
      <c r="F333" s="301">
        <v>455071.97722581262</v>
      </c>
      <c r="G333" s="310">
        <v>113767.99430645315</v>
      </c>
      <c r="H333" s="303">
        <v>1106686.8467714116</v>
      </c>
      <c r="I333" s="303">
        <v>276671.7116928529</v>
      </c>
      <c r="J333" s="314">
        <f t="shared" si="15"/>
        <v>1561758.8239972242</v>
      </c>
      <c r="K333" s="307">
        <f t="shared" si="16"/>
        <v>390439.70599930605</v>
      </c>
      <c r="L333" s="320">
        <v>0</v>
      </c>
    </row>
    <row r="334" spans="1:12" x14ac:dyDescent="0.25">
      <c r="A334" s="321" t="s">
        <v>1245</v>
      </c>
      <c r="B334" s="321" t="s">
        <v>1246</v>
      </c>
      <c r="C334" s="323" t="s">
        <v>661</v>
      </c>
      <c r="D334" s="319" t="s">
        <v>559</v>
      </c>
      <c r="E334" s="321" t="s">
        <v>441</v>
      </c>
      <c r="F334" s="301">
        <v>353975.38536798814</v>
      </c>
      <c r="G334" s="310">
        <v>88493.846341997036</v>
      </c>
      <c r="H334" s="303">
        <v>1052267.0074250363</v>
      </c>
      <c r="I334" s="303">
        <v>263066.75185625907</v>
      </c>
      <c r="J334" s="314">
        <f t="shared" si="15"/>
        <v>1406242.3927930244</v>
      </c>
      <c r="K334" s="307">
        <f t="shared" si="16"/>
        <v>351560.59819825611</v>
      </c>
      <c r="L334" s="320">
        <v>0</v>
      </c>
    </row>
    <row r="335" spans="1:12" x14ac:dyDescent="0.25">
      <c r="A335" s="321" t="s">
        <v>1247</v>
      </c>
      <c r="B335" s="321" t="s">
        <v>1248</v>
      </c>
      <c r="C335" s="323" t="s">
        <v>653</v>
      </c>
      <c r="D335" s="319" t="s">
        <v>611</v>
      </c>
      <c r="E335" s="321" t="s">
        <v>442</v>
      </c>
      <c r="F335" s="301">
        <v>63385.871326220527</v>
      </c>
      <c r="G335" s="310">
        <v>15846.467831555132</v>
      </c>
      <c r="H335" s="303">
        <v>842710.96984403708</v>
      </c>
      <c r="I335" s="303">
        <v>210677.74246100927</v>
      </c>
      <c r="J335" s="314">
        <f t="shared" si="15"/>
        <v>906096.84117025766</v>
      </c>
      <c r="K335" s="307">
        <f t="shared" si="16"/>
        <v>226524.21029256441</v>
      </c>
      <c r="L335" s="320">
        <v>0</v>
      </c>
    </row>
    <row r="336" spans="1:12" x14ac:dyDescent="0.25">
      <c r="A336" s="321" t="s">
        <v>1249</v>
      </c>
      <c r="B336" s="321" t="s">
        <v>1250</v>
      </c>
      <c r="C336" s="323"/>
      <c r="D336" s="319" t="s">
        <v>589</v>
      </c>
      <c r="E336" s="321" t="s">
        <v>443</v>
      </c>
      <c r="F336" s="301">
        <v>668601.41296295554</v>
      </c>
      <c r="G336" s="310">
        <v>0</v>
      </c>
      <c r="H336" s="303">
        <v>3019976.2237585867</v>
      </c>
      <c r="I336" s="303">
        <v>0</v>
      </c>
      <c r="J336" s="314">
        <f t="shared" si="15"/>
        <v>3688577.6367215421</v>
      </c>
      <c r="K336" s="307">
        <f t="shared" si="16"/>
        <v>0</v>
      </c>
      <c r="L336" s="320">
        <v>0</v>
      </c>
    </row>
    <row r="337" spans="1:18" x14ac:dyDescent="0.25">
      <c r="A337" s="317"/>
      <c r="B337" s="317"/>
      <c r="C337" s="317"/>
      <c r="D337" s="317"/>
      <c r="E337" s="318"/>
    </row>
    <row r="338" spans="1:18" x14ac:dyDescent="0.25">
      <c r="A338" s="312" t="s">
        <v>1251</v>
      </c>
      <c r="B338" s="312"/>
      <c r="C338" s="319" t="s">
        <v>574</v>
      </c>
      <c r="D338" s="319" t="s">
        <v>554</v>
      </c>
      <c r="E338" s="318" t="s">
        <v>445</v>
      </c>
      <c r="F338" s="300">
        <v>470163.73329071933</v>
      </c>
      <c r="G338" s="311">
        <v>470163.73329071933</v>
      </c>
      <c r="H338" s="311">
        <v>1678824.3477317214</v>
      </c>
      <c r="I338" s="311">
        <f ca="1">SUMIF($C$6:$K$336,$C338,$I$6:$I$336)</f>
        <v>1678824.3477317216</v>
      </c>
      <c r="J338" s="311">
        <f ca="1">K338</f>
        <v>2148988.0810224405</v>
      </c>
      <c r="K338" s="311">
        <f ca="1">SUMIF($C$6:$K$336,$C338,$K$6:$K$336)</f>
        <v>2148988.0810224405</v>
      </c>
      <c r="L338" s="320">
        <v>1</v>
      </c>
      <c r="M338" s="320">
        <v>2148988.0810224405</v>
      </c>
      <c r="N338" s="320" t="b">
        <f ca="1">M338=K338</f>
        <v>1</v>
      </c>
      <c r="O338" s="320">
        <v>1678824.3477317214</v>
      </c>
      <c r="P338" s="320" t="b">
        <f ca="1">O338=I338</f>
        <v>1</v>
      </c>
      <c r="Q338" s="320">
        <v>470163.73329071933</v>
      </c>
      <c r="R338" s="320" t="b">
        <f>Q338=G338</f>
        <v>1</v>
      </c>
    </row>
    <row r="339" spans="1:18" x14ac:dyDescent="0.25">
      <c r="A339" s="312" t="s">
        <v>1252</v>
      </c>
      <c r="B339" s="312"/>
      <c r="C339" s="319" t="s">
        <v>668</v>
      </c>
      <c r="D339" s="319" t="s">
        <v>578</v>
      </c>
      <c r="E339" s="319" t="s">
        <v>446</v>
      </c>
      <c r="F339" s="300">
        <v>698873.76897318743</v>
      </c>
      <c r="G339" s="311">
        <v>698873.76897318743</v>
      </c>
      <c r="H339" s="311">
        <v>2271594.2647002162</v>
      </c>
      <c r="I339" s="311">
        <f t="shared" ref="I339:I364" ca="1" si="17">SUMIF($C$6:$K$336,$C339,$I$6:$I$336)</f>
        <v>2271594.2647002167</v>
      </c>
      <c r="J339" s="311">
        <f t="shared" ref="J339:J364" ca="1" si="18">K339</f>
        <v>2970468.0336734038</v>
      </c>
      <c r="K339" s="311">
        <f t="shared" ref="K339:K362" ca="1" si="19">SUMIF($C$6:$K$336,$C339,$K$6:$K$336)</f>
        <v>2970468.0336734038</v>
      </c>
      <c r="L339" s="320">
        <v>1</v>
      </c>
      <c r="M339" s="320">
        <v>2970468.0336734038</v>
      </c>
      <c r="N339" s="320" t="b">
        <f t="shared" ref="N339:N364" ca="1" si="20">M339=K339</f>
        <v>1</v>
      </c>
      <c r="O339" s="320">
        <v>2271594.2647002162</v>
      </c>
      <c r="P339" s="320" t="b">
        <f t="shared" ref="P339:P364" ca="1" si="21">O339=I339</f>
        <v>1</v>
      </c>
      <c r="Q339" s="320">
        <v>698873.76897318743</v>
      </c>
      <c r="R339" s="320" t="b">
        <f t="shared" ref="R339:R364" si="22">Q339=G339</f>
        <v>1</v>
      </c>
    </row>
    <row r="340" spans="1:18" x14ac:dyDescent="0.25">
      <c r="A340" s="312" t="s">
        <v>1253</v>
      </c>
      <c r="B340" s="312"/>
      <c r="C340" s="319" t="s">
        <v>558</v>
      </c>
      <c r="D340" s="319" t="s">
        <v>559</v>
      </c>
      <c r="E340" s="319" t="s">
        <v>447</v>
      </c>
      <c r="F340" s="300">
        <v>158783.27441748005</v>
      </c>
      <c r="G340" s="311">
        <v>158783.27441748005</v>
      </c>
      <c r="H340" s="311">
        <v>755950.90572540788</v>
      </c>
      <c r="I340" s="311">
        <f ca="1">SUMIF($C$6:$K$336,$C340,$I$6:$I$336)</f>
        <v>755950.90572540788</v>
      </c>
      <c r="J340" s="311">
        <f t="shared" ca="1" si="18"/>
        <v>914734.18014288798</v>
      </c>
      <c r="K340" s="311">
        <f t="shared" ca="1" si="19"/>
        <v>914734.18014288798</v>
      </c>
      <c r="L340" s="320">
        <v>1</v>
      </c>
      <c r="M340" s="320">
        <v>914734.18014288787</v>
      </c>
      <c r="N340" s="320" t="b">
        <f t="shared" ca="1" si="20"/>
        <v>1</v>
      </c>
      <c r="O340" s="320">
        <v>755950.90572540788</v>
      </c>
      <c r="P340" s="320" t="b">
        <f t="shared" ca="1" si="21"/>
        <v>1</v>
      </c>
      <c r="Q340" s="320">
        <v>158783.27441748005</v>
      </c>
      <c r="R340" s="320" t="b">
        <f t="shared" si="22"/>
        <v>1</v>
      </c>
    </row>
    <row r="341" spans="1:18" x14ac:dyDescent="0.25">
      <c r="A341" s="312" t="s">
        <v>1254</v>
      </c>
      <c r="B341" s="312"/>
      <c r="C341" s="319" t="s">
        <v>562</v>
      </c>
      <c r="D341" s="319" t="s">
        <v>563</v>
      </c>
      <c r="E341" s="319" t="s">
        <v>448</v>
      </c>
      <c r="F341" s="300">
        <v>548715.41523919557</v>
      </c>
      <c r="G341" s="311">
        <v>548715.41523919557</v>
      </c>
      <c r="H341" s="311">
        <v>1549280.3689716402</v>
      </c>
      <c r="I341" s="311">
        <f ca="1">SUMIF($C$6:$I$336,$C341,$I$6:$I$336)</f>
        <v>1549280.3689716402</v>
      </c>
      <c r="J341" s="311">
        <f t="shared" ca="1" si="18"/>
        <v>2097995.784210836</v>
      </c>
      <c r="K341" s="311">
        <f ca="1">SUMIF($C$6:$K$336,$C341,$K$6:$K$336)</f>
        <v>2097995.784210836</v>
      </c>
      <c r="L341" s="323">
        <v>1</v>
      </c>
      <c r="M341" s="320">
        <v>2097995.7842108356</v>
      </c>
      <c r="N341" s="320" t="b">
        <f t="shared" ca="1" si="20"/>
        <v>1</v>
      </c>
      <c r="O341" s="320">
        <v>1549280.3689716402</v>
      </c>
      <c r="P341" s="320" t="b">
        <f t="shared" ca="1" si="21"/>
        <v>1</v>
      </c>
      <c r="Q341" s="320">
        <v>548715.41523919557</v>
      </c>
      <c r="R341" s="320" t="b">
        <f t="shared" si="22"/>
        <v>1</v>
      </c>
    </row>
    <row r="342" spans="1:18" x14ac:dyDescent="0.25">
      <c r="A342" s="312" t="s">
        <v>1255</v>
      </c>
      <c r="B342" s="312"/>
      <c r="C342" s="319" t="s">
        <v>757</v>
      </c>
      <c r="D342" s="319" t="s">
        <v>604</v>
      </c>
      <c r="E342" s="319" t="s">
        <v>449</v>
      </c>
      <c r="F342" s="438">
        <v>979915.4384912313</v>
      </c>
      <c r="G342" s="439">
        <v>979915.4384912313</v>
      </c>
      <c r="H342" s="311">
        <v>2679005.6858939012</v>
      </c>
      <c r="I342" s="311">
        <f t="shared" ref="I342:I344" ca="1" si="23">SUMIF($C$6:$I$336,$C342,$I$6:$I$336)</f>
        <v>2679005.6858939012</v>
      </c>
      <c r="J342" s="311">
        <f t="shared" ca="1" si="18"/>
        <v>3658921.1243851329</v>
      </c>
      <c r="K342" s="361">
        <f t="shared" ca="1" si="19"/>
        <v>3658921.1243851329</v>
      </c>
      <c r="L342" s="323">
        <v>1</v>
      </c>
      <c r="M342" s="323">
        <v>3656471.1243851325</v>
      </c>
      <c r="N342" s="320" t="b">
        <f t="shared" ca="1" si="20"/>
        <v>0</v>
      </c>
      <c r="O342" s="323">
        <v>2679005.6858939012</v>
      </c>
      <c r="P342" s="320" t="b">
        <f t="shared" ca="1" si="21"/>
        <v>1</v>
      </c>
      <c r="Q342" s="320">
        <v>977465.4384912313</v>
      </c>
      <c r="R342" s="320" t="b">
        <f t="shared" si="22"/>
        <v>0</v>
      </c>
    </row>
    <row r="343" spans="1:18" x14ac:dyDescent="0.25">
      <c r="A343" s="312"/>
      <c r="B343" s="312"/>
      <c r="C343" s="319" t="s">
        <v>706</v>
      </c>
      <c r="D343" s="319"/>
      <c r="E343" s="319" t="s">
        <v>450</v>
      </c>
      <c r="F343" s="300">
        <v>267487.93558654026</v>
      </c>
      <c r="G343" s="311">
        <v>267487.93558654026</v>
      </c>
      <c r="H343" s="311">
        <v>619622.67594590003</v>
      </c>
      <c r="I343" s="311">
        <f t="shared" ca="1" si="23"/>
        <v>619622.67594590003</v>
      </c>
      <c r="J343" s="311">
        <f t="shared" ca="1" si="18"/>
        <v>887110.61153244029</v>
      </c>
      <c r="K343" s="361">
        <f t="shared" ca="1" si="19"/>
        <v>887110.61153244029</v>
      </c>
      <c r="L343" s="323"/>
      <c r="M343" s="323"/>
      <c r="O343" s="323"/>
    </row>
    <row r="344" spans="1:18" x14ac:dyDescent="0.25">
      <c r="A344" s="312" t="s">
        <v>1256</v>
      </c>
      <c r="B344" s="312"/>
      <c r="C344" s="319" t="s">
        <v>775</v>
      </c>
      <c r="D344" s="319" t="s">
        <v>554</v>
      </c>
      <c r="E344" s="319" t="s">
        <v>451</v>
      </c>
      <c r="F344" s="300">
        <v>113728.34639309725</v>
      </c>
      <c r="G344" s="311">
        <v>113728.34639309725</v>
      </c>
      <c r="H344" s="311">
        <v>772297.28937403671</v>
      </c>
      <c r="I344" s="311">
        <f t="shared" ca="1" si="23"/>
        <v>772297.28937403671</v>
      </c>
      <c r="J344" s="311">
        <f t="shared" ca="1" si="18"/>
        <v>886025.63576713402</v>
      </c>
      <c r="K344" s="361">
        <f t="shared" ca="1" si="19"/>
        <v>886025.63576713402</v>
      </c>
      <c r="L344" s="323">
        <v>1</v>
      </c>
      <c r="M344" s="323">
        <v>886025.63576713391</v>
      </c>
      <c r="N344" s="320" t="b">
        <f t="shared" ca="1" si="20"/>
        <v>1</v>
      </c>
      <c r="O344" s="323">
        <v>772297.28937403671</v>
      </c>
      <c r="P344" s="320" t="b">
        <f t="shared" ca="1" si="21"/>
        <v>1</v>
      </c>
      <c r="Q344" s="320">
        <v>113728.34639309725</v>
      </c>
      <c r="R344" s="320" t="b">
        <f t="shared" si="22"/>
        <v>1</v>
      </c>
    </row>
    <row r="345" spans="1:18" x14ac:dyDescent="0.25">
      <c r="A345" s="312" t="s">
        <v>1257</v>
      </c>
      <c r="B345" s="312"/>
      <c r="C345" s="319" t="s">
        <v>596</v>
      </c>
      <c r="D345" s="319" t="s">
        <v>578</v>
      </c>
      <c r="E345" s="319" t="s">
        <v>452</v>
      </c>
      <c r="F345" s="300">
        <v>1331789.3570997571</v>
      </c>
      <c r="G345" s="311">
        <v>1331789.3570997571</v>
      </c>
      <c r="H345" s="311">
        <v>3389356.8873238117</v>
      </c>
      <c r="I345" s="311">
        <f t="shared" ca="1" si="17"/>
        <v>3389356.8873238117</v>
      </c>
      <c r="J345" s="311">
        <f t="shared" ca="1" si="18"/>
        <v>4721146.2444235682</v>
      </c>
      <c r="K345" s="361">
        <f ca="1">SUMIF($C$6:$K$336,$C345,$K$6:$K$336)</f>
        <v>4721146.2444235682</v>
      </c>
      <c r="L345" s="323">
        <v>1</v>
      </c>
      <c r="M345" s="323">
        <v>4721146.2444235682</v>
      </c>
      <c r="N345" s="320" t="b">
        <f t="shared" ca="1" si="20"/>
        <v>1</v>
      </c>
      <c r="O345" s="323">
        <v>3389356.8873238117</v>
      </c>
      <c r="P345" s="320" t="b">
        <f t="shared" ca="1" si="21"/>
        <v>1</v>
      </c>
      <c r="Q345" s="320">
        <v>1331789.3570997571</v>
      </c>
      <c r="R345" s="320" t="b">
        <f t="shared" si="22"/>
        <v>1</v>
      </c>
    </row>
    <row r="346" spans="1:18" x14ac:dyDescent="0.25">
      <c r="A346" s="312" t="s">
        <v>1258</v>
      </c>
      <c r="B346" s="312"/>
      <c r="C346" s="319" t="s">
        <v>688</v>
      </c>
      <c r="D346" s="319" t="s">
        <v>604</v>
      </c>
      <c r="E346" s="319" t="s">
        <v>453</v>
      </c>
      <c r="F346" s="300">
        <v>558307.86144362832</v>
      </c>
      <c r="G346" s="311">
        <v>558307.86144362832</v>
      </c>
      <c r="H346" s="311">
        <v>2484552.4273389694</v>
      </c>
      <c r="I346" s="311">
        <f t="shared" ca="1" si="17"/>
        <v>2484552.4273389694</v>
      </c>
      <c r="J346" s="311">
        <f t="shared" ca="1" si="18"/>
        <v>3042860.2887825975</v>
      </c>
      <c r="K346" s="361">
        <f t="shared" ca="1" si="19"/>
        <v>3042860.2887825975</v>
      </c>
      <c r="L346" s="323">
        <v>1</v>
      </c>
      <c r="M346" s="323">
        <v>3042860.2887825975</v>
      </c>
      <c r="N346" s="320" t="b">
        <f t="shared" ca="1" si="20"/>
        <v>1</v>
      </c>
      <c r="O346" s="323">
        <v>2484552.4273389694</v>
      </c>
      <c r="P346" s="320" t="b">
        <f t="shared" ca="1" si="21"/>
        <v>1</v>
      </c>
      <c r="Q346" s="320">
        <v>558307.86144362832</v>
      </c>
      <c r="R346" s="320" t="b">
        <f t="shared" si="22"/>
        <v>1</v>
      </c>
    </row>
    <row r="347" spans="1:18" x14ac:dyDescent="0.25">
      <c r="A347" s="312" t="s">
        <v>1259</v>
      </c>
      <c r="B347" s="312"/>
      <c r="C347" s="319" t="s">
        <v>599</v>
      </c>
      <c r="D347" s="319" t="s">
        <v>554</v>
      </c>
      <c r="E347" s="319" t="s">
        <v>454</v>
      </c>
      <c r="F347" s="300">
        <v>1382215.3284724911</v>
      </c>
      <c r="G347" s="311">
        <v>1382215.3284724911</v>
      </c>
      <c r="H347" s="311">
        <v>3500416.7857551798</v>
      </c>
      <c r="I347" s="311">
        <f t="shared" ca="1" si="17"/>
        <v>3500416.7857551794</v>
      </c>
      <c r="J347" s="311">
        <f t="shared" ca="1" si="18"/>
        <v>4882632.1142276702</v>
      </c>
      <c r="K347" s="361">
        <f ca="1">SUMIF($C$6:$K$336,$C347,$K$6:$K$336)</f>
        <v>4882632.1142276702</v>
      </c>
      <c r="L347" s="323">
        <v>1</v>
      </c>
      <c r="M347" s="323">
        <v>4882632.1142276712</v>
      </c>
      <c r="N347" s="320" t="b">
        <f t="shared" ca="1" si="20"/>
        <v>1</v>
      </c>
      <c r="O347" s="323">
        <v>3500416.7857551798</v>
      </c>
      <c r="P347" s="320" t="b">
        <f t="shared" ca="1" si="21"/>
        <v>1</v>
      </c>
      <c r="Q347" s="320">
        <v>1382215.3284724911</v>
      </c>
      <c r="R347" s="320" t="b">
        <f t="shared" si="22"/>
        <v>1</v>
      </c>
    </row>
    <row r="348" spans="1:18" x14ac:dyDescent="0.25">
      <c r="A348" s="312" t="s">
        <v>1260</v>
      </c>
      <c r="B348" s="312"/>
      <c r="C348" s="319" t="s">
        <v>656</v>
      </c>
      <c r="D348" s="319" t="s">
        <v>578</v>
      </c>
      <c r="E348" s="319" t="s">
        <v>455</v>
      </c>
      <c r="F348" s="300">
        <v>710763.22722690459</v>
      </c>
      <c r="G348" s="311">
        <v>710763.22722690459</v>
      </c>
      <c r="H348" s="311">
        <v>2322318.5365805221</v>
      </c>
      <c r="I348" s="311">
        <f t="shared" ca="1" si="17"/>
        <v>2322318.5365805216</v>
      </c>
      <c r="J348" s="311">
        <f t="shared" ca="1" si="18"/>
        <v>3033081.7638074267</v>
      </c>
      <c r="K348" s="311">
        <f t="shared" ca="1" si="19"/>
        <v>3033081.7638074267</v>
      </c>
      <c r="L348" s="323">
        <v>1</v>
      </c>
      <c r="M348" s="320">
        <v>3033081.7638074267</v>
      </c>
      <c r="N348" s="320" t="b">
        <f t="shared" ca="1" si="20"/>
        <v>1</v>
      </c>
      <c r="O348" s="320">
        <v>2322318.5365805221</v>
      </c>
      <c r="P348" s="320" t="b">
        <f t="shared" ca="1" si="21"/>
        <v>1</v>
      </c>
      <c r="Q348" s="320">
        <v>710763.22722690459</v>
      </c>
      <c r="R348" s="320" t="b">
        <f t="shared" si="22"/>
        <v>1</v>
      </c>
    </row>
    <row r="349" spans="1:18" x14ac:dyDescent="0.25">
      <c r="A349" s="312" t="s">
        <v>1261</v>
      </c>
      <c r="B349" s="312"/>
      <c r="C349" s="319" t="s">
        <v>456</v>
      </c>
      <c r="D349" s="319" t="s">
        <v>554</v>
      </c>
      <c r="E349" s="319" t="s">
        <v>456</v>
      </c>
      <c r="F349" s="300">
        <v>1888003.6386694931</v>
      </c>
      <c r="G349" s="311">
        <v>1888003.6386694931</v>
      </c>
      <c r="H349" s="311">
        <v>4500123.6567771975</v>
      </c>
      <c r="I349" s="311">
        <f t="shared" ca="1" si="17"/>
        <v>4500123.6567771966</v>
      </c>
      <c r="J349" s="311">
        <f t="shared" ca="1" si="18"/>
        <v>6388127.2954466892</v>
      </c>
      <c r="K349" s="311">
        <f ca="1">SUMIF($C$6:$K$336,$C349,$K$6:$K$336)</f>
        <v>6388127.2954466892</v>
      </c>
      <c r="L349" s="323">
        <v>1</v>
      </c>
      <c r="M349" s="320">
        <v>6388127.2954466902</v>
      </c>
      <c r="N349" s="320" t="b">
        <f t="shared" ca="1" si="20"/>
        <v>1</v>
      </c>
      <c r="O349" s="320">
        <v>4500123.6567771975</v>
      </c>
      <c r="P349" s="320" t="b">
        <f t="shared" ca="1" si="21"/>
        <v>1</v>
      </c>
      <c r="Q349" s="320">
        <v>1888003.6386694931</v>
      </c>
      <c r="R349" s="320" t="b">
        <f t="shared" si="22"/>
        <v>1</v>
      </c>
    </row>
    <row r="350" spans="1:18" x14ac:dyDescent="0.25">
      <c r="A350" s="312" t="s">
        <v>1262</v>
      </c>
      <c r="B350" s="312"/>
      <c r="C350" s="319" t="s">
        <v>1263</v>
      </c>
      <c r="D350" s="319" t="s">
        <v>559</v>
      </c>
      <c r="E350" s="319" t="s">
        <v>457</v>
      </c>
      <c r="F350" s="438">
        <v>836437.15798531787</v>
      </c>
      <c r="G350" s="439">
        <v>836437.15798531787</v>
      </c>
      <c r="H350" s="311">
        <v>2742152.9378615348</v>
      </c>
      <c r="I350" s="311">
        <f t="shared" ca="1" si="17"/>
        <v>2742152.9378615352</v>
      </c>
      <c r="J350" s="311">
        <f t="shared" ca="1" si="18"/>
        <v>3578590.0958468528</v>
      </c>
      <c r="K350" s="311">
        <f t="shared" ca="1" si="19"/>
        <v>3578590.0958468528</v>
      </c>
      <c r="L350" s="323">
        <v>1</v>
      </c>
      <c r="M350" s="320">
        <v>3572908.205041742</v>
      </c>
      <c r="N350" s="320" t="b">
        <f t="shared" ca="1" si="20"/>
        <v>0</v>
      </c>
      <c r="O350" s="320">
        <v>2742152.9378615348</v>
      </c>
      <c r="P350" s="320" t="b">
        <f t="shared" ca="1" si="21"/>
        <v>0</v>
      </c>
      <c r="Q350" s="320">
        <v>830755.2671802073</v>
      </c>
      <c r="R350" s="320" t="b">
        <f t="shared" si="22"/>
        <v>0</v>
      </c>
    </row>
    <row r="351" spans="1:18" x14ac:dyDescent="0.25">
      <c r="A351" s="312" t="s">
        <v>1264</v>
      </c>
      <c r="B351" s="312"/>
      <c r="C351" s="319" t="s">
        <v>614</v>
      </c>
      <c r="D351" s="319" t="s">
        <v>563</v>
      </c>
      <c r="E351" s="319" t="s">
        <v>458</v>
      </c>
      <c r="F351" s="300">
        <v>894714.51013149298</v>
      </c>
      <c r="G351" s="311">
        <v>894714.51013149298</v>
      </c>
      <c r="H351" s="311">
        <v>2851560.2862883327</v>
      </c>
      <c r="I351" s="311">
        <f t="shared" ca="1" si="17"/>
        <v>2851560.2862883336</v>
      </c>
      <c r="J351" s="311">
        <f t="shared" ca="1" si="18"/>
        <v>3746274.7964198268</v>
      </c>
      <c r="K351" s="311">
        <f ca="1">SUMIF($C$6:$K$336,$C351,$K$6:$K$336)</f>
        <v>3746274.7964198268</v>
      </c>
      <c r="L351" s="323">
        <v>1</v>
      </c>
      <c r="M351" s="320">
        <v>3746274.7964198254</v>
      </c>
      <c r="N351" s="320" t="b">
        <f t="shared" ca="1" si="20"/>
        <v>1</v>
      </c>
      <c r="O351" s="320">
        <v>2851560.2862883327</v>
      </c>
      <c r="P351" s="320" t="b">
        <f t="shared" ca="1" si="21"/>
        <v>1</v>
      </c>
      <c r="Q351" s="320">
        <v>894714.51013149298</v>
      </c>
      <c r="R351" s="320" t="b">
        <f t="shared" si="22"/>
        <v>1</v>
      </c>
    </row>
    <row r="352" spans="1:18" x14ac:dyDescent="0.25">
      <c r="A352" s="312" t="s">
        <v>1265</v>
      </c>
      <c r="B352" s="312"/>
      <c r="C352" s="319" t="s">
        <v>625</v>
      </c>
      <c r="D352" s="319" t="s">
        <v>563</v>
      </c>
      <c r="E352" s="319" t="s">
        <v>459</v>
      </c>
      <c r="F352" s="300">
        <v>517632.37641684269</v>
      </c>
      <c r="G352" s="311">
        <v>517632.37641684269</v>
      </c>
      <c r="H352" s="311">
        <v>1626191.7788762157</v>
      </c>
      <c r="I352" s="311">
        <f t="shared" ca="1" si="17"/>
        <v>1626191.7788762159</v>
      </c>
      <c r="J352" s="311">
        <f t="shared" ca="1" si="18"/>
        <v>2143824.1552930586</v>
      </c>
      <c r="K352" s="311">
        <f t="shared" ca="1" si="19"/>
        <v>2143824.1552930586</v>
      </c>
      <c r="L352" s="323">
        <v>1</v>
      </c>
      <c r="M352" s="320">
        <v>2143824.1552930586</v>
      </c>
      <c r="N352" s="320" t="b">
        <f t="shared" ca="1" si="20"/>
        <v>1</v>
      </c>
      <c r="O352" s="320">
        <v>1626191.7788762157</v>
      </c>
      <c r="P352" s="320" t="b">
        <f t="shared" ca="1" si="21"/>
        <v>1</v>
      </c>
      <c r="Q352" s="320">
        <v>517632.37641684269</v>
      </c>
      <c r="R352" s="320" t="b">
        <f t="shared" si="22"/>
        <v>1</v>
      </c>
    </row>
    <row r="353" spans="1:18" x14ac:dyDescent="0.25">
      <c r="A353" s="312" t="s">
        <v>1266</v>
      </c>
      <c r="B353" s="312"/>
      <c r="C353" s="319" t="s">
        <v>638</v>
      </c>
      <c r="D353" s="319" t="s">
        <v>578</v>
      </c>
      <c r="E353" s="319" t="s">
        <v>460</v>
      </c>
      <c r="F353" s="300">
        <v>806546.59555237682</v>
      </c>
      <c r="G353" s="311">
        <v>806546.59555237682</v>
      </c>
      <c r="H353" s="311">
        <v>2119390.5680737281</v>
      </c>
      <c r="I353" s="311">
        <f t="shared" ca="1" si="17"/>
        <v>2119390.5680737281</v>
      </c>
      <c r="J353" s="311">
        <f t="shared" ca="1" si="18"/>
        <v>2925937.1636261051</v>
      </c>
      <c r="K353" s="311">
        <f ca="1">SUMIF($C$6:$K$336,$C353,$K$6:$K$336)</f>
        <v>2925937.1636261051</v>
      </c>
      <c r="L353" s="323">
        <v>1</v>
      </c>
      <c r="M353" s="320">
        <v>2925937.1636261051</v>
      </c>
      <c r="N353" s="320" t="b">
        <f t="shared" ca="1" si="20"/>
        <v>1</v>
      </c>
      <c r="O353" s="320">
        <v>2119390.5680737281</v>
      </c>
      <c r="P353" s="320" t="b">
        <f t="shared" ca="1" si="21"/>
        <v>1</v>
      </c>
      <c r="Q353" s="320">
        <v>806546.59555237682</v>
      </c>
      <c r="R353" s="320" t="b">
        <f t="shared" si="22"/>
        <v>1</v>
      </c>
    </row>
    <row r="354" spans="1:18" x14ac:dyDescent="0.25">
      <c r="A354" s="312" t="s">
        <v>1267</v>
      </c>
      <c r="B354" s="312"/>
      <c r="C354" s="319" t="s">
        <v>724</v>
      </c>
      <c r="D354" s="319" t="s">
        <v>589</v>
      </c>
      <c r="E354" s="319" t="s">
        <v>461</v>
      </c>
      <c r="F354" s="300">
        <v>463555.46143499494</v>
      </c>
      <c r="G354" s="311">
        <v>463555.46143499494</v>
      </c>
      <c r="H354" s="311">
        <v>1330054.5666917362</v>
      </c>
      <c r="I354" s="311">
        <f t="shared" ca="1" si="17"/>
        <v>1330054.5666917365</v>
      </c>
      <c r="J354" s="311">
        <f t="shared" ca="1" si="18"/>
        <v>1793610.0281267315</v>
      </c>
      <c r="K354" s="311">
        <f t="shared" ca="1" si="19"/>
        <v>1793610.0281267315</v>
      </c>
      <c r="L354" s="323">
        <v>1</v>
      </c>
      <c r="M354" s="320">
        <v>1793610.028126731</v>
      </c>
      <c r="N354" s="320" t="b">
        <f t="shared" ca="1" si="20"/>
        <v>1</v>
      </c>
      <c r="O354" s="320">
        <v>1330054.5666917362</v>
      </c>
      <c r="P354" s="320" t="b">
        <f t="shared" ca="1" si="21"/>
        <v>1</v>
      </c>
      <c r="Q354" s="320">
        <v>463555.46143499494</v>
      </c>
      <c r="R354" s="320" t="b">
        <f t="shared" si="22"/>
        <v>1</v>
      </c>
    </row>
    <row r="355" spans="1:18" x14ac:dyDescent="0.25">
      <c r="A355" s="312" t="s">
        <v>1268</v>
      </c>
      <c r="B355" s="312"/>
      <c r="C355" s="319" t="s">
        <v>715</v>
      </c>
      <c r="D355" s="319" t="s">
        <v>563</v>
      </c>
      <c r="E355" s="319" t="s">
        <v>462</v>
      </c>
      <c r="F355" s="300">
        <v>954417.04997686215</v>
      </c>
      <c r="G355" s="311">
        <v>954417.04997686215</v>
      </c>
      <c r="H355" s="311">
        <v>2950425.793471585</v>
      </c>
      <c r="I355" s="311">
        <f t="shared" ca="1" si="17"/>
        <v>2950425.793471585</v>
      </c>
      <c r="J355" s="311">
        <f t="shared" ca="1" si="18"/>
        <v>3904842.8434484475</v>
      </c>
      <c r="K355" s="311">
        <f ca="1">SUMIF($C$6:$K$336,$C355,$K$6:$K$336)</f>
        <v>3904842.8434484475</v>
      </c>
      <c r="L355" s="323">
        <v>1</v>
      </c>
      <c r="M355" s="320">
        <v>3904842.8434484471</v>
      </c>
      <c r="N355" s="320" t="b">
        <f t="shared" ca="1" si="20"/>
        <v>1</v>
      </c>
      <c r="O355" s="320">
        <v>2950425.793471585</v>
      </c>
      <c r="P355" s="320" t="b">
        <f t="shared" ca="1" si="21"/>
        <v>1</v>
      </c>
      <c r="Q355" s="320">
        <v>954417.04997686215</v>
      </c>
      <c r="R355" s="320" t="b">
        <f t="shared" si="22"/>
        <v>1</v>
      </c>
    </row>
    <row r="356" spans="1:18" x14ac:dyDescent="0.25">
      <c r="A356" s="312" t="s">
        <v>1269</v>
      </c>
      <c r="B356" s="312"/>
      <c r="C356" s="319" t="s">
        <v>568</v>
      </c>
      <c r="D356" s="319" t="s">
        <v>563</v>
      </c>
      <c r="E356" s="319" t="s">
        <v>463</v>
      </c>
      <c r="F356" s="373">
        <v>432640.73881401517</v>
      </c>
      <c r="G356" s="311">
        <v>432640.73881401517</v>
      </c>
      <c r="H356" s="311">
        <v>1295700.5638365145</v>
      </c>
      <c r="I356" s="311">
        <v>1295700.5638365145</v>
      </c>
      <c r="J356" s="311">
        <f t="shared" si="18"/>
        <v>1728341.3026505297</v>
      </c>
      <c r="K356" s="361">
        <v>1728341.3026505297</v>
      </c>
      <c r="L356" s="323">
        <v>1</v>
      </c>
      <c r="M356" s="323">
        <v>1728341.3026505297</v>
      </c>
      <c r="N356" s="320" t="b">
        <f t="shared" si="20"/>
        <v>1</v>
      </c>
      <c r="O356" s="320">
        <v>1295700.5638365145</v>
      </c>
      <c r="P356" s="320" t="b">
        <f t="shared" si="21"/>
        <v>1</v>
      </c>
      <c r="Q356" s="320">
        <v>432640.73881401517</v>
      </c>
      <c r="R356" s="320" t="b">
        <f t="shared" si="22"/>
        <v>1</v>
      </c>
    </row>
    <row r="357" spans="1:18" x14ac:dyDescent="0.25">
      <c r="A357" s="312" t="s">
        <v>1270</v>
      </c>
      <c r="B357" s="312"/>
      <c r="C357" s="319" t="s">
        <v>691</v>
      </c>
      <c r="D357" s="319" t="s">
        <v>554</v>
      </c>
      <c r="E357" s="319" t="s">
        <v>464</v>
      </c>
      <c r="F357" s="438">
        <v>1058370.5722730088</v>
      </c>
      <c r="G357" s="439">
        <v>1058370.5722730088</v>
      </c>
      <c r="H357" s="311">
        <v>2583366.3261885247</v>
      </c>
      <c r="I357" s="311">
        <f t="shared" ca="1" si="17"/>
        <v>2583366.3261885252</v>
      </c>
      <c r="J357" s="311">
        <f t="shared" ca="1" si="18"/>
        <v>3641736.8984615342</v>
      </c>
      <c r="K357" s="311">
        <f ca="1">SUMIF($C$6:$K$336,$C357,$K$6:$K$336)</f>
        <v>3641736.8984615342</v>
      </c>
      <c r="L357" s="323">
        <v>1</v>
      </c>
      <c r="M357" s="320">
        <v>3637046.8984615337</v>
      </c>
      <c r="N357" s="320" t="b">
        <f t="shared" ca="1" si="20"/>
        <v>0</v>
      </c>
      <c r="O357" s="320">
        <v>2583366.3261885247</v>
      </c>
      <c r="P357" s="320" t="b">
        <f t="shared" ca="1" si="21"/>
        <v>0</v>
      </c>
      <c r="Q357" s="320">
        <v>1053680.5722730088</v>
      </c>
      <c r="R357" s="320" t="b">
        <f t="shared" si="22"/>
        <v>0</v>
      </c>
    </row>
    <row r="358" spans="1:18" x14ac:dyDescent="0.25">
      <c r="A358" s="312" t="s">
        <v>1271</v>
      </c>
      <c r="B358" s="312"/>
      <c r="C358" s="319" t="s">
        <v>925</v>
      </c>
      <c r="D358" s="319" t="s">
        <v>604</v>
      </c>
      <c r="E358" s="319" t="s">
        <v>465</v>
      </c>
      <c r="F358" s="300">
        <v>566765.26906358427</v>
      </c>
      <c r="G358" s="311">
        <v>566765.26906358427</v>
      </c>
      <c r="H358" s="311">
        <v>1823273.4386662873</v>
      </c>
      <c r="I358" s="311">
        <f t="shared" ca="1" si="17"/>
        <v>1823273.4386662873</v>
      </c>
      <c r="J358" s="311">
        <f t="shared" ca="1" si="18"/>
        <v>2390038.7077298714</v>
      </c>
      <c r="K358" s="311">
        <f t="shared" ca="1" si="19"/>
        <v>2390038.7077298714</v>
      </c>
      <c r="L358" s="323">
        <v>1</v>
      </c>
      <c r="M358" s="320">
        <v>2390038.7077298714</v>
      </c>
      <c r="N358" s="320" t="b">
        <f t="shared" ca="1" si="20"/>
        <v>1</v>
      </c>
      <c r="O358" s="320">
        <v>1823273.4386662873</v>
      </c>
      <c r="P358" s="320" t="b">
        <f t="shared" ca="1" si="21"/>
        <v>1</v>
      </c>
      <c r="Q358" s="320">
        <v>566765.26906358427</v>
      </c>
      <c r="R358" s="320" t="b">
        <f t="shared" si="22"/>
        <v>1</v>
      </c>
    </row>
    <row r="359" spans="1:18" x14ac:dyDescent="0.25">
      <c r="A359" s="312" t="s">
        <v>1272</v>
      </c>
      <c r="B359" s="312"/>
      <c r="C359" s="319" t="s">
        <v>673</v>
      </c>
      <c r="D359" s="319" t="s">
        <v>611</v>
      </c>
      <c r="E359" s="319" t="s">
        <v>466</v>
      </c>
      <c r="F359" s="300">
        <v>802855.51022290182</v>
      </c>
      <c r="G359" s="311">
        <v>802855.51022290182</v>
      </c>
      <c r="H359" s="311">
        <v>1706675.3649158578</v>
      </c>
      <c r="I359" s="311">
        <f t="shared" ca="1" si="17"/>
        <v>1706675.3649158578</v>
      </c>
      <c r="J359" s="311">
        <f t="shared" ca="1" si="18"/>
        <v>2509530.8751387601</v>
      </c>
      <c r="K359" s="311">
        <f ca="1">SUMIF($C$6:$K$336,$C359,$K$6:$K$336)</f>
        <v>2509530.8751387601</v>
      </c>
      <c r="L359" s="323">
        <v>1</v>
      </c>
      <c r="M359" s="320">
        <v>2509530.8751387596</v>
      </c>
      <c r="N359" s="320" t="b">
        <f t="shared" ca="1" si="20"/>
        <v>1</v>
      </c>
      <c r="O359" s="320">
        <v>1706675.3649158578</v>
      </c>
      <c r="P359" s="320" t="b">
        <f t="shared" ca="1" si="21"/>
        <v>1</v>
      </c>
      <c r="Q359" s="320">
        <v>802855.51022290182</v>
      </c>
      <c r="R359" s="320" t="b">
        <f t="shared" si="22"/>
        <v>1</v>
      </c>
    </row>
    <row r="360" spans="1:18" x14ac:dyDescent="0.25">
      <c r="A360" s="312" t="s">
        <v>1273</v>
      </c>
      <c r="B360" s="312"/>
      <c r="C360" s="319" t="s">
        <v>577</v>
      </c>
      <c r="D360" s="319" t="s">
        <v>578</v>
      </c>
      <c r="E360" s="319" t="s">
        <v>467</v>
      </c>
      <c r="F360" s="300">
        <v>410959.15516207897</v>
      </c>
      <c r="G360" s="311">
        <v>410959.15516207897</v>
      </c>
      <c r="H360" s="311">
        <v>1387981.1648587147</v>
      </c>
      <c r="I360" s="311">
        <f t="shared" ca="1" si="17"/>
        <v>1387981.1648587147</v>
      </c>
      <c r="J360" s="311">
        <f t="shared" ca="1" si="18"/>
        <v>1798940.3200207937</v>
      </c>
      <c r="K360" s="311">
        <f t="shared" ca="1" si="19"/>
        <v>1798940.3200207937</v>
      </c>
      <c r="L360" s="323">
        <v>1</v>
      </c>
      <c r="M360" s="320">
        <v>1798940.3200207937</v>
      </c>
      <c r="N360" s="320" t="b">
        <f t="shared" ca="1" si="20"/>
        <v>1</v>
      </c>
      <c r="O360" s="320">
        <v>1387981.1648587147</v>
      </c>
      <c r="P360" s="320" t="b">
        <f t="shared" ca="1" si="21"/>
        <v>1</v>
      </c>
      <c r="Q360" s="320">
        <v>410959.15516207897</v>
      </c>
      <c r="R360" s="320" t="b">
        <f t="shared" si="22"/>
        <v>1</v>
      </c>
    </row>
    <row r="361" spans="1:18" x14ac:dyDescent="0.25">
      <c r="A361" s="312" t="s">
        <v>1274</v>
      </c>
      <c r="B361" s="312"/>
      <c r="C361" s="319" t="s">
        <v>782</v>
      </c>
      <c r="D361" s="319" t="s">
        <v>554</v>
      </c>
      <c r="E361" s="319" t="s">
        <v>468</v>
      </c>
      <c r="F361" s="300">
        <v>542687.3072132034</v>
      </c>
      <c r="G361" s="311">
        <v>542687.3072132034</v>
      </c>
      <c r="H361" s="311">
        <v>2146199.7743988205</v>
      </c>
      <c r="I361" s="311">
        <f t="shared" ca="1" si="17"/>
        <v>2146199.7743988205</v>
      </c>
      <c r="J361" s="311">
        <f t="shared" ca="1" si="18"/>
        <v>2688887.0816120235</v>
      </c>
      <c r="K361" s="311">
        <f ca="1">SUMIF($C$6:$K$336,$C361,$K$6:$K$336)</f>
        <v>2688887.0816120235</v>
      </c>
      <c r="L361" s="323">
        <v>1</v>
      </c>
      <c r="M361" s="320">
        <v>2688887.081612024</v>
      </c>
      <c r="N361" s="320" t="b">
        <f t="shared" ca="1" si="20"/>
        <v>1</v>
      </c>
      <c r="O361" s="320">
        <v>2146199.7743988205</v>
      </c>
      <c r="P361" s="320" t="b">
        <f t="shared" ca="1" si="21"/>
        <v>1</v>
      </c>
      <c r="Q361" s="320">
        <v>542687.3072132034</v>
      </c>
      <c r="R361" s="320" t="b">
        <f t="shared" si="22"/>
        <v>1</v>
      </c>
    </row>
    <row r="362" spans="1:18" x14ac:dyDescent="0.25">
      <c r="A362" s="312" t="s">
        <v>1275</v>
      </c>
      <c r="B362" s="312"/>
      <c r="C362" s="319" t="s">
        <v>972</v>
      </c>
      <c r="D362" s="319" t="s">
        <v>611</v>
      </c>
      <c r="E362" s="319" t="s">
        <v>71</v>
      </c>
      <c r="F362" s="438">
        <v>938401.30478762137</v>
      </c>
      <c r="G362" s="439">
        <v>938401.30478762137</v>
      </c>
      <c r="H362" s="311">
        <v>2132177.6217554412</v>
      </c>
      <c r="I362" s="311">
        <f t="shared" ca="1" si="17"/>
        <v>2132177.6217554412</v>
      </c>
      <c r="J362" s="311">
        <f t="shared" ca="1" si="18"/>
        <v>3070578.9265430626</v>
      </c>
      <c r="K362" s="311">
        <f t="shared" ca="1" si="19"/>
        <v>3070578.9265430626</v>
      </c>
      <c r="L362" s="323">
        <v>1</v>
      </c>
      <c r="M362" s="320">
        <v>3064908.9265430626</v>
      </c>
      <c r="N362" s="320" t="b">
        <f t="shared" ca="1" si="20"/>
        <v>0</v>
      </c>
      <c r="O362" s="320">
        <v>2132177.6217554412</v>
      </c>
      <c r="P362" s="320" t="b">
        <f t="shared" ca="1" si="21"/>
        <v>1</v>
      </c>
      <c r="Q362" s="320">
        <v>932731.30478762137</v>
      </c>
      <c r="R362" s="320" t="b">
        <f t="shared" si="22"/>
        <v>0</v>
      </c>
    </row>
    <row r="363" spans="1:18" x14ac:dyDescent="0.25">
      <c r="A363" s="312" t="s">
        <v>1276</v>
      </c>
      <c r="B363" s="312"/>
      <c r="C363" s="319" t="s">
        <v>553</v>
      </c>
      <c r="D363" s="319" t="s">
        <v>554</v>
      </c>
      <c r="E363" s="319" t="s">
        <v>469</v>
      </c>
      <c r="F363" s="300">
        <v>683865.27755339048</v>
      </c>
      <c r="G363" s="311">
        <v>683865.27755339048</v>
      </c>
      <c r="H363" s="311">
        <v>3249575.6442573727</v>
      </c>
      <c r="I363" s="311">
        <f t="shared" ca="1" si="17"/>
        <v>3249575.6442573718</v>
      </c>
      <c r="J363" s="311">
        <f t="shared" ca="1" si="18"/>
        <v>3933440.921810763</v>
      </c>
      <c r="K363" s="311">
        <f ca="1">SUMIF($C$6:$K$336,$C363,$K$6:$K$336)</f>
        <v>3933440.921810763</v>
      </c>
      <c r="L363" s="323">
        <v>1</v>
      </c>
      <c r="M363" s="320">
        <v>3931986.5347245024</v>
      </c>
      <c r="N363" s="320" t="b">
        <f t="shared" ca="1" si="20"/>
        <v>0</v>
      </c>
      <c r="O363" s="320">
        <v>3249575.6442573727</v>
      </c>
      <c r="P363" s="320" t="b">
        <f t="shared" ca="1" si="21"/>
        <v>1</v>
      </c>
      <c r="Q363" s="320">
        <v>682410.89046712965</v>
      </c>
      <c r="R363" s="320" t="b">
        <f t="shared" si="22"/>
        <v>0</v>
      </c>
    </row>
    <row r="364" spans="1:18" ht="13.8" thickBot="1" x14ac:dyDescent="0.3">
      <c r="A364" s="305" t="s">
        <v>1277</v>
      </c>
      <c r="B364" s="381"/>
      <c r="C364" s="319" t="s">
        <v>653</v>
      </c>
      <c r="D364" s="319" t="s">
        <v>611</v>
      </c>
      <c r="E364" s="319" t="s">
        <v>470</v>
      </c>
      <c r="F364" s="300">
        <v>614926.71674621361</v>
      </c>
      <c r="G364" s="311">
        <v>614926.71674621361</v>
      </c>
      <c r="H364" s="311">
        <v>1999783.1615948901</v>
      </c>
      <c r="I364" s="311">
        <f t="shared" ca="1" si="17"/>
        <v>1999783.1615948901</v>
      </c>
      <c r="J364" s="311">
        <f t="shared" ca="1" si="18"/>
        <v>2614709.8783411034</v>
      </c>
      <c r="K364" s="311">
        <f ca="1">SUMIF($C$6:$K$336,$C364,$K$6:$K$336)</f>
        <v>2614709.8783411034</v>
      </c>
      <c r="L364" s="323">
        <v>1</v>
      </c>
      <c r="M364" s="320">
        <v>2614709.8783411039</v>
      </c>
      <c r="N364" s="320" t="b">
        <f t="shared" ca="1" si="20"/>
        <v>1</v>
      </c>
      <c r="O364" s="320">
        <v>1999783.1615948901</v>
      </c>
      <c r="P364" s="320" t="b">
        <f t="shared" ca="1" si="21"/>
        <v>1</v>
      </c>
      <c r="Q364" s="320">
        <v>614926.71674621361</v>
      </c>
      <c r="R364" s="320" t="b">
        <f t="shared" si="22"/>
        <v>1</v>
      </c>
    </row>
    <row r="365" spans="1:18" ht="13.8" thickTop="1"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3.2"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3.2"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3.2"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defaultRowHeight="13.2"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defaultRowHeight="13.2"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3:B8"/>
  <sheetViews>
    <sheetView workbookViewId="0">
      <selection activeCell="B8" sqref="A3:B8"/>
    </sheetView>
  </sheetViews>
  <sheetFormatPr defaultRowHeight="13.2" x14ac:dyDescent="0.25"/>
  <cols>
    <col min="1" max="1" width="33.109375" bestFit="1" customWidth="1"/>
    <col min="2" max="2" width="85.109375" bestFit="1" customWidth="1"/>
  </cols>
  <sheetData>
    <row r="3" spans="1:2" x14ac:dyDescent="0.25">
      <c r="A3" s="398" t="s">
        <v>57</v>
      </c>
      <c r="B3" s="398" t="s">
        <v>1285</v>
      </c>
    </row>
    <row r="4" spans="1:2" x14ac:dyDescent="0.25">
      <c r="A4" s="395" t="s">
        <v>59</v>
      </c>
      <c r="B4" s="392" t="s">
        <v>60</v>
      </c>
    </row>
    <row r="5" spans="1:2" x14ac:dyDescent="0.25">
      <c r="A5" s="396" t="s">
        <v>61</v>
      </c>
      <c r="B5" s="393" t="s">
        <v>62</v>
      </c>
    </row>
    <row r="6" spans="1:2" x14ac:dyDescent="0.25">
      <c r="A6" s="396" t="s">
        <v>63</v>
      </c>
      <c r="B6" s="393" t="s">
        <v>64</v>
      </c>
    </row>
    <row r="7" spans="1:2" x14ac:dyDescent="0.25">
      <c r="A7" s="396" t="s">
        <v>65</v>
      </c>
      <c r="B7" s="393" t="s">
        <v>66</v>
      </c>
    </row>
    <row r="8" spans="1:2" x14ac:dyDescent="0.25">
      <c r="A8" s="397" t="s">
        <v>67</v>
      </c>
      <c r="B8" s="394" t="s">
        <v>68</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C29"/>
  <sheetViews>
    <sheetView topLeftCell="A7" workbookViewId="0">
      <selection activeCell="J20" sqref="J20"/>
    </sheetView>
  </sheetViews>
  <sheetFormatPr defaultRowHeight="13.2" x14ac:dyDescent="0.25"/>
  <cols>
    <col min="2" max="2" width="37.109375" customWidth="1"/>
  </cols>
  <sheetData>
    <row r="1" spans="2:3" x14ac:dyDescent="0.25">
      <c r="B1" s="318" t="s">
        <v>1286</v>
      </c>
      <c r="C1" s="317"/>
    </row>
    <row r="2" spans="2:3" x14ac:dyDescent="0.25">
      <c r="B2" s="318" t="s">
        <v>1287</v>
      </c>
      <c r="C2" s="318" t="s">
        <v>1288</v>
      </c>
    </row>
    <row r="3" spans="2:3" x14ac:dyDescent="0.25">
      <c r="B3" s="242" t="s">
        <v>129</v>
      </c>
      <c r="C3" s="317" t="s">
        <v>1289</v>
      </c>
    </row>
    <row r="4" spans="2:3" x14ac:dyDescent="0.25">
      <c r="B4" s="242" t="s">
        <v>463</v>
      </c>
      <c r="C4" s="318" t="s">
        <v>1289</v>
      </c>
    </row>
    <row r="5" spans="2:3" x14ac:dyDescent="0.25">
      <c r="B5" s="242" t="s">
        <v>1290</v>
      </c>
      <c r="C5" s="318" t="s">
        <v>1291</v>
      </c>
    </row>
    <row r="6" spans="2:3" s="317" customFormat="1" x14ac:dyDescent="0.25">
      <c r="B6" s="242" t="s">
        <v>1292</v>
      </c>
      <c r="C6" s="318" t="s">
        <v>1293</v>
      </c>
    </row>
    <row r="7" spans="2:3" x14ac:dyDescent="0.25">
      <c r="B7" s="242" t="s">
        <v>1294</v>
      </c>
      <c r="C7" s="318" t="s">
        <v>1295</v>
      </c>
    </row>
    <row r="8" spans="2:3" ht="39.6" x14ac:dyDescent="0.25">
      <c r="B8" s="242" t="s">
        <v>1296</v>
      </c>
      <c r="C8" s="318" t="s">
        <v>1297</v>
      </c>
    </row>
    <row r="9" spans="2:3" ht="26.4" x14ac:dyDescent="0.25">
      <c r="B9" s="242" t="s">
        <v>1298</v>
      </c>
      <c r="C9" s="318" t="s">
        <v>1299</v>
      </c>
    </row>
    <row r="10" spans="2:3" s="317" customFormat="1" x14ac:dyDescent="0.25">
      <c r="B10" s="242" t="s">
        <v>1300</v>
      </c>
      <c r="C10" s="318" t="s">
        <v>1301</v>
      </c>
    </row>
    <row r="11" spans="2:3" s="355" customFormat="1" x14ac:dyDescent="0.25">
      <c r="B11" s="391"/>
    </row>
    <row r="12" spans="2:3" x14ac:dyDescent="0.25">
      <c r="B12" s="242" t="s">
        <v>206</v>
      </c>
      <c r="C12" s="318" t="s">
        <v>1302</v>
      </c>
    </row>
    <row r="13" spans="2:3" x14ac:dyDescent="0.25">
      <c r="B13" s="242" t="s">
        <v>61</v>
      </c>
      <c r="C13" s="318" t="s">
        <v>1303</v>
      </c>
    </row>
    <row r="14" spans="2:3" x14ac:dyDescent="0.25">
      <c r="B14" s="242" t="s">
        <v>351</v>
      </c>
      <c r="C14" s="318" t="s">
        <v>1304</v>
      </c>
    </row>
    <row r="15" spans="2:3" x14ac:dyDescent="0.25">
      <c r="B15" s="242" t="s">
        <v>193</v>
      </c>
      <c r="C15" s="318" t="s">
        <v>1305</v>
      </c>
    </row>
    <row r="16" spans="2:3" x14ac:dyDescent="0.25">
      <c r="B16" s="242" t="s">
        <v>67</v>
      </c>
      <c r="C16" s="318" t="s">
        <v>1306</v>
      </c>
    </row>
    <row r="18" spans="2:3" x14ac:dyDescent="0.25">
      <c r="B18" s="242" t="s">
        <v>1307</v>
      </c>
      <c r="C18" s="317"/>
    </row>
    <row r="19" spans="2:3" x14ac:dyDescent="0.25">
      <c r="B19" s="242" t="s">
        <v>1290</v>
      </c>
      <c r="C19" s="317"/>
    </row>
    <row r="20" spans="2:3" x14ac:dyDescent="0.25">
      <c r="B20" s="242" t="s">
        <v>1292</v>
      </c>
      <c r="C20" s="317"/>
    </row>
    <row r="21" spans="2:3" x14ac:dyDescent="0.25">
      <c r="B21" s="242" t="s">
        <v>1294</v>
      </c>
      <c r="C21" s="317"/>
    </row>
    <row r="22" spans="2:3" ht="39.6" x14ac:dyDescent="0.25">
      <c r="B22" s="242" t="s">
        <v>1308</v>
      </c>
      <c r="C22" s="317"/>
    </row>
    <row r="23" spans="2:3" ht="26.4" x14ac:dyDescent="0.25">
      <c r="B23" s="242" t="s">
        <v>1298</v>
      </c>
      <c r="C23" s="317"/>
    </row>
    <row r="24" spans="2:3" x14ac:dyDescent="0.25">
      <c r="B24" s="391"/>
      <c r="C24" s="317"/>
    </row>
    <row r="25" spans="2:3" x14ac:dyDescent="0.25">
      <c r="B25" s="242" t="s">
        <v>206</v>
      </c>
      <c r="C25" s="318" t="s">
        <v>1309</v>
      </c>
    </row>
    <row r="26" spans="2:3" x14ac:dyDescent="0.25">
      <c r="B26" s="242" t="s">
        <v>61</v>
      </c>
      <c r="C26" s="318" t="s">
        <v>1310</v>
      </c>
    </row>
    <row r="27" spans="2:3" x14ac:dyDescent="0.25">
      <c r="B27" s="242" t="s">
        <v>351</v>
      </c>
      <c r="C27" s="317" t="s">
        <v>1311</v>
      </c>
    </row>
    <row r="28" spans="2:3" x14ac:dyDescent="0.25">
      <c r="B28" s="242" t="s">
        <v>193</v>
      </c>
      <c r="C28" s="317" t="s">
        <v>1311</v>
      </c>
    </row>
    <row r="29" spans="2:3" x14ac:dyDescent="0.25">
      <c r="B29" s="242" t="s">
        <v>67</v>
      </c>
      <c r="C29" s="317" t="s">
        <v>1311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AE011-7D5B-439A-87A2-27341F2E9889}">
  <dimension ref="A1"/>
  <sheetViews>
    <sheetView workbookViewId="0"/>
  </sheetViews>
  <sheetFormatPr defaultRowHeight="13.2"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Z46"/>
  <sheetViews>
    <sheetView showGridLines="0" showRowColHeaders="0" zoomScale="80" zoomScaleNormal="80" workbookViewId="0">
      <selection activeCell="B2" sqref="B2:D2"/>
    </sheetView>
  </sheetViews>
  <sheetFormatPr defaultColWidth="9.109375" defaultRowHeight="13.2" x14ac:dyDescent="0.25"/>
  <cols>
    <col min="1" max="13" width="9.109375" style="156"/>
    <col min="14" max="14" width="4" style="156" customWidth="1"/>
    <col min="15" max="15" width="3.5546875" style="156" bestFit="1" customWidth="1"/>
    <col min="16" max="16" width="56.88671875" style="156" customWidth="1"/>
    <col min="17" max="17" width="9.109375" style="156"/>
    <col min="18" max="18" width="12.44140625" style="156" bestFit="1" customWidth="1"/>
    <col min="19" max="20" width="9.109375" style="156"/>
    <col min="21" max="21" width="11.109375" style="156" bestFit="1" customWidth="1"/>
    <col min="22" max="16384" width="9.109375" style="156"/>
  </cols>
  <sheetData>
    <row r="2" spans="2:25" ht="21" x14ac:dyDescent="0.25">
      <c r="B2" s="455" t="s">
        <v>10</v>
      </c>
      <c r="C2" s="455"/>
      <c r="D2" s="455"/>
    </row>
    <row r="3" spans="2:25" ht="15.6" x14ac:dyDescent="0.25">
      <c r="B3" s="244" t="s">
        <v>11</v>
      </c>
    </row>
    <row r="4" spans="2:25" ht="16.2" thickBot="1" x14ac:dyDescent="0.3">
      <c r="P4" s="244" t="s">
        <v>12</v>
      </c>
    </row>
    <row r="5" spans="2:25" ht="16.2" thickBot="1" x14ac:dyDescent="0.3">
      <c r="O5" s="277"/>
      <c r="P5" s="270" t="s">
        <v>13</v>
      </c>
      <c r="Q5" s="245" t="s">
        <v>14</v>
      </c>
      <c r="R5" s="261" t="s">
        <v>15</v>
      </c>
      <c r="S5" s="262" t="s">
        <v>16</v>
      </c>
      <c r="T5" s="262" t="s">
        <v>17</v>
      </c>
      <c r="U5" s="262" t="s">
        <v>18</v>
      </c>
      <c r="V5" s="262" t="s">
        <v>19</v>
      </c>
      <c r="W5" s="262" t="s">
        <v>20</v>
      </c>
      <c r="X5" s="262" t="s">
        <v>21</v>
      </c>
      <c r="Y5" s="263" t="s">
        <v>22</v>
      </c>
    </row>
    <row r="6" spans="2:25" ht="15.6" x14ac:dyDescent="0.25">
      <c r="O6" s="278" t="s">
        <v>23</v>
      </c>
      <c r="P6" s="271" t="s">
        <v>24</v>
      </c>
      <c r="Q6" s="257"/>
      <c r="R6" s="254" t="s">
        <v>25</v>
      </c>
      <c r="S6" s="252" t="s">
        <v>26</v>
      </c>
      <c r="T6" s="252" t="s">
        <v>27</v>
      </c>
      <c r="U6" s="252" t="s">
        <v>28</v>
      </c>
      <c r="V6" s="252" t="s">
        <v>29</v>
      </c>
      <c r="W6" s="252" t="s">
        <v>30</v>
      </c>
      <c r="X6" s="252" t="s">
        <v>31</v>
      </c>
      <c r="Y6" s="253" t="s">
        <v>32</v>
      </c>
    </row>
    <row r="7" spans="2:25" ht="14.25" customHeight="1" x14ac:dyDescent="0.25">
      <c r="O7" s="278" t="s">
        <v>33</v>
      </c>
      <c r="P7" s="275" t="s">
        <v>34</v>
      </c>
      <c r="Q7" s="258">
        <v>7521</v>
      </c>
      <c r="R7" s="255">
        <v>1500</v>
      </c>
      <c r="S7" s="249">
        <v>1286</v>
      </c>
      <c r="T7" s="249">
        <v>1125</v>
      </c>
      <c r="U7" s="249">
        <v>1000</v>
      </c>
      <c r="V7" s="248">
        <v>818</v>
      </c>
      <c r="W7" s="248">
        <v>692</v>
      </c>
      <c r="X7" s="248">
        <v>600</v>
      </c>
      <c r="Y7" s="250">
        <v>500</v>
      </c>
    </row>
    <row r="8" spans="2:25" ht="15.6" x14ac:dyDescent="0.25">
      <c r="O8" s="278" t="s">
        <v>35</v>
      </c>
      <c r="P8" s="272" t="s">
        <v>36</v>
      </c>
      <c r="Q8" s="258">
        <v>8000</v>
      </c>
      <c r="R8" s="255">
        <v>1000</v>
      </c>
      <c r="S8" s="249">
        <v>1000</v>
      </c>
      <c r="T8" s="249">
        <v>1000</v>
      </c>
      <c r="U8" s="249">
        <v>1000</v>
      </c>
      <c r="V8" s="249">
        <v>1000</v>
      </c>
      <c r="W8" s="249">
        <v>1000</v>
      </c>
      <c r="X8" s="249">
        <v>1000</v>
      </c>
      <c r="Y8" s="251">
        <v>1000</v>
      </c>
    </row>
    <row r="9" spans="2:25" ht="15.6" x14ac:dyDescent="0.25">
      <c r="O9" s="278" t="s">
        <v>37</v>
      </c>
      <c r="P9" s="275" t="s">
        <v>38</v>
      </c>
      <c r="Q9" s="259">
        <v>75</v>
      </c>
      <c r="R9" s="256">
        <v>15</v>
      </c>
      <c r="S9" s="248">
        <v>13</v>
      </c>
      <c r="T9" s="248">
        <v>11</v>
      </c>
      <c r="U9" s="248">
        <v>10</v>
      </c>
      <c r="V9" s="248">
        <v>8</v>
      </c>
      <c r="W9" s="248">
        <v>7</v>
      </c>
      <c r="X9" s="248">
        <v>6</v>
      </c>
      <c r="Y9" s="250">
        <v>5</v>
      </c>
    </row>
    <row r="10" spans="2:25" ht="15.6" x14ac:dyDescent="0.25">
      <c r="O10" s="278" t="s">
        <v>39</v>
      </c>
      <c r="P10" s="273" t="s">
        <v>40</v>
      </c>
      <c r="Q10" s="266">
        <v>80</v>
      </c>
      <c r="R10" s="267">
        <v>10</v>
      </c>
      <c r="S10" s="268">
        <v>10</v>
      </c>
      <c r="T10" s="268">
        <v>10</v>
      </c>
      <c r="U10" s="268">
        <v>10</v>
      </c>
      <c r="V10" s="268">
        <v>10</v>
      </c>
      <c r="W10" s="268">
        <v>10</v>
      </c>
      <c r="X10" s="268">
        <v>10</v>
      </c>
      <c r="Y10" s="269">
        <v>10</v>
      </c>
    </row>
    <row r="11" spans="2:25" ht="15" customHeight="1" thickBot="1" x14ac:dyDescent="0.3">
      <c r="O11" s="278" t="s">
        <v>41</v>
      </c>
      <c r="P11" s="274" t="s">
        <v>42</v>
      </c>
      <c r="Q11" s="390">
        <v>1671.45313315303</v>
      </c>
      <c r="R11" s="280">
        <v>1060.3678087228466</v>
      </c>
      <c r="S11" s="280">
        <v>1237.0957768433211</v>
      </c>
      <c r="T11" s="280">
        <v>1413.8237449637954</v>
      </c>
      <c r="U11" s="389">
        <v>1671.45313315303</v>
      </c>
      <c r="V11" s="280">
        <v>1944.0076493252191</v>
      </c>
      <c r="W11" s="280">
        <v>2297.4635855661677</v>
      </c>
      <c r="X11" s="280">
        <v>2650.9195218071168</v>
      </c>
      <c r="Y11" s="280">
        <v>3181.10342616854</v>
      </c>
    </row>
    <row r="12" spans="2:25" ht="17.25" customHeight="1" x14ac:dyDescent="0.25">
      <c r="O12" s="278" t="s">
        <v>43</v>
      </c>
      <c r="P12" s="271" t="s">
        <v>44</v>
      </c>
      <c r="Q12" s="260">
        <v>32</v>
      </c>
      <c r="R12" s="247"/>
      <c r="S12" s="247"/>
      <c r="T12" s="247"/>
      <c r="U12" s="247"/>
      <c r="V12" s="247"/>
      <c r="W12" s="247"/>
      <c r="X12" s="247"/>
      <c r="Y12" s="247"/>
    </row>
    <row r="13" spans="2:25" ht="15.6" x14ac:dyDescent="0.25">
      <c r="O13" s="278" t="s">
        <v>45</v>
      </c>
      <c r="P13" s="272" t="s">
        <v>46</v>
      </c>
      <c r="Q13" s="259">
        <v>48</v>
      </c>
      <c r="R13" s="247"/>
      <c r="S13" s="247"/>
      <c r="T13" s="247"/>
      <c r="U13" s="247"/>
      <c r="V13" s="247"/>
      <c r="W13" s="247"/>
      <c r="X13" s="247"/>
      <c r="Y13" s="247"/>
    </row>
    <row r="14" spans="2:25" ht="15.6" x14ac:dyDescent="0.25">
      <c r="O14" s="278" t="s">
        <v>47</v>
      </c>
      <c r="P14" s="272" t="s">
        <v>48</v>
      </c>
      <c r="Q14" s="264">
        <f>Q13*U11</f>
        <v>80229.750391345442</v>
      </c>
      <c r="R14" s="247"/>
      <c r="S14" s="247"/>
      <c r="T14" s="247"/>
      <c r="U14" s="247"/>
      <c r="V14" s="247"/>
      <c r="W14" s="247"/>
      <c r="X14" s="247"/>
      <c r="Y14" s="247"/>
    </row>
    <row r="15" spans="2:25" ht="15.6" x14ac:dyDescent="0.25">
      <c r="O15" s="278" t="s">
        <v>49</v>
      </c>
      <c r="P15" s="275" t="s">
        <v>50</v>
      </c>
      <c r="Q15" s="259">
        <v>15</v>
      </c>
      <c r="R15" s="247"/>
      <c r="S15" s="247"/>
      <c r="T15" s="247"/>
      <c r="U15" s="247"/>
      <c r="V15" s="247"/>
      <c r="W15" s="247"/>
      <c r="X15" s="247"/>
      <c r="Y15" s="247"/>
    </row>
    <row r="16" spans="2:25" ht="15.6" x14ac:dyDescent="0.25">
      <c r="O16" s="278" t="s">
        <v>51</v>
      </c>
      <c r="P16" s="272" t="s">
        <v>52</v>
      </c>
      <c r="Q16" s="264">
        <v>5250</v>
      </c>
      <c r="R16" s="247"/>
      <c r="S16" s="247"/>
      <c r="T16" s="247"/>
      <c r="U16" s="247"/>
      <c r="V16" s="247"/>
      <c r="W16" s="247"/>
      <c r="X16" s="247"/>
      <c r="Y16" s="247"/>
    </row>
    <row r="17" spans="15:25" ht="16.2" thickBot="1" x14ac:dyDescent="0.3">
      <c r="O17" s="279" t="s">
        <v>53</v>
      </c>
      <c r="P17" s="276" t="s">
        <v>54</v>
      </c>
      <c r="Q17" s="265">
        <f>Q16+Q14</f>
        <v>85479.750391345442</v>
      </c>
      <c r="R17" s="247"/>
      <c r="S17" s="247"/>
      <c r="T17" s="247"/>
      <c r="U17" s="247"/>
      <c r="V17" s="247"/>
      <c r="W17" s="247"/>
      <c r="X17" s="247"/>
      <c r="Y17" s="247"/>
    </row>
    <row r="18" spans="15:25" ht="15.6" x14ac:dyDescent="0.25">
      <c r="P18" s="246"/>
    </row>
    <row r="19" spans="15:25" ht="13.8" thickBot="1" x14ac:dyDescent="0.3"/>
    <row r="20" spans="15:25" ht="12.75" customHeight="1" x14ac:dyDescent="0.25">
      <c r="O20" s="446" t="s">
        <v>55</v>
      </c>
      <c r="P20" s="447"/>
      <c r="Q20" s="447"/>
      <c r="R20" s="447"/>
      <c r="S20" s="447"/>
      <c r="T20" s="447"/>
      <c r="U20" s="447"/>
      <c r="V20" s="447"/>
      <c r="W20" s="447"/>
      <c r="X20" s="447"/>
      <c r="Y20" s="448"/>
    </row>
    <row r="21" spans="15:25" ht="12.75" customHeight="1" x14ac:dyDescent="0.25">
      <c r="O21" s="449"/>
      <c r="P21" s="450"/>
      <c r="Q21" s="450"/>
      <c r="R21" s="450"/>
      <c r="S21" s="450"/>
      <c r="T21" s="450"/>
      <c r="U21" s="450"/>
      <c r="V21" s="450"/>
      <c r="W21" s="450"/>
      <c r="X21" s="450"/>
      <c r="Y21" s="451"/>
    </row>
    <row r="22" spans="15:25" ht="12.75" customHeight="1" x14ac:dyDescent="0.25">
      <c r="O22" s="449"/>
      <c r="P22" s="450"/>
      <c r="Q22" s="450"/>
      <c r="R22" s="450"/>
      <c r="S22" s="450"/>
      <c r="T22" s="450"/>
      <c r="U22" s="450"/>
      <c r="V22" s="450"/>
      <c r="W22" s="450"/>
      <c r="X22" s="450"/>
      <c r="Y22" s="451"/>
    </row>
    <row r="23" spans="15:25" ht="12.75" customHeight="1" x14ac:dyDescent="0.25">
      <c r="O23" s="449"/>
      <c r="P23" s="450"/>
      <c r="Q23" s="450"/>
      <c r="R23" s="450"/>
      <c r="S23" s="450"/>
      <c r="T23" s="450"/>
      <c r="U23" s="450"/>
      <c r="V23" s="450"/>
      <c r="W23" s="450"/>
      <c r="X23" s="450"/>
      <c r="Y23" s="451"/>
    </row>
    <row r="24" spans="15:25" ht="12.75" customHeight="1" x14ac:dyDescent="0.25">
      <c r="O24" s="449"/>
      <c r="P24" s="450"/>
      <c r="Q24" s="450"/>
      <c r="R24" s="450"/>
      <c r="S24" s="450"/>
      <c r="T24" s="450"/>
      <c r="U24" s="450"/>
      <c r="V24" s="450"/>
      <c r="W24" s="450"/>
      <c r="X24" s="450"/>
      <c r="Y24" s="451"/>
    </row>
    <row r="25" spans="15:25" ht="12.75" customHeight="1" x14ac:dyDescent="0.25">
      <c r="O25" s="449"/>
      <c r="P25" s="450"/>
      <c r="Q25" s="450"/>
      <c r="R25" s="450"/>
      <c r="S25" s="450"/>
      <c r="T25" s="450"/>
      <c r="U25" s="450"/>
      <c r="V25" s="450"/>
      <c r="W25" s="450"/>
      <c r="X25" s="450"/>
      <c r="Y25" s="451"/>
    </row>
    <row r="26" spans="15:25" ht="12.75" customHeight="1" x14ac:dyDescent="0.25">
      <c r="O26" s="449"/>
      <c r="P26" s="450"/>
      <c r="Q26" s="450"/>
      <c r="R26" s="450"/>
      <c r="S26" s="450"/>
      <c r="T26" s="450"/>
      <c r="U26" s="450"/>
      <c r="V26" s="450"/>
      <c r="W26" s="450"/>
      <c r="X26" s="450"/>
      <c r="Y26" s="451"/>
    </row>
    <row r="27" spans="15:25" ht="13.5" customHeight="1" x14ac:dyDescent="0.25">
      <c r="O27" s="449"/>
      <c r="P27" s="450"/>
      <c r="Q27" s="450"/>
      <c r="R27" s="450"/>
      <c r="S27" s="450"/>
      <c r="T27" s="450"/>
      <c r="U27" s="450"/>
      <c r="V27" s="450"/>
      <c r="W27" s="450"/>
      <c r="X27" s="450"/>
      <c r="Y27" s="451"/>
    </row>
    <row r="28" spans="15:25" ht="12.75" customHeight="1" x14ac:dyDescent="0.25">
      <c r="O28" s="449"/>
      <c r="P28" s="450"/>
      <c r="Q28" s="450"/>
      <c r="R28" s="450"/>
      <c r="S28" s="450"/>
      <c r="T28" s="450"/>
      <c r="U28" s="450"/>
      <c r="V28" s="450"/>
      <c r="W28" s="450"/>
      <c r="X28" s="450"/>
      <c r="Y28" s="451"/>
    </row>
    <row r="29" spans="15:25" ht="12.75" customHeight="1" x14ac:dyDescent="0.25">
      <c r="O29" s="449"/>
      <c r="P29" s="450"/>
      <c r="Q29" s="450"/>
      <c r="R29" s="450"/>
      <c r="S29" s="450"/>
      <c r="T29" s="450"/>
      <c r="U29" s="450"/>
      <c r="V29" s="450"/>
      <c r="W29" s="450"/>
      <c r="X29" s="450"/>
      <c r="Y29" s="451"/>
    </row>
    <row r="30" spans="15:25" ht="12.75" customHeight="1" thickBot="1" x14ac:dyDescent="0.3">
      <c r="O30" s="452"/>
      <c r="P30" s="453"/>
      <c r="Q30" s="453"/>
      <c r="R30" s="453"/>
      <c r="S30" s="453"/>
      <c r="T30" s="453"/>
      <c r="U30" s="453"/>
      <c r="V30" s="453"/>
      <c r="W30" s="453"/>
      <c r="X30" s="453"/>
      <c r="Y30" s="454"/>
    </row>
    <row r="31" spans="15:25" x14ac:dyDescent="0.25">
      <c r="O31" s="281"/>
    </row>
    <row r="32" spans="15:25" ht="13.8" thickBot="1" x14ac:dyDescent="0.3"/>
    <row r="33" spans="15:26" ht="12.75" customHeight="1" x14ac:dyDescent="0.25">
      <c r="O33" s="456" t="s">
        <v>56</v>
      </c>
      <c r="P33" s="457"/>
      <c r="Q33" s="457"/>
      <c r="R33" s="457"/>
      <c r="S33" s="457"/>
      <c r="T33" s="457"/>
      <c r="U33" s="457"/>
      <c r="V33" s="457"/>
      <c r="W33" s="457"/>
      <c r="X33" s="457"/>
      <c r="Y33" s="457"/>
      <c r="Z33" s="405"/>
    </row>
    <row r="34" spans="15:26" x14ac:dyDescent="0.25">
      <c r="O34" s="458"/>
      <c r="P34" s="459"/>
      <c r="Q34" s="459"/>
      <c r="R34" s="459"/>
      <c r="S34" s="459"/>
      <c r="T34" s="459"/>
      <c r="U34" s="459"/>
      <c r="V34" s="459"/>
      <c r="W34" s="459"/>
      <c r="X34" s="459"/>
      <c r="Y34" s="459"/>
      <c r="Z34" s="406"/>
    </row>
    <row r="35" spans="15:26" x14ac:dyDescent="0.25">
      <c r="O35" s="458"/>
      <c r="P35" s="459"/>
      <c r="Q35" s="459"/>
      <c r="R35" s="459"/>
      <c r="S35" s="459"/>
      <c r="T35" s="459"/>
      <c r="U35" s="459"/>
      <c r="V35" s="459"/>
      <c r="W35" s="459"/>
      <c r="X35" s="459"/>
      <c r="Y35" s="459"/>
      <c r="Z35" s="406"/>
    </row>
    <row r="36" spans="15:26" x14ac:dyDescent="0.25">
      <c r="O36" s="458"/>
      <c r="P36" s="459"/>
      <c r="Q36" s="459"/>
      <c r="R36" s="459"/>
      <c r="S36" s="459"/>
      <c r="T36" s="459"/>
      <c r="U36" s="459"/>
      <c r="V36" s="459"/>
      <c r="W36" s="459"/>
      <c r="X36" s="459"/>
      <c r="Y36" s="459"/>
      <c r="Z36" s="406"/>
    </row>
    <row r="37" spans="15:26" x14ac:dyDescent="0.25">
      <c r="O37" s="407"/>
      <c r="P37" s="399"/>
      <c r="Q37" s="399"/>
      <c r="R37" s="399"/>
      <c r="S37" s="399"/>
      <c r="T37" s="399"/>
      <c r="U37" s="399"/>
      <c r="V37" s="399"/>
      <c r="W37" s="399"/>
      <c r="X37" s="399"/>
      <c r="Y37" s="399"/>
      <c r="Z37" s="406"/>
    </row>
    <row r="38" spans="15:26" x14ac:dyDescent="0.25">
      <c r="O38" s="407"/>
      <c r="P38" s="398" t="s">
        <v>57</v>
      </c>
      <c r="Q38" s="398" t="s">
        <v>58</v>
      </c>
      <c r="R38" s="403"/>
      <c r="S38" s="403"/>
      <c r="T38" s="403"/>
      <c r="U38" s="403"/>
      <c r="V38" s="403"/>
      <c r="W38" s="403"/>
      <c r="X38" s="403"/>
      <c r="Y38" s="404"/>
      <c r="Z38" s="406"/>
    </row>
    <row r="39" spans="15:26" x14ac:dyDescent="0.25">
      <c r="O39" s="407"/>
      <c r="P39" s="395" t="s">
        <v>59</v>
      </c>
      <c r="Q39" s="393" t="s">
        <v>60</v>
      </c>
      <c r="R39" s="399"/>
      <c r="S39" s="399"/>
      <c r="T39" s="399"/>
      <c r="U39" s="399"/>
      <c r="V39" s="399"/>
      <c r="W39" s="399"/>
      <c r="X39" s="399"/>
      <c r="Y39" s="400"/>
      <c r="Z39" s="406"/>
    </row>
    <row r="40" spans="15:26" x14ac:dyDescent="0.25">
      <c r="O40" s="407"/>
      <c r="P40" s="396" t="s">
        <v>61</v>
      </c>
      <c r="Q40" s="393" t="s">
        <v>62</v>
      </c>
      <c r="R40" s="399"/>
      <c r="S40" s="399"/>
      <c r="T40" s="399"/>
      <c r="U40" s="399"/>
      <c r="V40" s="399"/>
      <c r="W40" s="399"/>
      <c r="X40" s="399"/>
      <c r="Y40" s="400"/>
      <c r="Z40" s="406"/>
    </row>
    <row r="41" spans="15:26" x14ac:dyDescent="0.25">
      <c r="O41" s="407"/>
      <c r="P41" s="396" t="s">
        <v>63</v>
      </c>
      <c r="Q41" s="393" t="s">
        <v>64</v>
      </c>
      <c r="R41" s="399"/>
      <c r="S41" s="399"/>
      <c r="T41" s="399"/>
      <c r="U41" s="399"/>
      <c r="V41" s="399"/>
      <c r="W41" s="399"/>
      <c r="X41" s="399"/>
      <c r="Y41" s="400"/>
      <c r="Z41" s="406"/>
    </row>
    <row r="42" spans="15:26" x14ac:dyDescent="0.25">
      <c r="O42" s="407"/>
      <c r="P42" s="396" t="s">
        <v>65</v>
      </c>
      <c r="Q42" s="393" t="s">
        <v>66</v>
      </c>
      <c r="R42" s="399"/>
      <c r="S42" s="399"/>
      <c r="T42" s="399"/>
      <c r="U42" s="399"/>
      <c r="V42" s="399"/>
      <c r="W42" s="399"/>
      <c r="X42" s="399"/>
      <c r="Y42" s="400"/>
      <c r="Z42" s="406"/>
    </row>
    <row r="43" spans="15:26" x14ac:dyDescent="0.25">
      <c r="O43" s="407"/>
      <c r="P43" s="397" t="s">
        <v>67</v>
      </c>
      <c r="Q43" s="394" t="s">
        <v>68</v>
      </c>
      <c r="R43" s="401"/>
      <c r="S43" s="401"/>
      <c r="T43" s="401"/>
      <c r="U43" s="401"/>
      <c r="V43" s="401"/>
      <c r="W43" s="401"/>
      <c r="X43" s="401"/>
      <c r="Y43" s="402"/>
      <c r="Z43" s="406"/>
    </row>
    <row r="44" spans="15:26" x14ac:dyDescent="0.25">
      <c r="O44" s="407"/>
      <c r="P44" s="399"/>
      <c r="Q44" s="399"/>
      <c r="R44" s="399"/>
      <c r="S44" s="399"/>
      <c r="T44" s="399"/>
      <c r="U44" s="399"/>
      <c r="V44" s="399"/>
      <c r="W44" s="399"/>
      <c r="X44" s="399"/>
      <c r="Y44" s="399"/>
      <c r="Z44" s="406"/>
    </row>
    <row r="45" spans="15:26" x14ac:dyDescent="0.25">
      <c r="O45" s="407"/>
      <c r="P45" s="399"/>
      <c r="Q45" s="399"/>
      <c r="R45" s="399"/>
      <c r="S45" s="399"/>
      <c r="T45" s="399"/>
      <c r="U45" s="399"/>
      <c r="V45" s="399"/>
      <c r="W45" s="399"/>
      <c r="X45" s="399"/>
      <c r="Y45" s="399"/>
      <c r="Z45" s="406"/>
    </row>
    <row r="46" spans="15:26" ht="13.8" thickBot="1" x14ac:dyDescent="0.3">
      <c r="O46" s="408"/>
      <c r="P46" s="409"/>
      <c r="Q46" s="409"/>
      <c r="R46" s="409"/>
      <c r="S46" s="409"/>
      <c r="T46" s="409"/>
      <c r="U46" s="409"/>
      <c r="V46" s="409"/>
      <c r="W46" s="409"/>
      <c r="X46" s="409"/>
      <c r="Y46" s="409"/>
      <c r="Z46" s="410"/>
    </row>
  </sheetData>
  <sheetProtection sheet="1" selectLockedCells="1"/>
  <mergeCells count="3">
    <mergeCell ref="O20:Y30"/>
    <mergeCell ref="B2:D2"/>
    <mergeCell ref="O33:Y36"/>
  </mergeCells>
  <hyperlinks>
    <hyperlink ref="P15" r:id="rId1" xr:uid="{00000000-0004-0000-0100-000000000000}"/>
    <hyperlink ref="P11" r:id="rId2" xr:uid="{00000000-0004-0000-0100-000001000000}"/>
    <hyperlink ref="P7" r:id="rId3" xr:uid="{00000000-0004-0000-0100-000002000000}"/>
    <hyperlink ref="P9" r:id="rId4" display="Growth in dwelling stock" xr:uid="{00000000-0004-0000-0100-000003000000}"/>
    <hyperlink ref="B2" location="'New Homes Bonus'!I14" tooltip="Click here to return to homepage" display="Return to homepage" xr:uid="{00000000-0004-0000-0100-000004000000}"/>
  </hyperlinks>
  <pageMargins left="0.7" right="0.7" top="0.75" bottom="0.75" header="0.3" footer="0.3"/>
  <pageSetup paperSize="9" orientation="portrait" r:id="rId5"/>
  <drawing r:id="rId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B1:R411"/>
  <sheetViews>
    <sheetView showGridLines="0" showRowColHeaders="0" zoomScale="60" zoomScaleNormal="60" workbookViewId="0">
      <selection activeCell="B6" sqref="B6"/>
    </sheetView>
  </sheetViews>
  <sheetFormatPr defaultColWidth="9.109375" defaultRowHeight="13.8" x14ac:dyDescent="0.3"/>
  <cols>
    <col min="1" max="1" width="4.109375" style="1" customWidth="1"/>
    <col min="2" max="2" width="25.88671875" style="1" customWidth="1"/>
    <col min="3" max="3" width="29.88671875" style="1" customWidth="1"/>
    <col min="4" max="4" width="13" style="1" customWidth="1"/>
    <col min="5" max="5" width="23.109375" style="1" customWidth="1"/>
    <col min="6" max="15" width="19.88671875" style="1" customWidth="1"/>
    <col min="16" max="16" width="19.5546875" style="1" customWidth="1"/>
    <col min="17" max="17" width="15.5546875" style="1" customWidth="1"/>
    <col min="18" max="18" width="37.109375" style="1" customWidth="1"/>
    <col min="19" max="19" width="24" style="1" customWidth="1"/>
    <col min="20" max="21" width="9.109375" style="1" bestFit="1" customWidth="1"/>
    <col min="22" max="16384" width="9.109375" style="1"/>
  </cols>
  <sheetData>
    <row r="1" spans="2:17" ht="12.75" customHeight="1" x14ac:dyDescent="0.3"/>
    <row r="2" spans="2:17" ht="33" customHeight="1" x14ac:dyDescent="0.7">
      <c r="B2" s="466" t="s">
        <v>0</v>
      </c>
      <c r="C2" s="466"/>
      <c r="D2" s="466"/>
      <c r="E2" s="466"/>
      <c r="F2" s="427"/>
      <c r="K2" s="2" t="s">
        <v>69</v>
      </c>
      <c r="L2" s="3" t="s">
        <v>70</v>
      </c>
    </row>
    <row r="3" spans="2:17" ht="15.75" customHeight="1" x14ac:dyDescent="0.85">
      <c r="B3" s="4"/>
      <c r="C3" s="4"/>
      <c r="D3" s="4"/>
      <c r="E3" s="427"/>
      <c r="F3" s="427"/>
    </row>
    <row r="4" spans="2:17" ht="37.5" customHeight="1" x14ac:dyDescent="0.3">
      <c r="B4" s="467" t="s">
        <v>114</v>
      </c>
      <c r="C4" s="467"/>
      <c r="D4" s="468" t="s">
        <v>72</v>
      </c>
      <c r="E4" s="468"/>
      <c r="F4" s="468"/>
      <c r="G4" s="468"/>
      <c r="H4" s="53" t="str">
        <f>VLOOKUP($B$4,Data!$E$3:$K$364,3,0)</f>
        <v>-</v>
      </c>
    </row>
    <row r="5" spans="2:17" ht="19.5" customHeight="1" x14ac:dyDescent="0.4">
      <c r="C5" s="5"/>
      <c r="D5" s="469" t="s">
        <v>73</v>
      </c>
      <c r="E5" s="469"/>
      <c r="F5" s="469"/>
      <c r="G5" s="469"/>
      <c r="H5" s="53" t="str">
        <f>VLOOKUP($B$4,Data!$E$3:$BH$364,5,0)</f>
        <v>-</v>
      </c>
      <c r="N5" s="6"/>
    </row>
    <row r="6" spans="2:17" ht="21" customHeight="1" x14ac:dyDescent="0.5">
      <c r="B6" s="7" t="s">
        <v>10</v>
      </c>
      <c r="C6" s="8"/>
      <c r="D6" s="469" t="s">
        <v>74</v>
      </c>
      <c r="E6" s="469"/>
      <c r="F6" s="469"/>
      <c r="G6" s="469"/>
      <c r="H6" s="57" t="str">
        <f>VLOOKUP($B$4,Data!$E$3:$K$364,7,0)</f>
        <v>-</v>
      </c>
      <c r="N6" s="9"/>
      <c r="O6" s="10"/>
      <c r="P6" s="11"/>
    </row>
    <row r="7" spans="2:17" ht="18.75" customHeight="1" x14ac:dyDescent="0.3">
      <c r="D7" s="469" t="s">
        <v>75</v>
      </c>
      <c r="E7" s="469"/>
      <c r="F7" s="469"/>
      <c r="G7" s="469"/>
      <c r="H7" s="53" t="str">
        <f>VLOOKUP($B$4,Data!$E$3:$J$364,4,0)</f>
        <v>-</v>
      </c>
      <c r="I7" s="12"/>
      <c r="J7" s="12"/>
      <c r="K7" s="12"/>
      <c r="L7" s="12"/>
      <c r="O7" s="10"/>
      <c r="P7" s="10"/>
    </row>
    <row r="8" spans="2:17" ht="37.5" customHeight="1" x14ac:dyDescent="0.35">
      <c r="B8" s="13"/>
      <c r="C8" s="13"/>
      <c r="D8" s="17"/>
      <c r="E8" s="17"/>
      <c r="H8" s="17"/>
      <c r="I8" s="18" t="s">
        <v>76</v>
      </c>
      <c r="J8" s="17"/>
      <c r="K8" s="17"/>
      <c r="L8" s="17"/>
      <c r="M8" s="19"/>
      <c r="Q8" s="20"/>
    </row>
    <row r="9" spans="2:17" ht="29.25" customHeight="1" x14ac:dyDescent="0.45">
      <c r="C9" s="21"/>
      <c r="D9" s="17"/>
      <c r="E9" s="17"/>
      <c r="F9" s="17"/>
      <c r="G9" s="17"/>
      <c r="H9" s="17"/>
      <c r="I9" s="17"/>
      <c r="J9" s="17"/>
      <c r="K9" s="17"/>
      <c r="L9" s="17"/>
      <c r="M9" s="19"/>
      <c r="Q9" s="22"/>
    </row>
    <row r="10" spans="2:17" ht="38.25" customHeight="1" x14ac:dyDescent="0.3">
      <c r="B10" s="19" t="s">
        <v>77</v>
      </c>
      <c r="C10" s="470" t="s">
        <v>78</v>
      </c>
      <c r="D10" s="470"/>
      <c r="E10" s="23" t="s">
        <v>79</v>
      </c>
      <c r="F10" s="23" t="s">
        <v>80</v>
      </c>
      <c r="G10" s="23" t="s">
        <v>81</v>
      </c>
      <c r="H10" s="23" t="s">
        <v>82</v>
      </c>
      <c r="I10" s="23" t="s">
        <v>83</v>
      </c>
      <c r="J10" s="23" t="s">
        <v>84</v>
      </c>
      <c r="K10" s="23" t="s">
        <v>85</v>
      </c>
      <c r="L10" s="23" t="s">
        <v>86</v>
      </c>
      <c r="M10" s="23" t="s">
        <v>87</v>
      </c>
      <c r="N10" s="23" t="s">
        <v>88</v>
      </c>
      <c r="O10" s="23" t="s">
        <v>89</v>
      </c>
      <c r="P10" s="23" t="s">
        <v>90</v>
      </c>
      <c r="Q10" s="20"/>
    </row>
    <row r="11" spans="2:17" ht="38.25" customHeight="1" x14ac:dyDescent="0.3">
      <c r="C11" s="463" t="s">
        <v>91</v>
      </c>
      <c r="D11" s="464"/>
      <c r="E11" s="24">
        <f>INDEX(Data!$E$5:$BX$364,MATCH($B$4,Data!$E$5:$E$364,0),INDEX(Data!$CC$13:$CD$19,MATCH("Year 1",Data!$CC$13:'Data'!$CC$19),2))</f>
        <v>0</v>
      </c>
      <c r="F11" s="24">
        <f>INDEX(Data!$E$5:$BX$364,MATCH($B$4,Data!$E$5:$E$364,0),INDEX(Data!$CC$13:$CD$19,MATCH("Year 1",Data!$CC$13:'Data'!$CC$19),2))</f>
        <v>0</v>
      </c>
      <c r="G11" s="24">
        <f>INDEX(Data!$E$5:$BX$364,MATCH($B$4,Data!$E$5:$E$364,0),INDEX(Data!$CC$13:$CD$19,MATCH("Year 1",Data!$CC$13:'Data'!$CC$19),2))</f>
        <v>0</v>
      </c>
      <c r="H11" s="24">
        <f>INDEX(Data!$E$5:$BX$364,MATCH($B$4,Data!$E$5:$E$364,0),INDEX(Data!$CC$13:$CD$19,MATCH("Year 1",Data!$CC$13:'Data'!$CC$19),2))</f>
        <v>0</v>
      </c>
      <c r="I11" s="24">
        <f>INDEX(Data!$E$5:$BX$364,MATCH($B$4,Data!$E$5:$E$364,0),INDEX(Data!$CC$13:$CD$19,MATCH("Year 1",Data!$CC$13:'Data'!$CC$19),2))</f>
        <v>0</v>
      </c>
      <c r="J11" s="24">
        <f>INDEX(Data!$E$5:$BX$364,MATCH($B$4,Data!$E$5:$E$364,0),INDEX(Data!$CC$13:$CD$19,MATCH("Year 1",Data!$CC$13:'Data'!$CC$19),2))</f>
        <v>0</v>
      </c>
      <c r="K11" s="25"/>
      <c r="L11" s="25"/>
      <c r="M11" s="25"/>
      <c r="N11" s="26"/>
      <c r="O11" s="26"/>
      <c r="P11" s="26"/>
      <c r="Q11" s="27"/>
    </row>
    <row r="12" spans="2:17" ht="38.25" customHeight="1" x14ac:dyDescent="0.3">
      <c r="C12" s="463" t="s">
        <v>92</v>
      </c>
      <c r="D12" s="464"/>
      <c r="E12" s="28"/>
      <c r="F12" s="24">
        <f>INDEX(Data!$E$5:$BX$364,MATCH($B$4,Data!$E$5:$E$364,0),INDEX(Data!$CC$13:$CD$19,MATCH("Year 2",Data!$CC$13:$CC$19),2))</f>
        <v>0</v>
      </c>
      <c r="G12" s="24">
        <f>INDEX(Data!$E$5:$BX$364,MATCH($B$4,Data!$E$5:$E$364,0),INDEX(Data!$CC$13:$CD$19,MATCH("Year 2",Data!$CC$13:$CC$19),2))</f>
        <v>0</v>
      </c>
      <c r="H12" s="24">
        <f>INDEX(Data!$E$5:$BX$364,MATCH($B$4,Data!$E$5:$E$364,0),INDEX(Data!$CC$13:$CD$19,MATCH("Year 2",Data!$CC$13:$CC$19),2))</f>
        <v>0</v>
      </c>
      <c r="I12" s="24">
        <f>INDEX(Data!$E$5:$BX$364,MATCH($B$4,Data!$E$5:$E$364,0),INDEX(Data!$CC$13:$CD$19,MATCH("Year 2",Data!$CC$13:$CC$19),2))</f>
        <v>0</v>
      </c>
      <c r="J12" s="24">
        <f>INDEX(Data!$E$5:$BX$364,MATCH($B$4,Data!$E$5:$E$364,0),INDEX(Data!$CC$13:$CD$19,MATCH("Year 2",Data!$CC$13:$CC$19),2))</f>
        <v>0</v>
      </c>
      <c r="K12" s="149"/>
      <c r="L12" s="25"/>
      <c r="M12" s="25"/>
      <c r="N12" s="26"/>
      <c r="O12" s="26"/>
      <c r="P12" s="26"/>
      <c r="Q12" s="27"/>
    </row>
    <row r="13" spans="2:17" ht="38.25" customHeight="1" x14ac:dyDescent="0.35">
      <c r="B13" s="29" t="s">
        <v>93</v>
      </c>
      <c r="C13" s="465" t="s">
        <v>94</v>
      </c>
      <c r="D13" s="465"/>
      <c r="E13" s="25"/>
      <c r="F13" s="26"/>
      <c r="G13" s="24">
        <f>INDEX(Data!$E$5:$BX$364,MATCH($B$4,Data!$E$5:$E$364,0),INDEX(Data!$CC$13:$CD$19,MATCH("Year 3",Data!$CC$13:$CC$19),2))</f>
        <v>0</v>
      </c>
      <c r="H13" s="24">
        <f>INDEX(Data!$E$5:$BX$364,MATCH($B$4,Data!$E$5:$E$364,0),INDEX(Data!$CC$13:$CD$19,MATCH("Year 3",Data!$CC$13:$CC$19),2))</f>
        <v>0</v>
      </c>
      <c r="I13" s="24">
        <f>INDEX(Data!$E$5:$BX$364,MATCH($B$4,Data!$E$5:$E$364,0),INDEX(Data!$CC$13:$CD$19,MATCH("Year 3",Data!$CC$13:$CC$19),2))</f>
        <v>0</v>
      </c>
      <c r="J13" s="24">
        <f>INDEX(Data!$E$5:$BX$364,MATCH($B$4,Data!$E$5:$E$364,0),INDEX(Data!$CC$13:$CD$19,MATCH("Year 3",Data!$CC$13:$CC$19),2))</f>
        <v>0</v>
      </c>
      <c r="K13" s="24">
        <f>INDEX(Data!$E$5:$BX$364,MATCH($B$4,Data!$E$5:$E$364,0),INDEX(Data!$CC$13:$CD$19,MATCH("Year 3",Data!$CC$13:$CC$19),2))</f>
        <v>0</v>
      </c>
      <c r="L13" s="149"/>
      <c r="M13" s="25"/>
      <c r="N13" s="26"/>
      <c r="O13" s="26"/>
      <c r="P13" s="26"/>
      <c r="Q13" s="27"/>
    </row>
    <row r="14" spans="2:17" ht="38.25" customHeight="1" x14ac:dyDescent="0.3">
      <c r="C14" s="465" t="s">
        <v>95</v>
      </c>
      <c r="D14" s="465"/>
      <c r="E14" s="25"/>
      <c r="F14" s="25"/>
      <c r="G14" s="25"/>
      <c r="H14" s="24">
        <f>INDEX(Data!$E$5:$BX$364,MATCH($B$4,Data!$E$5:$E$364,0),INDEX(Data!$CC$13:$CD$19,MATCH("Year 4",Data!$CC$13:$CC$19),2))</f>
        <v>0</v>
      </c>
      <c r="I14" s="24">
        <f>INDEX(Data!$E$5:$BX$364,MATCH($B$4,Data!$E$5:$E$364,0),INDEX(Data!$CC$13:$CD$19,MATCH("Year 4",Data!$CC$13:$CC$19),2))</f>
        <v>0</v>
      </c>
      <c r="J14" s="24">
        <f>INDEX(Data!$E$5:$BX$364,MATCH($B$4,Data!$E$5:$E$364,0),INDEX(Data!$CC$13:$CD$19,MATCH("Year 4",Data!$CC$13:$CC$19),2))</f>
        <v>0</v>
      </c>
      <c r="K14" s="24">
        <f>INDEX(Data!$E$5:$BX$364,MATCH($B$4,Data!$E$5:$E$364,0),INDEX(Data!$CC$13:$CD$19,MATCH("Year 4",Data!$CC$13:$CC$19),2))</f>
        <v>0</v>
      </c>
      <c r="L14" s="149"/>
      <c r="M14" s="149"/>
      <c r="N14" s="26"/>
      <c r="O14" s="26"/>
      <c r="P14" s="26"/>
      <c r="Q14" s="20"/>
    </row>
    <row r="15" spans="2:17" ht="38.25" customHeight="1" x14ac:dyDescent="0.3">
      <c r="C15" s="465" t="s">
        <v>96</v>
      </c>
      <c r="D15" s="465"/>
      <c r="E15" s="25"/>
      <c r="F15" s="25"/>
      <c r="G15" s="25"/>
      <c r="H15" s="25"/>
      <c r="I15" s="24">
        <f>INDEX(Data!$E$5:$BX$364,MATCH($B$4,Data!$E$5:$E$364,0),INDEX(Data!$CC$13:$CD$19,MATCH("Year 5",Data!$CC$13:$CC$19),2))</f>
        <v>0</v>
      </c>
      <c r="J15" s="24">
        <f>INDEX(Data!$E$5:$BX$364,MATCH($B$4,Data!$E$5:$E$364,0),INDEX(Data!$CC$13:$CD$19,MATCH("Year 5",Data!$CC$13:$CC$19),2))</f>
        <v>0</v>
      </c>
      <c r="K15" s="24">
        <f>INDEX(Data!$E$5:$BX$364,MATCH($B$4,Data!$E$5:$E$364,0),INDEX(Data!$CC$13:$CD$19,MATCH("Year 5",Data!$CC$13:$CC$19),2))</f>
        <v>0</v>
      </c>
      <c r="L15" s="24">
        <f>INDEX(Data!$E$5:$BX$364,MATCH($B$4,Data!$E$5:$E$364,0),INDEX(Data!$CC$13:$CD$19,MATCH("Year 5",Data!$CC$13:$CC$19),2))</f>
        <v>0</v>
      </c>
      <c r="M15" s="149"/>
      <c r="N15" s="149"/>
      <c r="O15" s="26"/>
      <c r="P15" s="26"/>
      <c r="Q15" s="20"/>
    </row>
    <row r="16" spans="2:17" ht="38.25" customHeight="1" x14ac:dyDescent="0.3">
      <c r="C16" s="465" t="s">
        <v>97</v>
      </c>
      <c r="D16" s="465"/>
      <c r="E16" s="25"/>
      <c r="F16" s="25"/>
      <c r="G16" s="25"/>
      <c r="H16" s="25"/>
      <c r="I16" s="25"/>
      <c r="J16" s="24">
        <f>IF(OR($B4="East Suffolk",$B4="West Suffolk",$B4="Somerset West and Taunton",$B4="Dorset UA",$B4="Bournemouth, Christchurch and Poole"),"N/A",INDEX(Data!$E$5:$BX$364,MATCH($B$4,Data!$E$5:$E$364,0),INDEX(Data!$CC$13:$CD$19,MATCH("Year 6",Data!$CC$13:$CC$19),2)))</f>
        <v>0</v>
      </c>
      <c r="K16" s="24">
        <f>IF(OR($B4="East Suffolk",$B4="West Suffolk",$B4="Somerset West and Taunton",$B4="Dorset UA",$B4="Bournemouth, Christchurch and Poole"),"N/A",INDEX(Data!$E$5:$BX$364,MATCH($B$4,Data!$E$5:$E$364,0),INDEX(Data!$CC$13:$CD$19,MATCH("Year 6",Data!$CC$13:$CC$19),2)))</f>
        <v>0</v>
      </c>
      <c r="L16" s="24">
        <f>IF(OR($B4="East Suffolk",$B4="West Suffolk",$B4="Somerset West and Taunton",$B4="Dorset UA",$B4="Bournemouth, Christchurch and Poole"),"N/A",INDEX(Data!$E$5:$BX$364,MATCH($B$4,Data!$E$5:$E$364,0),INDEX(Data!$CC$13:$CD$19,MATCH("Year 6",Data!$CC$13:$CC$19),2)))</f>
        <v>0</v>
      </c>
      <c r="M16" s="24">
        <f>IF(OR($B4="Suffolk Coastal",$B4="Waveney",$B4="Forest Heath",$B4="St Edmundsbury",$B4="West Somerset",B4="Taunton Deane",B4="Dorset",B4="East Dorset",B4="North Dorset",B4="Purbeck",B4="Weymouth &amp; Portland",B4="West Dorset",B4="Bournemouth UA",B4="Christchurch",B4="Poole UA"),"N/A",INDEX(Data!$E$5:$BZ$364,MATCH($B$4,Data!$E$5:$E$364,0),INDEX(Data!$CC$13:$CD$20,MATCH("Year 6",Data!$CC$13:$CC$20),2)))</f>
        <v>0</v>
      </c>
      <c r="N16" s="149"/>
      <c r="O16" s="26"/>
      <c r="P16" s="26"/>
      <c r="Q16" s="20"/>
    </row>
    <row r="17" spans="3:18" ht="38.25" customHeight="1" x14ac:dyDescent="0.3">
      <c r="C17" s="463" t="s">
        <v>98</v>
      </c>
      <c r="D17" s="464"/>
      <c r="E17" s="28"/>
      <c r="F17" s="28"/>
      <c r="G17" s="28"/>
      <c r="H17" s="28"/>
      <c r="I17" s="28"/>
      <c r="J17" s="150"/>
      <c r="K17" s="24">
        <f>IF(OR($B4="East Suffolk",$B4="West Suffolk",$B4="Somerset West and Taunton",$B4="Dorset UA",$B4="Bournemouth, Christchurch and Poole"),"N/A",INDEX(Data!$E$5:$BX$364,MATCH($B$4,Data!$E$5:$E$364,0),INDEX(Data!$CC$13:$CD$19,MATCH("Year 7",Data!$CC$13:$CC$19),2)))</f>
        <v>0</v>
      </c>
      <c r="L17" s="24">
        <f>IF(OR($B4="East Suffolk",$B4="West Suffolk",$B4="Somerset West and Taunton",$B4="Dorset UA",$B4="Bournemouth, Christchurch and Poole"),"N/A",INDEX(Data!$E$5:$BX$364,MATCH($B$4,Data!$E$5:$E$364,0),INDEX(Data!$CC$13:$CD$19,MATCH("Year 7",Data!$CC$13:$CC$19),2)))</f>
        <v>0</v>
      </c>
      <c r="M17" s="24">
        <f>IF(OR($B4="Suffolk Coastal",$B4="Waveney",$B4="Forest Heath",$B4="St Edmundsbury",$B4="West Somerset",B4="Taunton Deane",B4="Dorset",B4="East Dorset",B4="North Dorset",B4="Purbeck",B4="Weymouth &amp; Portland",B4="West Dorset",B4="Bournemouth UA",B4="Christchurch",B4="Poole UA"),"N/A",INDEX(Data!$E$5:$BZ$364,MATCH($B$4,Data!$E$5:$E$364,0),INDEX(Data!$CC$13:$CD$20,MATCH("Year 7",Data!$CC$13:$CC$20),2)))</f>
        <v>0</v>
      </c>
      <c r="N17" s="24">
        <f>IF(OR($B4="Suffolk Coastal",$B4="Waveney",$B4="Forest Heath",$B4="St Edmundsbury",$B4="West Somerset",B4="Taunton Deane",B4="Dorset",B4="East Dorset",B4="North Dorset",B4="Purbeck",B4="Weymouth &amp; Portland",B4="West Dorset",B4="Bournemouth UA",B4="Christchurch",B4="Poole UA"),"N/A",INDEX(Data!$E$5:$BZ$364,MATCH($B$4,Data!$E$5:$E$364,0),INDEX(Data!$CC$13:$CD$20,MATCH("Year 7",Data!$CC$13:$CC$20),2)))</f>
        <v>0</v>
      </c>
      <c r="O17" s="26"/>
      <c r="P17" s="26"/>
      <c r="Q17" s="20"/>
    </row>
    <row r="18" spans="3:18" ht="38.25" customHeight="1" x14ac:dyDescent="0.3">
      <c r="C18" s="463" t="s">
        <v>99</v>
      </c>
      <c r="D18" s="464"/>
      <c r="E18" s="28"/>
      <c r="F18" s="28"/>
      <c r="G18" s="28"/>
      <c r="H18" s="28"/>
      <c r="I18" s="28"/>
      <c r="J18" s="149"/>
      <c r="K18" s="150"/>
      <c r="L18" s="24">
        <f>IF(OR($B4="East Suffolk",$B4="West Suffolk",$B4="Somerset West and Taunton",$B4="Dorset UA",$B4="Bournemouth, Christchurch and Poole"),"N/A",INDEX(Data!$E$5:$BZ$364,MATCH($B$4,Data!$E$5:$E$364,0),INDEX(Data!$CC$13:$CD$20,MATCH("Year 8",Data!$CC$13:$CC$20),2)))</f>
        <v>0</v>
      </c>
      <c r="M18" s="24">
        <f>IF(OR($B4="Suffolk Coastal",$B4="Waveney",$B4="Forest Heath",$B4="St Edmundsbury",$B4="West Somerset",B4="Taunton Deane",B4="Dorset",B4="East Dorset",B4="North Dorset",B4="Purbeck",B4="Weymouth &amp; Portland",B4="West Dorset",B4="Bournemouth UA",B4="Christchurch",B4="Poole UA"),"N/A",INDEX(Data!$E$5:$BZ$364,MATCH($B$4,Data!$E$5:$E$364,0),INDEX(Data!$CC$13:$CD$20,MATCH("Year 8",Data!$CC$13:$CC$20,0),2)))</f>
        <v>0</v>
      </c>
      <c r="N18" s="24">
        <f>IF(OR($B4="Suffolk Coastal",$B4="Waveney",$B4="Forest Heath",$B4="St Edmundsbury",$B4="West Somerset",B4="Taunton Deane",B4="Dorset",B4="East Dorset",B4="North Dorset",B4="Purbeck",B4="Weymouth &amp; Portland",B4="West Dorset",B4="Bournemouth UA",B4="Christchurch",B4="Poole UA"),"N/A",INDEX(Data!$E$5:$BZ$364,MATCH($B$4,Data!$E$5:$E$364,0),INDEX(Data!$CC$13:$CD$20,MATCH("Year 8",Data!$CC$13:$CC$20),2)))</f>
        <v>0</v>
      </c>
      <c r="O18" s="24">
        <f>IF(OR($B4="Suffolk Coastal",$B4="Waveney",$B4="Forest Heath",$B4="St Edmundsbury",$B4="West Somerset",B4="Taunton Deane",B4="Dorset",B4="East Dorset",B4="North Dorset",B4="Purbeck",B4="Weymouth &amp; Portland",B4="West Dorset",B4="Bournemouth UA",B4="Christchurch",B4="Poole UA"),"N/A",INDEX(Data!$E$5:$BZ$364,MATCH($B$4,Data!$E$5:$E$364,0),INDEX(Data!$CC$13:$CD$20,MATCH("Year 8",Data!$CC$13:$CC$20),2)))</f>
        <v>0</v>
      </c>
      <c r="P18" s="26"/>
      <c r="Q18" s="20"/>
    </row>
    <row r="19" spans="3:18" ht="38.25" customHeight="1" x14ac:dyDescent="0.3">
      <c r="C19" s="463" t="s">
        <v>100</v>
      </c>
      <c r="D19" s="464"/>
      <c r="E19" s="28"/>
      <c r="F19" s="28"/>
      <c r="G19" s="28"/>
      <c r="H19" s="28"/>
      <c r="I19" s="28"/>
      <c r="J19" s="28"/>
      <c r="K19" s="28"/>
      <c r="L19" s="28"/>
      <c r="M19" s="24">
        <f>IF(OR($B4="Suffolk Coastal",$B4="Waveney",$B4="Forest Heath",$B4="St Edmundsbury",$B4="West Somerset",B4="Taunton Deane",B4="Dorset",B4="East Dorset",B4="North Dorset",B4="Purbeck",B4="Weymouth &amp; Portland",B4="West Dorset",B4="Bournemouth UA",B4="Christchurch",B4="Poole UA"),"N/A",INDEX('Y9 data'!F$4:F$364,MATCH($B4,'Y9 data'!E$4:E$364,0)))</f>
        <v>0</v>
      </c>
      <c r="N19" s="24">
        <f>IF(OR($B4="Suffolk Coastal",$B4="Waveney",$B4="Forest Heath",$B4="St Edmundsbury",$B4="West Somerset",$B4="Taunton Deane",$B4="Dorset",$B4="East Dorset",$B4="North Dorset",$B4="Purbeck",$B4="Weymouth &amp; Portland",$B4="West Dorset",$B4="Bournemouth UA",$B4="Christchurch",$B4="Poole Ua"),"N/A",M19)</f>
        <v>0</v>
      </c>
      <c r="O19" s="24">
        <f>IF(OR($B4="Suffolk Coastal",$B4="Waveney",$B4="Forest Heath",$B4="St Edmundsbury",$B4="West Somerset",B4="Taunton Deane",B4="Dorset",B4="East Dorset",B4="North Dorset",B4="Purbeck",B4="Weymouth &amp; Portland",B4="West Dorset",B4="Bournemouth UA",B4="Christchurch",B4="Poole Ua"),"N/A",M19)</f>
        <v>0</v>
      </c>
      <c r="P19" s="24">
        <f>IF(OR($B4="Suffolk Coastal",$B4="Waveney",$B4="Forest Heath",$B4="St Edmundsbury",$B4="West Somerset",B4="Taunton Deane",B4="Dorset",B4="East Dorset",B4="North Dorset",B4="Purbeck",B4="Weymouth &amp; Portland",B4="West Dorset",B4="Bournemouth UA",B4="Christchurch",B4="Poole UA"),"N/A",M19)</f>
        <v>0</v>
      </c>
      <c r="Q19" s="20"/>
    </row>
    <row r="20" spans="3:18" ht="38.25" customHeight="1" x14ac:dyDescent="0.4">
      <c r="C20" s="465" t="s">
        <v>101</v>
      </c>
      <c r="D20" s="463"/>
      <c r="E20" s="28"/>
      <c r="F20" s="28"/>
      <c r="G20" s="28"/>
      <c r="H20" s="28"/>
      <c r="I20" s="28"/>
      <c r="J20" s="28"/>
      <c r="K20" s="28"/>
      <c r="L20" s="28"/>
      <c r="M20" s="388">
        <f>IF(OR($B4="Suffolk Coastal",$B4="Waveney",$B4="Forest Heath",$B4="St Edmundsbury",$B4="West Somerset",B4="Taunton Deane",B4="Dorset",B4="East Dorset",B4="North Dorset",B4="Purbeck",B4="Weymouth &amp; Portland",B4="West Dorset",B4="Bournemouth UA",B4="Christchurch",B4="Poole UA"),"N/A",SUM(M16:M19))</f>
        <v>0</v>
      </c>
      <c r="N20" s="28"/>
      <c r="O20" s="28"/>
      <c r="P20" s="28"/>
      <c r="Q20" s="460"/>
      <c r="R20" s="461"/>
    </row>
    <row r="21" spans="3:18" ht="38.25" customHeight="1" x14ac:dyDescent="0.5">
      <c r="C21" s="27"/>
      <c r="D21" s="30"/>
      <c r="E21" s="31"/>
      <c r="F21" s="181">
        <f>F11</f>
        <v>0</v>
      </c>
      <c r="G21" s="181">
        <f>G11+G12</f>
        <v>0</v>
      </c>
      <c r="H21" s="181">
        <f>H11+H12+H13</f>
        <v>0</v>
      </c>
      <c r="I21" s="181">
        <f>I11+I12+I13+I14</f>
        <v>0</v>
      </c>
      <c r="J21" s="181">
        <f>J11+J12+J13+J14+J15</f>
        <v>0</v>
      </c>
      <c r="K21" s="181">
        <f>K13+K14+K15+K16</f>
        <v>0</v>
      </c>
      <c r="L21" s="295">
        <f>L15+L17+L16</f>
        <v>0</v>
      </c>
      <c r="M21" s="362">
        <f>M16+M17+M18</f>
        <v>0</v>
      </c>
      <c r="O21" s="6"/>
      <c r="P21" s="34"/>
      <c r="Q21" s="20"/>
    </row>
    <row r="22" spans="3:18" ht="38.25" customHeight="1" x14ac:dyDescent="0.5">
      <c r="C22" s="473" t="s">
        <v>102</v>
      </c>
      <c r="D22" s="473"/>
      <c r="E22" s="473"/>
      <c r="F22" s="31"/>
      <c r="G22" s="31"/>
      <c r="H22" s="31"/>
      <c r="I22" s="31"/>
      <c r="J22" s="31"/>
      <c r="K22" s="31"/>
      <c r="L22" s="17"/>
      <c r="M22" s="32"/>
      <c r="N22" s="384"/>
      <c r="O22" s="6"/>
      <c r="P22" s="34"/>
      <c r="Q22" s="20"/>
    </row>
    <row r="23" spans="3:18" ht="38.25" customHeight="1" x14ac:dyDescent="0.5">
      <c r="C23" s="35" t="s">
        <v>103</v>
      </c>
      <c r="E23" s="36">
        <f>M16</f>
        <v>0</v>
      </c>
      <c r="F23" s="31"/>
      <c r="G23" s="31"/>
      <c r="H23" s="31"/>
      <c r="I23" s="31"/>
      <c r="J23" s="31"/>
      <c r="K23" s="31"/>
      <c r="L23" s="17"/>
      <c r="M23" s="32"/>
      <c r="O23" s="6"/>
      <c r="P23" s="34"/>
      <c r="Q23" s="20"/>
    </row>
    <row r="24" spans="3:18" ht="38.25" customHeight="1" x14ac:dyDescent="0.5">
      <c r="C24" s="35" t="s">
        <v>104</v>
      </c>
      <c r="E24" s="36">
        <f>M17</f>
        <v>0</v>
      </c>
      <c r="F24" s="31"/>
      <c r="G24" s="31"/>
      <c r="H24" s="31"/>
      <c r="I24" s="31"/>
      <c r="J24" s="31"/>
      <c r="K24" s="31"/>
      <c r="L24" s="17"/>
      <c r="M24" s="32"/>
      <c r="O24" s="6"/>
      <c r="P24" s="34"/>
      <c r="Q24" s="20"/>
    </row>
    <row r="25" spans="3:18" ht="38.25" customHeight="1" x14ac:dyDescent="0.5">
      <c r="C25" s="35" t="s">
        <v>105</v>
      </c>
      <c r="E25" s="36">
        <f>M18</f>
        <v>0</v>
      </c>
      <c r="F25" s="31"/>
      <c r="G25" s="31"/>
      <c r="H25" s="31"/>
      <c r="I25" s="31"/>
      <c r="J25" s="31"/>
      <c r="K25" s="31"/>
      <c r="L25" s="17"/>
      <c r="M25" s="32"/>
      <c r="O25" s="6"/>
      <c r="P25" s="34"/>
      <c r="Q25" s="20"/>
    </row>
    <row r="26" spans="3:18" ht="38.25" customHeight="1" x14ac:dyDescent="0.5">
      <c r="C26" s="35" t="s">
        <v>106</v>
      </c>
      <c r="E26" s="36">
        <f>M19</f>
        <v>0</v>
      </c>
      <c r="F26" s="31"/>
      <c r="G26" s="31"/>
      <c r="H26" s="31"/>
      <c r="I26" s="31"/>
      <c r="J26" s="31"/>
      <c r="K26" s="31"/>
      <c r="L26" s="17"/>
      <c r="M26" s="32"/>
      <c r="O26" s="6"/>
      <c r="P26" s="34"/>
      <c r="Q26" s="20"/>
    </row>
    <row r="27" spans="3:18" ht="50.25" customHeight="1" x14ac:dyDescent="0.3">
      <c r="C27" s="37" t="s">
        <v>107</v>
      </c>
      <c r="D27" s="38"/>
      <c r="E27" s="39">
        <f>IF(AND(E26="N/A",E25="N/A",E24="N/A",E23="N/A"),"N/A",(SUM(E23:E26)))</f>
        <v>0</v>
      </c>
      <c r="F27" s="31"/>
      <c r="G27" s="31"/>
      <c r="H27" s="31"/>
      <c r="I27" s="31"/>
      <c r="J27" s="31"/>
      <c r="K27" s="31"/>
      <c r="L27" s="17"/>
      <c r="M27" s="32"/>
      <c r="O27" s="462"/>
    </row>
    <row r="28" spans="3:18" ht="15.75" customHeight="1" x14ac:dyDescent="0.3">
      <c r="F28" s="31"/>
      <c r="G28" s="31"/>
      <c r="H28" s="31"/>
      <c r="I28" s="31"/>
      <c r="J28" s="31"/>
      <c r="K28" s="31"/>
      <c r="L28" s="17"/>
      <c r="M28" s="32"/>
      <c r="O28" s="462"/>
    </row>
    <row r="29" spans="3:18" ht="15.75" customHeight="1" x14ac:dyDescent="0.3">
      <c r="F29" s="31"/>
      <c r="G29" s="31"/>
      <c r="H29" s="31"/>
      <c r="I29" s="31"/>
      <c r="J29" s="31"/>
      <c r="K29" s="31"/>
      <c r="L29" s="17"/>
      <c r="M29" s="32"/>
      <c r="O29" s="462"/>
    </row>
    <row r="30" spans="3:18" ht="15.75" customHeight="1" x14ac:dyDescent="0.3">
      <c r="F30" s="31"/>
      <c r="G30" s="31"/>
      <c r="H30" s="31"/>
      <c r="I30" s="31"/>
      <c r="J30" s="31"/>
      <c r="K30" s="31"/>
      <c r="L30" s="17"/>
      <c r="M30" s="32"/>
      <c r="O30" s="462"/>
    </row>
    <row r="31" spans="3:18" ht="15.75" customHeight="1" x14ac:dyDescent="0.3">
      <c r="F31" s="31"/>
      <c r="G31" s="31"/>
      <c r="H31" s="31"/>
      <c r="I31" s="31"/>
      <c r="J31" s="31"/>
      <c r="K31" s="31"/>
      <c r="L31" s="17"/>
      <c r="M31" s="32"/>
      <c r="O31" s="462"/>
    </row>
    <row r="32" spans="3:18" ht="15.75" customHeight="1" x14ac:dyDescent="0.3">
      <c r="F32" s="31"/>
      <c r="G32" s="31"/>
      <c r="H32" s="31"/>
      <c r="I32" s="31"/>
      <c r="J32" s="31"/>
      <c r="K32" s="31"/>
      <c r="L32" s="17"/>
      <c r="M32" s="32"/>
      <c r="O32" s="462"/>
    </row>
    <row r="33" spans="2:17" ht="36" customHeight="1" x14ac:dyDescent="0.35">
      <c r="B33" s="40" t="s">
        <v>108</v>
      </c>
      <c r="C33" s="27"/>
      <c r="D33" s="30"/>
      <c r="E33" s="31"/>
      <c r="F33" s="426"/>
      <c r="G33" s="426"/>
      <c r="H33" s="426"/>
      <c r="I33" s="426"/>
      <c r="J33" s="426"/>
      <c r="K33" s="426"/>
      <c r="L33" s="426"/>
      <c r="M33" s="426"/>
      <c r="N33" s="426"/>
      <c r="O33" s="462"/>
      <c r="P33" s="41"/>
    </row>
    <row r="34" spans="2:17" ht="33.75" customHeight="1" x14ac:dyDescent="0.3">
      <c r="B34" s="472" t="s">
        <v>109</v>
      </c>
      <c r="C34" s="472"/>
      <c r="D34" s="472"/>
      <c r="E34" s="472"/>
      <c r="F34" s="472"/>
      <c r="G34" s="472"/>
      <c r="H34" s="472"/>
      <c r="I34" s="472"/>
      <c r="J34" s="472"/>
      <c r="K34" s="472"/>
      <c r="L34" s="472"/>
      <c r="M34" s="435"/>
      <c r="N34" s="435"/>
      <c r="O34" s="462"/>
    </row>
    <row r="35" spans="2:17" ht="25.8" x14ac:dyDescent="0.5">
      <c r="B35" s="432" t="s">
        <v>110</v>
      </c>
      <c r="C35" s="435"/>
      <c r="D35" s="435"/>
      <c r="E35" s="435"/>
      <c r="F35" s="433"/>
      <c r="G35" s="433"/>
      <c r="H35" s="433"/>
      <c r="I35" s="433"/>
      <c r="J35" s="433"/>
      <c r="K35" s="433"/>
      <c r="L35" s="433"/>
      <c r="M35" s="433"/>
      <c r="N35" s="433"/>
      <c r="O35" s="462"/>
      <c r="P35" s="42"/>
      <c r="Q35" s="6"/>
    </row>
    <row r="36" spans="2:17" ht="35.25" customHeight="1" x14ac:dyDescent="0.3">
      <c r="B36" s="471" t="s">
        <v>111</v>
      </c>
      <c r="C36" s="471"/>
      <c r="D36" s="471"/>
      <c r="E36" s="471"/>
      <c r="F36" s="471"/>
      <c r="G36" s="471"/>
      <c r="H36" s="434"/>
      <c r="I36" s="434"/>
      <c r="J36" s="434"/>
      <c r="K36" s="434"/>
      <c r="L36" s="434"/>
      <c r="M36" s="434"/>
      <c r="N36" s="434"/>
    </row>
    <row r="37" spans="2:17" ht="6" customHeight="1" x14ac:dyDescent="0.3">
      <c r="B37" s="431"/>
      <c r="C37" s="431"/>
      <c r="D37" s="431"/>
      <c r="E37" s="431"/>
      <c r="F37" s="431"/>
      <c r="G37" s="431"/>
      <c r="H37" s="434"/>
      <c r="I37" s="434"/>
      <c r="J37" s="434"/>
      <c r="K37" s="434"/>
      <c r="L37" s="434"/>
      <c r="M37" s="434"/>
      <c r="N37" s="434"/>
    </row>
    <row r="38" spans="2:17" ht="15.6" x14ac:dyDescent="0.3">
      <c r="B38" s="103" t="str">
        <f>IF(B4="Bassetlaw",'Table of new La '!C3,IF(B4="Nottinghamshire",'Table of new La '!C4,IF(OR(B4="Suffolk coastal",B4="Waveney"),'Table of new La '!C5,IF(OR(B4="Forest heath",B4="St Edmundsbury"),'Table of new La '!C6,IF(OR(B4="West Somerset",B4="Taunton Deane"),'Table of new La '!C7,IF(OR(B4="East Dorset",B4="North Dorset",B4="Purbeck",B4="Weymouth &amp; Portland",B4="West Dorset"),'Table of new La '!C8,IF(OR(B4="Bournemouth UA",B4="Christchurch",B4="Poole UA"),'Table of new La '!C9,IF(B4="East Suffolk",'Table of new La '!C12,IF(B4="West Suffolk",'Table of new La '!C13,IF(B4="Somerset West and Taunton",'Table of new La '!C14,IF(B4="Dorset UA",'Table of new La '!C15,IF(B4="Bournemouth, Christchurch and Poole",'Table of new La '!C16,IF(B4="Dorset",'Table of new La '!C10,"")))))))))))))</f>
        <v/>
      </c>
    </row>
    <row r="39" spans="2:17" ht="22.5" customHeight="1" x14ac:dyDescent="0.3"/>
    <row r="40" spans="2:17" ht="21.75" customHeight="1" x14ac:dyDescent="0.3"/>
    <row r="41" spans="2:17" x14ac:dyDescent="0.3">
      <c r="C41" s="6"/>
    </row>
    <row r="42" spans="2:17" x14ac:dyDescent="0.3">
      <c r="C42" s="170"/>
    </row>
    <row r="43" spans="2:17" x14ac:dyDescent="0.3">
      <c r="C43" s="170"/>
    </row>
    <row r="44" spans="2:17" ht="21" x14ac:dyDescent="0.4">
      <c r="B44" s="5"/>
      <c r="C44" s="170"/>
    </row>
    <row r="45" spans="2:17" ht="21" hidden="1" x14ac:dyDescent="0.4">
      <c r="B45" s="5"/>
      <c r="C45" s="173" t="s">
        <v>112</v>
      </c>
      <c r="D45" s="43"/>
      <c r="E45" s="43"/>
      <c r="F45" s="6"/>
    </row>
    <row r="46" spans="2:17" ht="21" hidden="1" x14ac:dyDescent="0.4">
      <c r="B46" s="5"/>
      <c r="C46" s="44" t="s">
        <v>113</v>
      </c>
      <c r="D46" s="43"/>
      <c r="E46" s="43"/>
      <c r="F46" s="6"/>
    </row>
    <row r="47" spans="2:17" ht="21" hidden="1" x14ac:dyDescent="0.4">
      <c r="B47" s="5"/>
      <c r="C47" s="1" t="s">
        <v>114</v>
      </c>
      <c r="D47" s="45"/>
      <c r="E47" s="46"/>
      <c r="F47" s="47"/>
    </row>
    <row r="48" spans="2:17" ht="21" hidden="1" x14ac:dyDescent="0.4">
      <c r="B48" s="5"/>
      <c r="C48" s="174" t="s">
        <v>115</v>
      </c>
      <c r="D48" s="45"/>
      <c r="E48" s="46"/>
      <c r="F48" s="6"/>
    </row>
    <row r="49" spans="2:6" ht="21" hidden="1" x14ac:dyDescent="0.4">
      <c r="B49" s="5"/>
      <c r="C49" s="174" t="s">
        <v>116</v>
      </c>
      <c r="D49" s="45"/>
      <c r="E49" s="46"/>
      <c r="F49" s="6"/>
    </row>
    <row r="50" spans="2:6" ht="21" hidden="1" x14ac:dyDescent="0.4">
      <c r="B50" s="5"/>
      <c r="C50" s="174" t="s">
        <v>117</v>
      </c>
      <c r="D50" s="45"/>
      <c r="E50" s="46"/>
      <c r="F50" s="6"/>
    </row>
    <row r="51" spans="2:6" ht="21" hidden="1" x14ac:dyDescent="0.4">
      <c r="B51" s="5"/>
      <c r="C51" s="174" t="s">
        <v>118</v>
      </c>
      <c r="D51" s="45"/>
      <c r="E51" s="46"/>
      <c r="F51" s="6"/>
    </row>
    <row r="52" spans="2:6" ht="21" hidden="1" x14ac:dyDescent="0.4">
      <c r="B52" s="5"/>
      <c r="C52" s="174" t="s">
        <v>119</v>
      </c>
      <c r="D52" s="45"/>
      <c r="E52" s="46"/>
      <c r="F52" s="6"/>
    </row>
    <row r="53" spans="2:6" ht="21" hidden="1" x14ac:dyDescent="0.4">
      <c r="B53" s="5"/>
      <c r="C53" s="174" t="s">
        <v>120</v>
      </c>
      <c r="D53" s="45"/>
      <c r="E53" s="46"/>
      <c r="F53" s="6"/>
    </row>
    <row r="54" spans="2:6" ht="21" hidden="1" x14ac:dyDescent="0.4">
      <c r="B54" s="5"/>
      <c r="C54" s="174" t="s">
        <v>121</v>
      </c>
      <c r="D54" s="45"/>
      <c r="E54" s="46"/>
      <c r="F54" s="6"/>
    </row>
    <row r="55" spans="2:6" ht="21" hidden="1" x14ac:dyDescent="0.4">
      <c r="B55" s="5"/>
      <c r="C55" s="175" t="s">
        <v>122</v>
      </c>
      <c r="D55" s="45"/>
      <c r="E55" s="46"/>
      <c r="F55" s="6"/>
    </row>
    <row r="56" spans="2:6" ht="21" hidden="1" x14ac:dyDescent="0.4">
      <c r="B56" s="5"/>
      <c r="C56" s="174" t="s">
        <v>123</v>
      </c>
      <c r="D56" s="45"/>
      <c r="E56" s="46"/>
      <c r="F56" s="6"/>
    </row>
    <row r="57" spans="2:6" ht="21" hidden="1" x14ac:dyDescent="0.4">
      <c r="B57" s="5"/>
      <c r="C57" s="174" t="s">
        <v>124</v>
      </c>
      <c r="D57" s="5"/>
      <c r="E57" s="46"/>
    </row>
    <row r="58" spans="2:6" ht="21" hidden="1" x14ac:dyDescent="0.4">
      <c r="B58" s="5"/>
      <c r="C58" s="174" t="s">
        <v>125</v>
      </c>
      <c r="D58" s="5"/>
      <c r="E58" s="46"/>
    </row>
    <row r="59" spans="2:6" ht="21" hidden="1" x14ac:dyDescent="0.4">
      <c r="B59" s="5"/>
      <c r="C59" s="174" t="s">
        <v>126</v>
      </c>
      <c r="D59" s="5"/>
      <c r="E59" s="46"/>
    </row>
    <row r="60" spans="2:6" ht="21" hidden="1" x14ac:dyDescent="0.4">
      <c r="B60" s="5"/>
      <c r="C60" s="174" t="s">
        <v>127</v>
      </c>
      <c r="D60" s="5"/>
      <c r="E60" s="46"/>
    </row>
    <row r="61" spans="2:6" ht="21" hidden="1" x14ac:dyDescent="0.4">
      <c r="B61" s="5"/>
      <c r="C61" s="174" t="s">
        <v>128</v>
      </c>
      <c r="D61" s="5"/>
      <c r="E61" s="46"/>
    </row>
    <row r="62" spans="2:6" ht="21" hidden="1" x14ac:dyDescent="0.4">
      <c r="B62" s="5"/>
      <c r="C62" s="174" t="s">
        <v>129</v>
      </c>
      <c r="D62" s="5"/>
      <c r="E62" s="46"/>
    </row>
    <row r="63" spans="2:6" ht="21" hidden="1" x14ac:dyDescent="0.4">
      <c r="B63" s="5"/>
      <c r="C63" s="174" t="s">
        <v>130</v>
      </c>
      <c r="D63" s="5"/>
      <c r="E63" s="46"/>
    </row>
    <row r="64" spans="2:6" ht="21" hidden="1" x14ac:dyDescent="0.4">
      <c r="B64" s="5"/>
      <c r="C64" s="174" t="s">
        <v>131</v>
      </c>
      <c r="D64" s="5"/>
      <c r="E64" s="46"/>
    </row>
    <row r="65" spans="2:5" ht="21" hidden="1" x14ac:dyDescent="0.4">
      <c r="B65" s="5"/>
      <c r="C65" s="174" t="s">
        <v>132</v>
      </c>
      <c r="D65" s="5"/>
      <c r="E65" s="46"/>
    </row>
    <row r="66" spans="2:5" ht="21" hidden="1" x14ac:dyDescent="0.4">
      <c r="B66" s="5"/>
      <c r="C66" s="174" t="s">
        <v>133</v>
      </c>
      <c r="D66" s="5"/>
      <c r="E66" s="46"/>
    </row>
    <row r="67" spans="2:5" ht="21" hidden="1" x14ac:dyDescent="0.4">
      <c r="B67" s="5"/>
      <c r="C67" s="174" t="s">
        <v>134</v>
      </c>
      <c r="D67" s="5"/>
      <c r="E67" s="46"/>
    </row>
    <row r="68" spans="2:5" ht="21" hidden="1" x14ac:dyDescent="0.4">
      <c r="B68" s="5"/>
      <c r="C68" s="174" t="s">
        <v>135</v>
      </c>
      <c r="D68" s="5"/>
      <c r="E68" s="46"/>
    </row>
    <row r="69" spans="2:5" ht="21" hidden="1" x14ac:dyDescent="0.4">
      <c r="B69" s="5"/>
      <c r="C69" s="174" t="s">
        <v>136</v>
      </c>
      <c r="D69" s="5"/>
      <c r="E69" s="46"/>
    </row>
    <row r="70" spans="2:5" ht="21" hidden="1" x14ac:dyDescent="0.4">
      <c r="B70" s="5"/>
      <c r="C70" s="174" t="s">
        <v>137</v>
      </c>
      <c r="D70" s="5"/>
      <c r="E70" s="46"/>
    </row>
    <row r="71" spans="2:5" ht="21" hidden="1" x14ac:dyDescent="0.4">
      <c r="B71" s="5"/>
      <c r="C71" s="174" t="s">
        <v>138</v>
      </c>
      <c r="D71" s="5"/>
      <c r="E71" s="46"/>
    </row>
    <row r="72" spans="2:5" ht="21" hidden="1" x14ac:dyDescent="0.4">
      <c r="B72" s="5"/>
      <c r="C72" s="174" t="s">
        <v>139</v>
      </c>
      <c r="D72" s="5"/>
      <c r="E72" s="46"/>
    </row>
    <row r="73" spans="2:5" ht="21" hidden="1" x14ac:dyDescent="0.4">
      <c r="B73" s="5"/>
      <c r="C73" s="174" t="s">
        <v>140</v>
      </c>
      <c r="D73" s="5"/>
      <c r="E73" s="46"/>
    </row>
    <row r="74" spans="2:5" ht="21" hidden="1" x14ac:dyDescent="0.4">
      <c r="B74" s="5"/>
      <c r="C74" s="365" t="s">
        <v>67</v>
      </c>
      <c r="D74" s="5"/>
      <c r="E74" s="46"/>
    </row>
    <row r="75" spans="2:5" ht="21" hidden="1" x14ac:dyDescent="0.4">
      <c r="B75" s="5"/>
      <c r="C75" s="174" t="s">
        <v>141</v>
      </c>
      <c r="D75" s="5"/>
      <c r="E75" s="46"/>
    </row>
    <row r="76" spans="2:5" ht="21" hidden="1" x14ac:dyDescent="0.4">
      <c r="B76" s="5"/>
      <c r="C76" s="174" t="s">
        <v>142</v>
      </c>
      <c r="D76" s="5"/>
      <c r="E76" s="46"/>
    </row>
    <row r="77" spans="2:5" ht="21" hidden="1" x14ac:dyDescent="0.4">
      <c r="B77" s="5"/>
      <c r="C77" s="174" t="s">
        <v>143</v>
      </c>
      <c r="D77" s="5"/>
      <c r="E77" s="46"/>
    </row>
    <row r="78" spans="2:5" ht="21" hidden="1" x14ac:dyDescent="0.4">
      <c r="B78" s="5"/>
      <c r="C78" s="174" t="s">
        <v>144</v>
      </c>
      <c r="D78" s="5"/>
      <c r="E78" s="46"/>
    </row>
    <row r="79" spans="2:5" ht="21" hidden="1" x14ac:dyDescent="0.4">
      <c r="B79" s="5"/>
      <c r="C79" s="174" t="s">
        <v>145</v>
      </c>
      <c r="D79" s="5"/>
      <c r="E79" s="46"/>
    </row>
    <row r="80" spans="2:5" ht="21" hidden="1" x14ac:dyDescent="0.4">
      <c r="B80" s="5"/>
      <c r="C80" s="174" t="s">
        <v>146</v>
      </c>
      <c r="D80" s="5"/>
      <c r="E80" s="46"/>
    </row>
    <row r="81" spans="2:5" ht="21" hidden="1" x14ac:dyDescent="0.4">
      <c r="B81" s="5"/>
      <c r="C81" s="174" t="s">
        <v>147</v>
      </c>
      <c r="D81" s="5"/>
      <c r="E81" s="46"/>
    </row>
    <row r="82" spans="2:5" ht="21" hidden="1" x14ac:dyDescent="0.4">
      <c r="B82" s="5"/>
      <c r="C82" s="174" t="s">
        <v>148</v>
      </c>
      <c r="D82" s="5"/>
      <c r="E82" s="46"/>
    </row>
    <row r="83" spans="2:5" ht="21" hidden="1" x14ac:dyDescent="0.4">
      <c r="B83" s="5"/>
      <c r="C83" s="174" t="s">
        <v>149</v>
      </c>
      <c r="D83" s="5"/>
      <c r="E83" s="46"/>
    </row>
    <row r="84" spans="2:5" ht="21" hidden="1" x14ac:dyDescent="0.4">
      <c r="B84" s="5"/>
      <c r="C84" s="174" t="s">
        <v>150</v>
      </c>
      <c r="D84" s="5"/>
      <c r="E84" s="46"/>
    </row>
    <row r="85" spans="2:5" ht="21" hidden="1" x14ac:dyDescent="0.4">
      <c r="B85" s="5"/>
      <c r="C85" s="174" t="s">
        <v>151</v>
      </c>
      <c r="D85" s="5"/>
      <c r="E85" s="46"/>
    </row>
    <row r="86" spans="2:5" ht="21" hidden="1" x14ac:dyDescent="0.4">
      <c r="B86" s="5"/>
      <c r="C86" s="174" t="s">
        <v>152</v>
      </c>
      <c r="D86" s="5"/>
      <c r="E86" s="46"/>
    </row>
    <row r="87" spans="2:5" ht="21" hidden="1" x14ac:dyDescent="0.4">
      <c r="B87" s="5"/>
      <c r="C87" s="174" t="s">
        <v>153</v>
      </c>
      <c r="D87" s="5"/>
      <c r="E87" s="46"/>
    </row>
    <row r="88" spans="2:5" ht="21" hidden="1" x14ac:dyDescent="0.4">
      <c r="B88" s="5"/>
      <c r="C88" s="174" t="s">
        <v>154</v>
      </c>
      <c r="D88" s="5"/>
      <c r="E88" s="46"/>
    </row>
    <row r="89" spans="2:5" ht="21" hidden="1" x14ac:dyDescent="0.4">
      <c r="B89" s="5"/>
      <c r="C89" s="174" t="s">
        <v>155</v>
      </c>
      <c r="D89" s="5"/>
      <c r="E89" s="46"/>
    </row>
    <row r="90" spans="2:5" ht="21" hidden="1" x14ac:dyDescent="0.4">
      <c r="B90" s="5"/>
      <c r="C90" s="174" t="s">
        <v>156</v>
      </c>
      <c r="D90" s="5"/>
      <c r="E90" s="46"/>
    </row>
    <row r="91" spans="2:5" ht="21" hidden="1" x14ac:dyDescent="0.4">
      <c r="B91" s="5"/>
      <c r="C91" s="174" t="s">
        <v>157</v>
      </c>
      <c r="D91" s="5"/>
      <c r="E91" s="46"/>
    </row>
    <row r="92" spans="2:5" ht="21" hidden="1" x14ac:dyDescent="0.4">
      <c r="B92" s="5"/>
      <c r="C92" s="174" t="s">
        <v>158</v>
      </c>
      <c r="D92" s="5"/>
      <c r="E92" s="46"/>
    </row>
    <row r="93" spans="2:5" ht="21" hidden="1" x14ac:dyDescent="0.4">
      <c r="B93" s="5"/>
      <c r="C93" s="174" t="s">
        <v>159</v>
      </c>
      <c r="D93" s="5"/>
      <c r="E93" s="46"/>
    </row>
    <row r="94" spans="2:5" ht="21" hidden="1" x14ac:dyDescent="0.4">
      <c r="B94" s="5"/>
      <c r="C94" s="174" t="s">
        <v>160</v>
      </c>
      <c r="D94" s="5"/>
      <c r="E94" s="46"/>
    </row>
    <row r="95" spans="2:5" ht="21" hidden="1" x14ac:dyDescent="0.4">
      <c r="B95" s="5"/>
      <c r="C95" s="174" t="s">
        <v>161</v>
      </c>
      <c r="D95" s="5"/>
      <c r="E95" s="46"/>
    </row>
    <row r="96" spans="2:5" ht="21" hidden="1" x14ac:dyDescent="0.4">
      <c r="B96" s="5"/>
      <c r="C96" s="174" t="s">
        <v>162</v>
      </c>
      <c r="D96" s="5"/>
      <c r="E96" s="46"/>
    </row>
    <row r="97" spans="2:5" ht="21" hidden="1" x14ac:dyDescent="0.4">
      <c r="B97" s="5"/>
      <c r="C97" s="174" t="s">
        <v>163</v>
      </c>
      <c r="D97" s="5"/>
      <c r="E97" s="46"/>
    </row>
    <row r="98" spans="2:5" ht="21" hidden="1" x14ac:dyDescent="0.4">
      <c r="B98" s="5"/>
      <c r="C98" s="174" t="s">
        <v>164</v>
      </c>
      <c r="D98" s="5"/>
      <c r="E98" s="46"/>
    </row>
    <row r="99" spans="2:5" ht="21" hidden="1" x14ac:dyDescent="0.4">
      <c r="B99" s="5"/>
      <c r="C99" s="174" t="s">
        <v>165</v>
      </c>
      <c r="D99" s="5"/>
      <c r="E99" s="46"/>
    </row>
    <row r="100" spans="2:5" ht="21" hidden="1" x14ac:dyDescent="0.4">
      <c r="B100" s="5"/>
      <c r="C100" s="174" t="s">
        <v>166</v>
      </c>
      <c r="D100" s="5"/>
      <c r="E100" s="46"/>
    </row>
    <row r="101" spans="2:5" ht="21" hidden="1" x14ac:dyDescent="0.4">
      <c r="B101" s="5"/>
      <c r="C101" s="174" t="s">
        <v>167</v>
      </c>
      <c r="D101" s="5"/>
      <c r="E101" s="46"/>
    </row>
    <row r="102" spans="2:5" ht="21" hidden="1" x14ac:dyDescent="0.4">
      <c r="B102" s="5"/>
      <c r="C102" s="174" t="s">
        <v>168</v>
      </c>
      <c r="D102" s="5"/>
      <c r="E102" s="46"/>
    </row>
    <row r="103" spans="2:5" ht="21" hidden="1" x14ac:dyDescent="0.4">
      <c r="B103" s="5"/>
      <c r="C103" s="174" t="s">
        <v>169</v>
      </c>
      <c r="D103" s="5"/>
      <c r="E103" s="46"/>
    </row>
    <row r="104" spans="2:5" ht="21" hidden="1" x14ac:dyDescent="0.4">
      <c r="B104" s="5"/>
      <c r="C104" s="174" t="s">
        <v>170</v>
      </c>
      <c r="D104" s="5"/>
      <c r="E104" s="46"/>
    </row>
    <row r="105" spans="2:5" ht="21" hidden="1" x14ac:dyDescent="0.4">
      <c r="B105" s="5"/>
      <c r="C105" s="174" t="s">
        <v>171</v>
      </c>
      <c r="D105" s="5"/>
      <c r="E105" s="46"/>
    </row>
    <row r="106" spans="2:5" ht="21" hidden="1" x14ac:dyDescent="0.4">
      <c r="B106" s="5"/>
      <c r="C106" s="174" t="s">
        <v>172</v>
      </c>
      <c r="D106" s="5"/>
      <c r="E106" s="46"/>
    </row>
    <row r="107" spans="2:5" ht="21" hidden="1" x14ac:dyDescent="0.4">
      <c r="B107" s="5"/>
      <c r="C107" s="174" t="s">
        <v>173</v>
      </c>
      <c r="D107" s="5"/>
      <c r="E107" s="46"/>
    </row>
    <row r="108" spans="2:5" ht="21" hidden="1" x14ac:dyDescent="0.4">
      <c r="B108" s="5"/>
      <c r="C108" s="174" t="s">
        <v>174</v>
      </c>
      <c r="D108" s="5"/>
      <c r="E108" s="46"/>
    </row>
    <row r="109" spans="2:5" ht="21" hidden="1" x14ac:dyDescent="0.4">
      <c r="B109" s="5"/>
      <c r="C109" s="174" t="s">
        <v>175</v>
      </c>
      <c r="D109" s="5"/>
      <c r="E109" s="46"/>
    </row>
    <row r="110" spans="2:5" ht="21" hidden="1" x14ac:dyDescent="0.4">
      <c r="B110" s="5"/>
      <c r="C110" s="174" t="s">
        <v>176</v>
      </c>
      <c r="D110" s="5"/>
      <c r="E110" s="46"/>
    </row>
    <row r="111" spans="2:5" ht="21" hidden="1" x14ac:dyDescent="0.4">
      <c r="B111" s="5"/>
      <c r="C111" s="174" t="s">
        <v>177</v>
      </c>
      <c r="D111" s="5"/>
      <c r="E111" s="46"/>
    </row>
    <row r="112" spans="2:5" ht="21" hidden="1" x14ac:dyDescent="0.4">
      <c r="B112" s="5"/>
      <c r="C112" s="174" t="s">
        <v>178</v>
      </c>
      <c r="D112" s="5"/>
      <c r="E112" s="46"/>
    </row>
    <row r="113" spans="2:5" ht="21" hidden="1" x14ac:dyDescent="0.4">
      <c r="B113" s="5"/>
      <c r="C113" s="174" t="s">
        <v>179</v>
      </c>
      <c r="D113" s="5"/>
      <c r="E113" s="46"/>
    </row>
    <row r="114" spans="2:5" ht="21" hidden="1" x14ac:dyDescent="0.4">
      <c r="B114" s="5"/>
      <c r="C114" s="174" t="s">
        <v>180</v>
      </c>
      <c r="D114" s="5"/>
      <c r="E114" s="46"/>
    </row>
    <row r="115" spans="2:5" ht="21" hidden="1" x14ac:dyDescent="0.4">
      <c r="B115" s="5"/>
      <c r="C115" s="174" t="s">
        <v>181</v>
      </c>
      <c r="D115" s="5"/>
      <c r="E115" s="46"/>
    </row>
    <row r="116" spans="2:5" ht="21" hidden="1" x14ac:dyDescent="0.4">
      <c r="B116" s="5"/>
      <c r="C116" s="174" t="s">
        <v>182</v>
      </c>
      <c r="D116" s="5"/>
      <c r="E116" s="46"/>
    </row>
    <row r="117" spans="2:5" ht="21" hidden="1" x14ac:dyDescent="0.4">
      <c r="B117" s="5"/>
      <c r="C117" s="174" t="s">
        <v>183</v>
      </c>
      <c r="D117" s="5"/>
      <c r="E117" s="46"/>
    </row>
    <row r="118" spans="2:5" ht="21" hidden="1" x14ac:dyDescent="0.4">
      <c r="B118" s="5"/>
      <c r="C118" s="174" t="s">
        <v>184</v>
      </c>
      <c r="D118" s="5"/>
      <c r="E118" s="46"/>
    </row>
    <row r="119" spans="2:5" ht="21" hidden="1" x14ac:dyDescent="0.4">
      <c r="B119" s="5"/>
      <c r="C119" s="174" t="s">
        <v>185</v>
      </c>
      <c r="D119" s="5"/>
      <c r="E119" s="46"/>
    </row>
    <row r="120" spans="2:5" ht="21" hidden="1" x14ac:dyDescent="0.4">
      <c r="B120" s="5"/>
      <c r="C120" s="174" t="s">
        <v>186</v>
      </c>
      <c r="D120" s="5"/>
      <c r="E120" s="46"/>
    </row>
    <row r="121" spans="2:5" ht="21" hidden="1" x14ac:dyDescent="0.4">
      <c r="B121" s="5"/>
      <c r="C121" s="174" t="s">
        <v>187</v>
      </c>
      <c r="D121" s="5"/>
      <c r="E121" s="46"/>
    </row>
    <row r="122" spans="2:5" ht="21" hidden="1" x14ac:dyDescent="0.4">
      <c r="B122" s="5"/>
      <c r="C122" s="174" t="s">
        <v>188</v>
      </c>
      <c r="D122" s="5"/>
      <c r="E122" s="46"/>
    </row>
    <row r="123" spans="2:5" ht="21" hidden="1" x14ac:dyDescent="0.4">
      <c r="B123" s="5"/>
      <c r="C123" s="174" t="s">
        <v>189</v>
      </c>
      <c r="D123" s="5"/>
      <c r="E123" s="46"/>
    </row>
    <row r="124" spans="2:5" ht="21" hidden="1" x14ac:dyDescent="0.4">
      <c r="B124" s="5"/>
      <c r="C124" s="174" t="s">
        <v>190</v>
      </c>
      <c r="D124" s="5"/>
      <c r="E124" s="46"/>
    </row>
    <row r="125" spans="2:5" ht="21" hidden="1" x14ac:dyDescent="0.4">
      <c r="B125" s="5"/>
      <c r="C125" s="174" t="s">
        <v>191</v>
      </c>
      <c r="D125" s="5"/>
      <c r="E125" s="46"/>
    </row>
    <row r="126" spans="2:5" ht="21" hidden="1" x14ac:dyDescent="0.4">
      <c r="B126" s="5"/>
      <c r="C126" s="174" t="s">
        <v>192</v>
      </c>
      <c r="D126" s="5"/>
      <c r="E126" s="46"/>
    </row>
    <row r="127" spans="2:5" ht="21" hidden="1" x14ac:dyDescent="0.4">
      <c r="B127" s="5"/>
      <c r="C127" s="365" t="s">
        <v>193</v>
      </c>
      <c r="D127" s="5"/>
      <c r="E127" s="46"/>
    </row>
    <row r="128" spans="2:5" ht="21" hidden="1" x14ac:dyDescent="0.4">
      <c r="B128" s="5"/>
      <c r="C128" s="174" t="s">
        <v>194</v>
      </c>
      <c r="D128" s="5"/>
      <c r="E128" s="46"/>
    </row>
    <row r="129" spans="2:5" ht="21" hidden="1" x14ac:dyDescent="0.4">
      <c r="B129" s="5"/>
      <c r="C129" s="174" t="s">
        <v>195</v>
      </c>
      <c r="D129" s="5"/>
      <c r="E129" s="46"/>
    </row>
    <row r="130" spans="2:5" ht="21" hidden="1" x14ac:dyDescent="0.4">
      <c r="B130" s="5"/>
      <c r="C130" s="174" t="s">
        <v>196</v>
      </c>
      <c r="D130" s="5"/>
      <c r="E130" s="46"/>
    </row>
    <row r="131" spans="2:5" ht="21" hidden="1" x14ac:dyDescent="0.4">
      <c r="B131" s="5"/>
      <c r="C131" s="174" t="s">
        <v>197</v>
      </c>
      <c r="D131" s="5"/>
      <c r="E131" s="46"/>
    </row>
    <row r="132" spans="2:5" ht="21" hidden="1" x14ac:dyDescent="0.4">
      <c r="B132" s="5"/>
      <c r="C132" s="174" t="s">
        <v>198</v>
      </c>
      <c r="D132" s="5"/>
      <c r="E132" s="46"/>
    </row>
    <row r="133" spans="2:5" ht="21" hidden="1" x14ac:dyDescent="0.4">
      <c r="B133" s="5"/>
      <c r="C133" s="174" t="s">
        <v>199</v>
      </c>
      <c r="D133" s="5"/>
      <c r="E133" s="46"/>
    </row>
    <row r="134" spans="2:5" ht="21" hidden="1" x14ac:dyDescent="0.4">
      <c r="B134" s="5"/>
      <c r="C134" s="174" t="s">
        <v>200</v>
      </c>
      <c r="D134" s="5"/>
      <c r="E134" s="46"/>
    </row>
    <row r="135" spans="2:5" ht="21" hidden="1" x14ac:dyDescent="0.4">
      <c r="B135" s="5"/>
      <c r="C135" s="174" t="s">
        <v>201</v>
      </c>
      <c r="D135" s="5"/>
      <c r="E135" s="46"/>
    </row>
    <row r="136" spans="2:5" ht="21" hidden="1" x14ac:dyDescent="0.4">
      <c r="B136" s="5"/>
      <c r="C136" s="174" t="s">
        <v>202</v>
      </c>
      <c r="D136" s="5"/>
      <c r="E136" s="46"/>
    </row>
    <row r="137" spans="2:5" ht="21" hidden="1" x14ac:dyDescent="0.4">
      <c r="B137" s="5"/>
      <c r="C137" s="174" t="s">
        <v>203</v>
      </c>
      <c r="D137" s="5"/>
      <c r="E137" s="46"/>
    </row>
    <row r="138" spans="2:5" ht="21" hidden="1" x14ac:dyDescent="0.4">
      <c r="B138" s="5"/>
      <c r="C138" s="174" t="s">
        <v>204</v>
      </c>
      <c r="D138" s="5"/>
      <c r="E138" s="46"/>
    </row>
    <row r="139" spans="2:5" ht="21" hidden="1" x14ac:dyDescent="0.4">
      <c r="B139" s="5"/>
      <c r="C139" s="174" t="s">
        <v>205</v>
      </c>
      <c r="D139" s="5"/>
      <c r="E139" s="46"/>
    </row>
    <row r="140" spans="2:5" ht="21" hidden="1" x14ac:dyDescent="0.4">
      <c r="B140" s="5"/>
      <c r="C140" s="365" t="s">
        <v>206</v>
      </c>
      <c r="D140" s="5"/>
      <c r="E140" s="46"/>
    </row>
    <row r="141" spans="2:5" ht="21" hidden="1" x14ac:dyDescent="0.4">
      <c r="B141" s="5"/>
      <c r="C141" s="174" t="s">
        <v>207</v>
      </c>
      <c r="D141" s="5"/>
      <c r="E141" s="46"/>
    </row>
    <row r="142" spans="2:5" ht="21" hidden="1" x14ac:dyDescent="0.4">
      <c r="B142" s="5"/>
      <c r="C142" s="174" t="s">
        <v>208</v>
      </c>
      <c r="D142" s="5"/>
      <c r="E142" s="46"/>
    </row>
    <row r="143" spans="2:5" ht="21" hidden="1" x14ac:dyDescent="0.4">
      <c r="B143" s="5"/>
      <c r="C143" s="174" t="s">
        <v>209</v>
      </c>
      <c r="D143" s="5"/>
      <c r="E143" s="46"/>
    </row>
    <row r="144" spans="2:5" ht="21" hidden="1" x14ac:dyDescent="0.4">
      <c r="B144" s="5"/>
      <c r="C144" s="174" t="s">
        <v>210</v>
      </c>
      <c r="D144" s="5"/>
      <c r="E144" s="46"/>
    </row>
    <row r="145" spans="2:5" ht="21" hidden="1" x14ac:dyDescent="0.4">
      <c r="B145" s="5"/>
      <c r="C145" s="174" t="s">
        <v>211</v>
      </c>
      <c r="D145" s="5"/>
      <c r="E145" s="46"/>
    </row>
    <row r="146" spans="2:5" ht="21" hidden="1" x14ac:dyDescent="0.4">
      <c r="B146" s="5"/>
      <c r="C146" s="174" t="s">
        <v>212</v>
      </c>
      <c r="D146" s="5"/>
      <c r="E146" s="46"/>
    </row>
    <row r="147" spans="2:5" ht="21" hidden="1" x14ac:dyDescent="0.4">
      <c r="B147" s="5"/>
      <c r="C147" s="174" t="s">
        <v>213</v>
      </c>
      <c r="D147" s="5"/>
      <c r="E147" s="46"/>
    </row>
    <row r="148" spans="2:5" ht="21" hidden="1" x14ac:dyDescent="0.4">
      <c r="B148" s="5"/>
      <c r="C148" s="174" t="s">
        <v>214</v>
      </c>
      <c r="D148" s="5"/>
      <c r="E148" s="46"/>
    </row>
    <row r="149" spans="2:5" ht="21" hidden="1" x14ac:dyDescent="0.4">
      <c r="B149" s="5"/>
      <c r="C149" s="174" t="s">
        <v>215</v>
      </c>
      <c r="D149" s="5"/>
      <c r="E149" s="46"/>
    </row>
    <row r="150" spans="2:5" ht="21" hidden="1" x14ac:dyDescent="0.4">
      <c r="B150" s="5"/>
      <c r="C150" s="174" t="s">
        <v>216</v>
      </c>
      <c r="D150" s="5"/>
      <c r="E150" s="46"/>
    </row>
    <row r="151" spans="2:5" ht="21" hidden="1" x14ac:dyDescent="0.4">
      <c r="B151" s="5"/>
      <c r="C151" s="174" t="s">
        <v>217</v>
      </c>
      <c r="D151" s="5"/>
      <c r="E151" s="46"/>
    </row>
    <row r="152" spans="2:5" ht="21" hidden="1" x14ac:dyDescent="0.4">
      <c r="B152" s="5"/>
      <c r="C152" s="365" t="s">
        <v>218</v>
      </c>
      <c r="D152" s="5"/>
      <c r="E152" s="46"/>
    </row>
    <row r="153" spans="2:5" ht="21" hidden="1" x14ac:dyDescent="0.4">
      <c r="B153" s="5"/>
      <c r="C153" s="174" t="s">
        <v>219</v>
      </c>
      <c r="D153" s="5"/>
      <c r="E153" s="46"/>
    </row>
    <row r="154" spans="2:5" ht="21" hidden="1" x14ac:dyDescent="0.4">
      <c r="B154" s="5"/>
      <c r="C154" s="174" t="s">
        <v>220</v>
      </c>
      <c r="D154" s="5"/>
      <c r="E154" s="46"/>
    </row>
    <row r="155" spans="2:5" ht="21" hidden="1" x14ac:dyDescent="0.4">
      <c r="B155" s="5"/>
      <c r="C155" s="174" t="s">
        <v>221</v>
      </c>
      <c r="D155" s="5"/>
      <c r="E155" s="46"/>
    </row>
    <row r="156" spans="2:5" ht="21" hidden="1" x14ac:dyDescent="0.4">
      <c r="B156" s="5"/>
      <c r="C156" s="174" t="s">
        <v>222</v>
      </c>
      <c r="D156" s="5"/>
      <c r="E156" s="46"/>
    </row>
    <row r="157" spans="2:5" ht="21" hidden="1" x14ac:dyDescent="0.4">
      <c r="B157" s="5"/>
      <c r="C157" s="174" t="s">
        <v>223</v>
      </c>
      <c r="D157" s="5"/>
      <c r="E157" s="46"/>
    </row>
    <row r="158" spans="2:5" ht="21" hidden="1" x14ac:dyDescent="0.4">
      <c r="B158" s="5"/>
      <c r="C158" s="174" t="s">
        <v>224</v>
      </c>
      <c r="D158" s="5"/>
      <c r="E158" s="46"/>
    </row>
    <row r="159" spans="2:5" ht="21" hidden="1" x14ac:dyDescent="0.4">
      <c r="B159" s="5"/>
      <c r="C159" s="174" t="s">
        <v>225</v>
      </c>
      <c r="D159" s="5"/>
      <c r="E159" s="46"/>
    </row>
    <row r="160" spans="2:5" ht="21" hidden="1" x14ac:dyDescent="0.4">
      <c r="B160" s="5"/>
      <c r="C160" s="174" t="s">
        <v>226</v>
      </c>
      <c r="D160" s="5"/>
      <c r="E160" s="46"/>
    </row>
    <row r="161" spans="2:5" ht="21" hidden="1" x14ac:dyDescent="0.4">
      <c r="B161" s="5"/>
      <c r="C161" s="174" t="s">
        <v>227</v>
      </c>
      <c r="D161" s="5"/>
      <c r="E161" s="46"/>
    </row>
    <row r="162" spans="2:5" ht="21" hidden="1" x14ac:dyDescent="0.4">
      <c r="B162" s="5"/>
      <c r="C162" s="174" t="s">
        <v>228</v>
      </c>
      <c r="D162" s="5"/>
      <c r="E162" s="46"/>
    </row>
    <row r="163" spans="2:5" ht="21" hidden="1" x14ac:dyDescent="0.4">
      <c r="B163" s="5"/>
      <c r="C163" s="174" t="s">
        <v>229</v>
      </c>
      <c r="D163" s="5"/>
      <c r="E163" s="46"/>
    </row>
    <row r="164" spans="2:5" ht="21" hidden="1" x14ac:dyDescent="0.4">
      <c r="B164" s="5"/>
      <c r="C164" s="174" t="s">
        <v>230</v>
      </c>
      <c r="D164" s="5"/>
      <c r="E164" s="46"/>
    </row>
    <row r="165" spans="2:5" ht="21" hidden="1" x14ac:dyDescent="0.4">
      <c r="B165" s="5"/>
      <c r="C165" s="174" t="s">
        <v>231</v>
      </c>
      <c r="D165" s="5"/>
      <c r="E165" s="46"/>
    </row>
    <row r="166" spans="2:5" ht="21" hidden="1" x14ac:dyDescent="0.4">
      <c r="B166" s="5"/>
      <c r="C166" s="174" t="s">
        <v>232</v>
      </c>
      <c r="D166" s="5"/>
      <c r="E166" s="46"/>
    </row>
    <row r="167" spans="2:5" ht="21" hidden="1" x14ac:dyDescent="0.4">
      <c r="B167" s="5"/>
      <c r="C167" s="174" t="s">
        <v>233</v>
      </c>
      <c r="D167" s="5"/>
      <c r="E167" s="46"/>
    </row>
    <row r="168" spans="2:5" ht="21" hidden="1" x14ac:dyDescent="0.4">
      <c r="B168" s="5"/>
      <c r="C168" s="174" t="s">
        <v>234</v>
      </c>
      <c r="D168" s="5"/>
      <c r="E168" s="46"/>
    </row>
    <row r="169" spans="2:5" ht="21" hidden="1" x14ac:dyDescent="0.4">
      <c r="B169" s="5"/>
      <c r="C169" s="174" t="s">
        <v>235</v>
      </c>
      <c r="D169" s="5"/>
      <c r="E169" s="46"/>
    </row>
    <row r="170" spans="2:5" ht="21" hidden="1" x14ac:dyDescent="0.4">
      <c r="B170" s="5"/>
      <c r="C170" s="174" t="s">
        <v>236</v>
      </c>
      <c r="D170" s="5"/>
      <c r="E170" s="46"/>
    </row>
    <row r="171" spans="2:5" ht="21" hidden="1" x14ac:dyDescent="0.4">
      <c r="B171" s="5"/>
      <c r="C171" s="174" t="s">
        <v>237</v>
      </c>
      <c r="D171" s="5"/>
      <c r="E171" s="46"/>
    </row>
    <row r="172" spans="2:5" ht="21" hidden="1" x14ac:dyDescent="0.4">
      <c r="B172" s="5"/>
      <c r="C172" s="174" t="s">
        <v>238</v>
      </c>
      <c r="D172" s="5"/>
      <c r="E172" s="46"/>
    </row>
    <row r="173" spans="2:5" ht="21" hidden="1" x14ac:dyDescent="0.4">
      <c r="B173" s="5"/>
      <c r="C173" s="174" t="s">
        <v>239</v>
      </c>
      <c r="D173" s="5"/>
      <c r="E173" s="46"/>
    </row>
    <row r="174" spans="2:5" ht="21" hidden="1" x14ac:dyDescent="0.4">
      <c r="B174" s="5"/>
      <c r="C174" s="174" t="s">
        <v>240</v>
      </c>
      <c r="D174" s="5"/>
      <c r="E174" s="46"/>
    </row>
    <row r="175" spans="2:5" ht="21" hidden="1" x14ac:dyDescent="0.4">
      <c r="B175" s="5"/>
      <c r="C175" s="174" t="s">
        <v>241</v>
      </c>
      <c r="D175" s="5"/>
      <c r="E175" s="46"/>
    </row>
    <row r="176" spans="2:5" ht="21" hidden="1" x14ac:dyDescent="0.4">
      <c r="B176" s="5"/>
      <c r="C176" s="174" t="s">
        <v>242</v>
      </c>
      <c r="D176" s="5"/>
      <c r="E176" s="46"/>
    </row>
    <row r="177" spans="2:5" ht="21" hidden="1" x14ac:dyDescent="0.4">
      <c r="B177" s="5"/>
      <c r="C177" s="174" t="s">
        <v>243</v>
      </c>
      <c r="D177" s="5"/>
      <c r="E177" s="46"/>
    </row>
    <row r="178" spans="2:5" ht="21" hidden="1" x14ac:dyDescent="0.4">
      <c r="B178" s="5"/>
      <c r="C178" s="174" t="s">
        <v>244</v>
      </c>
      <c r="D178" s="5"/>
      <c r="E178" s="46"/>
    </row>
    <row r="179" spans="2:5" ht="21" hidden="1" x14ac:dyDescent="0.4">
      <c r="B179" s="5"/>
      <c r="C179" s="174" t="s">
        <v>245</v>
      </c>
      <c r="D179" s="5"/>
      <c r="E179" s="46"/>
    </row>
    <row r="180" spans="2:5" ht="21" hidden="1" x14ac:dyDescent="0.4">
      <c r="B180" s="5"/>
      <c r="C180" s="174" t="s">
        <v>246</v>
      </c>
      <c r="D180" s="5"/>
      <c r="E180" s="46"/>
    </row>
    <row r="181" spans="2:5" ht="21" hidden="1" x14ac:dyDescent="0.4">
      <c r="B181" s="5"/>
      <c r="C181" s="174" t="s">
        <v>247</v>
      </c>
      <c r="D181" s="5"/>
      <c r="E181" s="46"/>
    </row>
    <row r="182" spans="2:5" ht="21" hidden="1" x14ac:dyDescent="0.4">
      <c r="B182" s="5"/>
      <c r="C182" s="174" t="s">
        <v>248</v>
      </c>
      <c r="D182" s="5"/>
      <c r="E182" s="46"/>
    </row>
    <row r="183" spans="2:5" ht="21" hidden="1" x14ac:dyDescent="0.4">
      <c r="B183" s="5"/>
      <c r="C183" s="174" t="s">
        <v>249</v>
      </c>
      <c r="D183" s="5"/>
      <c r="E183" s="46"/>
    </row>
    <row r="184" spans="2:5" ht="21" hidden="1" x14ac:dyDescent="0.4">
      <c r="B184" s="5"/>
      <c r="C184" s="174" t="s">
        <v>250</v>
      </c>
      <c r="D184" s="5"/>
      <c r="E184" s="46"/>
    </row>
    <row r="185" spans="2:5" ht="21" hidden="1" x14ac:dyDescent="0.4">
      <c r="B185" s="5"/>
      <c r="C185" s="174" t="s">
        <v>251</v>
      </c>
      <c r="D185" s="5"/>
      <c r="E185" s="46"/>
    </row>
    <row r="186" spans="2:5" ht="21" hidden="1" x14ac:dyDescent="0.4">
      <c r="B186" s="5"/>
      <c r="C186" s="174" t="s">
        <v>252</v>
      </c>
      <c r="D186" s="5"/>
      <c r="E186" s="46"/>
    </row>
    <row r="187" spans="2:5" ht="21" hidden="1" x14ac:dyDescent="0.4">
      <c r="B187" s="5"/>
      <c r="C187" s="174" t="s">
        <v>253</v>
      </c>
      <c r="D187" s="5"/>
      <c r="E187" s="46"/>
    </row>
    <row r="188" spans="2:5" ht="21" hidden="1" x14ac:dyDescent="0.4">
      <c r="B188" s="5"/>
      <c r="C188" s="174" t="s">
        <v>254</v>
      </c>
      <c r="D188" s="5"/>
      <c r="E188" s="46"/>
    </row>
    <row r="189" spans="2:5" ht="21" hidden="1" x14ac:dyDescent="0.4">
      <c r="B189" s="5"/>
      <c r="C189" s="174" t="s">
        <v>255</v>
      </c>
      <c r="D189" s="5"/>
      <c r="E189" s="46"/>
    </row>
    <row r="190" spans="2:5" ht="21" hidden="1" x14ac:dyDescent="0.4">
      <c r="B190" s="5"/>
      <c r="C190" s="174" t="s">
        <v>256</v>
      </c>
      <c r="D190" s="5"/>
      <c r="E190" s="46"/>
    </row>
    <row r="191" spans="2:5" ht="21" hidden="1" x14ac:dyDescent="0.4">
      <c r="B191" s="5"/>
      <c r="C191" s="174" t="s">
        <v>257</v>
      </c>
      <c r="D191" s="5"/>
      <c r="E191" s="46"/>
    </row>
    <row r="192" spans="2:5" ht="21" hidden="1" x14ac:dyDescent="0.4">
      <c r="B192" s="5"/>
      <c r="C192" s="174" t="s">
        <v>258</v>
      </c>
      <c r="D192" s="5"/>
      <c r="E192" s="46"/>
    </row>
    <row r="193" spans="2:5" ht="21" hidden="1" x14ac:dyDescent="0.4">
      <c r="B193" s="5"/>
      <c r="C193" s="174" t="s">
        <v>259</v>
      </c>
      <c r="D193" s="5"/>
      <c r="E193" s="46"/>
    </row>
    <row r="194" spans="2:5" ht="21" hidden="1" x14ac:dyDescent="0.4">
      <c r="B194" s="5"/>
      <c r="C194" s="174" t="s">
        <v>260</v>
      </c>
      <c r="D194" s="5"/>
      <c r="E194" s="46"/>
    </row>
    <row r="195" spans="2:5" ht="21" hidden="1" x14ac:dyDescent="0.4">
      <c r="B195" s="5"/>
      <c r="C195" s="174" t="s">
        <v>261</v>
      </c>
      <c r="D195" s="5"/>
      <c r="E195" s="46"/>
    </row>
    <row r="196" spans="2:5" ht="21" hidden="1" x14ac:dyDescent="0.4">
      <c r="B196" s="5"/>
      <c r="C196" s="174" t="s">
        <v>262</v>
      </c>
      <c r="D196" s="5"/>
      <c r="E196" s="46"/>
    </row>
    <row r="197" spans="2:5" ht="21" hidden="1" x14ac:dyDescent="0.4">
      <c r="B197" s="5"/>
      <c r="C197" s="174" t="s">
        <v>263</v>
      </c>
      <c r="D197" s="5"/>
      <c r="E197" s="46"/>
    </row>
    <row r="198" spans="2:5" ht="21" hidden="1" x14ac:dyDescent="0.4">
      <c r="B198" s="5"/>
      <c r="C198" s="174" t="s">
        <v>264</v>
      </c>
      <c r="D198" s="5"/>
      <c r="E198" s="46"/>
    </row>
    <row r="199" spans="2:5" ht="21" hidden="1" x14ac:dyDescent="0.4">
      <c r="B199" s="5"/>
      <c r="C199" s="174" t="s">
        <v>265</v>
      </c>
      <c r="D199" s="5"/>
      <c r="E199" s="46"/>
    </row>
    <row r="200" spans="2:5" ht="21" hidden="1" x14ac:dyDescent="0.4">
      <c r="B200" s="5"/>
      <c r="C200" s="174" t="s">
        <v>266</v>
      </c>
      <c r="D200" s="5"/>
      <c r="E200" s="46"/>
    </row>
    <row r="201" spans="2:5" ht="21" hidden="1" x14ac:dyDescent="0.4">
      <c r="B201" s="5"/>
      <c r="C201" s="174" t="s">
        <v>267</v>
      </c>
      <c r="D201" s="5"/>
      <c r="E201" s="46"/>
    </row>
    <row r="202" spans="2:5" ht="21" hidden="1" x14ac:dyDescent="0.4">
      <c r="B202" s="5"/>
      <c r="C202" s="174" t="s">
        <v>268</v>
      </c>
      <c r="D202" s="5"/>
      <c r="E202" s="46"/>
    </row>
    <row r="203" spans="2:5" ht="21" hidden="1" x14ac:dyDescent="0.4">
      <c r="B203" s="5"/>
      <c r="C203" s="174" t="s">
        <v>269</v>
      </c>
      <c r="D203" s="5"/>
      <c r="E203" s="46"/>
    </row>
    <row r="204" spans="2:5" ht="21" hidden="1" x14ac:dyDescent="0.4">
      <c r="B204" s="5"/>
      <c r="C204" s="174" t="s">
        <v>270</v>
      </c>
      <c r="D204" s="5"/>
      <c r="E204" s="46"/>
    </row>
    <row r="205" spans="2:5" ht="21" hidden="1" x14ac:dyDescent="0.4">
      <c r="B205" s="5"/>
      <c r="C205" s="174" t="s">
        <v>271</v>
      </c>
      <c r="D205" s="5"/>
      <c r="E205" s="46"/>
    </row>
    <row r="206" spans="2:5" ht="21" hidden="1" x14ac:dyDescent="0.4">
      <c r="B206" s="5"/>
      <c r="C206" s="174" t="s">
        <v>272</v>
      </c>
      <c r="D206" s="5"/>
      <c r="E206" s="46"/>
    </row>
    <row r="207" spans="2:5" ht="21" hidden="1" x14ac:dyDescent="0.4">
      <c r="B207" s="5"/>
      <c r="C207" s="174" t="s">
        <v>273</v>
      </c>
      <c r="D207" s="5"/>
      <c r="E207" s="46"/>
    </row>
    <row r="208" spans="2:5" ht="21" hidden="1" x14ac:dyDescent="0.4">
      <c r="B208" s="5"/>
      <c r="C208" s="174" t="s">
        <v>274</v>
      </c>
      <c r="D208" s="5"/>
      <c r="E208" s="46"/>
    </row>
    <row r="209" spans="2:5" ht="21" hidden="1" x14ac:dyDescent="0.4">
      <c r="B209" s="5"/>
      <c r="C209" s="174" t="s">
        <v>275</v>
      </c>
      <c r="D209" s="5"/>
      <c r="E209" s="46"/>
    </row>
    <row r="210" spans="2:5" ht="21" hidden="1" x14ac:dyDescent="0.4">
      <c r="B210" s="5"/>
      <c r="C210" s="174" t="s">
        <v>276</v>
      </c>
      <c r="D210" s="5"/>
      <c r="E210" s="46"/>
    </row>
    <row r="211" spans="2:5" ht="21" hidden="1" x14ac:dyDescent="0.4">
      <c r="B211" s="5"/>
      <c r="C211" s="174" t="s">
        <v>277</v>
      </c>
      <c r="D211" s="5"/>
      <c r="E211" s="46"/>
    </row>
    <row r="212" spans="2:5" ht="21" hidden="1" x14ac:dyDescent="0.4">
      <c r="B212" s="5"/>
      <c r="C212" s="174" t="s">
        <v>278</v>
      </c>
      <c r="D212" s="5"/>
      <c r="E212" s="46"/>
    </row>
    <row r="213" spans="2:5" ht="21" hidden="1" x14ac:dyDescent="0.4">
      <c r="B213" s="5"/>
      <c r="C213" s="174" t="s">
        <v>279</v>
      </c>
      <c r="D213" s="5"/>
      <c r="E213" s="46"/>
    </row>
    <row r="214" spans="2:5" ht="21" hidden="1" x14ac:dyDescent="0.4">
      <c r="B214" s="5"/>
      <c r="C214" s="174" t="s">
        <v>280</v>
      </c>
      <c r="D214" s="5"/>
      <c r="E214" s="46"/>
    </row>
    <row r="215" spans="2:5" ht="21" hidden="1" x14ac:dyDescent="0.4">
      <c r="B215" s="5"/>
      <c r="C215" s="174" t="s">
        <v>281</v>
      </c>
      <c r="D215" s="5"/>
      <c r="E215" s="46"/>
    </row>
    <row r="216" spans="2:5" ht="21" hidden="1" x14ac:dyDescent="0.4">
      <c r="B216" s="5"/>
      <c r="C216" s="174" t="s">
        <v>282</v>
      </c>
      <c r="D216" s="5"/>
      <c r="E216" s="46"/>
    </row>
    <row r="217" spans="2:5" ht="21" hidden="1" x14ac:dyDescent="0.4">
      <c r="B217" s="5"/>
      <c r="C217" s="174" t="s">
        <v>283</v>
      </c>
      <c r="D217" s="5"/>
      <c r="E217" s="46"/>
    </row>
    <row r="218" spans="2:5" ht="21" hidden="1" x14ac:dyDescent="0.4">
      <c r="B218" s="5"/>
      <c r="C218" s="174" t="s">
        <v>284</v>
      </c>
      <c r="D218" s="5"/>
      <c r="E218" s="46"/>
    </row>
    <row r="219" spans="2:5" ht="21" hidden="1" x14ac:dyDescent="0.4">
      <c r="B219" s="5"/>
      <c r="C219" s="174" t="s">
        <v>285</v>
      </c>
      <c r="D219" s="5"/>
      <c r="E219" s="46"/>
    </row>
    <row r="220" spans="2:5" ht="21" hidden="1" x14ac:dyDescent="0.4">
      <c r="B220" s="5"/>
      <c r="C220" s="174" t="s">
        <v>286</v>
      </c>
      <c r="D220" s="5"/>
      <c r="E220" s="46"/>
    </row>
    <row r="221" spans="2:5" ht="21" hidden="1" x14ac:dyDescent="0.4">
      <c r="B221" s="5"/>
      <c r="C221" s="174" t="s">
        <v>287</v>
      </c>
      <c r="D221" s="5"/>
      <c r="E221" s="46"/>
    </row>
    <row r="222" spans="2:5" ht="21" hidden="1" x14ac:dyDescent="0.4">
      <c r="B222" s="5"/>
      <c r="C222" s="174" t="s">
        <v>288</v>
      </c>
      <c r="D222" s="5"/>
      <c r="E222" s="46"/>
    </row>
    <row r="223" spans="2:5" ht="21" hidden="1" x14ac:dyDescent="0.4">
      <c r="B223" s="5"/>
      <c r="C223" s="174" t="s">
        <v>289</v>
      </c>
      <c r="D223" s="5"/>
      <c r="E223" s="46"/>
    </row>
    <row r="224" spans="2:5" ht="21" hidden="1" x14ac:dyDescent="0.4">
      <c r="B224" s="5"/>
      <c r="C224" s="174" t="s">
        <v>290</v>
      </c>
      <c r="D224" s="5"/>
      <c r="E224" s="46"/>
    </row>
    <row r="225" spans="2:5" ht="21" hidden="1" x14ac:dyDescent="0.4">
      <c r="B225" s="5"/>
      <c r="C225" s="174" t="s">
        <v>291</v>
      </c>
      <c r="D225" s="5"/>
      <c r="E225" s="46"/>
    </row>
    <row r="226" spans="2:5" ht="21" hidden="1" x14ac:dyDescent="0.4">
      <c r="B226" s="5"/>
      <c r="C226" s="174" t="s">
        <v>292</v>
      </c>
      <c r="D226" s="5"/>
      <c r="E226" s="46"/>
    </row>
    <row r="227" spans="2:5" ht="21" hidden="1" x14ac:dyDescent="0.4">
      <c r="B227" s="5"/>
      <c r="C227" s="174" t="s">
        <v>293</v>
      </c>
      <c r="D227" s="5"/>
      <c r="E227" s="46"/>
    </row>
    <row r="228" spans="2:5" ht="21" hidden="1" x14ac:dyDescent="0.4">
      <c r="B228" s="5"/>
      <c r="C228" s="174" t="s">
        <v>294</v>
      </c>
      <c r="D228" s="5"/>
      <c r="E228" s="46"/>
    </row>
    <row r="229" spans="2:5" ht="21" hidden="1" x14ac:dyDescent="0.4">
      <c r="B229" s="5"/>
      <c r="C229" s="174" t="s">
        <v>295</v>
      </c>
      <c r="D229" s="5"/>
      <c r="E229" s="46"/>
    </row>
    <row r="230" spans="2:5" ht="21" hidden="1" x14ac:dyDescent="0.4">
      <c r="B230" s="5"/>
      <c r="C230" s="174" t="s">
        <v>296</v>
      </c>
      <c r="D230" s="5"/>
      <c r="E230" s="46"/>
    </row>
    <row r="231" spans="2:5" ht="21" hidden="1" x14ac:dyDescent="0.4">
      <c r="B231" s="5"/>
      <c r="C231" s="174" t="s">
        <v>297</v>
      </c>
      <c r="D231" s="5"/>
      <c r="E231" s="46"/>
    </row>
    <row r="232" spans="2:5" ht="21" hidden="1" x14ac:dyDescent="0.4">
      <c r="B232" s="5"/>
      <c r="C232" s="174" t="s">
        <v>298</v>
      </c>
      <c r="D232" s="5"/>
      <c r="E232" s="46"/>
    </row>
    <row r="233" spans="2:5" ht="21" hidden="1" x14ac:dyDescent="0.4">
      <c r="B233" s="5"/>
      <c r="C233" s="174" t="s">
        <v>299</v>
      </c>
      <c r="D233" s="5"/>
      <c r="E233" s="46"/>
    </row>
    <row r="234" spans="2:5" ht="21" hidden="1" x14ac:dyDescent="0.4">
      <c r="B234" s="5"/>
      <c r="C234" s="174" t="s">
        <v>300</v>
      </c>
      <c r="D234" s="5"/>
      <c r="E234" s="46"/>
    </row>
    <row r="235" spans="2:5" ht="21" hidden="1" x14ac:dyDescent="0.4">
      <c r="B235" s="5"/>
      <c r="C235" s="174" t="s">
        <v>301</v>
      </c>
      <c r="D235" s="5"/>
      <c r="E235" s="46"/>
    </row>
    <row r="236" spans="2:5" ht="21" hidden="1" x14ac:dyDescent="0.4">
      <c r="B236" s="5"/>
      <c r="C236" s="174" t="s">
        <v>302</v>
      </c>
      <c r="D236" s="5"/>
      <c r="E236" s="46"/>
    </row>
    <row r="237" spans="2:5" ht="21" hidden="1" x14ac:dyDescent="0.4">
      <c r="B237" s="5"/>
      <c r="C237" s="174" t="s">
        <v>303</v>
      </c>
      <c r="D237" s="5"/>
      <c r="E237" s="46"/>
    </row>
    <row r="238" spans="2:5" ht="21" hidden="1" x14ac:dyDescent="0.4">
      <c r="B238" s="5"/>
      <c r="C238" s="174" t="s">
        <v>304</v>
      </c>
      <c r="D238" s="5"/>
      <c r="E238" s="46"/>
    </row>
    <row r="239" spans="2:5" ht="21" hidden="1" x14ac:dyDescent="0.4">
      <c r="B239" s="5"/>
      <c r="C239" s="174" t="s">
        <v>305</v>
      </c>
      <c r="D239" s="5"/>
      <c r="E239" s="46"/>
    </row>
    <row r="240" spans="2:5" ht="21" hidden="1" x14ac:dyDescent="0.4">
      <c r="B240" s="5"/>
      <c r="C240" s="174" t="s">
        <v>306</v>
      </c>
      <c r="D240" s="5"/>
      <c r="E240" s="46"/>
    </row>
    <row r="241" spans="2:5" ht="21" hidden="1" x14ac:dyDescent="0.4">
      <c r="B241" s="5"/>
      <c r="C241" s="174" t="s">
        <v>307</v>
      </c>
      <c r="D241" s="5"/>
      <c r="E241" s="46"/>
    </row>
    <row r="242" spans="2:5" ht="21" hidden="1" x14ac:dyDescent="0.4">
      <c r="B242" s="5"/>
      <c r="C242" s="174" t="s">
        <v>308</v>
      </c>
      <c r="D242" s="5"/>
      <c r="E242" s="46"/>
    </row>
    <row r="243" spans="2:5" ht="21" hidden="1" x14ac:dyDescent="0.4">
      <c r="B243" s="5"/>
      <c r="C243" s="174" t="s">
        <v>309</v>
      </c>
      <c r="D243" s="5"/>
      <c r="E243" s="46"/>
    </row>
    <row r="244" spans="2:5" ht="21" hidden="1" x14ac:dyDescent="0.4">
      <c r="B244" s="5"/>
      <c r="C244" s="174" t="s">
        <v>310</v>
      </c>
      <c r="D244" s="5"/>
      <c r="E244" s="46"/>
    </row>
    <row r="245" spans="2:5" ht="21" hidden="1" x14ac:dyDescent="0.4">
      <c r="B245" s="5"/>
      <c r="C245" s="174" t="s">
        <v>311</v>
      </c>
      <c r="D245" s="5"/>
      <c r="E245" s="46"/>
    </row>
    <row r="246" spans="2:5" ht="21" hidden="1" x14ac:dyDescent="0.4">
      <c r="B246" s="5"/>
      <c r="C246" s="174" t="s">
        <v>312</v>
      </c>
      <c r="D246" s="5"/>
      <c r="E246" s="46"/>
    </row>
    <row r="247" spans="2:5" ht="21" hidden="1" x14ac:dyDescent="0.4">
      <c r="B247" s="5"/>
      <c r="C247" s="174" t="s">
        <v>313</v>
      </c>
      <c r="D247" s="5"/>
      <c r="E247" s="46"/>
    </row>
    <row r="248" spans="2:5" ht="21" hidden="1" x14ac:dyDescent="0.4">
      <c r="B248" s="5"/>
      <c r="C248" s="174" t="s">
        <v>314</v>
      </c>
      <c r="D248" s="5"/>
      <c r="E248" s="46"/>
    </row>
    <row r="249" spans="2:5" ht="21" hidden="1" x14ac:dyDescent="0.4">
      <c r="B249" s="5"/>
      <c r="C249" s="174" t="s">
        <v>315</v>
      </c>
      <c r="D249" s="5"/>
      <c r="E249" s="46"/>
    </row>
    <row r="250" spans="2:5" ht="21" hidden="1" x14ac:dyDescent="0.4">
      <c r="B250" s="5"/>
      <c r="C250" s="174" t="s">
        <v>316</v>
      </c>
      <c r="D250" s="5"/>
      <c r="E250" s="46"/>
    </row>
    <row r="251" spans="2:5" ht="21" hidden="1" x14ac:dyDescent="0.4">
      <c r="B251" s="5"/>
      <c r="C251" s="174" t="s">
        <v>317</v>
      </c>
      <c r="D251" s="5"/>
      <c r="E251" s="46"/>
    </row>
    <row r="252" spans="2:5" ht="21" hidden="1" x14ac:dyDescent="0.4">
      <c r="B252" s="5"/>
      <c r="C252" s="174" t="s">
        <v>318</v>
      </c>
      <c r="D252" s="5"/>
      <c r="E252" s="46"/>
    </row>
    <row r="253" spans="2:5" ht="21" hidden="1" x14ac:dyDescent="0.4">
      <c r="B253" s="5"/>
      <c r="C253" s="174" t="s">
        <v>319</v>
      </c>
      <c r="D253" s="5"/>
      <c r="E253" s="46"/>
    </row>
    <row r="254" spans="2:5" ht="21" hidden="1" x14ac:dyDescent="0.4">
      <c r="B254" s="5"/>
      <c r="C254" s="174" t="s">
        <v>320</v>
      </c>
      <c r="D254" s="5"/>
      <c r="E254" s="46"/>
    </row>
    <row r="255" spans="2:5" ht="21" hidden="1" x14ac:dyDescent="0.4">
      <c r="B255" s="5"/>
      <c r="C255" s="174" t="s">
        <v>321</v>
      </c>
      <c r="D255" s="5"/>
      <c r="E255" s="46"/>
    </row>
    <row r="256" spans="2:5" ht="21" hidden="1" x14ac:dyDescent="0.4">
      <c r="B256" s="5"/>
      <c r="C256" s="174" t="s">
        <v>322</v>
      </c>
      <c r="D256" s="5"/>
      <c r="E256" s="46"/>
    </row>
    <row r="257" spans="2:5" ht="21" hidden="1" x14ac:dyDescent="0.4">
      <c r="B257" s="5"/>
      <c r="C257" s="174" t="s">
        <v>323</v>
      </c>
      <c r="D257" s="5"/>
      <c r="E257" s="46"/>
    </row>
    <row r="258" spans="2:5" ht="21" hidden="1" x14ac:dyDescent="0.4">
      <c r="B258" s="5"/>
      <c r="C258" s="174" t="s">
        <v>324</v>
      </c>
      <c r="D258" s="5"/>
      <c r="E258" s="46"/>
    </row>
    <row r="259" spans="2:5" ht="21" hidden="1" x14ac:dyDescent="0.4">
      <c r="B259" s="5"/>
      <c r="C259" s="174" t="s">
        <v>325</v>
      </c>
      <c r="D259" s="5"/>
      <c r="E259" s="46"/>
    </row>
    <row r="260" spans="2:5" ht="21" hidden="1" x14ac:dyDescent="0.4">
      <c r="B260" s="5"/>
      <c r="C260" s="174" t="s">
        <v>326</v>
      </c>
      <c r="D260" s="5"/>
      <c r="E260" s="46"/>
    </row>
    <row r="261" spans="2:5" ht="21" hidden="1" x14ac:dyDescent="0.4">
      <c r="B261" s="5"/>
      <c r="C261" s="174" t="s">
        <v>327</v>
      </c>
      <c r="D261" s="5"/>
      <c r="E261" s="46"/>
    </row>
    <row r="262" spans="2:5" ht="21" hidden="1" x14ac:dyDescent="0.4">
      <c r="B262" s="5"/>
      <c r="C262" s="174" t="s">
        <v>328</v>
      </c>
      <c r="D262" s="5"/>
      <c r="E262" s="46"/>
    </row>
    <row r="263" spans="2:5" ht="21" hidden="1" x14ac:dyDescent="0.4">
      <c r="B263" s="5"/>
      <c r="C263" s="174" t="s">
        <v>329</v>
      </c>
      <c r="D263" s="5"/>
      <c r="E263" s="46"/>
    </row>
    <row r="264" spans="2:5" ht="21" hidden="1" x14ac:dyDescent="0.4">
      <c r="B264" s="5"/>
      <c r="C264" s="174" t="s">
        <v>330</v>
      </c>
      <c r="D264" s="5"/>
      <c r="E264" s="46"/>
    </row>
    <row r="265" spans="2:5" ht="21" hidden="1" x14ac:dyDescent="0.4">
      <c r="B265" s="5"/>
      <c r="C265" s="174" t="s">
        <v>331</v>
      </c>
      <c r="D265" s="5"/>
      <c r="E265" s="46"/>
    </row>
    <row r="266" spans="2:5" ht="21" hidden="1" x14ac:dyDescent="0.4">
      <c r="B266" s="5"/>
      <c r="C266" s="174" t="s">
        <v>332</v>
      </c>
      <c r="D266" s="5"/>
      <c r="E266" s="46"/>
    </row>
    <row r="267" spans="2:5" ht="21" hidden="1" x14ac:dyDescent="0.4">
      <c r="B267" s="5"/>
      <c r="C267" s="174" t="s">
        <v>333</v>
      </c>
      <c r="D267" s="5"/>
      <c r="E267" s="46"/>
    </row>
    <row r="268" spans="2:5" ht="21" hidden="1" x14ac:dyDescent="0.4">
      <c r="B268" s="5"/>
      <c r="C268" s="174" t="s">
        <v>334</v>
      </c>
      <c r="D268" s="5"/>
      <c r="E268" s="46"/>
    </row>
    <row r="269" spans="2:5" ht="21" hidden="1" x14ac:dyDescent="0.4">
      <c r="B269" s="5"/>
      <c r="C269" s="174" t="s">
        <v>335</v>
      </c>
      <c r="D269" s="5"/>
      <c r="E269" s="46"/>
    </row>
    <row r="270" spans="2:5" ht="21" hidden="1" x14ac:dyDescent="0.4">
      <c r="B270" s="5"/>
      <c r="C270" s="174" t="s">
        <v>336</v>
      </c>
      <c r="D270" s="5"/>
      <c r="E270" s="46"/>
    </row>
    <row r="271" spans="2:5" ht="21" hidden="1" x14ac:dyDescent="0.4">
      <c r="B271" s="5"/>
      <c r="C271" s="174" t="s">
        <v>337</v>
      </c>
      <c r="D271" s="5"/>
      <c r="E271" s="46"/>
    </row>
    <row r="272" spans="2:5" ht="21" hidden="1" x14ac:dyDescent="0.4">
      <c r="B272" s="5"/>
      <c r="C272" s="174" t="s">
        <v>338</v>
      </c>
      <c r="D272" s="5"/>
      <c r="E272" s="46"/>
    </row>
    <row r="273" spans="2:5" ht="21" hidden="1" x14ac:dyDescent="0.4">
      <c r="B273" s="5"/>
      <c r="C273" s="174" t="s">
        <v>339</v>
      </c>
      <c r="D273" s="5"/>
      <c r="E273" s="46"/>
    </row>
    <row r="274" spans="2:5" ht="21" hidden="1" x14ac:dyDescent="0.4">
      <c r="B274" s="5"/>
      <c r="C274" s="174" t="s">
        <v>340</v>
      </c>
      <c r="D274" s="5"/>
      <c r="E274" s="46"/>
    </row>
    <row r="275" spans="2:5" ht="21" hidden="1" x14ac:dyDescent="0.4">
      <c r="B275" s="5"/>
      <c r="C275" s="174" t="s">
        <v>341</v>
      </c>
      <c r="D275" s="5"/>
      <c r="E275" s="46"/>
    </row>
    <row r="276" spans="2:5" ht="21" hidden="1" x14ac:dyDescent="0.4">
      <c r="B276" s="5"/>
      <c r="C276" s="174" t="s">
        <v>342</v>
      </c>
      <c r="D276" s="5"/>
      <c r="E276" s="46"/>
    </row>
    <row r="277" spans="2:5" ht="21" hidden="1" x14ac:dyDescent="0.4">
      <c r="B277" s="5"/>
      <c r="C277" s="174" t="s">
        <v>343</v>
      </c>
      <c r="D277" s="5"/>
      <c r="E277" s="46"/>
    </row>
    <row r="278" spans="2:5" ht="21" hidden="1" x14ac:dyDescent="0.4">
      <c r="B278" s="5"/>
      <c r="C278" s="174" t="s">
        <v>344</v>
      </c>
      <c r="D278" s="5"/>
      <c r="E278" s="46"/>
    </row>
    <row r="279" spans="2:5" ht="21" hidden="1" x14ac:dyDescent="0.4">
      <c r="B279" s="5"/>
      <c r="C279" s="174" t="s">
        <v>345</v>
      </c>
      <c r="D279" s="5"/>
      <c r="E279" s="46"/>
    </row>
    <row r="280" spans="2:5" ht="21" hidden="1" x14ac:dyDescent="0.4">
      <c r="B280" s="5"/>
      <c r="C280" s="174" t="s">
        <v>346</v>
      </c>
      <c r="D280" s="5"/>
      <c r="E280" s="46"/>
    </row>
    <row r="281" spans="2:5" ht="21" hidden="1" x14ac:dyDescent="0.4">
      <c r="B281" s="5"/>
      <c r="C281" s="174" t="s">
        <v>347</v>
      </c>
      <c r="D281" s="5"/>
      <c r="E281" s="46"/>
    </row>
    <row r="282" spans="2:5" ht="21" hidden="1" x14ac:dyDescent="0.4">
      <c r="B282" s="5"/>
      <c r="C282" s="174" t="s">
        <v>348</v>
      </c>
      <c r="D282" s="5"/>
      <c r="E282" s="46"/>
    </row>
    <row r="283" spans="2:5" ht="21" hidden="1" x14ac:dyDescent="0.4">
      <c r="B283" s="5"/>
      <c r="C283" s="174" t="s">
        <v>349</v>
      </c>
      <c r="D283" s="5"/>
      <c r="E283" s="46"/>
    </row>
    <row r="284" spans="2:5" ht="21" hidden="1" x14ac:dyDescent="0.4">
      <c r="B284" s="5"/>
      <c r="C284" s="174" t="s">
        <v>350</v>
      </c>
      <c r="D284" s="5"/>
      <c r="E284" s="46"/>
    </row>
    <row r="285" spans="2:5" ht="21" hidden="1" x14ac:dyDescent="0.4">
      <c r="B285" s="5"/>
      <c r="C285" s="365" t="s">
        <v>351</v>
      </c>
      <c r="D285" s="5"/>
      <c r="E285" s="46"/>
    </row>
    <row r="286" spans="2:5" ht="21" hidden="1" x14ac:dyDescent="0.4">
      <c r="B286" s="5"/>
      <c r="C286" s="174" t="s">
        <v>352</v>
      </c>
      <c r="D286" s="5"/>
      <c r="E286" s="46"/>
    </row>
    <row r="287" spans="2:5" ht="21" hidden="1" x14ac:dyDescent="0.4">
      <c r="B287" s="5"/>
      <c r="C287" s="174" t="s">
        <v>353</v>
      </c>
      <c r="D287" s="5"/>
      <c r="E287" s="46"/>
    </row>
    <row r="288" spans="2:5" ht="21" hidden="1" x14ac:dyDescent="0.4">
      <c r="B288" s="5"/>
      <c r="C288" s="174" t="s">
        <v>354</v>
      </c>
      <c r="D288" s="5"/>
      <c r="E288" s="46"/>
    </row>
    <row r="289" spans="2:5" ht="21" hidden="1" x14ac:dyDescent="0.4">
      <c r="B289" s="5"/>
      <c r="C289" s="174" t="s">
        <v>355</v>
      </c>
      <c r="D289" s="5"/>
      <c r="E289" s="46"/>
    </row>
    <row r="290" spans="2:5" ht="21" hidden="1" x14ac:dyDescent="0.4">
      <c r="B290" s="5"/>
      <c r="C290" s="174" t="s">
        <v>356</v>
      </c>
      <c r="D290" s="5"/>
      <c r="E290" s="46"/>
    </row>
    <row r="291" spans="2:5" ht="21" hidden="1" x14ac:dyDescent="0.4">
      <c r="B291" s="5"/>
      <c r="C291" s="174" t="s">
        <v>357</v>
      </c>
      <c r="D291" s="5"/>
      <c r="E291" s="46"/>
    </row>
    <row r="292" spans="2:5" ht="21" hidden="1" x14ac:dyDescent="0.4">
      <c r="B292" s="5"/>
      <c r="C292" s="174" t="s">
        <v>358</v>
      </c>
      <c r="D292" s="5"/>
      <c r="E292" s="46"/>
    </row>
    <row r="293" spans="2:5" ht="21" hidden="1" x14ac:dyDescent="0.4">
      <c r="B293" s="5"/>
      <c r="C293" s="174" t="s">
        <v>359</v>
      </c>
      <c r="D293" s="5"/>
      <c r="E293" s="46"/>
    </row>
    <row r="294" spans="2:5" ht="21" hidden="1" x14ac:dyDescent="0.4">
      <c r="B294" s="5"/>
      <c r="C294" s="174" t="s">
        <v>360</v>
      </c>
      <c r="D294" s="5"/>
      <c r="E294" s="46"/>
    </row>
    <row r="295" spans="2:5" ht="21" hidden="1" x14ac:dyDescent="0.4">
      <c r="B295" s="5"/>
      <c r="C295" s="174" t="s">
        <v>361</v>
      </c>
      <c r="D295" s="5"/>
      <c r="E295" s="46"/>
    </row>
    <row r="296" spans="2:5" ht="21" hidden="1" x14ac:dyDescent="0.4">
      <c r="B296" s="5"/>
      <c r="C296" s="174" t="s">
        <v>362</v>
      </c>
      <c r="D296" s="5"/>
      <c r="E296" s="46"/>
    </row>
    <row r="297" spans="2:5" ht="21" hidden="1" x14ac:dyDescent="0.4">
      <c r="B297" s="5"/>
      <c r="C297" s="174" t="s">
        <v>363</v>
      </c>
      <c r="D297" s="5"/>
      <c r="E297" s="46"/>
    </row>
    <row r="298" spans="2:5" ht="21" hidden="1" x14ac:dyDescent="0.4">
      <c r="B298" s="5"/>
      <c r="C298" s="174" t="s">
        <v>364</v>
      </c>
      <c r="D298" s="5"/>
      <c r="E298" s="46"/>
    </row>
    <row r="299" spans="2:5" ht="21" hidden="1" x14ac:dyDescent="0.4">
      <c r="B299" s="5"/>
      <c r="C299" s="174" t="s">
        <v>365</v>
      </c>
      <c r="D299" s="5"/>
      <c r="E299" s="46"/>
    </row>
    <row r="300" spans="2:5" ht="21" hidden="1" x14ac:dyDescent="0.4">
      <c r="B300" s="5"/>
      <c r="C300" s="174" t="s">
        <v>366</v>
      </c>
      <c r="D300" s="5"/>
      <c r="E300" s="46"/>
    </row>
    <row r="301" spans="2:5" ht="21" hidden="1" x14ac:dyDescent="0.4">
      <c r="B301" s="5"/>
      <c r="C301" s="174" t="s">
        <v>367</v>
      </c>
      <c r="D301" s="5"/>
      <c r="E301" s="46"/>
    </row>
    <row r="302" spans="2:5" ht="21" hidden="1" x14ac:dyDescent="0.4">
      <c r="B302" s="5"/>
      <c r="C302" s="174" t="s">
        <v>368</v>
      </c>
      <c r="D302" s="5"/>
      <c r="E302" s="46"/>
    </row>
    <row r="303" spans="2:5" ht="21" hidden="1" x14ac:dyDescent="0.4">
      <c r="B303" s="5"/>
      <c r="C303" s="174" t="s">
        <v>369</v>
      </c>
      <c r="D303" s="5"/>
      <c r="E303" s="46"/>
    </row>
    <row r="304" spans="2:5" ht="21" hidden="1" x14ac:dyDescent="0.4">
      <c r="B304" s="5"/>
      <c r="C304" s="174" t="s">
        <v>370</v>
      </c>
      <c r="D304" s="5"/>
      <c r="E304" s="46"/>
    </row>
    <row r="305" spans="2:5" ht="21" hidden="1" x14ac:dyDescent="0.4">
      <c r="B305" s="5"/>
      <c r="C305" s="174" t="s">
        <v>371</v>
      </c>
      <c r="D305" s="5"/>
      <c r="E305" s="46"/>
    </row>
    <row r="306" spans="2:5" ht="21" hidden="1" x14ac:dyDescent="0.4">
      <c r="B306" s="5"/>
      <c r="C306" s="174" t="s">
        <v>372</v>
      </c>
      <c r="D306" s="5"/>
      <c r="E306" s="46"/>
    </row>
    <row r="307" spans="2:5" ht="21" hidden="1" x14ac:dyDescent="0.4">
      <c r="B307" s="5"/>
      <c r="C307" s="174" t="s">
        <v>373</v>
      </c>
      <c r="D307" s="5"/>
      <c r="E307" s="46"/>
    </row>
    <row r="308" spans="2:5" ht="21" hidden="1" x14ac:dyDescent="0.4">
      <c r="B308" s="5"/>
      <c r="C308" s="174" t="s">
        <v>374</v>
      </c>
      <c r="D308" s="5"/>
      <c r="E308" s="46"/>
    </row>
    <row r="309" spans="2:5" ht="21" hidden="1" x14ac:dyDescent="0.4">
      <c r="B309" s="5"/>
      <c r="C309" s="174" t="s">
        <v>375</v>
      </c>
      <c r="D309" s="5"/>
      <c r="E309" s="46"/>
    </row>
    <row r="310" spans="2:5" ht="21" hidden="1" x14ac:dyDescent="0.4">
      <c r="B310" s="5"/>
      <c r="C310" s="174" t="s">
        <v>376</v>
      </c>
      <c r="D310" s="5"/>
      <c r="E310" s="46"/>
    </row>
    <row r="311" spans="2:5" ht="21" hidden="1" x14ac:dyDescent="0.4">
      <c r="B311" s="5"/>
      <c r="C311" s="174" t="s">
        <v>377</v>
      </c>
      <c r="D311" s="5"/>
      <c r="E311" s="46"/>
    </row>
    <row r="312" spans="2:5" ht="21" hidden="1" x14ac:dyDescent="0.4">
      <c r="B312" s="5"/>
      <c r="C312" s="174" t="s">
        <v>378</v>
      </c>
      <c r="D312" s="5"/>
      <c r="E312" s="46"/>
    </row>
    <row r="313" spans="2:5" ht="21" hidden="1" x14ac:dyDescent="0.4">
      <c r="B313" s="5"/>
      <c r="C313" s="174" t="s">
        <v>379</v>
      </c>
      <c r="D313" s="5"/>
      <c r="E313" s="46"/>
    </row>
    <row r="314" spans="2:5" ht="21" hidden="1" x14ac:dyDescent="0.4">
      <c r="B314" s="5"/>
      <c r="C314" s="174" t="s">
        <v>380</v>
      </c>
      <c r="D314" s="5"/>
      <c r="E314" s="46"/>
    </row>
    <row r="315" spans="2:5" ht="21" hidden="1" x14ac:dyDescent="0.4">
      <c r="B315" s="5"/>
      <c r="C315" s="174" t="s">
        <v>381</v>
      </c>
      <c r="D315" s="5"/>
      <c r="E315" s="46"/>
    </row>
    <row r="316" spans="2:5" ht="21" hidden="1" x14ac:dyDescent="0.4">
      <c r="B316" s="5"/>
      <c r="C316" s="174" t="s">
        <v>382</v>
      </c>
      <c r="D316" s="5"/>
      <c r="E316" s="46"/>
    </row>
    <row r="317" spans="2:5" ht="21" hidden="1" x14ac:dyDescent="0.4">
      <c r="B317" s="5"/>
      <c r="C317" s="174" t="s">
        <v>383</v>
      </c>
      <c r="D317" s="5"/>
      <c r="E317" s="46"/>
    </row>
    <row r="318" spans="2:5" ht="21" hidden="1" x14ac:dyDescent="0.4">
      <c r="B318" s="5"/>
      <c r="C318" s="174" t="s">
        <v>384</v>
      </c>
      <c r="D318" s="5"/>
      <c r="E318" s="46"/>
    </row>
    <row r="319" spans="2:5" ht="21" hidden="1" x14ac:dyDescent="0.4">
      <c r="B319" s="5"/>
      <c r="C319" s="174" t="s">
        <v>385</v>
      </c>
      <c r="D319" s="5"/>
      <c r="E319" s="46"/>
    </row>
    <row r="320" spans="2:5" ht="21" hidden="1" x14ac:dyDescent="0.4">
      <c r="B320" s="5"/>
      <c r="C320" s="174" t="s">
        <v>386</v>
      </c>
      <c r="D320" s="5"/>
      <c r="E320" s="46"/>
    </row>
    <row r="321" spans="2:5" ht="21" hidden="1" x14ac:dyDescent="0.4">
      <c r="B321" s="5"/>
      <c r="C321" s="174" t="s">
        <v>387</v>
      </c>
      <c r="D321" s="5"/>
      <c r="E321" s="46"/>
    </row>
    <row r="322" spans="2:5" ht="21" hidden="1" x14ac:dyDescent="0.4">
      <c r="B322" s="5"/>
      <c r="C322" s="174" t="s">
        <v>388</v>
      </c>
      <c r="D322" s="5"/>
      <c r="E322" s="46"/>
    </row>
    <row r="323" spans="2:5" ht="21" hidden="1" x14ac:dyDescent="0.4">
      <c r="B323" s="5"/>
      <c r="C323" s="174" t="s">
        <v>389</v>
      </c>
      <c r="D323" s="5"/>
      <c r="E323" s="46"/>
    </row>
    <row r="324" spans="2:5" ht="21" hidden="1" x14ac:dyDescent="0.4">
      <c r="B324" s="5"/>
      <c r="C324" s="174" t="s">
        <v>390</v>
      </c>
      <c r="D324" s="5"/>
      <c r="E324" s="46"/>
    </row>
    <row r="325" spans="2:5" ht="21" hidden="1" x14ac:dyDescent="0.4">
      <c r="B325" s="5"/>
      <c r="C325" s="174" t="s">
        <v>391</v>
      </c>
      <c r="D325" s="5"/>
      <c r="E325" s="46"/>
    </row>
    <row r="326" spans="2:5" ht="21" hidden="1" x14ac:dyDescent="0.4">
      <c r="B326" s="5"/>
      <c r="C326" s="174" t="s">
        <v>392</v>
      </c>
      <c r="D326" s="5"/>
      <c r="E326" s="46"/>
    </row>
    <row r="327" spans="2:5" ht="21" hidden="1" x14ac:dyDescent="0.4">
      <c r="B327" s="5"/>
      <c r="C327" s="174" t="s">
        <v>393</v>
      </c>
      <c r="D327" s="5"/>
      <c r="E327" s="46"/>
    </row>
    <row r="328" spans="2:5" ht="21" hidden="1" x14ac:dyDescent="0.4">
      <c r="B328" s="5"/>
      <c r="C328" s="174" t="s">
        <v>394</v>
      </c>
      <c r="D328" s="5"/>
      <c r="E328" s="46"/>
    </row>
    <row r="329" spans="2:5" ht="21" hidden="1" x14ac:dyDescent="0.4">
      <c r="B329" s="5"/>
      <c r="C329" s="174" t="s">
        <v>395</v>
      </c>
      <c r="D329" s="5"/>
      <c r="E329" s="46"/>
    </row>
    <row r="330" spans="2:5" ht="21" hidden="1" x14ac:dyDescent="0.4">
      <c r="B330" s="5"/>
      <c r="C330" s="174" t="s">
        <v>396</v>
      </c>
      <c r="D330" s="5"/>
      <c r="E330" s="46"/>
    </row>
    <row r="331" spans="2:5" ht="21" hidden="1" x14ac:dyDescent="0.4">
      <c r="B331" s="5"/>
      <c r="C331" s="174" t="s">
        <v>397</v>
      </c>
      <c r="D331" s="5"/>
      <c r="E331" s="46"/>
    </row>
    <row r="332" spans="2:5" ht="21" hidden="1" x14ac:dyDescent="0.4">
      <c r="B332" s="5"/>
      <c r="C332" s="174" t="s">
        <v>398</v>
      </c>
      <c r="D332" s="5"/>
      <c r="E332" s="46"/>
    </row>
    <row r="333" spans="2:5" ht="21" hidden="1" x14ac:dyDescent="0.4">
      <c r="B333" s="5"/>
      <c r="C333" s="174" t="s">
        <v>399</v>
      </c>
      <c r="D333" s="5"/>
      <c r="E333" s="46"/>
    </row>
    <row r="334" spans="2:5" ht="21" hidden="1" x14ac:dyDescent="0.4">
      <c r="B334" s="5"/>
      <c r="C334" s="174" t="s">
        <v>400</v>
      </c>
      <c r="D334" s="5"/>
      <c r="E334" s="46"/>
    </row>
    <row r="335" spans="2:5" ht="21" hidden="1" x14ac:dyDescent="0.4">
      <c r="B335" s="5"/>
      <c r="C335" s="174" t="s">
        <v>401</v>
      </c>
      <c r="D335" s="5"/>
      <c r="E335" s="46"/>
    </row>
    <row r="336" spans="2:5" ht="21" hidden="1" x14ac:dyDescent="0.4">
      <c r="B336" s="5"/>
      <c r="C336" s="174" t="s">
        <v>402</v>
      </c>
      <c r="D336" s="5"/>
      <c r="E336" s="46"/>
    </row>
    <row r="337" spans="2:5" ht="21" hidden="1" x14ac:dyDescent="0.4">
      <c r="B337" s="5"/>
      <c r="C337" s="174" t="s">
        <v>403</v>
      </c>
      <c r="D337" s="5"/>
      <c r="E337" s="46"/>
    </row>
    <row r="338" spans="2:5" ht="21" hidden="1" x14ac:dyDescent="0.4">
      <c r="B338" s="5"/>
      <c r="C338" s="174" t="s">
        <v>404</v>
      </c>
      <c r="D338" s="5"/>
      <c r="E338" s="46"/>
    </row>
    <row r="339" spans="2:5" ht="21" hidden="1" x14ac:dyDescent="0.4">
      <c r="B339" s="5"/>
      <c r="C339" s="174" t="s">
        <v>405</v>
      </c>
      <c r="D339" s="5"/>
      <c r="E339" s="46"/>
    </row>
    <row r="340" spans="2:5" ht="21" hidden="1" x14ac:dyDescent="0.4">
      <c r="B340" s="5"/>
      <c r="C340" s="174" t="s">
        <v>406</v>
      </c>
      <c r="D340" s="5"/>
      <c r="E340" s="46"/>
    </row>
    <row r="341" spans="2:5" ht="21" hidden="1" x14ac:dyDescent="0.4">
      <c r="B341" s="5"/>
      <c r="C341" s="174" t="s">
        <v>407</v>
      </c>
      <c r="D341" s="5"/>
      <c r="E341" s="46"/>
    </row>
    <row r="342" spans="2:5" ht="21" hidden="1" x14ac:dyDescent="0.4">
      <c r="B342" s="5"/>
      <c r="C342" s="174" t="s">
        <v>408</v>
      </c>
      <c r="D342" s="5"/>
      <c r="E342" s="46"/>
    </row>
    <row r="343" spans="2:5" ht="21" hidden="1" x14ac:dyDescent="0.4">
      <c r="B343" s="5"/>
      <c r="C343" s="174" t="s">
        <v>409</v>
      </c>
      <c r="D343" s="5"/>
      <c r="E343" s="46"/>
    </row>
    <row r="344" spans="2:5" ht="21" hidden="1" x14ac:dyDescent="0.4">
      <c r="B344" s="5"/>
      <c r="C344" s="174" t="s">
        <v>410</v>
      </c>
      <c r="D344" s="5"/>
      <c r="E344" s="46"/>
    </row>
    <row r="345" spans="2:5" ht="21" hidden="1" x14ac:dyDescent="0.4">
      <c r="B345" s="5"/>
      <c r="C345" s="174" t="s">
        <v>411</v>
      </c>
      <c r="D345" s="5"/>
      <c r="E345" s="46"/>
    </row>
    <row r="346" spans="2:5" ht="21" hidden="1" x14ac:dyDescent="0.4">
      <c r="B346" s="5"/>
      <c r="C346" s="174" t="s">
        <v>412</v>
      </c>
      <c r="D346" s="5"/>
      <c r="E346" s="46"/>
    </row>
    <row r="347" spans="2:5" ht="21" hidden="1" x14ac:dyDescent="0.4">
      <c r="B347" s="5"/>
      <c r="C347" s="174" t="s">
        <v>413</v>
      </c>
      <c r="D347" s="5"/>
      <c r="E347" s="46"/>
    </row>
    <row r="348" spans="2:5" ht="21" hidden="1" x14ac:dyDescent="0.4">
      <c r="B348" s="5"/>
      <c r="C348" s="174" t="s">
        <v>414</v>
      </c>
      <c r="D348" s="5"/>
      <c r="E348" s="46"/>
    </row>
    <row r="349" spans="2:5" ht="21" hidden="1" x14ac:dyDescent="0.4">
      <c r="B349" s="5"/>
      <c r="C349" s="174" t="s">
        <v>415</v>
      </c>
      <c r="D349" s="5"/>
      <c r="E349" s="46"/>
    </row>
    <row r="350" spans="2:5" ht="21" hidden="1" x14ac:dyDescent="0.4">
      <c r="B350" s="5"/>
      <c r="C350" s="174" t="s">
        <v>416</v>
      </c>
      <c r="D350" s="5"/>
      <c r="E350" s="46"/>
    </row>
    <row r="351" spans="2:5" ht="21" hidden="1" x14ac:dyDescent="0.4">
      <c r="B351" s="5"/>
      <c r="C351" s="174" t="s">
        <v>417</v>
      </c>
      <c r="D351" s="5"/>
      <c r="E351" s="46"/>
    </row>
    <row r="352" spans="2:5" ht="21" hidden="1" x14ac:dyDescent="0.4">
      <c r="B352" s="5"/>
      <c r="C352" s="174" t="s">
        <v>418</v>
      </c>
      <c r="D352" s="5"/>
      <c r="E352" s="46"/>
    </row>
    <row r="353" spans="2:5" ht="21" hidden="1" x14ac:dyDescent="0.4">
      <c r="B353" s="5"/>
      <c r="C353" s="174" t="s">
        <v>419</v>
      </c>
      <c r="D353" s="5"/>
      <c r="E353" s="46"/>
    </row>
    <row r="354" spans="2:5" ht="21" hidden="1" x14ac:dyDescent="0.4">
      <c r="B354" s="5"/>
      <c r="C354" s="174" t="s">
        <v>420</v>
      </c>
      <c r="D354" s="5"/>
      <c r="E354" s="46"/>
    </row>
    <row r="355" spans="2:5" ht="21" hidden="1" x14ac:dyDescent="0.4">
      <c r="B355" s="5"/>
      <c r="C355" s="174" t="s">
        <v>421</v>
      </c>
      <c r="D355" s="5"/>
      <c r="E355" s="46"/>
    </row>
    <row r="356" spans="2:5" ht="21" hidden="1" x14ac:dyDescent="0.4">
      <c r="B356" s="5"/>
      <c r="C356" s="174" t="s">
        <v>422</v>
      </c>
      <c r="D356" s="5"/>
      <c r="E356" s="46"/>
    </row>
    <row r="357" spans="2:5" ht="21" hidden="1" x14ac:dyDescent="0.4">
      <c r="B357" s="5"/>
      <c r="C357" s="174" t="s">
        <v>423</v>
      </c>
      <c r="D357" s="5"/>
      <c r="E357" s="46"/>
    </row>
    <row r="358" spans="2:5" ht="21" hidden="1" x14ac:dyDescent="0.4">
      <c r="B358" s="5"/>
      <c r="C358" s="174" t="s">
        <v>424</v>
      </c>
      <c r="D358" s="5"/>
      <c r="E358" s="46"/>
    </row>
    <row r="359" spans="2:5" ht="21" hidden="1" x14ac:dyDescent="0.4">
      <c r="B359" s="5"/>
      <c r="C359" s="174" t="s">
        <v>425</v>
      </c>
      <c r="D359" s="5"/>
      <c r="E359" s="46"/>
    </row>
    <row r="360" spans="2:5" ht="21" hidden="1" x14ac:dyDescent="0.4">
      <c r="B360" s="5"/>
      <c r="C360" s="174" t="s">
        <v>426</v>
      </c>
      <c r="D360" s="5"/>
      <c r="E360" s="46"/>
    </row>
    <row r="361" spans="2:5" ht="21" hidden="1" x14ac:dyDescent="0.4">
      <c r="B361" s="5"/>
      <c r="C361" s="365" t="s">
        <v>61</v>
      </c>
      <c r="D361" s="5"/>
      <c r="E361" s="46"/>
    </row>
    <row r="362" spans="2:5" ht="21" hidden="1" x14ac:dyDescent="0.4">
      <c r="B362" s="5"/>
      <c r="C362" s="174" t="s">
        <v>427</v>
      </c>
      <c r="D362" s="5"/>
      <c r="E362" s="46"/>
    </row>
    <row r="363" spans="2:5" ht="21" hidden="1" x14ac:dyDescent="0.4">
      <c r="B363" s="5"/>
      <c r="C363" s="174" t="s">
        <v>428</v>
      </c>
      <c r="D363" s="5"/>
      <c r="E363" s="46"/>
    </row>
    <row r="364" spans="2:5" ht="21" hidden="1" x14ac:dyDescent="0.4">
      <c r="B364" s="5"/>
      <c r="C364" s="174" t="s">
        <v>429</v>
      </c>
      <c r="D364" s="5"/>
      <c r="E364" s="46"/>
    </row>
    <row r="365" spans="2:5" ht="21" hidden="1" x14ac:dyDescent="0.4">
      <c r="B365" s="5"/>
      <c r="C365" s="174" t="s">
        <v>430</v>
      </c>
      <c r="D365" s="5"/>
      <c r="E365" s="46"/>
    </row>
    <row r="366" spans="2:5" ht="21" hidden="1" x14ac:dyDescent="0.4">
      <c r="B366" s="5"/>
      <c r="C366" s="174" t="s">
        <v>431</v>
      </c>
      <c r="D366" s="5"/>
      <c r="E366" s="46"/>
    </row>
    <row r="367" spans="2:5" ht="21" hidden="1" x14ac:dyDescent="0.4">
      <c r="B367" s="5"/>
      <c r="C367" s="174" t="s">
        <v>432</v>
      </c>
      <c r="D367" s="5"/>
      <c r="E367" s="46"/>
    </row>
    <row r="368" spans="2:5" ht="21" hidden="1" x14ac:dyDescent="0.4">
      <c r="B368" s="5"/>
      <c r="C368" s="174" t="s">
        <v>433</v>
      </c>
      <c r="D368" s="5"/>
      <c r="E368" s="46"/>
    </row>
    <row r="369" spans="2:5" ht="21" hidden="1" x14ac:dyDescent="0.4">
      <c r="B369" s="5"/>
      <c r="C369" s="174" t="s">
        <v>434</v>
      </c>
      <c r="D369" s="5"/>
      <c r="E369" s="46"/>
    </row>
    <row r="370" spans="2:5" ht="21" hidden="1" x14ac:dyDescent="0.4">
      <c r="B370" s="5"/>
      <c r="C370" s="174" t="s">
        <v>435</v>
      </c>
      <c r="D370" s="5"/>
      <c r="E370" s="46"/>
    </row>
    <row r="371" spans="2:5" ht="21" hidden="1" x14ac:dyDescent="0.4">
      <c r="B371" s="5"/>
      <c r="C371" s="174" t="s">
        <v>436</v>
      </c>
      <c r="D371" s="5"/>
      <c r="E371" s="46"/>
    </row>
    <row r="372" spans="2:5" ht="21" hidden="1" x14ac:dyDescent="0.4">
      <c r="B372" s="5"/>
      <c r="C372" s="174" t="s">
        <v>437</v>
      </c>
      <c r="D372" s="5"/>
      <c r="E372" s="46"/>
    </row>
    <row r="373" spans="2:5" ht="21" hidden="1" x14ac:dyDescent="0.4">
      <c r="B373" s="5"/>
      <c r="C373" s="174" t="s">
        <v>438</v>
      </c>
      <c r="D373" s="5"/>
      <c r="E373" s="46"/>
    </row>
    <row r="374" spans="2:5" ht="21" hidden="1" x14ac:dyDescent="0.4">
      <c r="B374" s="5"/>
      <c r="C374" s="174" t="s">
        <v>439</v>
      </c>
      <c r="D374" s="5"/>
      <c r="E374" s="46"/>
    </row>
    <row r="375" spans="2:5" ht="21" hidden="1" x14ac:dyDescent="0.4">
      <c r="B375" s="5"/>
      <c r="C375" s="174" t="s">
        <v>440</v>
      </c>
      <c r="D375" s="5"/>
      <c r="E375" s="46"/>
    </row>
    <row r="376" spans="2:5" ht="21" hidden="1" x14ac:dyDescent="0.4">
      <c r="B376" s="5"/>
      <c r="C376" s="174" t="s">
        <v>441</v>
      </c>
      <c r="D376" s="5"/>
      <c r="E376" s="46"/>
    </row>
    <row r="377" spans="2:5" ht="21" hidden="1" x14ac:dyDescent="0.4">
      <c r="B377" s="5"/>
      <c r="C377" s="174" t="s">
        <v>442</v>
      </c>
      <c r="D377" s="5"/>
      <c r="E377" s="46"/>
    </row>
    <row r="378" spans="2:5" ht="21" hidden="1" x14ac:dyDescent="0.4">
      <c r="B378" s="5"/>
      <c r="C378" s="174" t="s">
        <v>443</v>
      </c>
      <c r="D378" s="5"/>
      <c r="E378" s="46"/>
    </row>
    <row r="379" spans="2:5" ht="21" hidden="1" x14ac:dyDescent="0.4">
      <c r="B379" s="5"/>
      <c r="C379" s="48"/>
      <c r="D379" s="5"/>
      <c r="E379" s="46"/>
    </row>
    <row r="380" spans="2:5" ht="21" hidden="1" x14ac:dyDescent="0.4">
      <c r="B380" s="5"/>
      <c r="C380" s="318" t="s">
        <v>444</v>
      </c>
      <c r="D380" s="5"/>
      <c r="E380" s="46"/>
    </row>
    <row r="381" spans="2:5" ht="21" hidden="1" x14ac:dyDescent="0.4">
      <c r="B381" s="5"/>
      <c r="C381" s="319" t="s">
        <v>445</v>
      </c>
      <c r="D381" s="5"/>
      <c r="E381" s="46"/>
    </row>
    <row r="382" spans="2:5" ht="21" hidden="1" x14ac:dyDescent="0.4">
      <c r="B382" s="5"/>
      <c r="C382" s="319" t="s">
        <v>446</v>
      </c>
      <c r="D382" s="5"/>
      <c r="E382" s="46"/>
    </row>
    <row r="383" spans="2:5" ht="21" hidden="1" x14ac:dyDescent="0.4">
      <c r="B383" s="5"/>
      <c r="C383" s="319" t="s">
        <v>447</v>
      </c>
      <c r="D383" s="5"/>
      <c r="E383" s="46"/>
    </row>
    <row r="384" spans="2:5" ht="21" hidden="1" x14ac:dyDescent="0.4">
      <c r="B384" s="5"/>
      <c r="C384" s="319" t="s">
        <v>448</v>
      </c>
      <c r="D384" s="5"/>
      <c r="E384" s="46"/>
    </row>
    <row r="385" spans="2:5" ht="21" hidden="1" x14ac:dyDescent="0.4">
      <c r="B385" s="5"/>
      <c r="C385" s="319" t="s">
        <v>449</v>
      </c>
      <c r="D385" s="5"/>
      <c r="E385" s="46"/>
    </row>
    <row r="386" spans="2:5" ht="21" hidden="1" x14ac:dyDescent="0.4">
      <c r="C386" s="319" t="s">
        <v>450</v>
      </c>
      <c r="D386" s="5"/>
      <c r="E386" s="46"/>
    </row>
    <row r="387" spans="2:5" ht="21" hidden="1" x14ac:dyDescent="0.4">
      <c r="C387" s="319" t="s">
        <v>451</v>
      </c>
      <c r="E387" s="46"/>
    </row>
    <row r="388" spans="2:5" ht="21" hidden="1" x14ac:dyDescent="0.4">
      <c r="C388" s="319" t="s">
        <v>452</v>
      </c>
      <c r="E388" s="46"/>
    </row>
    <row r="389" spans="2:5" ht="21" hidden="1" x14ac:dyDescent="0.4">
      <c r="C389" s="319" t="s">
        <v>453</v>
      </c>
      <c r="E389" s="46"/>
    </row>
    <row r="390" spans="2:5" ht="21" hidden="1" x14ac:dyDescent="0.4">
      <c r="C390" s="319" t="s">
        <v>454</v>
      </c>
      <c r="E390" s="46"/>
    </row>
    <row r="391" spans="2:5" ht="21" hidden="1" x14ac:dyDescent="0.4">
      <c r="C391" s="319" t="s">
        <v>455</v>
      </c>
      <c r="E391" s="46"/>
    </row>
    <row r="392" spans="2:5" ht="21" hidden="1" x14ac:dyDescent="0.4">
      <c r="C392" s="319" t="s">
        <v>456</v>
      </c>
      <c r="E392" s="46"/>
    </row>
    <row r="393" spans="2:5" ht="21" hidden="1" x14ac:dyDescent="0.4">
      <c r="C393" s="319" t="s">
        <v>457</v>
      </c>
      <c r="E393" s="46"/>
    </row>
    <row r="394" spans="2:5" ht="21" hidden="1" x14ac:dyDescent="0.4">
      <c r="C394" s="319" t="s">
        <v>458</v>
      </c>
      <c r="E394" s="46"/>
    </row>
    <row r="395" spans="2:5" ht="21" hidden="1" x14ac:dyDescent="0.4">
      <c r="C395" s="319" t="s">
        <v>459</v>
      </c>
      <c r="E395" s="46"/>
    </row>
    <row r="396" spans="2:5" ht="21" hidden="1" x14ac:dyDescent="0.4">
      <c r="C396" s="319" t="s">
        <v>460</v>
      </c>
      <c r="E396" s="46"/>
    </row>
    <row r="397" spans="2:5" ht="21" hidden="1" x14ac:dyDescent="0.4">
      <c r="C397" s="319" t="s">
        <v>461</v>
      </c>
      <c r="E397" s="46"/>
    </row>
    <row r="398" spans="2:5" ht="21" hidden="1" x14ac:dyDescent="0.4">
      <c r="C398" s="319" t="s">
        <v>462</v>
      </c>
      <c r="E398" s="46"/>
    </row>
    <row r="399" spans="2:5" ht="21" hidden="1" x14ac:dyDescent="0.4">
      <c r="C399" s="319" t="s">
        <v>463</v>
      </c>
      <c r="E399" s="46"/>
    </row>
    <row r="400" spans="2:5" ht="21" hidden="1" x14ac:dyDescent="0.4">
      <c r="C400" s="319" t="s">
        <v>464</v>
      </c>
      <c r="E400" s="46"/>
    </row>
    <row r="401" spans="3:5" ht="21" hidden="1" x14ac:dyDescent="0.4">
      <c r="C401" s="319" t="s">
        <v>465</v>
      </c>
      <c r="E401" s="46"/>
    </row>
    <row r="402" spans="3:5" ht="21" hidden="1" x14ac:dyDescent="0.4">
      <c r="C402" s="319" t="s">
        <v>466</v>
      </c>
      <c r="E402" s="46"/>
    </row>
    <row r="403" spans="3:5" ht="21" hidden="1" x14ac:dyDescent="0.4">
      <c r="C403" s="319" t="s">
        <v>467</v>
      </c>
      <c r="E403" s="46"/>
    </row>
    <row r="404" spans="3:5" ht="21" hidden="1" x14ac:dyDescent="0.4">
      <c r="C404" s="319" t="s">
        <v>468</v>
      </c>
      <c r="E404" s="46"/>
    </row>
    <row r="405" spans="3:5" ht="21" hidden="1" x14ac:dyDescent="0.4">
      <c r="C405" s="319" t="s">
        <v>71</v>
      </c>
      <c r="E405" s="46"/>
    </row>
    <row r="406" spans="3:5" ht="21" hidden="1" x14ac:dyDescent="0.4">
      <c r="C406" s="319" t="s">
        <v>469</v>
      </c>
      <c r="E406" s="46"/>
    </row>
    <row r="407" spans="3:5" ht="21" hidden="1" x14ac:dyDescent="0.4">
      <c r="C407" s="319" t="s">
        <v>470</v>
      </c>
      <c r="E407" s="46"/>
    </row>
    <row r="408" spans="3:5" ht="19.5" customHeight="1" x14ac:dyDescent="0.3">
      <c r="C408" s="171"/>
    </row>
    <row r="409" spans="3:5" x14ac:dyDescent="0.3">
      <c r="C409" s="170"/>
    </row>
    <row r="410" spans="3:5" x14ac:dyDescent="0.3">
      <c r="C410" s="6"/>
    </row>
    <row r="411" spans="3:5" x14ac:dyDescent="0.3">
      <c r="C411" s="6"/>
    </row>
  </sheetData>
  <sheetProtection sheet="1" selectLockedCells="1"/>
  <mergeCells count="22">
    <mergeCell ref="B36:G36"/>
    <mergeCell ref="B34:L34"/>
    <mergeCell ref="C16:D16"/>
    <mergeCell ref="C20:D20"/>
    <mergeCell ref="C22:E22"/>
    <mergeCell ref="C18:D18"/>
    <mergeCell ref="Q20:R20"/>
    <mergeCell ref="O27:O35"/>
    <mergeCell ref="C17:D17"/>
    <mergeCell ref="C15:D15"/>
    <mergeCell ref="B2:E2"/>
    <mergeCell ref="B4:C4"/>
    <mergeCell ref="D4:G4"/>
    <mergeCell ref="D5:G5"/>
    <mergeCell ref="D6:G6"/>
    <mergeCell ref="D7:G7"/>
    <mergeCell ref="C10:D10"/>
    <mergeCell ref="C12:D12"/>
    <mergeCell ref="C13:D13"/>
    <mergeCell ref="C14:D14"/>
    <mergeCell ref="C11:D11"/>
    <mergeCell ref="C19:D19"/>
  </mergeCells>
  <dataValidations count="2">
    <dataValidation type="list" allowBlank="1" showInputMessage="1" showErrorMessage="1" sqref="L2" xr:uid="{00000000-0002-0000-0200-000000000000}">
      <formula1>"Yes, No"</formula1>
    </dataValidation>
    <dataValidation type="list" allowBlank="1" showErrorMessage="1" prompt="1. Please select your Local Authority._x000a_2. Please enter your estimates in the green boxes." sqref="B4:C4" xr:uid="{00000000-0002-0000-0200-000001000000}">
      <formula1>$C$47:$C$407</formula1>
    </dataValidation>
  </dataValidations>
  <hyperlinks>
    <hyperlink ref="B6" location="'New Homes Bonus'!I14" tooltip="Click here to return to homepage" display="Return to homepage" xr:uid="{00000000-0004-0000-0200-000000000000}"/>
  </hyperlinks>
  <pageMargins left="0.74803149606299213" right="0.74803149606299213" top="0.98425196850393704" bottom="0.98425196850393704" header="0.51181102362204722" footer="0.51181102362204722"/>
  <pageSetup paperSize="9" scale="34" orientation="landscape" r:id="rId1"/>
  <headerFooter alignWithMargins="0"/>
  <drawing r:id="rId2"/>
  <legacyDrawing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8F233-6F41-4D55-B5D2-38BB5F1E2791}">
  <dimension ref="A1"/>
  <sheetViews>
    <sheetView zoomScaleNormal="100" workbookViewId="0">
      <selection activeCell="A6" sqref="A6"/>
    </sheetView>
  </sheetViews>
  <sheetFormatPr defaultRowHeight="13.2"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3CD21-D4B7-454A-8654-9DE5CF8F292B}">
  <dimension ref="A1"/>
  <sheetViews>
    <sheetView workbookViewId="0"/>
  </sheetViews>
  <sheetFormatPr defaultRowHeight="13.2"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B2:R522"/>
  <sheetViews>
    <sheetView showGridLines="0" showRowColHeaders="0" zoomScale="70" zoomScaleNormal="70" workbookViewId="0">
      <selection activeCell="B6" sqref="B6"/>
    </sheetView>
  </sheetViews>
  <sheetFormatPr defaultColWidth="9.109375" defaultRowHeight="13.8" x14ac:dyDescent="0.3"/>
  <cols>
    <col min="1" max="1" width="4" style="1" customWidth="1"/>
    <col min="2" max="2" width="28.5546875" style="1" customWidth="1"/>
    <col min="3" max="3" width="29.88671875" style="1" customWidth="1"/>
    <col min="4" max="11" width="13" style="1" customWidth="1"/>
    <col min="12" max="12" width="19" style="1" bestFit="1" customWidth="1"/>
    <col min="13" max="13" width="8.44140625" style="1" customWidth="1"/>
    <col min="14" max="14" width="22.109375" style="1" customWidth="1"/>
    <col min="15" max="15" width="16.5546875" style="1" customWidth="1"/>
    <col min="16" max="16" width="21.5546875" style="1" customWidth="1"/>
    <col min="17" max="17" width="15.5546875" style="1" customWidth="1"/>
    <col min="18" max="18" width="37.109375" style="1" customWidth="1"/>
    <col min="19" max="19" width="24" style="1" customWidth="1"/>
    <col min="20" max="21" width="9.109375" style="1" bestFit="1" customWidth="1"/>
    <col min="22" max="16384" width="9.109375" style="1"/>
  </cols>
  <sheetData>
    <row r="2" spans="2:18" ht="33" customHeight="1" x14ac:dyDescent="0.7">
      <c r="B2" s="466" t="s">
        <v>0</v>
      </c>
      <c r="C2" s="466"/>
      <c r="D2" s="466"/>
      <c r="E2" s="466"/>
      <c r="F2" s="51"/>
      <c r="K2" s="226"/>
      <c r="M2" s="474" t="s">
        <v>471</v>
      </c>
      <c r="N2" s="475"/>
      <c r="O2" s="475"/>
      <c r="P2" s="476"/>
    </row>
    <row r="3" spans="2:18" ht="15.75" customHeight="1" x14ac:dyDescent="0.85">
      <c r="B3" s="52"/>
      <c r="C3" s="4"/>
      <c r="D3" s="427"/>
      <c r="E3" s="427"/>
      <c r="F3" s="427"/>
      <c r="K3" s="6"/>
      <c r="M3" s="477"/>
      <c r="N3" s="478"/>
      <c r="O3" s="478"/>
      <c r="P3" s="479"/>
    </row>
    <row r="4" spans="2:18" ht="37.5" customHeight="1" x14ac:dyDescent="0.3">
      <c r="B4" s="467" t="s">
        <v>114</v>
      </c>
      <c r="C4" s="467"/>
      <c r="D4" s="468" t="s">
        <v>72</v>
      </c>
      <c r="E4" s="468"/>
      <c r="F4" s="468"/>
      <c r="G4" s="468"/>
      <c r="H4" s="53" t="str">
        <f>VLOOKUP($B$4,Data!$E$3:$K$364,Data!$G$1,0)</f>
        <v>-</v>
      </c>
      <c r="K4" s="227"/>
      <c r="M4" s="477"/>
      <c r="N4" s="478"/>
      <c r="O4" s="478"/>
      <c r="P4" s="479"/>
    </row>
    <row r="5" spans="2:18" ht="19.5" customHeight="1" x14ac:dyDescent="0.45">
      <c r="B5" s="54"/>
      <c r="C5" s="54"/>
      <c r="D5" s="469" t="s">
        <v>73</v>
      </c>
      <c r="E5" s="469"/>
      <c r="F5" s="469"/>
      <c r="G5" s="469"/>
      <c r="H5" s="53" t="str">
        <f>VLOOKUP($B$4,Data!$E$3:$BH$364,Data!$I$1,0)</f>
        <v>-</v>
      </c>
      <c r="I5" s="55"/>
      <c r="K5" s="192"/>
      <c r="M5" s="411"/>
      <c r="N5" s="412"/>
      <c r="O5" s="412"/>
      <c r="P5" s="413"/>
    </row>
    <row r="6" spans="2:18" ht="21.75" customHeight="1" x14ac:dyDescent="0.45">
      <c r="B6" s="7" t="s">
        <v>10</v>
      </c>
      <c r="C6" s="56"/>
      <c r="D6" s="469" t="s">
        <v>74</v>
      </c>
      <c r="E6" s="469"/>
      <c r="F6" s="469"/>
      <c r="G6" s="469"/>
      <c r="H6" s="57" t="str">
        <f>VLOOKUP($B$4,Data!$E$3:$K$364,Data!$K$1,0)</f>
        <v>-</v>
      </c>
      <c r="I6" s="58"/>
      <c r="J6" s="58"/>
      <c r="K6" s="228"/>
      <c r="M6" s="488" t="s">
        <v>472</v>
      </c>
      <c r="N6" s="489"/>
      <c r="O6" s="489"/>
      <c r="P6" s="490"/>
    </row>
    <row r="7" spans="2:18" ht="18.75" customHeight="1" x14ac:dyDescent="0.3">
      <c r="D7" s="469" t="s">
        <v>473</v>
      </c>
      <c r="E7" s="469"/>
      <c r="F7" s="469"/>
      <c r="G7" s="469"/>
      <c r="H7" s="53" t="str">
        <f>VLOOKUP($B$4,Data!$E$3:$J$364,Data!$H$1,0)</f>
        <v>-</v>
      </c>
      <c r="I7" s="12"/>
      <c r="J7" s="12"/>
      <c r="K7" s="12"/>
      <c r="O7" s="10"/>
      <c r="P7" s="10"/>
    </row>
    <row r="8" spans="2:18" ht="25.5" customHeight="1" x14ac:dyDescent="0.5">
      <c r="J8" s="14"/>
      <c r="K8" s="14"/>
      <c r="N8" s="6"/>
      <c r="O8" s="59"/>
      <c r="P8" s="15"/>
      <c r="Q8" s="16"/>
    </row>
    <row r="9" spans="2:18" ht="34.5" customHeight="1" x14ac:dyDescent="0.5">
      <c r="C9" s="177" t="s">
        <v>474</v>
      </c>
      <c r="D9" s="23" t="s">
        <v>15</v>
      </c>
      <c r="E9" s="23" t="s">
        <v>16</v>
      </c>
      <c r="F9" s="23" t="s">
        <v>17</v>
      </c>
      <c r="G9" s="23" t="s">
        <v>18</v>
      </c>
      <c r="H9" s="23" t="s">
        <v>19</v>
      </c>
      <c r="I9" s="23" t="s">
        <v>20</v>
      </c>
      <c r="J9" s="23" t="s">
        <v>21</v>
      </c>
      <c r="K9" s="23" t="s">
        <v>22</v>
      </c>
      <c r="L9" s="23" t="s">
        <v>14</v>
      </c>
      <c r="N9" s="188"/>
      <c r="O9" s="189" t="s">
        <v>475</v>
      </c>
      <c r="P9" s="190"/>
      <c r="Q9" s="61"/>
      <c r="R9" s="160"/>
    </row>
    <row r="10" spans="2:18" ht="36.75" customHeight="1" x14ac:dyDescent="0.4">
      <c r="C10" s="176" t="s">
        <v>476</v>
      </c>
      <c r="D10" s="211">
        <f>VLOOKUP($B$4,Data!$E$4:$AD$364,19,0)</f>
        <v>0</v>
      </c>
      <c r="E10" s="211">
        <f>VLOOKUP($B$4,Data!$E$4:$AD$364,20,0)</f>
        <v>0</v>
      </c>
      <c r="F10" s="211">
        <f>VLOOKUP($B$4,Data!$E$4:$AD$364,21,0)</f>
        <v>0</v>
      </c>
      <c r="G10" s="211">
        <f>VLOOKUP($B$4,Data!$E$4:$AD$364,22,0)</f>
        <v>0</v>
      </c>
      <c r="H10" s="211">
        <f>VLOOKUP($B$4,Data!$E$4:$AD$364,23,0)</f>
        <v>0</v>
      </c>
      <c r="I10" s="211">
        <f>VLOOKUP($B$4,Data!$E$4:$AD$364,24,0)</f>
        <v>0</v>
      </c>
      <c r="J10" s="211">
        <f>VLOOKUP($B$4,Data!$E$4:$AD$364,25,0)</f>
        <v>0</v>
      </c>
      <c r="K10" s="211">
        <f>VLOOKUP($B$4,Data!$E$4:$AD$364,26,0)</f>
        <v>0</v>
      </c>
      <c r="L10" s="180" t="str">
        <f>H4</f>
        <v>-</v>
      </c>
      <c r="N10" s="63" t="s">
        <v>477</v>
      </c>
      <c r="O10" s="5"/>
      <c r="P10" s="63" t="s">
        <v>478</v>
      </c>
      <c r="Q10" s="6"/>
    </row>
    <row r="11" spans="2:18" ht="53.25" customHeight="1" x14ac:dyDescent="0.5">
      <c r="C11" s="176" t="s">
        <v>479</v>
      </c>
      <c r="D11" s="212"/>
      <c r="E11" s="213"/>
      <c r="F11" s="213"/>
      <c r="G11" s="213">
        <v>1671.45313315303</v>
      </c>
      <c r="H11" s="213"/>
      <c r="I11" s="213"/>
      <c r="J11" s="213"/>
      <c r="K11" s="214"/>
      <c r="L11" s="179"/>
      <c r="N11" s="65">
        <f>IF(VLOOKUP(B4,'Y9 data'!E4:L364,8,FALSE)&lt;1,VLOOKUP($B$4,'Y9 data'!$E$4:$K$364,2,FALSE),0)</f>
        <v>0</v>
      </c>
      <c r="O11" s="65"/>
      <c r="P11" s="65">
        <f>VLOOKUP($B$4,'Y9 data'!$E$4:$K$364,3,FALSE)</f>
        <v>0</v>
      </c>
      <c r="Q11" s="6"/>
    </row>
    <row r="12" spans="2:18" ht="33" customHeight="1" thickBot="1" x14ac:dyDescent="0.5">
      <c r="B12" s="66"/>
      <c r="C12" s="67"/>
      <c r="D12" s="68"/>
      <c r="E12" s="68"/>
      <c r="F12" s="68"/>
      <c r="G12" s="68"/>
      <c r="H12" s="68"/>
      <c r="I12" s="68"/>
      <c r="J12" s="68"/>
      <c r="K12" s="68"/>
      <c r="L12" s="19"/>
      <c r="N12" s="69"/>
      <c r="P12" s="69"/>
      <c r="Q12" s="69"/>
    </row>
    <row r="13" spans="2:18" ht="41.25" customHeight="1" thickBot="1" x14ac:dyDescent="0.5">
      <c r="B13" s="482" t="s">
        <v>480</v>
      </c>
      <c r="C13" s="483"/>
      <c r="D13" s="182" t="str">
        <f>VLOOKUP($B$4,Data!$E$3:$BU$364,Data!$I$1,0)</f>
        <v>-</v>
      </c>
      <c r="E13" s="183"/>
      <c r="F13" s="183"/>
      <c r="G13" s="183"/>
      <c r="H13" s="183"/>
      <c r="I13" s="183"/>
      <c r="J13" s="183"/>
      <c r="K13" s="183"/>
      <c r="L13" s="64"/>
      <c r="N13" s="188"/>
      <c r="O13" s="189" t="s">
        <v>481</v>
      </c>
      <c r="P13" s="190"/>
      <c r="Q13" s="69"/>
    </row>
    <row r="14" spans="2:18" ht="41.25" customHeight="1" thickBot="1" x14ac:dyDescent="0.5">
      <c r="B14" s="484" t="s">
        <v>482</v>
      </c>
      <c r="C14" s="485"/>
      <c r="D14" s="184">
        <f>VLOOKUP($B$4,Data!$E$4:$BU$364,Data!AF$1,0)</f>
        <v>0</v>
      </c>
      <c r="E14" s="184">
        <f>VLOOKUP($B$4,Data!$E$4:$BU$364,Data!AG$1,0)</f>
        <v>0</v>
      </c>
      <c r="F14" s="184">
        <f>VLOOKUP($B$4,Data!$E$4:$BU$364,Data!AH$1,0)</f>
        <v>0</v>
      </c>
      <c r="G14" s="184">
        <f>VLOOKUP($B$4,Data!$E$4:$BU$364,Data!AI$1,0)</f>
        <v>0</v>
      </c>
      <c r="H14" s="184">
        <f>VLOOKUP($B$4,Data!$E$4:$BU$364,Data!AJ$1,0)</f>
        <v>0</v>
      </c>
      <c r="I14" s="184">
        <f>VLOOKUP($B$4,Data!$E$4:$BU$364,Data!AK$1,0)</f>
        <v>0</v>
      </c>
      <c r="J14" s="184">
        <f>VLOOKUP($B$4,Data!$E$4:$BU$364,Data!AL$1,0)</f>
        <v>0</v>
      </c>
      <c r="K14" s="184">
        <f>VLOOKUP($B$4,Data!$E$4:$BU$364,Data!AM$1,0)</f>
        <v>0</v>
      </c>
      <c r="L14" s="184">
        <f>SUM(D14:K14)</f>
        <v>0</v>
      </c>
      <c r="N14" s="63" t="s">
        <v>477</v>
      </c>
      <c r="O14" s="5"/>
      <c r="P14" s="63" t="s">
        <v>478</v>
      </c>
      <c r="Q14" s="69"/>
    </row>
    <row r="15" spans="2:18" ht="40.5" customHeight="1" thickBot="1" x14ac:dyDescent="0.55000000000000004">
      <c r="B15" s="486" t="s">
        <v>483</v>
      </c>
      <c r="C15" s="487"/>
      <c r="D15" s="185">
        <f>VLOOKUP($B$4,Data!$E$4:$BU$364,Data!AY$1,0)</f>
        <v>0</v>
      </c>
      <c r="E15" s="185">
        <f>VLOOKUP($B$4,Data!$E$4:$BU$364,Data!AZ$1,0)</f>
        <v>0</v>
      </c>
      <c r="F15" s="185">
        <f>VLOOKUP($B$4,Data!$E$4:$BU$364,Data!BA$1,0)</f>
        <v>0</v>
      </c>
      <c r="G15" s="185">
        <f>VLOOKUP($B$4,Data!$E$4:$BU$364,Data!BB$1,0)</f>
        <v>0</v>
      </c>
      <c r="H15" s="185">
        <f>VLOOKUP($B$4,Data!$E$4:$BU$364,Data!BC$1,0)</f>
        <v>0</v>
      </c>
      <c r="I15" s="185">
        <f>VLOOKUP($B$4,Data!$E$4:$BU$364,Data!BD$1,0)</f>
        <v>0</v>
      </c>
      <c r="J15" s="185">
        <f>VLOOKUP($B$4,Data!$E$4:$BU$364,Data!BE$1,0)</f>
        <v>0</v>
      </c>
      <c r="K15" s="185">
        <f>VLOOKUP($B$4,Data!$E$4:$BU$364,Data!BF$1,0)</f>
        <v>0</v>
      </c>
      <c r="L15" s="184">
        <f>SUM(D15:K15)</f>
        <v>0</v>
      </c>
      <c r="N15" s="65">
        <f>N11*4</f>
        <v>0</v>
      </c>
      <c r="O15" s="70"/>
      <c r="P15" s="65">
        <f>P11*4</f>
        <v>0</v>
      </c>
      <c r="Q15" s="6"/>
    </row>
    <row r="16" spans="2:18" ht="41.25" customHeight="1" thickBot="1" x14ac:dyDescent="0.55000000000000004">
      <c r="B16" s="72" t="s">
        <v>484</v>
      </c>
      <c r="C16" s="72"/>
      <c r="D16" s="186"/>
      <c r="E16" s="186"/>
      <c r="F16" s="186"/>
      <c r="G16" s="186"/>
      <c r="H16" s="186"/>
      <c r="I16" s="186"/>
      <c r="J16" s="186"/>
      <c r="K16" s="186"/>
      <c r="L16" s="187"/>
      <c r="N16" s="71"/>
      <c r="P16" s="65"/>
      <c r="Q16" s="6"/>
    </row>
    <row r="17" spans="2:17" ht="41.25" customHeight="1" thickBot="1" x14ac:dyDescent="0.55000000000000004">
      <c r="B17" s="494" t="s">
        <v>485</v>
      </c>
      <c r="C17" s="495"/>
      <c r="D17" s="204">
        <f>(Data!CC9/9)*(D14+D15)</f>
        <v>0</v>
      </c>
      <c r="E17" s="204">
        <f>(Data!CD9/9)*(E14+E15)</f>
        <v>0</v>
      </c>
      <c r="F17" s="204">
        <f>(Data!CE9/9)*(F14+F15)</f>
        <v>0</v>
      </c>
      <c r="G17" s="204">
        <f>(Data!CF9/9)*(G14+G15)</f>
        <v>0</v>
      </c>
      <c r="H17" s="204">
        <f>(Data!CG9/9)*(H14+H15)</f>
        <v>0</v>
      </c>
      <c r="I17" s="204">
        <f>(Data!CH9/9)*(I14+I15)</f>
        <v>0</v>
      </c>
      <c r="J17" s="204">
        <f>(Data!CI9/9)*(J14+J15)</f>
        <v>0</v>
      </c>
      <c r="K17" s="204">
        <f>(Data!CJ9/9)*(K14+K15)</f>
        <v>0</v>
      </c>
      <c r="L17" s="205">
        <f>SUM(D17:K17)</f>
        <v>0</v>
      </c>
      <c r="M17" s="193"/>
      <c r="N17" s="194"/>
      <c r="O17" s="193"/>
      <c r="P17" s="65"/>
      <c r="Q17" s="6"/>
    </row>
    <row r="18" spans="2:17" ht="41.25" customHeight="1" thickBot="1" x14ac:dyDescent="0.55000000000000004">
      <c r="B18" s="496" t="s">
        <v>486</v>
      </c>
      <c r="C18" s="496"/>
      <c r="D18" s="195"/>
      <c r="E18" s="195"/>
      <c r="F18" s="195"/>
      <c r="G18" s="195"/>
      <c r="H18" s="195"/>
      <c r="I18" s="195"/>
      <c r="J18" s="195"/>
      <c r="K18" s="196"/>
      <c r="L18" s="206" t="str">
        <f>IFERROR(L17/VLOOKUP('Year 9 Payments'!B4,Data!E6:F364,Data!$F$1,0),"")</f>
        <v/>
      </c>
      <c r="M18" s="193"/>
      <c r="N18" s="197"/>
      <c r="O18" s="193"/>
      <c r="P18" s="65"/>
      <c r="Q18" s="6"/>
    </row>
    <row r="19" spans="2:17" s="6" customFormat="1" ht="9.75" customHeight="1" thickBot="1" x14ac:dyDescent="0.55000000000000004">
      <c r="B19" s="208"/>
      <c r="C19" s="208"/>
      <c r="D19" s="195"/>
      <c r="E19" s="195"/>
      <c r="F19" s="195"/>
      <c r="G19" s="195"/>
      <c r="H19" s="195"/>
      <c r="I19" s="195"/>
      <c r="J19" s="195"/>
      <c r="K19" s="195"/>
      <c r="L19" s="198"/>
      <c r="M19" s="170"/>
      <c r="N19" s="197"/>
      <c r="O19" s="170"/>
      <c r="P19" s="33"/>
    </row>
    <row r="20" spans="2:17" ht="41.25" customHeight="1" thickBot="1" x14ac:dyDescent="0.55000000000000004">
      <c r="B20" s="496" t="s">
        <v>487</v>
      </c>
      <c r="C20" s="496"/>
      <c r="D20" s="195"/>
      <c r="E20" s="195"/>
      <c r="F20" s="195"/>
      <c r="G20" s="195"/>
      <c r="H20" s="195"/>
      <c r="I20" s="195"/>
      <c r="J20" s="195"/>
      <c r="K20" s="195"/>
      <c r="L20" s="206">
        <v>4.0000000000000001E-3</v>
      </c>
      <c r="M20" s="193"/>
      <c r="N20" s="197"/>
      <c r="O20" s="193"/>
      <c r="P20" s="65"/>
      <c r="Q20" s="6"/>
    </row>
    <row r="21" spans="2:17" ht="41.25" customHeight="1" x14ac:dyDescent="0.5">
      <c r="B21" s="436" t="s">
        <v>488</v>
      </c>
      <c r="C21" s="436"/>
      <c r="D21" s="195"/>
      <c r="E21" s="195"/>
      <c r="F21" s="195"/>
      <c r="G21" s="195"/>
      <c r="H21" s="195"/>
      <c r="I21" s="195"/>
      <c r="J21" s="195"/>
      <c r="K21" s="195"/>
      <c r="L21" s="205">
        <f>IF(ISERROR(MATCH($B$4,Data!$E$6:$E$336,0)),'Year 9 Payments'!N21,MAX((L17/L18)*(L18-L20),0))</f>
        <v>0</v>
      </c>
      <c r="M21" s="193"/>
      <c r="N21" s="424">
        <f>VLOOKUP($B$4,Data!$E$4:$BU$364,Data!$J$1,0)</f>
        <v>0</v>
      </c>
      <c r="O21" s="193"/>
      <c r="P21" s="65"/>
      <c r="Q21" s="6"/>
    </row>
    <row r="22" spans="2:17" ht="41.25" customHeight="1" thickBot="1" x14ac:dyDescent="0.55000000000000004">
      <c r="B22" s="436" t="s">
        <v>489</v>
      </c>
      <c r="C22" s="436"/>
      <c r="D22" s="195"/>
      <c r="E22" s="195"/>
      <c r="F22" s="195"/>
      <c r="G22" s="195"/>
      <c r="H22" s="195"/>
      <c r="I22" s="195"/>
      <c r="J22" s="195"/>
      <c r="K22" s="195"/>
      <c r="L22" s="329">
        <f>L21*G11</f>
        <v>0</v>
      </c>
      <c r="M22" s="193"/>
      <c r="N22" s="243"/>
      <c r="O22" s="422"/>
      <c r="P22" s="65"/>
      <c r="Q22" s="6"/>
    </row>
    <row r="23" spans="2:17" s="6" customFormat="1" ht="9.75" customHeight="1" thickBot="1" x14ac:dyDescent="0.55000000000000004">
      <c r="B23" s="208"/>
      <c r="C23" s="208"/>
      <c r="D23" s="195"/>
      <c r="E23" s="195"/>
      <c r="F23" s="195"/>
      <c r="G23" s="195"/>
      <c r="H23" s="195"/>
      <c r="I23" s="195"/>
      <c r="J23" s="195"/>
      <c r="K23" s="195"/>
      <c r="L23" s="199"/>
      <c r="M23" s="170"/>
      <c r="N23" s="197"/>
      <c r="P23" s="33"/>
    </row>
    <row r="24" spans="2:17" ht="41.25" customHeight="1" thickBot="1" x14ac:dyDescent="0.4">
      <c r="B24" s="493" t="s">
        <v>490</v>
      </c>
      <c r="C24" s="493"/>
      <c r="D24" s="170"/>
      <c r="E24" s="200"/>
      <c r="F24" s="201"/>
      <c r="G24" s="201"/>
      <c r="H24" s="201"/>
      <c r="I24" s="201"/>
      <c r="J24" s="201"/>
      <c r="K24" s="201"/>
      <c r="L24" s="207" t="str">
        <f>VLOOKUP($B$4,Data!$E$4:$BU$364,Data!$K$1,0)</f>
        <v>-</v>
      </c>
      <c r="M24" s="193"/>
      <c r="N24" s="191"/>
      <c r="P24" s="192"/>
      <c r="Q24" s="6"/>
    </row>
    <row r="25" spans="2:17" ht="41.25" customHeight="1" thickBot="1" x14ac:dyDescent="0.35">
      <c r="B25" s="209" t="s">
        <v>491</v>
      </c>
      <c r="C25" s="210"/>
      <c r="D25" s="202"/>
      <c r="E25" s="202"/>
      <c r="F25" s="202"/>
      <c r="G25" s="202"/>
      <c r="H25" s="202"/>
      <c r="I25" s="202"/>
      <c r="J25" s="202"/>
      <c r="K25" s="202"/>
      <c r="L25" s="328" t="str">
        <f>IFERROR(L24*350,"")</f>
        <v/>
      </c>
      <c r="M25" s="193"/>
      <c r="N25" s="192"/>
      <c r="P25" s="192"/>
      <c r="Q25" s="6"/>
    </row>
    <row r="26" spans="2:17" ht="21" customHeight="1" x14ac:dyDescent="0.4">
      <c r="B26" s="203"/>
      <c r="C26" s="203"/>
      <c r="D26" s="203"/>
      <c r="E26" s="203"/>
      <c r="F26" s="203"/>
      <c r="G26" s="203"/>
      <c r="H26" s="203"/>
      <c r="I26" s="203"/>
      <c r="J26" s="203"/>
      <c r="K26" s="193"/>
      <c r="L26" s="193"/>
      <c r="M26" s="193"/>
      <c r="N26" s="193"/>
      <c r="O26" s="193"/>
    </row>
    <row r="27" spans="2:17" ht="18" x14ac:dyDescent="0.35">
      <c r="B27" s="40" t="s">
        <v>492</v>
      </c>
    </row>
    <row r="28" spans="2:17" ht="36" customHeight="1" x14ac:dyDescent="0.3">
      <c r="B28" s="497" t="s">
        <v>493</v>
      </c>
      <c r="C28" s="497"/>
      <c r="D28" s="497"/>
      <c r="E28" s="497"/>
      <c r="F28" s="497"/>
      <c r="G28" s="497"/>
      <c r="H28" s="497"/>
      <c r="I28" s="497"/>
      <c r="J28" s="497"/>
      <c r="K28" s="497"/>
      <c r="L28" s="497"/>
      <c r="M28" s="497"/>
      <c r="N28" s="497"/>
      <c r="O28" s="497"/>
      <c r="Q28" s="41"/>
    </row>
    <row r="29" spans="2:17" ht="15.75" customHeight="1" x14ac:dyDescent="0.3">
      <c r="B29" s="480" t="s">
        <v>110</v>
      </c>
      <c r="C29" s="481"/>
      <c r="D29" s="481"/>
      <c r="E29" s="481"/>
      <c r="F29" s="481"/>
      <c r="G29" s="481"/>
      <c r="H29" s="481"/>
      <c r="I29" s="481"/>
      <c r="J29" s="481"/>
      <c r="K29" s="481"/>
      <c r="L29" s="481"/>
      <c r="M29" s="481"/>
      <c r="N29" s="481"/>
      <c r="O29" s="481"/>
    </row>
    <row r="30" spans="2:17" ht="18.75" customHeight="1" x14ac:dyDescent="0.3">
      <c r="B30" s="471" t="s">
        <v>494</v>
      </c>
      <c r="C30" s="491"/>
      <c r="D30" s="491"/>
      <c r="E30" s="491"/>
      <c r="F30" s="491"/>
      <c r="G30" s="491"/>
      <c r="H30" s="491"/>
      <c r="I30" s="491"/>
      <c r="J30" s="491"/>
      <c r="K30" s="491"/>
      <c r="L30" s="491"/>
      <c r="M30" s="491"/>
      <c r="N30" s="491"/>
      <c r="O30" s="491"/>
    </row>
    <row r="31" spans="2:17" ht="34.5" customHeight="1" x14ac:dyDescent="0.3">
      <c r="B31" s="471" t="s">
        <v>495</v>
      </c>
      <c r="C31" s="471"/>
      <c r="D31" s="471"/>
      <c r="E31" s="471"/>
      <c r="F31" s="471"/>
      <c r="G31" s="471"/>
      <c r="H31" s="471"/>
      <c r="I31" s="471"/>
      <c r="J31" s="471"/>
      <c r="K31" s="471"/>
      <c r="L31" s="471"/>
      <c r="M31" s="471"/>
      <c r="N31" s="471"/>
      <c r="O31" s="471"/>
    </row>
    <row r="32" spans="2:17" ht="34.5" customHeight="1" x14ac:dyDescent="0.3">
      <c r="B32" s="471" t="s">
        <v>496</v>
      </c>
      <c r="C32" s="492"/>
      <c r="D32" s="492"/>
      <c r="E32" s="492"/>
      <c r="F32" s="492"/>
      <c r="G32" s="492"/>
      <c r="H32" s="492"/>
      <c r="I32" s="492"/>
      <c r="J32" s="492"/>
      <c r="K32" s="492"/>
      <c r="L32" s="492"/>
      <c r="M32" s="492"/>
      <c r="N32" s="492"/>
      <c r="O32" s="492"/>
    </row>
    <row r="35" spans="3:6" hidden="1" x14ac:dyDescent="0.3">
      <c r="C35" s="44" t="s">
        <v>112</v>
      </c>
      <c r="D35" s="6"/>
      <c r="E35" s="6"/>
      <c r="F35" s="6"/>
    </row>
    <row r="36" spans="3:6" hidden="1" x14ac:dyDescent="0.3">
      <c r="C36" s="1" t="s">
        <v>114</v>
      </c>
      <c r="D36" s="6"/>
      <c r="E36" s="6"/>
      <c r="F36" s="6"/>
    </row>
    <row r="37" spans="3:6" hidden="1" x14ac:dyDescent="0.3">
      <c r="C37" s="73" t="s">
        <v>115</v>
      </c>
      <c r="D37" s="6"/>
      <c r="E37" s="47"/>
      <c r="F37" s="47"/>
    </row>
    <row r="38" spans="3:6" hidden="1" x14ac:dyDescent="0.3">
      <c r="C38" s="73" t="s">
        <v>116</v>
      </c>
      <c r="D38" s="6"/>
      <c r="E38" s="47"/>
      <c r="F38" s="6"/>
    </row>
    <row r="39" spans="3:6" hidden="1" x14ac:dyDescent="0.3">
      <c r="C39" s="73" t="s">
        <v>117</v>
      </c>
      <c r="D39" s="6"/>
      <c r="E39" s="47"/>
      <c r="F39" s="6"/>
    </row>
    <row r="40" spans="3:6" hidden="1" x14ac:dyDescent="0.3">
      <c r="C40" s="73" t="s">
        <v>118</v>
      </c>
      <c r="D40" s="6"/>
      <c r="E40" s="47"/>
      <c r="F40" s="6"/>
    </row>
    <row r="41" spans="3:6" hidden="1" x14ac:dyDescent="0.3">
      <c r="C41" s="73" t="s">
        <v>119</v>
      </c>
      <c r="D41" s="6"/>
      <c r="E41" s="47"/>
      <c r="F41" s="6"/>
    </row>
    <row r="42" spans="3:6" hidden="1" x14ac:dyDescent="0.3">
      <c r="C42" s="73" t="s">
        <v>120</v>
      </c>
      <c r="D42" s="6"/>
      <c r="E42" s="47"/>
      <c r="F42" s="6"/>
    </row>
    <row r="43" spans="3:6" hidden="1" x14ac:dyDescent="0.3">
      <c r="C43" s="73" t="s">
        <v>121</v>
      </c>
      <c r="D43" s="6"/>
      <c r="E43" s="47"/>
      <c r="F43" s="6"/>
    </row>
    <row r="44" spans="3:6" hidden="1" x14ac:dyDescent="0.3">
      <c r="C44" s="74" t="s">
        <v>122</v>
      </c>
      <c r="D44" s="6"/>
      <c r="E44" s="47"/>
      <c r="F44" s="6"/>
    </row>
    <row r="45" spans="3:6" hidden="1" x14ac:dyDescent="0.3">
      <c r="C45" s="73" t="s">
        <v>123</v>
      </c>
      <c r="D45" s="6"/>
      <c r="E45" s="47"/>
      <c r="F45" s="6"/>
    </row>
    <row r="46" spans="3:6" hidden="1" x14ac:dyDescent="0.3">
      <c r="C46" s="73" t="s">
        <v>124</v>
      </c>
      <c r="D46" s="6"/>
      <c r="E46" s="47"/>
      <c r="F46" s="6"/>
    </row>
    <row r="47" spans="3:6" hidden="1" x14ac:dyDescent="0.3">
      <c r="C47" s="73" t="s">
        <v>125</v>
      </c>
      <c r="D47" s="6"/>
    </row>
    <row r="48" spans="3:6" hidden="1" x14ac:dyDescent="0.3">
      <c r="C48" s="73" t="s">
        <v>126</v>
      </c>
      <c r="D48" s="6"/>
    </row>
    <row r="49" spans="3:4" hidden="1" x14ac:dyDescent="0.3">
      <c r="C49" s="73" t="s">
        <v>127</v>
      </c>
      <c r="D49" s="6"/>
    </row>
    <row r="50" spans="3:4" hidden="1" x14ac:dyDescent="0.3">
      <c r="C50" s="73" t="s">
        <v>128</v>
      </c>
      <c r="D50" s="6"/>
    </row>
    <row r="51" spans="3:4" hidden="1" x14ac:dyDescent="0.3">
      <c r="C51" s="73" t="s">
        <v>129</v>
      </c>
      <c r="D51" s="6"/>
    </row>
    <row r="52" spans="3:4" hidden="1" x14ac:dyDescent="0.3">
      <c r="C52" s="73" t="s">
        <v>130</v>
      </c>
      <c r="D52" s="6"/>
    </row>
    <row r="53" spans="3:4" hidden="1" x14ac:dyDescent="0.3">
      <c r="C53" s="73" t="s">
        <v>131</v>
      </c>
      <c r="D53" s="6"/>
    </row>
    <row r="54" spans="3:4" hidden="1" x14ac:dyDescent="0.3">
      <c r="C54" s="73" t="s">
        <v>132</v>
      </c>
      <c r="D54" s="6"/>
    </row>
    <row r="55" spans="3:4" hidden="1" x14ac:dyDescent="0.3">
      <c r="C55" s="73" t="s">
        <v>133</v>
      </c>
      <c r="D55" s="6"/>
    </row>
    <row r="56" spans="3:4" hidden="1" x14ac:dyDescent="0.3">
      <c r="C56" s="73" t="s">
        <v>134</v>
      </c>
      <c r="D56" s="6"/>
    </row>
    <row r="57" spans="3:4" hidden="1" x14ac:dyDescent="0.3">
      <c r="C57" s="73" t="s">
        <v>135</v>
      </c>
      <c r="D57" s="6"/>
    </row>
    <row r="58" spans="3:4" hidden="1" x14ac:dyDescent="0.3">
      <c r="C58" s="73" t="s">
        <v>136</v>
      </c>
      <c r="D58" s="6"/>
    </row>
    <row r="59" spans="3:4" hidden="1" x14ac:dyDescent="0.3">
      <c r="C59" s="73" t="s">
        <v>137</v>
      </c>
      <c r="D59" s="6"/>
    </row>
    <row r="60" spans="3:4" hidden="1" x14ac:dyDescent="0.3">
      <c r="C60" s="73" t="s">
        <v>138</v>
      </c>
      <c r="D60" s="6"/>
    </row>
    <row r="61" spans="3:4" hidden="1" x14ac:dyDescent="0.3">
      <c r="C61" s="73" t="s">
        <v>139</v>
      </c>
      <c r="D61" s="6"/>
    </row>
    <row r="62" spans="3:4" hidden="1" x14ac:dyDescent="0.3">
      <c r="C62" s="73" t="s">
        <v>140</v>
      </c>
      <c r="D62" s="6"/>
    </row>
    <row r="63" spans="3:4" hidden="1" x14ac:dyDescent="0.3">
      <c r="C63" s="73" t="s">
        <v>141</v>
      </c>
      <c r="D63" s="6"/>
    </row>
    <row r="64" spans="3:4" hidden="1" x14ac:dyDescent="0.3">
      <c r="C64" s="73" t="s">
        <v>142</v>
      </c>
      <c r="D64" s="6"/>
    </row>
    <row r="65" spans="3:4" hidden="1" x14ac:dyDescent="0.3">
      <c r="C65" s="73" t="s">
        <v>143</v>
      </c>
      <c r="D65" s="6"/>
    </row>
    <row r="66" spans="3:4" hidden="1" x14ac:dyDescent="0.3">
      <c r="C66" s="73" t="s">
        <v>144</v>
      </c>
      <c r="D66" s="6"/>
    </row>
    <row r="67" spans="3:4" hidden="1" x14ac:dyDescent="0.3">
      <c r="C67" s="73" t="s">
        <v>145</v>
      </c>
      <c r="D67" s="6"/>
    </row>
    <row r="68" spans="3:4" hidden="1" x14ac:dyDescent="0.3">
      <c r="C68" s="73" t="s">
        <v>146</v>
      </c>
      <c r="D68" s="6"/>
    </row>
    <row r="69" spans="3:4" hidden="1" x14ac:dyDescent="0.3">
      <c r="C69" s="73" t="s">
        <v>147</v>
      </c>
      <c r="D69" s="6"/>
    </row>
    <row r="70" spans="3:4" hidden="1" x14ac:dyDescent="0.3">
      <c r="C70" s="73" t="s">
        <v>148</v>
      </c>
      <c r="D70" s="6"/>
    </row>
    <row r="71" spans="3:4" hidden="1" x14ac:dyDescent="0.3">
      <c r="C71" s="73" t="s">
        <v>149</v>
      </c>
      <c r="D71" s="6"/>
    </row>
    <row r="72" spans="3:4" hidden="1" x14ac:dyDescent="0.3">
      <c r="C72" s="73" t="s">
        <v>150</v>
      </c>
      <c r="D72" s="6"/>
    </row>
    <row r="73" spans="3:4" hidden="1" x14ac:dyDescent="0.3">
      <c r="C73" s="73" t="s">
        <v>151</v>
      </c>
      <c r="D73" s="6"/>
    </row>
    <row r="74" spans="3:4" hidden="1" x14ac:dyDescent="0.3">
      <c r="C74" s="73" t="s">
        <v>152</v>
      </c>
      <c r="D74" s="6"/>
    </row>
    <row r="75" spans="3:4" hidden="1" x14ac:dyDescent="0.3">
      <c r="C75" s="73" t="s">
        <v>153</v>
      </c>
      <c r="D75" s="6"/>
    </row>
    <row r="76" spans="3:4" hidden="1" x14ac:dyDescent="0.3">
      <c r="C76" s="73" t="s">
        <v>154</v>
      </c>
      <c r="D76" s="6"/>
    </row>
    <row r="77" spans="3:4" hidden="1" x14ac:dyDescent="0.3">
      <c r="C77" s="73" t="s">
        <v>155</v>
      </c>
      <c r="D77" s="6"/>
    </row>
    <row r="78" spans="3:4" hidden="1" x14ac:dyDescent="0.3">
      <c r="C78" s="73" t="s">
        <v>156</v>
      </c>
      <c r="D78" s="6"/>
    </row>
    <row r="79" spans="3:4" hidden="1" x14ac:dyDescent="0.3">
      <c r="C79" s="73" t="s">
        <v>157</v>
      </c>
      <c r="D79" s="6"/>
    </row>
    <row r="80" spans="3:4" hidden="1" x14ac:dyDescent="0.3">
      <c r="C80" s="73" t="s">
        <v>158</v>
      </c>
      <c r="D80" s="6"/>
    </row>
    <row r="81" spans="3:4" hidden="1" x14ac:dyDescent="0.3">
      <c r="C81" s="73" t="s">
        <v>159</v>
      </c>
      <c r="D81" s="6"/>
    </row>
    <row r="82" spans="3:4" hidden="1" x14ac:dyDescent="0.3">
      <c r="C82" s="73" t="s">
        <v>160</v>
      </c>
      <c r="D82" s="6"/>
    </row>
    <row r="83" spans="3:4" hidden="1" x14ac:dyDescent="0.3">
      <c r="C83" s="73" t="s">
        <v>161</v>
      </c>
      <c r="D83" s="6"/>
    </row>
    <row r="84" spans="3:4" hidden="1" x14ac:dyDescent="0.3">
      <c r="C84" s="73" t="s">
        <v>162</v>
      </c>
      <c r="D84" s="6"/>
    </row>
    <row r="85" spans="3:4" hidden="1" x14ac:dyDescent="0.3">
      <c r="C85" s="73" t="s">
        <v>163</v>
      </c>
      <c r="D85" s="6"/>
    </row>
    <row r="86" spans="3:4" hidden="1" x14ac:dyDescent="0.3">
      <c r="C86" s="73" t="s">
        <v>164</v>
      </c>
      <c r="D86" s="6"/>
    </row>
    <row r="87" spans="3:4" hidden="1" x14ac:dyDescent="0.3">
      <c r="C87" s="73" t="s">
        <v>165</v>
      </c>
      <c r="D87" s="6"/>
    </row>
    <row r="88" spans="3:4" hidden="1" x14ac:dyDescent="0.3">
      <c r="C88" s="73" t="s">
        <v>166</v>
      </c>
      <c r="D88" s="6"/>
    </row>
    <row r="89" spans="3:4" hidden="1" x14ac:dyDescent="0.3">
      <c r="C89" s="73" t="s">
        <v>167</v>
      </c>
      <c r="D89" s="6"/>
    </row>
    <row r="90" spans="3:4" hidden="1" x14ac:dyDescent="0.3">
      <c r="C90" s="73" t="s">
        <v>168</v>
      </c>
      <c r="D90" s="6"/>
    </row>
    <row r="91" spans="3:4" hidden="1" x14ac:dyDescent="0.3">
      <c r="C91" s="73" t="s">
        <v>169</v>
      </c>
      <c r="D91" s="6"/>
    </row>
    <row r="92" spans="3:4" hidden="1" x14ac:dyDescent="0.3">
      <c r="C92" s="73" t="s">
        <v>170</v>
      </c>
      <c r="D92" s="6"/>
    </row>
    <row r="93" spans="3:4" hidden="1" x14ac:dyDescent="0.3">
      <c r="C93" s="73" t="s">
        <v>171</v>
      </c>
      <c r="D93" s="6"/>
    </row>
    <row r="94" spans="3:4" hidden="1" x14ac:dyDescent="0.3">
      <c r="C94" s="73" t="s">
        <v>172</v>
      </c>
      <c r="D94" s="6"/>
    </row>
    <row r="95" spans="3:4" hidden="1" x14ac:dyDescent="0.3">
      <c r="C95" s="73" t="s">
        <v>173</v>
      </c>
      <c r="D95" s="6"/>
    </row>
    <row r="96" spans="3:4" hidden="1" x14ac:dyDescent="0.3">
      <c r="C96" s="73" t="s">
        <v>174</v>
      </c>
      <c r="D96" s="6"/>
    </row>
    <row r="97" spans="3:4" hidden="1" x14ac:dyDescent="0.3">
      <c r="C97" s="73" t="s">
        <v>175</v>
      </c>
      <c r="D97" s="6"/>
    </row>
    <row r="98" spans="3:4" hidden="1" x14ac:dyDescent="0.3">
      <c r="C98" s="73" t="s">
        <v>176</v>
      </c>
      <c r="D98" s="6"/>
    </row>
    <row r="99" spans="3:4" hidden="1" x14ac:dyDescent="0.3">
      <c r="C99" s="73" t="s">
        <v>177</v>
      </c>
      <c r="D99" s="6"/>
    </row>
    <row r="100" spans="3:4" hidden="1" x14ac:dyDescent="0.3">
      <c r="C100" s="73" t="s">
        <v>178</v>
      </c>
      <c r="D100" s="6"/>
    </row>
    <row r="101" spans="3:4" hidden="1" x14ac:dyDescent="0.3">
      <c r="C101" s="73" t="s">
        <v>179</v>
      </c>
      <c r="D101" s="6"/>
    </row>
    <row r="102" spans="3:4" hidden="1" x14ac:dyDescent="0.3">
      <c r="C102" s="73" t="s">
        <v>180</v>
      </c>
      <c r="D102" s="6"/>
    </row>
    <row r="103" spans="3:4" hidden="1" x14ac:dyDescent="0.3">
      <c r="C103" s="73" t="s">
        <v>181</v>
      </c>
      <c r="D103" s="6"/>
    </row>
    <row r="104" spans="3:4" hidden="1" x14ac:dyDescent="0.3">
      <c r="C104" s="73" t="s">
        <v>182</v>
      </c>
      <c r="D104" s="6"/>
    </row>
    <row r="105" spans="3:4" hidden="1" x14ac:dyDescent="0.3">
      <c r="C105" s="73" t="s">
        <v>183</v>
      </c>
      <c r="D105" s="6"/>
    </row>
    <row r="106" spans="3:4" hidden="1" x14ac:dyDescent="0.3">
      <c r="C106" s="73" t="s">
        <v>184</v>
      </c>
      <c r="D106" s="6"/>
    </row>
    <row r="107" spans="3:4" hidden="1" x14ac:dyDescent="0.3">
      <c r="C107" s="73" t="s">
        <v>185</v>
      </c>
      <c r="D107" s="6"/>
    </row>
    <row r="108" spans="3:4" hidden="1" x14ac:dyDescent="0.3">
      <c r="C108" s="73" t="s">
        <v>186</v>
      </c>
      <c r="D108" s="6"/>
    </row>
    <row r="109" spans="3:4" hidden="1" x14ac:dyDescent="0.3">
      <c r="C109" s="73" t="s">
        <v>187</v>
      </c>
      <c r="D109" s="6"/>
    </row>
    <row r="110" spans="3:4" hidden="1" x14ac:dyDescent="0.3">
      <c r="C110" s="73" t="s">
        <v>188</v>
      </c>
      <c r="D110" s="6"/>
    </row>
    <row r="111" spans="3:4" hidden="1" x14ac:dyDescent="0.3">
      <c r="C111" s="73" t="s">
        <v>189</v>
      </c>
      <c r="D111" s="6"/>
    </row>
    <row r="112" spans="3:4" hidden="1" x14ac:dyDescent="0.3">
      <c r="C112" s="73" t="s">
        <v>190</v>
      </c>
      <c r="D112" s="6"/>
    </row>
    <row r="113" spans="3:4" hidden="1" x14ac:dyDescent="0.3">
      <c r="C113" s="73" t="s">
        <v>191</v>
      </c>
      <c r="D113" s="6"/>
    </row>
    <row r="114" spans="3:4" hidden="1" x14ac:dyDescent="0.3">
      <c r="C114" s="73" t="s">
        <v>192</v>
      </c>
      <c r="D114" s="6"/>
    </row>
    <row r="115" spans="3:4" hidden="1" x14ac:dyDescent="0.3">
      <c r="C115" s="73" t="s">
        <v>194</v>
      </c>
      <c r="D115" s="6"/>
    </row>
    <row r="116" spans="3:4" hidden="1" x14ac:dyDescent="0.3">
      <c r="C116" s="73" t="s">
        <v>195</v>
      </c>
      <c r="D116" s="6"/>
    </row>
    <row r="117" spans="3:4" hidden="1" x14ac:dyDescent="0.3">
      <c r="C117" s="73" t="s">
        <v>196</v>
      </c>
      <c r="D117" s="6"/>
    </row>
    <row r="118" spans="3:4" hidden="1" x14ac:dyDescent="0.3">
      <c r="C118" s="73" t="s">
        <v>197</v>
      </c>
      <c r="D118" s="6"/>
    </row>
    <row r="119" spans="3:4" hidden="1" x14ac:dyDescent="0.3">
      <c r="C119" s="73" t="s">
        <v>198</v>
      </c>
      <c r="D119" s="6"/>
    </row>
    <row r="120" spans="3:4" hidden="1" x14ac:dyDescent="0.3">
      <c r="C120" s="73" t="s">
        <v>199</v>
      </c>
      <c r="D120" s="6"/>
    </row>
    <row r="121" spans="3:4" hidden="1" x14ac:dyDescent="0.3">
      <c r="C121" s="73" t="s">
        <v>200</v>
      </c>
      <c r="D121" s="6"/>
    </row>
    <row r="122" spans="3:4" hidden="1" x14ac:dyDescent="0.3">
      <c r="C122" s="73" t="s">
        <v>201</v>
      </c>
      <c r="D122" s="6"/>
    </row>
    <row r="123" spans="3:4" hidden="1" x14ac:dyDescent="0.3">
      <c r="C123" s="73" t="s">
        <v>202</v>
      </c>
      <c r="D123" s="6"/>
    </row>
    <row r="124" spans="3:4" hidden="1" x14ac:dyDescent="0.3">
      <c r="C124" s="73" t="s">
        <v>203</v>
      </c>
      <c r="D124" s="6"/>
    </row>
    <row r="125" spans="3:4" hidden="1" x14ac:dyDescent="0.3">
      <c r="C125" s="73" t="s">
        <v>204</v>
      </c>
      <c r="D125" s="6"/>
    </row>
    <row r="126" spans="3:4" hidden="1" x14ac:dyDescent="0.3">
      <c r="C126" s="73" t="s">
        <v>205</v>
      </c>
      <c r="D126" s="6"/>
    </row>
    <row r="127" spans="3:4" hidden="1" x14ac:dyDescent="0.3">
      <c r="C127" s="73" t="s">
        <v>207</v>
      </c>
      <c r="D127" s="6"/>
    </row>
    <row r="128" spans="3:4" hidden="1" x14ac:dyDescent="0.3">
      <c r="C128" s="73" t="s">
        <v>208</v>
      </c>
      <c r="D128" s="6"/>
    </row>
    <row r="129" spans="3:4" hidden="1" x14ac:dyDescent="0.3">
      <c r="C129" s="73" t="s">
        <v>209</v>
      </c>
      <c r="D129" s="6"/>
    </row>
    <row r="130" spans="3:4" hidden="1" x14ac:dyDescent="0.3">
      <c r="C130" s="73" t="s">
        <v>210</v>
      </c>
      <c r="D130" s="6"/>
    </row>
    <row r="131" spans="3:4" hidden="1" x14ac:dyDescent="0.3">
      <c r="C131" s="73" t="s">
        <v>211</v>
      </c>
      <c r="D131" s="6"/>
    </row>
    <row r="132" spans="3:4" hidden="1" x14ac:dyDescent="0.3">
      <c r="C132" s="73" t="s">
        <v>212</v>
      </c>
      <c r="D132" s="6"/>
    </row>
    <row r="133" spans="3:4" hidden="1" x14ac:dyDescent="0.3">
      <c r="C133" s="73" t="s">
        <v>213</v>
      </c>
      <c r="D133" s="6"/>
    </row>
    <row r="134" spans="3:4" hidden="1" x14ac:dyDescent="0.3">
      <c r="C134" s="73" t="s">
        <v>214</v>
      </c>
      <c r="D134" s="6"/>
    </row>
    <row r="135" spans="3:4" hidden="1" x14ac:dyDescent="0.3">
      <c r="C135" s="73" t="s">
        <v>215</v>
      </c>
      <c r="D135" s="6"/>
    </row>
    <row r="136" spans="3:4" hidden="1" x14ac:dyDescent="0.3">
      <c r="C136" s="73" t="s">
        <v>216</v>
      </c>
      <c r="D136" s="6"/>
    </row>
    <row r="137" spans="3:4" hidden="1" x14ac:dyDescent="0.3">
      <c r="C137" s="73" t="s">
        <v>217</v>
      </c>
      <c r="D137" s="6"/>
    </row>
    <row r="138" spans="3:4" hidden="1" x14ac:dyDescent="0.3">
      <c r="C138" s="73" t="s">
        <v>218</v>
      </c>
      <c r="D138" s="6"/>
    </row>
    <row r="139" spans="3:4" hidden="1" x14ac:dyDescent="0.3">
      <c r="C139" s="73" t="s">
        <v>219</v>
      </c>
      <c r="D139" s="6"/>
    </row>
    <row r="140" spans="3:4" hidden="1" x14ac:dyDescent="0.3">
      <c r="C140" s="73" t="s">
        <v>220</v>
      </c>
      <c r="D140" s="6"/>
    </row>
    <row r="141" spans="3:4" hidden="1" x14ac:dyDescent="0.3">
      <c r="C141" s="73" t="s">
        <v>221</v>
      </c>
      <c r="D141" s="6"/>
    </row>
    <row r="142" spans="3:4" hidden="1" x14ac:dyDescent="0.3">
      <c r="C142" s="73" t="s">
        <v>222</v>
      </c>
      <c r="D142" s="6"/>
    </row>
    <row r="143" spans="3:4" hidden="1" x14ac:dyDescent="0.3">
      <c r="C143" s="73" t="s">
        <v>223</v>
      </c>
      <c r="D143" s="6"/>
    </row>
    <row r="144" spans="3:4" hidden="1" x14ac:dyDescent="0.3">
      <c r="C144" s="73" t="s">
        <v>224</v>
      </c>
      <c r="D144" s="6"/>
    </row>
    <row r="145" spans="3:4" hidden="1" x14ac:dyDescent="0.3">
      <c r="C145" s="73" t="s">
        <v>225</v>
      </c>
      <c r="D145" s="6"/>
    </row>
    <row r="146" spans="3:4" hidden="1" x14ac:dyDescent="0.3">
      <c r="C146" s="73" t="s">
        <v>226</v>
      </c>
      <c r="D146" s="6"/>
    </row>
    <row r="147" spans="3:4" hidden="1" x14ac:dyDescent="0.3">
      <c r="C147" s="73" t="s">
        <v>227</v>
      </c>
      <c r="D147" s="6"/>
    </row>
    <row r="148" spans="3:4" hidden="1" x14ac:dyDescent="0.3">
      <c r="C148" s="73" t="s">
        <v>228</v>
      </c>
      <c r="D148" s="6"/>
    </row>
    <row r="149" spans="3:4" hidden="1" x14ac:dyDescent="0.3">
      <c r="C149" s="73" t="s">
        <v>229</v>
      </c>
      <c r="D149" s="6"/>
    </row>
    <row r="150" spans="3:4" hidden="1" x14ac:dyDescent="0.3">
      <c r="C150" s="73" t="s">
        <v>230</v>
      </c>
      <c r="D150" s="6"/>
    </row>
    <row r="151" spans="3:4" hidden="1" x14ac:dyDescent="0.3">
      <c r="C151" s="73" t="s">
        <v>231</v>
      </c>
      <c r="D151" s="6"/>
    </row>
    <row r="152" spans="3:4" hidden="1" x14ac:dyDescent="0.3">
      <c r="C152" s="73" t="s">
        <v>232</v>
      </c>
      <c r="D152" s="6"/>
    </row>
    <row r="153" spans="3:4" hidden="1" x14ac:dyDescent="0.3">
      <c r="C153" s="73" t="s">
        <v>233</v>
      </c>
      <c r="D153" s="6"/>
    </row>
    <row r="154" spans="3:4" hidden="1" x14ac:dyDescent="0.3">
      <c r="C154" s="73" t="s">
        <v>234</v>
      </c>
      <c r="D154" s="6"/>
    </row>
    <row r="155" spans="3:4" hidden="1" x14ac:dyDescent="0.3">
      <c r="C155" s="73" t="s">
        <v>235</v>
      </c>
      <c r="D155" s="6"/>
    </row>
    <row r="156" spans="3:4" hidden="1" x14ac:dyDescent="0.3">
      <c r="C156" s="73" t="s">
        <v>236</v>
      </c>
      <c r="D156" s="6"/>
    </row>
    <row r="157" spans="3:4" hidden="1" x14ac:dyDescent="0.3">
      <c r="C157" s="73" t="s">
        <v>237</v>
      </c>
      <c r="D157" s="6"/>
    </row>
    <row r="158" spans="3:4" hidden="1" x14ac:dyDescent="0.3">
      <c r="C158" s="73" t="s">
        <v>238</v>
      </c>
      <c r="D158" s="6"/>
    </row>
    <row r="159" spans="3:4" hidden="1" x14ac:dyDescent="0.3">
      <c r="C159" s="73" t="s">
        <v>239</v>
      </c>
      <c r="D159" s="6"/>
    </row>
    <row r="160" spans="3:4" hidden="1" x14ac:dyDescent="0.3">
      <c r="C160" s="73" t="s">
        <v>240</v>
      </c>
      <c r="D160" s="6"/>
    </row>
    <row r="161" spans="3:4" hidden="1" x14ac:dyDescent="0.3">
      <c r="C161" s="73" t="s">
        <v>241</v>
      </c>
      <c r="D161" s="6"/>
    </row>
    <row r="162" spans="3:4" hidden="1" x14ac:dyDescent="0.3">
      <c r="C162" s="73" t="s">
        <v>242</v>
      </c>
      <c r="D162" s="6"/>
    </row>
    <row r="163" spans="3:4" hidden="1" x14ac:dyDescent="0.3">
      <c r="C163" s="73" t="s">
        <v>243</v>
      </c>
      <c r="D163" s="6"/>
    </row>
    <row r="164" spans="3:4" hidden="1" x14ac:dyDescent="0.3">
      <c r="C164" s="73" t="s">
        <v>244</v>
      </c>
      <c r="D164" s="6"/>
    </row>
    <row r="165" spans="3:4" hidden="1" x14ac:dyDescent="0.3">
      <c r="C165" s="73" t="s">
        <v>245</v>
      </c>
      <c r="D165" s="6"/>
    </row>
    <row r="166" spans="3:4" hidden="1" x14ac:dyDescent="0.3">
      <c r="C166" s="73" t="s">
        <v>246</v>
      </c>
      <c r="D166" s="6"/>
    </row>
    <row r="167" spans="3:4" hidden="1" x14ac:dyDescent="0.3">
      <c r="C167" s="73" t="s">
        <v>247</v>
      </c>
      <c r="D167" s="6"/>
    </row>
    <row r="168" spans="3:4" hidden="1" x14ac:dyDescent="0.3">
      <c r="C168" s="73" t="s">
        <v>248</v>
      </c>
      <c r="D168" s="6"/>
    </row>
    <row r="169" spans="3:4" hidden="1" x14ac:dyDescent="0.3">
      <c r="C169" s="73" t="s">
        <v>249</v>
      </c>
      <c r="D169" s="6"/>
    </row>
    <row r="170" spans="3:4" hidden="1" x14ac:dyDescent="0.3">
      <c r="C170" s="73" t="s">
        <v>250</v>
      </c>
      <c r="D170" s="6"/>
    </row>
    <row r="171" spans="3:4" hidden="1" x14ac:dyDescent="0.3">
      <c r="C171" s="73" t="s">
        <v>251</v>
      </c>
      <c r="D171" s="6"/>
    </row>
    <row r="172" spans="3:4" hidden="1" x14ac:dyDescent="0.3">
      <c r="C172" s="73" t="s">
        <v>252</v>
      </c>
      <c r="D172" s="6"/>
    </row>
    <row r="173" spans="3:4" hidden="1" x14ac:dyDescent="0.3">
      <c r="C173" s="73" t="s">
        <v>253</v>
      </c>
      <c r="D173" s="6"/>
    </row>
    <row r="174" spans="3:4" hidden="1" x14ac:dyDescent="0.3">
      <c r="C174" s="73" t="s">
        <v>254</v>
      </c>
      <c r="D174" s="6"/>
    </row>
    <row r="175" spans="3:4" hidden="1" x14ac:dyDescent="0.3">
      <c r="C175" s="73" t="s">
        <v>255</v>
      </c>
      <c r="D175" s="6"/>
    </row>
    <row r="176" spans="3:4" hidden="1" x14ac:dyDescent="0.3">
      <c r="C176" s="73" t="s">
        <v>256</v>
      </c>
      <c r="D176" s="6"/>
    </row>
    <row r="177" spans="3:4" hidden="1" x14ac:dyDescent="0.3">
      <c r="C177" s="73" t="s">
        <v>257</v>
      </c>
      <c r="D177" s="6"/>
    </row>
    <row r="178" spans="3:4" hidden="1" x14ac:dyDescent="0.3">
      <c r="C178" s="73" t="s">
        <v>258</v>
      </c>
      <c r="D178" s="6"/>
    </row>
    <row r="179" spans="3:4" hidden="1" x14ac:dyDescent="0.3">
      <c r="C179" s="73" t="s">
        <v>259</v>
      </c>
      <c r="D179" s="6"/>
    </row>
    <row r="180" spans="3:4" hidden="1" x14ac:dyDescent="0.3">
      <c r="C180" s="73" t="s">
        <v>260</v>
      </c>
      <c r="D180" s="6"/>
    </row>
    <row r="181" spans="3:4" hidden="1" x14ac:dyDescent="0.3">
      <c r="C181" s="73" t="s">
        <v>261</v>
      </c>
      <c r="D181" s="6"/>
    </row>
    <row r="182" spans="3:4" hidden="1" x14ac:dyDescent="0.3">
      <c r="C182" s="73" t="s">
        <v>262</v>
      </c>
      <c r="D182" s="6"/>
    </row>
    <row r="183" spans="3:4" hidden="1" x14ac:dyDescent="0.3">
      <c r="C183" s="73" t="s">
        <v>263</v>
      </c>
      <c r="D183" s="6"/>
    </row>
    <row r="184" spans="3:4" hidden="1" x14ac:dyDescent="0.3">
      <c r="C184" s="73" t="s">
        <v>264</v>
      </c>
      <c r="D184" s="6"/>
    </row>
    <row r="185" spans="3:4" hidden="1" x14ac:dyDescent="0.3">
      <c r="C185" s="73" t="s">
        <v>265</v>
      </c>
      <c r="D185" s="6"/>
    </row>
    <row r="186" spans="3:4" hidden="1" x14ac:dyDescent="0.3">
      <c r="C186" s="73" t="s">
        <v>266</v>
      </c>
      <c r="D186" s="6"/>
    </row>
    <row r="187" spans="3:4" hidden="1" x14ac:dyDescent="0.3">
      <c r="C187" s="73" t="s">
        <v>267</v>
      </c>
      <c r="D187" s="6"/>
    </row>
    <row r="188" spans="3:4" hidden="1" x14ac:dyDescent="0.3">
      <c r="C188" s="73" t="s">
        <v>268</v>
      </c>
      <c r="D188" s="6"/>
    </row>
    <row r="189" spans="3:4" hidden="1" x14ac:dyDescent="0.3">
      <c r="C189" s="73" t="s">
        <v>269</v>
      </c>
      <c r="D189" s="6"/>
    </row>
    <row r="190" spans="3:4" hidden="1" x14ac:dyDescent="0.3">
      <c r="C190" s="73" t="s">
        <v>270</v>
      </c>
      <c r="D190" s="6"/>
    </row>
    <row r="191" spans="3:4" hidden="1" x14ac:dyDescent="0.3">
      <c r="C191" s="73" t="s">
        <v>271</v>
      </c>
      <c r="D191" s="6"/>
    </row>
    <row r="192" spans="3:4" hidden="1" x14ac:dyDescent="0.3">
      <c r="C192" s="73" t="s">
        <v>272</v>
      </c>
      <c r="D192" s="6"/>
    </row>
    <row r="193" spans="3:4" hidden="1" x14ac:dyDescent="0.3">
      <c r="C193" s="73" t="s">
        <v>273</v>
      </c>
      <c r="D193" s="6"/>
    </row>
    <row r="194" spans="3:4" hidden="1" x14ac:dyDescent="0.3">
      <c r="C194" s="73" t="s">
        <v>274</v>
      </c>
      <c r="D194" s="6"/>
    </row>
    <row r="195" spans="3:4" hidden="1" x14ac:dyDescent="0.3">
      <c r="C195" s="73" t="s">
        <v>275</v>
      </c>
      <c r="D195" s="6"/>
    </row>
    <row r="196" spans="3:4" hidden="1" x14ac:dyDescent="0.3">
      <c r="C196" s="73" t="s">
        <v>276</v>
      </c>
      <c r="D196" s="6"/>
    </row>
    <row r="197" spans="3:4" hidden="1" x14ac:dyDescent="0.3">
      <c r="C197" s="73" t="s">
        <v>277</v>
      </c>
      <c r="D197" s="6"/>
    </row>
    <row r="198" spans="3:4" hidden="1" x14ac:dyDescent="0.3">
      <c r="C198" s="73" t="s">
        <v>278</v>
      </c>
      <c r="D198" s="6"/>
    </row>
    <row r="199" spans="3:4" hidden="1" x14ac:dyDescent="0.3">
      <c r="C199" s="73" t="s">
        <v>279</v>
      </c>
      <c r="D199" s="6"/>
    </row>
    <row r="200" spans="3:4" hidden="1" x14ac:dyDescent="0.3">
      <c r="C200" s="73" t="s">
        <v>280</v>
      </c>
      <c r="D200" s="6"/>
    </row>
    <row r="201" spans="3:4" hidden="1" x14ac:dyDescent="0.3">
      <c r="C201" s="73" t="s">
        <v>281</v>
      </c>
      <c r="D201" s="6"/>
    </row>
    <row r="202" spans="3:4" hidden="1" x14ac:dyDescent="0.3">
      <c r="C202" s="73" t="s">
        <v>282</v>
      </c>
      <c r="D202" s="6"/>
    </row>
    <row r="203" spans="3:4" hidden="1" x14ac:dyDescent="0.3">
      <c r="C203" s="73" t="s">
        <v>283</v>
      </c>
      <c r="D203" s="6"/>
    </row>
    <row r="204" spans="3:4" hidden="1" x14ac:dyDescent="0.3">
      <c r="C204" s="73" t="s">
        <v>284</v>
      </c>
      <c r="D204" s="6"/>
    </row>
    <row r="205" spans="3:4" hidden="1" x14ac:dyDescent="0.3">
      <c r="C205" s="73" t="s">
        <v>285</v>
      </c>
      <c r="D205" s="6"/>
    </row>
    <row r="206" spans="3:4" hidden="1" x14ac:dyDescent="0.3">
      <c r="C206" s="73" t="s">
        <v>286</v>
      </c>
      <c r="D206" s="6"/>
    </row>
    <row r="207" spans="3:4" hidden="1" x14ac:dyDescent="0.3">
      <c r="C207" s="73" t="s">
        <v>287</v>
      </c>
      <c r="D207" s="6"/>
    </row>
    <row r="208" spans="3:4" hidden="1" x14ac:dyDescent="0.3">
      <c r="C208" s="73" t="s">
        <v>288</v>
      </c>
      <c r="D208" s="6"/>
    </row>
    <row r="209" spans="3:4" hidden="1" x14ac:dyDescent="0.3">
      <c r="C209" s="73" t="s">
        <v>289</v>
      </c>
      <c r="D209" s="6"/>
    </row>
    <row r="210" spans="3:4" hidden="1" x14ac:dyDescent="0.3">
      <c r="C210" s="73" t="s">
        <v>290</v>
      </c>
      <c r="D210" s="6"/>
    </row>
    <row r="211" spans="3:4" hidden="1" x14ac:dyDescent="0.3">
      <c r="C211" s="73" t="s">
        <v>291</v>
      </c>
      <c r="D211" s="6"/>
    </row>
    <row r="212" spans="3:4" hidden="1" x14ac:dyDescent="0.3">
      <c r="C212" s="73" t="s">
        <v>292</v>
      </c>
      <c r="D212" s="6"/>
    </row>
    <row r="213" spans="3:4" hidden="1" x14ac:dyDescent="0.3">
      <c r="C213" s="73" t="s">
        <v>293</v>
      </c>
      <c r="D213" s="6"/>
    </row>
    <row r="214" spans="3:4" hidden="1" x14ac:dyDescent="0.3">
      <c r="C214" s="73" t="s">
        <v>294</v>
      </c>
      <c r="D214" s="6"/>
    </row>
    <row r="215" spans="3:4" hidden="1" x14ac:dyDescent="0.3">
      <c r="C215" s="73" t="s">
        <v>295</v>
      </c>
      <c r="D215" s="6"/>
    </row>
    <row r="216" spans="3:4" hidden="1" x14ac:dyDescent="0.3">
      <c r="C216" s="73" t="s">
        <v>296</v>
      </c>
      <c r="D216" s="6"/>
    </row>
    <row r="217" spans="3:4" hidden="1" x14ac:dyDescent="0.3">
      <c r="C217" s="73" t="s">
        <v>297</v>
      </c>
      <c r="D217" s="6"/>
    </row>
    <row r="218" spans="3:4" hidden="1" x14ac:dyDescent="0.3">
      <c r="C218" s="73" t="s">
        <v>298</v>
      </c>
      <c r="D218" s="6"/>
    </row>
    <row r="219" spans="3:4" hidden="1" x14ac:dyDescent="0.3">
      <c r="C219" s="73" t="s">
        <v>299</v>
      </c>
      <c r="D219" s="6"/>
    </row>
    <row r="220" spans="3:4" hidden="1" x14ac:dyDescent="0.3">
      <c r="C220" s="73" t="s">
        <v>300</v>
      </c>
      <c r="D220" s="6"/>
    </row>
    <row r="221" spans="3:4" hidden="1" x14ac:dyDescent="0.3">
      <c r="C221" s="73" t="s">
        <v>301</v>
      </c>
      <c r="D221" s="6"/>
    </row>
    <row r="222" spans="3:4" hidden="1" x14ac:dyDescent="0.3">
      <c r="C222" s="73" t="s">
        <v>302</v>
      </c>
      <c r="D222" s="6"/>
    </row>
    <row r="223" spans="3:4" hidden="1" x14ac:dyDescent="0.3">
      <c r="C223" s="73" t="s">
        <v>303</v>
      </c>
      <c r="D223" s="6"/>
    </row>
    <row r="224" spans="3:4" hidden="1" x14ac:dyDescent="0.3">
      <c r="C224" s="73" t="s">
        <v>304</v>
      </c>
      <c r="D224" s="6"/>
    </row>
    <row r="225" spans="3:4" hidden="1" x14ac:dyDescent="0.3">
      <c r="C225" s="73" t="s">
        <v>305</v>
      </c>
      <c r="D225" s="6"/>
    </row>
    <row r="226" spans="3:4" hidden="1" x14ac:dyDescent="0.3">
      <c r="C226" s="73" t="s">
        <v>306</v>
      </c>
      <c r="D226" s="6"/>
    </row>
    <row r="227" spans="3:4" hidden="1" x14ac:dyDescent="0.3">
      <c r="C227" s="73" t="s">
        <v>307</v>
      </c>
      <c r="D227" s="6"/>
    </row>
    <row r="228" spans="3:4" hidden="1" x14ac:dyDescent="0.3">
      <c r="C228" s="73" t="s">
        <v>308</v>
      </c>
      <c r="D228" s="6"/>
    </row>
    <row r="229" spans="3:4" hidden="1" x14ac:dyDescent="0.3">
      <c r="C229" s="73" t="s">
        <v>309</v>
      </c>
      <c r="D229" s="6"/>
    </row>
    <row r="230" spans="3:4" hidden="1" x14ac:dyDescent="0.3">
      <c r="C230" s="73" t="s">
        <v>310</v>
      </c>
      <c r="D230" s="6"/>
    </row>
    <row r="231" spans="3:4" hidden="1" x14ac:dyDescent="0.3">
      <c r="C231" s="73" t="s">
        <v>311</v>
      </c>
      <c r="D231" s="6"/>
    </row>
    <row r="232" spans="3:4" hidden="1" x14ac:dyDescent="0.3">
      <c r="C232" s="73" t="s">
        <v>312</v>
      </c>
      <c r="D232" s="6"/>
    </row>
    <row r="233" spans="3:4" hidden="1" x14ac:dyDescent="0.3">
      <c r="C233" s="73" t="s">
        <v>313</v>
      </c>
      <c r="D233" s="6"/>
    </row>
    <row r="234" spans="3:4" hidden="1" x14ac:dyDescent="0.3">
      <c r="C234" s="73" t="s">
        <v>314</v>
      </c>
      <c r="D234" s="6"/>
    </row>
    <row r="235" spans="3:4" hidden="1" x14ac:dyDescent="0.3">
      <c r="C235" s="73" t="s">
        <v>315</v>
      </c>
      <c r="D235" s="6"/>
    </row>
    <row r="236" spans="3:4" hidden="1" x14ac:dyDescent="0.3">
      <c r="C236" s="73" t="s">
        <v>316</v>
      </c>
      <c r="D236" s="6"/>
    </row>
    <row r="237" spans="3:4" hidden="1" x14ac:dyDescent="0.3">
      <c r="C237" s="73" t="s">
        <v>317</v>
      </c>
      <c r="D237" s="6"/>
    </row>
    <row r="238" spans="3:4" hidden="1" x14ac:dyDescent="0.3">
      <c r="C238" s="73" t="s">
        <v>318</v>
      </c>
      <c r="D238" s="6"/>
    </row>
    <row r="239" spans="3:4" hidden="1" x14ac:dyDescent="0.3">
      <c r="C239" s="73" t="s">
        <v>319</v>
      </c>
      <c r="D239" s="6"/>
    </row>
    <row r="240" spans="3:4" hidden="1" x14ac:dyDescent="0.3">
      <c r="C240" s="73" t="s">
        <v>320</v>
      </c>
      <c r="D240" s="6"/>
    </row>
    <row r="241" spans="3:4" hidden="1" x14ac:dyDescent="0.3">
      <c r="C241" s="73" t="s">
        <v>321</v>
      </c>
      <c r="D241" s="6"/>
    </row>
    <row r="242" spans="3:4" hidden="1" x14ac:dyDescent="0.3">
      <c r="C242" s="73" t="s">
        <v>322</v>
      </c>
      <c r="D242" s="6"/>
    </row>
    <row r="243" spans="3:4" hidden="1" x14ac:dyDescent="0.3">
      <c r="C243" s="73" t="s">
        <v>323</v>
      </c>
      <c r="D243" s="6"/>
    </row>
    <row r="244" spans="3:4" hidden="1" x14ac:dyDescent="0.3">
      <c r="C244" s="73" t="s">
        <v>324</v>
      </c>
      <c r="D244" s="6"/>
    </row>
    <row r="245" spans="3:4" hidden="1" x14ac:dyDescent="0.3">
      <c r="C245" s="73" t="s">
        <v>325</v>
      </c>
      <c r="D245" s="6"/>
    </row>
    <row r="246" spans="3:4" hidden="1" x14ac:dyDescent="0.3">
      <c r="C246" s="73" t="s">
        <v>326</v>
      </c>
      <c r="D246" s="6"/>
    </row>
    <row r="247" spans="3:4" hidden="1" x14ac:dyDescent="0.3">
      <c r="C247" s="73" t="s">
        <v>327</v>
      </c>
      <c r="D247" s="6"/>
    </row>
    <row r="248" spans="3:4" hidden="1" x14ac:dyDescent="0.3">
      <c r="C248" s="73" t="s">
        <v>328</v>
      </c>
      <c r="D248" s="6"/>
    </row>
    <row r="249" spans="3:4" hidden="1" x14ac:dyDescent="0.3">
      <c r="C249" s="73" t="s">
        <v>329</v>
      </c>
      <c r="D249" s="6"/>
    </row>
    <row r="250" spans="3:4" hidden="1" x14ac:dyDescent="0.3">
      <c r="C250" s="73" t="s">
        <v>330</v>
      </c>
      <c r="D250" s="6"/>
    </row>
    <row r="251" spans="3:4" hidden="1" x14ac:dyDescent="0.3">
      <c r="C251" s="73" t="s">
        <v>331</v>
      </c>
      <c r="D251" s="6"/>
    </row>
    <row r="252" spans="3:4" hidden="1" x14ac:dyDescent="0.3">
      <c r="C252" s="73" t="s">
        <v>332</v>
      </c>
      <c r="D252" s="6"/>
    </row>
    <row r="253" spans="3:4" hidden="1" x14ac:dyDescent="0.3">
      <c r="C253" s="73" t="s">
        <v>333</v>
      </c>
      <c r="D253" s="6"/>
    </row>
    <row r="254" spans="3:4" hidden="1" x14ac:dyDescent="0.3">
      <c r="C254" s="73" t="s">
        <v>334</v>
      </c>
      <c r="D254" s="6"/>
    </row>
    <row r="255" spans="3:4" hidden="1" x14ac:dyDescent="0.3">
      <c r="C255" s="73" t="s">
        <v>335</v>
      </c>
      <c r="D255" s="6"/>
    </row>
    <row r="256" spans="3:4" hidden="1" x14ac:dyDescent="0.3">
      <c r="C256" s="73" t="s">
        <v>336</v>
      </c>
      <c r="D256" s="6"/>
    </row>
    <row r="257" spans="3:4" hidden="1" x14ac:dyDescent="0.3">
      <c r="C257" s="73" t="s">
        <v>337</v>
      </c>
      <c r="D257" s="6"/>
    </row>
    <row r="258" spans="3:4" hidden="1" x14ac:dyDescent="0.3">
      <c r="C258" s="73" t="s">
        <v>338</v>
      </c>
      <c r="D258" s="6"/>
    </row>
    <row r="259" spans="3:4" hidden="1" x14ac:dyDescent="0.3">
      <c r="C259" s="73" t="s">
        <v>339</v>
      </c>
      <c r="D259" s="6"/>
    </row>
    <row r="260" spans="3:4" hidden="1" x14ac:dyDescent="0.3">
      <c r="C260" s="73" t="s">
        <v>340</v>
      </c>
      <c r="D260" s="6"/>
    </row>
    <row r="261" spans="3:4" hidden="1" x14ac:dyDescent="0.3">
      <c r="C261" s="73" t="s">
        <v>341</v>
      </c>
      <c r="D261" s="6"/>
    </row>
    <row r="262" spans="3:4" hidden="1" x14ac:dyDescent="0.3">
      <c r="C262" s="73" t="s">
        <v>342</v>
      </c>
      <c r="D262" s="6"/>
    </row>
    <row r="263" spans="3:4" hidden="1" x14ac:dyDescent="0.3">
      <c r="C263" s="73" t="s">
        <v>343</v>
      </c>
      <c r="D263" s="6"/>
    </row>
    <row r="264" spans="3:4" hidden="1" x14ac:dyDescent="0.3">
      <c r="C264" s="73" t="s">
        <v>344</v>
      </c>
      <c r="D264" s="6"/>
    </row>
    <row r="265" spans="3:4" hidden="1" x14ac:dyDescent="0.3">
      <c r="C265" s="73" t="s">
        <v>345</v>
      </c>
      <c r="D265" s="6"/>
    </row>
    <row r="266" spans="3:4" hidden="1" x14ac:dyDescent="0.3">
      <c r="C266" s="73" t="s">
        <v>346</v>
      </c>
      <c r="D266" s="6"/>
    </row>
    <row r="267" spans="3:4" hidden="1" x14ac:dyDescent="0.3">
      <c r="C267" s="73" t="s">
        <v>347</v>
      </c>
      <c r="D267" s="6"/>
    </row>
    <row r="268" spans="3:4" hidden="1" x14ac:dyDescent="0.3">
      <c r="C268" s="73" t="s">
        <v>348</v>
      </c>
      <c r="D268" s="6"/>
    </row>
    <row r="269" spans="3:4" hidden="1" x14ac:dyDescent="0.3">
      <c r="C269" s="73" t="s">
        <v>349</v>
      </c>
      <c r="D269" s="6"/>
    </row>
    <row r="270" spans="3:4" hidden="1" x14ac:dyDescent="0.3">
      <c r="C270" s="73" t="s">
        <v>350</v>
      </c>
      <c r="D270" s="6"/>
    </row>
    <row r="271" spans="3:4" hidden="1" x14ac:dyDescent="0.3">
      <c r="C271" s="73" t="s">
        <v>352</v>
      </c>
      <c r="D271" s="6"/>
    </row>
    <row r="272" spans="3:4" hidden="1" x14ac:dyDescent="0.3">
      <c r="C272" s="73" t="s">
        <v>353</v>
      </c>
      <c r="D272" s="6"/>
    </row>
    <row r="273" spans="3:4" hidden="1" x14ac:dyDescent="0.3">
      <c r="C273" s="73" t="s">
        <v>354</v>
      </c>
      <c r="D273" s="6"/>
    </row>
    <row r="274" spans="3:4" hidden="1" x14ac:dyDescent="0.3">
      <c r="C274" s="73" t="s">
        <v>355</v>
      </c>
      <c r="D274" s="6"/>
    </row>
    <row r="275" spans="3:4" hidden="1" x14ac:dyDescent="0.3">
      <c r="C275" s="73" t="s">
        <v>356</v>
      </c>
      <c r="D275" s="6"/>
    </row>
    <row r="276" spans="3:4" hidden="1" x14ac:dyDescent="0.3">
      <c r="C276" s="73" t="s">
        <v>357</v>
      </c>
      <c r="D276" s="6"/>
    </row>
    <row r="277" spans="3:4" hidden="1" x14ac:dyDescent="0.3">
      <c r="C277" s="73" t="s">
        <v>358</v>
      </c>
      <c r="D277" s="6"/>
    </row>
    <row r="278" spans="3:4" hidden="1" x14ac:dyDescent="0.3">
      <c r="C278" s="73" t="s">
        <v>359</v>
      </c>
      <c r="D278" s="6"/>
    </row>
    <row r="279" spans="3:4" hidden="1" x14ac:dyDescent="0.3">
      <c r="C279" s="73" t="s">
        <v>360</v>
      </c>
      <c r="D279" s="6"/>
    </row>
    <row r="280" spans="3:4" hidden="1" x14ac:dyDescent="0.3">
      <c r="C280" s="73" t="s">
        <v>361</v>
      </c>
      <c r="D280" s="6"/>
    </row>
    <row r="281" spans="3:4" hidden="1" x14ac:dyDescent="0.3">
      <c r="C281" s="73" t="s">
        <v>362</v>
      </c>
      <c r="D281" s="6"/>
    </row>
    <row r="282" spans="3:4" hidden="1" x14ac:dyDescent="0.3">
      <c r="C282" s="73" t="s">
        <v>363</v>
      </c>
      <c r="D282" s="6"/>
    </row>
    <row r="283" spans="3:4" hidden="1" x14ac:dyDescent="0.3">
      <c r="C283" s="73" t="s">
        <v>364</v>
      </c>
      <c r="D283" s="6"/>
    </row>
    <row r="284" spans="3:4" hidden="1" x14ac:dyDescent="0.3">
      <c r="C284" s="73" t="s">
        <v>365</v>
      </c>
      <c r="D284" s="6"/>
    </row>
    <row r="285" spans="3:4" hidden="1" x14ac:dyDescent="0.3">
      <c r="C285" s="73" t="s">
        <v>366</v>
      </c>
      <c r="D285" s="6"/>
    </row>
    <row r="286" spans="3:4" hidden="1" x14ac:dyDescent="0.3">
      <c r="C286" s="73" t="s">
        <v>367</v>
      </c>
      <c r="D286" s="6"/>
    </row>
    <row r="287" spans="3:4" hidden="1" x14ac:dyDescent="0.3">
      <c r="C287" s="73" t="s">
        <v>368</v>
      </c>
      <c r="D287" s="6"/>
    </row>
    <row r="288" spans="3:4" hidden="1" x14ac:dyDescent="0.3">
      <c r="C288" s="73" t="s">
        <v>369</v>
      </c>
      <c r="D288" s="6"/>
    </row>
    <row r="289" spans="3:4" hidden="1" x14ac:dyDescent="0.3">
      <c r="C289" s="73" t="s">
        <v>370</v>
      </c>
      <c r="D289" s="6"/>
    </row>
    <row r="290" spans="3:4" hidden="1" x14ac:dyDescent="0.3">
      <c r="C290" s="73" t="s">
        <v>371</v>
      </c>
      <c r="D290" s="6"/>
    </row>
    <row r="291" spans="3:4" hidden="1" x14ac:dyDescent="0.3">
      <c r="C291" s="73" t="s">
        <v>372</v>
      </c>
      <c r="D291" s="6"/>
    </row>
    <row r="292" spans="3:4" hidden="1" x14ac:dyDescent="0.3">
      <c r="C292" s="73" t="s">
        <v>373</v>
      </c>
      <c r="D292" s="6"/>
    </row>
    <row r="293" spans="3:4" hidden="1" x14ac:dyDescent="0.3">
      <c r="C293" s="73" t="s">
        <v>374</v>
      </c>
      <c r="D293" s="6"/>
    </row>
    <row r="294" spans="3:4" hidden="1" x14ac:dyDescent="0.3">
      <c r="C294" s="73" t="s">
        <v>375</v>
      </c>
      <c r="D294" s="6"/>
    </row>
    <row r="295" spans="3:4" hidden="1" x14ac:dyDescent="0.3">
      <c r="C295" s="73" t="s">
        <v>376</v>
      </c>
      <c r="D295" s="6"/>
    </row>
    <row r="296" spans="3:4" hidden="1" x14ac:dyDescent="0.3">
      <c r="C296" s="73" t="s">
        <v>377</v>
      </c>
      <c r="D296" s="6"/>
    </row>
    <row r="297" spans="3:4" hidden="1" x14ac:dyDescent="0.3">
      <c r="C297" s="73" t="s">
        <v>378</v>
      </c>
      <c r="D297" s="6"/>
    </row>
    <row r="298" spans="3:4" hidden="1" x14ac:dyDescent="0.3">
      <c r="C298" s="73" t="s">
        <v>379</v>
      </c>
      <c r="D298" s="6"/>
    </row>
    <row r="299" spans="3:4" hidden="1" x14ac:dyDescent="0.3">
      <c r="C299" s="73" t="s">
        <v>380</v>
      </c>
      <c r="D299" s="6"/>
    </row>
    <row r="300" spans="3:4" hidden="1" x14ac:dyDescent="0.3">
      <c r="C300" s="73" t="s">
        <v>381</v>
      </c>
      <c r="D300" s="6"/>
    </row>
    <row r="301" spans="3:4" hidden="1" x14ac:dyDescent="0.3">
      <c r="C301" s="73" t="s">
        <v>382</v>
      </c>
      <c r="D301" s="6"/>
    </row>
    <row r="302" spans="3:4" hidden="1" x14ac:dyDescent="0.3">
      <c r="C302" s="73" t="s">
        <v>383</v>
      </c>
      <c r="D302" s="6"/>
    </row>
    <row r="303" spans="3:4" hidden="1" x14ac:dyDescent="0.3">
      <c r="C303" s="73" t="s">
        <v>384</v>
      </c>
      <c r="D303" s="6"/>
    </row>
    <row r="304" spans="3:4" hidden="1" x14ac:dyDescent="0.3">
      <c r="C304" s="73" t="s">
        <v>385</v>
      </c>
      <c r="D304" s="6"/>
    </row>
    <row r="305" spans="3:4" hidden="1" x14ac:dyDescent="0.3">
      <c r="C305" s="73" t="s">
        <v>386</v>
      </c>
      <c r="D305" s="6"/>
    </row>
    <row r="306" spans="3:4" hidden="1" x14ac:dyDescent="0.3">
      <c r="C306" s="73" t="s">
        <v>387</v>
      </c>
      <c r="D306" s="6"/>
    </row>
    <row r="307" spans="3:4" hidden="1" x14ac:dyDescent="0.3">
      <c r="C307" s="73" t="s">
        <v>388</v>
      </c>
      <c r="D307" s="6"/>
    </row>
    <row r="308" spans="3:4" hidden="1" x14ac:dyDescent="0.3">
      <c r="C308" s="73" t="s">
        <v>389</v>
      </c>
      <c r="D308" s="6"/>
    </row>
    <row r="309" spans="3:4" hidden="1" x14ac:dyDescent="0.3">
      <c r="C309" s="73" t="s">
        <v>390</v>
      </c>
      <c r="D309" s="6"/>
    </row>
    <row r="310" spans="3:4" hidden="1" x14ac:dyDescent="0.3">
      <c r="C310" s="73" t="s">
        <v>391</v>
      </c>
      <c r="D310" s="6"/>
    </row>
    <row r="311" spans="3:4" hidden="1" x14ac:dyDescent="0.3">
      <c r="C311" s="73" t="s">
        <v>392</v>
      </c>
      <c r="D311" s="6"/>
    </row>
    <row r="312" spans="3:4" hidden="1" x14ac:dyDescent="0.3">
      <c r="C312" s="73" t="s">
        <v>393</v>
      </c>
      <c r="D312" s="6"/>
    </row>
    <row r="313" spans="3:4" hidden="1" x14ac:dyDescent="0.3">
      <c r="C313" s="73" t="s">
        <v>394</v>
      </c>
      <c r="D313" s="6"/>
    </row>
    <row r="314" spans="3:4" hidden="1" x14ac:dyDescent="0.3">
      <c r="C314" s="73" t="s">
        <v>395</v>
      </c>
      <c r="D314" s="6"/>
    </row>
    <row r="315" spans="3:4" hidden="1" x14ac:dyDescent="0.3">
      <c r="C315" s="73" t="s">
        <v>396</v>
      </c>
      <c r="D315" s="6"/>
    </row>
    <row r="316" spans="3:4" hidden="1" x14ac:dyDescent="0.3">
      <c r="C316" s="73" t="s">
        <v>397</v>
      </c>
      <c r="D316" s="6"/>
    </row>
    <row r="317" spans="3:4" hidden="1" x14ac:dyDescent="0.3">
      <c r="C317" s="73" t="s">
        <v>398</v>
      </c>
      <c r="D317" s="6"/>
    </row>
    <row r="318" spans="3:4" hidden="1" x14ac:dyDescent="0.3">
      <c r="C318" s="73" t="s">
        <v>399</v>
      </c>
      <c r="D318" s="6"/>
    </row>
    <row r="319" spans="3:4" hidden="1" x14ac:dyDescent="0.3">
      <c r="C319" s="73" t="s">
        <v>400</v>
      </c>
      <c r="D319" s="6"/>
    </row>
    <row r="320" spans="3:4" hidden="1" x14ac:dyDescent="0.3">
      <c r="C320" s="73" t="s">
        <v>401</v>
      </c>
      <c r="D320" s="6"/>
    </row>
    <row r="321" spans="3:4" hidden="1" x14ac:dyDescent="0.3">
      <c r="C321" s="73" t="s">
        <v>402</v>
      </c>
      <c r="D321" s="6"/>
    </row>
    <row r="322" spans="3:4" hidden="1" x14ac:dyDescent="0.3">
      <c r="C322" s="73" t="s">
        <v>403</v>
      </c>
      <c r="D322" s="6"/>
    </row>
    <row r="323" spans="3:4" hidden="1" x14ac:dyDescent="0.3">
      <c r="C323" s="73" t="s">
        <v>404</v>
      </c>
      <c r="D323" s="6"/>
    </row>
    <row r="324" spans="3:4" hidden="1" x14ac:dyDescent="0.3">
      <c r="C324" s="73" t="s">
        <v>405</v>
      </c>
      <c r="D324" s="6"/>
    </row>
    <row r="325" spans="3:4" hidden="1" x14ac:dyDescent="0.3">
      <c r="C325" s="73" t="s">
        <v>406</v>
      </c>
      <c r="D325" s="6"/>
    </row>
    <row r="326" spans="3:4" hidden="1" x14ac:dyDescent="0.3">
      <c r="C326" s="73" t="s">
        <v>407</v>
      </c>
      <c r="D326" s="6"/>
    </row>
    <row r="327" spans="3:4" hidden="1" x14ac:dyDescent="0.3">
      <c r="C327" s="73" t="s">
        <v>408</v>
      </c>
      <c r="D327" s="6"/>
    </row>
    <row r="328" spans="3:4" hidden="1" x14ac:dyDescent="0.3">
      <c r="C328" s="73" t="s">
        <v>409</v>
      </c>
      <c r="D328" s="6"/>
    </row>
    <row r="329" spans="3:4" hidden="1" x14ac:dyDescent="0.3">
      <c r="C329" s="73" t="s">
        <v>410</v>
      </c>
      <c r="D329" s="6"/>
    </row>
    <row r="330" spans="3:4" hidden="1" x14ac:dyDescent="0.3">
      <c r="C330" s="73" t="s">
        <v>411</v>
      </c>
      <c r="D330" s="6"/>
    </row>
    <row r="331" spans="3:4" hidden="1" x14ac:dyDescent="0.3">
      <c r="C331" s="73" t="s">
        <v>412</v>
      </c>
      <c r="D331" s="6"/>
    </row>
    <row r="332" spans="3:4" hidden="1" x14ac:dyDescent="0.3">
      <c r="C332" s="73" t="s">
        <v>413</v>
      </c>
      <c r="D332" s="6"/>
    </row>
    <row r="333" spans="3:4" hidden="1" x14ac:dyDescent="0.3">
      <c r="C333" s="73" t="s">
        <v>414</v>
      </c>
      <c r="D333" s="6"/>
    </row>
    <row r="334" spans="3:4" hidden="1" x14ac:dyDescent="0.3">
      <c r="C334" s="73" t="s">
        <v>415</v>
      </c>
      <c r="D334" s="6"/>
    </row>
    <row r="335" spans="3:4" hidden="1" x14ac:dyDescent="0.3">
      <c r="C335" s="73" t="s">
        <v>416</v>
      </c>
      <c r="D335" s="6"/>
    </row>
    <row r="336" spans="3:4" hidden="1" x14ac:dyDescent="0.3">
      <c r="C336" s="73" t="s">
        <v>417</v>
      </c>
      <c r="D336" s="6"/>
    </row>
    <row r="337" spans="3:4" hidden="1" x14ac:dyDescent="0.3">
      <c r="C337" s="73" t="s">
        <v>418</v>
      </c>
      <c r="D337" s="6"/>
    </row>
    <row r="338" spans="3:4" hidden="1" x14ac:dyDescent="0.3">
      <c r="C338" s="73" t="s">
        <v>419</v>
      </c>
      <c r="D338" s="6"/>
    </row>
    <row r="339" spans="3:4" hidden="1" x14ac:dyDescent="0.3">
      <c r="C339" s="73" t="s">
        <v>420</v>
      </c>
      <c r="D339" s="6"/>
    </row>
    <row r="340" spans="3:4" hidden="1" x14ac:dyDescent="0.3">
      <c r="C340" s="73" t="s">
        <v>421</v>
      </c>
      <c r="D340" s="6"/>
    </row>
    <row r="341" spans="3:4" hidden="1" x14ac:dyDescent="0.3">
      <c r="C341" s="73" t="s">
        <v>422</v>
      </c>
      <c r="D341" s="6"/>
    </row>
    <row r="342" spans="3:4" hidden="1" x14ac:dyDescent="0.3">
      <c r="C342" s="73" t="s">
        <v>423</v>
      </c>
      <c r="D342" s="6"/>
    </row>
    <row r="343" spans="3:4" hidden="1" x14ac:dyDescent="0.3">
      <c r="C343" s="73" t="s">
        <v>424</v>
      </c>
      <c r="D343" s="6"/>
    </row>
    <row r="344" spans="3:4" hidden="1" x14ac:dyDescent="0.3">
      <c r="C344" s="73" t="s">
        <v>425</v>
      </c>
      <c r="D344" s="6"/>
    </row>
    <row r="345" spans="3:4" hidden="1" x14ac:dyDescent="0.3">
      <c r="C345" s="73" t="s">
        <v>426</v>
      </c>
      <c r="D345" s="6"/>
    </row>
    <row r="346" spans="3:4" hidden="1" x14ac:dyDescent="0.3">
      <c r="C346" s="73" t="s">
        <v>427</v>
      </c>
      <c r="D346" s="6"/>
    </row>
    <row r="347" spans="3:4" hidden="1" x14ac:dyDescent="0.3">
      <c r="C347" s="73" t="s">
        <v>428</v>
      </c>
      <c r="D347" s="6"/>
    </row>
    <row r="348" spans="3:4" hidden="1" x14ac:dyDescent="0.3">
      <c r="C348" s="73" t="s">
        <v>429</v>
      </c>
      <c r="D348" s="6"/>
    </row>
    <row r="349" spans="3:4" hidden="1" x14ac:dyDescent="0.3">
      <c r="C349" s="73" t="s">
        <v>430</v>
      </c>
      <c r="D349" s="6"/>
    </row>
    <row r="350" spans="3:4" hidden="1" x14ac:dyDescent="0.3">
      <c r="C350" s="73" t="s">
        <v>431</v>
      </c>
      <c r="D350" s="6"/>
    </row>
    <row r="351" spans="3:4" hidden="1" x14ac:dyDescent="0.3">
      <c r="C351" s="73" t="s">
        <v>432</v>
      </c>
      <c r="D351" s="6"/>
    </row>
    <row r="352" spans="3:4" hidden="1" x14ac:dyDescent="0.3">
      <c r="C352" s="73" t="s">
        <v>433</v>
      </c>
      <c r="D352" s="6"/>
    </row>
    <row r="353" spans="3:4" hidden="1" x14ac:dyDescent="0.3">
      <c r="C353" s="73" t="s">
        <v>434</v>
      </c>
      <c r="D353" s="6"/>
    </row>
    <row r="354" spans="3:4" hidden="1" x14ac:dyDescent="0.3">
      <c r="C354" s="73" t="s">
        <v>435</v>
      </c>
      <c r="D354" s="6"/>
    </row>
    <row r="355" spans="3:4" hidden="1" x14ac:dyDescent="0.3">
      <c r="C355" s="73" t="s">
        <v>436</v>
      </c>
      <c r="D355" s="6"/>
    </row>
    <row r="356" spans="3:4" hidden="1" x14ac:dyDescent="0.3">
      <c r="C356" s="73" t="s">
        <v>437</v>
      </c>
      <c r="D356" s="6"/>
    </row>
    <row r="357" spans="3:4" hidden="1" x14ac:dyDescent="0.3">
      <c r="C357" s="73" t="s">
        <v>438</v>
      </c>
      <c r="D357" s="6"/>
    </row>
    <row r="358" spans="3:4" hidden="1" x14ac:dyDescent="0.3">
      <c r="C358" s="73" t="s">
        <v>439</v>
      </c>
      <c r="D358" s="6"/>
    </row>
    <row r="359" spans="3:4" hidden="1" x14ac:dyDescent="0.3">
      <c r="C359" s="73" t="s">
        <v>440</v>
      </c>
      <c r="D359" s="6"/>
    </row>
    <row r="360" spans="3:4" hidden="1" x14ac:dyDescent="0.3">
      <c r="C360" s="73" t="s">
        <v>441</v>
      </c>
      <c r="D360" s="6"/>
    </row>
    <row r="361" spans="3:4" hidden="1" x14ac:dyDescent="0.3">
      <c r="C361" s="73" t="s">
        <v>442</v>
      </c>
      <c r="D361" s="6"/>
    </row>
    <row r="362" spans="3:4" hidden="1" x14ac:dyDescent="0.3">
      <c r="C362" s="73" t="s">
        <v>443</v>
      </c>
      <c r="D362" s="6"/>
    </row>
    <row r="363" spans="3:4" hidden="1" x14ac:dyDescent="0.3">
      <c r="C363" s="48" t="s">
        <v>444</v>
      </c>
      <c r="D363" s="6"/>
    </row>
    <row r="364" spans="3:4" hidden="1" x14ac:dyDescent="0.3">
      <c r="C364" s="315" t="s">
        <v>445</v>
      </c>
      <c r="D364" s="6"/>
    </row>
    <row r="365" spans="3:4" hidden="1" x14ac:dyDescent="0.3">
      <c r="C365" s="315" t="s">
        <v>446</v>
      </c>
      <c r="D365" s="6"/>
    </row>
    <row r="366" spans="3:4" hidden="1" x14ac:dyDescent="0.3">
      <c r="C366" s="315" t="s">
        <v>447</v>
      </c>
      <c r="D366" s="6"/>
    </row>
    <row r="367" spans="3:4" hidden="1" x14ac:dyDescent="0.3">
      <c r="C367" s="315" t="s">
        <v>448</v>
      </c>
      <c r="D367" s="6"/>
    </row>
    <row r="368" spans="3:4" hidden="1" x14ac:dyDescent="0.3">
      <c r="C368" s="315" t="s">
        <v>449</v>
      </c>
      <c r="D368" s="6"/>
    </row>
    <row r="369" spans="3:4" hidden="1" x14ac:dyDescent="0.3">
      <c r="C369" s="315" t="s">
        <v>450</v>
      </c>
      <c r="D369" s="6"/>
    </row>
    <row r="370" spans="3:4" hidden="1" x14ac:dyDescent="0.3">
      <c r="C370" s="315" t="s">
        <v>451</v>
      </c>
      <c r="D370" s="6"/>
    </row>
    <row r="371" spans="3:4" hidden="1" x14ac:dyDescent="0.3">
      <c r="C371" s="315" t="s">
        <v>452</v>
      </c>
      <c r="D371" s="6"/>
    </row>
    <row r="372" spans="3:4" hidden="1" x14ac:dyDescent="0.3">
      <c r="C372" s="315" t="s">
        <v>453</v>
      </c>
      <c r="D372" s="6"/>
    </row>
    <row r="373" spans="3:4" hidden="1" x14ac:dyDescent="0.3">
      <c r="C373" s="315" t="s">
        <v>454</v>
      </c>
      <c r="D373" s="6"/>
    </row>
    <row r="374" spans="3:4" hidden="1" x14ac:dyDescent="0.3">
      <c r="C374" s="315" t="s">
        <v>455</v>
      </c>
      <c r="D374" s="6"/>
    </row>
    <row r="375" spans="3:4" hidden="1" x14ac:dyDescent="0.3">
      <c r="C375" s="315" t="s">
        <v>456</v>
      </c>
      <c r="D375" s="6"/>
    </row>
    <row r="376" spans="3:4" hidden="1" x14ac:dyDescent="0.3">
      <c r="C376" s="315" t="s">
        <v>457</v>
      </c>
      <c r="D376" s="6"/>
    </row>
    <row r="377" spans="3:4" hidden="1" x14ac:dyDescent="0.3">
      <c r="C377" s="315" t="s">
        <v>458</v>
      </c>
      <c r="D377" s="6"/>
    </row>
    <row r="378" spans="3:4" hidden="1" x14ac:dyDescent="0.3">
      <c r="C378" s="315" t="s">
        <v>459</v>
      </c>
      <c r="D378" s="6"/>
    </row>
    <row r="379" spans="3:4" hidden="1" x14ac:dyDescent="0.3">
      <c r="C379" s="315" t="s">
        <v>460</v>
      </c>
      <c r="D379" s="6"/>
    </row>
    <row r="380" spans="3:4" hidden="1" x14ac:dyDescent="0.3">
      <c r="C380" s="315" t="s">
        <v>461</v>
      </c>
      <c r="D380" s="6"/>
    </row>
    <row r="381" spans="3:4" hidden="1" x14ac:dyDescent="0.3">
      <c r="C381" s="315" t="s">
        <v>462</v>
      </c>
      <c r="D381" s="6"/>
    </row>
    <row r="382" spans="3:4" hidden="1" x14ac:dyDescent="0.3">
      <c r="C382" s="315" t="s">
        <v>463</v>
      </c>
      <c r="D382" s="6"/>
    </row>
    <row r="383" spans="3:4" hidden="1" x14ac:dyDescent="0.3">
      <c r="C383" s="315" t="s">
        <v>464</v>
      </c>
      <c r="D383" s="6"/>
    </row>
    <row r="384" spans="3:4" hidden="1" x14ac:dyDescent="0.3">
      <c r="C384" s="315" t="s">
        <v>465</v>
      </c>
      <c r="D384" s="6"/>
    </row>
    <row r="385" spans="3:8" hidden="1" x14ac:dyDescent="0.3">
      <c r="C385" s="315" t="s">
        <v>466</v>
      </c>
      <c r="D385" s="6"/>
    </row>
    <row r="386" spans="3:8" hidden="1" x14ac:dyDescent="0.3">
      <c r="C386" s="315" t="s">
        <v>467</v>
      </c>
      <c r="D386" s="6"/>
    </row>
    <row r="387" spans="3:8" hidden="1" x14ac:dyDescent="0.3">
      <c r="C387" s="315" t="s">
        <v>468</v>
      </c>
      <c r="D387" s="6"/>
    </row>
    <row r="388" spans="3:8" hidden="1" x14ac:dyDescent="0.3">
      <c r="C388" s="315" t="s">
        <v>71</v>
      </c>
      <c r="D388" s="6"/>
    </row>
    <row r="389" spans="3:8" hidden="1" x14ac:dyDescent="0.3">
      <c r="C389" s="315" t="s">
        <v>469</v>
      </c>
      <c r="D389" s="6"/>
    </row>
    <row r="390" spans="3:8" hidden="1" x14ac:dyDescent="0.3">
      <c r="C390" s="315" t="s">
        <v>470</v>
      </c>
      <c r="D390" s="6"/>
    </row>
    <row r="392" spans="3:8" x14ac:dyDescent="0.3">
      <c r="H392" s="76"/>
    </row>
    <row r="393" spans="3:8" x14ac:dyDescent="0.3">
      <c r="H393" s="76"/>
    </row>
    <row r="394" spans="3:8" x14ac:dyDescent="0.3">
      <c r="H394" s="76"/>
    </row>
    <row r="395" spans="3:8" x14ac:dyDescent="0.3">
      <c r="H395" s="76"/>
    </row>
    <row r="396" spans="3:8" x14ac:dyDescent="0.3">
      <c r="H396" s="76"/>
    </row>
    <row r="397" spans="3:8" x14ac:dyDescent="0.3">
      <c r="H397" s="76"/>
    </row>
    <row r="398" spans="3:8" x14ac:dyDescent="0.3">
      <c r="H398" s="76"/>
    </row>
    <row r="399" spans="3:8" x14ac:dyDescent="0.3">
      <c r="H399" s="76"/>
    </row>
    <row r="515" spans="2:9" ht="12.75" customHeight="1" x14ac:dyDescent="0.3"/>
    <row r="516" spans="2:9" ht="12.75" customHeight="1" x14ac:dyDescent="0.3"/>
    <row r="519" spans="2:9" ht="15.6" x14ac:dyDescent="0.3">
      <c r="B519" s="77"/>
      <c r="C519" s="77"/>
      <c r="D519" s="77"/>
      <c r="E519" s="77"/>
      <c r="F519" s="77"/>
      <c r="G519" s="77"/>
      <c r="H519" s="77"/>
      <c r="I519" s="78"/>
    </row>
    <row r="520" spans="2:9" ht="15" customHeight="1" x14ac:dyDescent="0.3">
      <c r="B520" s="79"/>
      <c r="C520" s="79"/>
      <c r="D520" s="79"/>
      <c r="E520" s="79"/>
      <c r="F520" s="79"/>
      <c r="G520" s="79"/>
    </row>
    <row r="521" spans="2:9" ht="21.75" customHeight="1" x14ac:dyDescent="0.3"/>
    <row r="522" spans="2:9" ht="36.75" customHeight="1" x14ac:dyDescent="0.3"/>
  </sheetData>
  <sheetProtection sheet="1" selectLockedCells="1"/>
  <mergeCells count="20">
    <mergeCell ref="B30:O30"/>
    <mergeCell ref="B31:O31"/>
    <mergeCell ref="B32:O32"/>
    <mergeCell ref="B24:C24"/>
    <mergeCell ref="B17:C17"/>
    <mergeCell ref="B18:C18"/>
    <mergeCell ref="B20:C20"/>
    <mergeCell ref="B28:O28"/>
    <mergeCell ref="B4:C4"/>
    <mergeCell ref="D4:G4"/>
    <mergeCell ref="D5:G5"/>
    <mergeCell ref="M2:P4"/>
    <mergeCell ref="B29:O29"/>
    <mergeCell ref="D6:G6"/>
    <mergeCell ref="D7:G7"/>
    <mergeCell ref="B13:C13"/>
    <mergeCell ref="B14:C14"/>
    <mergeCell ref="B15:C15"/>
    <mergeCell ref="B2:E2"/>
    <mergeCell ref="M6:P6"/>
  </mergeCells>
  <dataValidations count="3">
    <dataValidation type="whole" operator="greaterThan" allowBlank="1" showInputMessage="1" showErrorMessage="1" sqref="D15:K15" xr:uid="{00000000-0002-0000-0300-000000000000}">
      <formula1>-1000000</formula1>
    </dataValidation>
    <dataValidation type="whole" operator="greaterThan" allowBlank="1" showInputMessage="1" showErrorMessage="1" error="Please enter a numerical value only, less than or equal to total net additions. " sqref="E24" xr:uid="{00000000-0002-0000-0300-000001000000}">
      <formula1>-1000000</formula1>
    </dataValidation>
    <dataValidation type="list" allowBlank="1" showErrorMessage="1" sqref="B4:C4" xr:uid="{00000000-0002-0000-0300-000002000000}">
      <formula1>$C$36:$C$390</formula1>
    </dataValidation>
  </dataValidations>
  <hyperlinks>
    <hyperlink ref="B6" location="'New Homes Bonus'!I14" tooltip="Click here to return to homepage" display="Return to homepage" xr:uid="{00000000-0004-0000-0300-000000000000}"/>
    <hyperlink ref="M6:O6" location="'Calculating NHB'!A1" display="'Calculating NHB'!A1" xr:uid="{00000000-0004-0000-0300-000001000000}"/>
  </hyperlinks>
  <pageMargins left="0.74803149606299213" right="0.74803149606299213" top="0.98425196850393704" bottom="0.98425196850393704" header="0.51181102362204722" footer="0.51181102362204722"/>
  <pageSetup paperSize="9" scale="17"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B2:Q401"/>
  <sheetViews>
    <sheetView showGridLines="0" showRowColHeaders="0" zoomScale="70" zoomScaleNormal="70" workbookViewId="0">
      <selection activeCell="B6" sqref="B6"/>
    </sheetView>
  </sheetViews>
  <sheetFormatPr defaultColWidth="9.109375" defaultRowHeight="13.8" x14ac:dyDescent="0.3"/>
  <cols>
    <col min="1" max="1" width="4.109375" style="1" customWidth="1"/>
    <col min="2" max="2" width="25.88671875" style="1" customWidth="1"/>
    <col min="3" max="3" width="29.88671875" style="1" customWidth="1"/>
    <col min="4" max="12" width="13" style="1" customWidth="1"/>
    <col min="13" max="13" width="8.109375" style="1" customWidth="1"/>
    <col min="14" max="14" width="25.109375" style="1" bestFit="1" customWidth="1"/>
    <col min="15" max="15" width="19.109375" style="1" customWidth="1"/>
    <col min="16" max="16" width="20.88671875" style="1" customWidth="1"/>
    <col min="17" max="17" width="15.5546875" style="1" customWidth="1"/>
    <col min="18" max="18" width="37.109375" style="1" customWidth="1"/>
    <col min="19" max="19" width="24" style="1" customWidth="1"/>
    <col min="20" max="21" width="9.109375" style="1" bestFit="1" customWidth="1"/>
    <col min="22" max="16384" width="9.109375" style="1"/>
  </cols>
  <sheetData>
    <row r="2" spans="2:17" ht="33" customHeight="1" x14ac:dyDescent="0.7">
      <c r="B2" s="466" t="s">
        <v>0</v>
      </c>
      <c r="C2" s="466"/>
      <c r="D2" s="466"/>
      <c r="E2" s="466"/>
      <c r="F2" s="430"/>
    </row>
    <row r="3" spans="2:17" ht="16.5" customHeight="1" x14ac:dyDescent="0.85">
      <c r="B3" s="52"/>
      <c r="C3" s="4"/>
      <c r="D3" s="427"/>
      <c r="E3" s="427"/>
      <c r="F3" s="427"/>
    </row>
    <row r="4" spans="2:17" ht="37.5" customHeight="1" x14ac:dyDescent="0.45">
      <c r="B4" s="498" t="s">
        <v>497</v>
      </c>
      <c r="C4" s="498"/>
      <c r="D4" s="468" t="s">
        <v>72</v>
      </c>
      <c r="E4" s="468"/>
      <c r="F4" s="468"/>
      <c r="G4" s="468"/>
      <c r="H4" s="53" t="str">
        <f>VLOOKUP($B$4,Data!$E$3:$K$364,Data!$G$1,0)</f>
        <v>-</v>
      </c>
      <c r="M4" s="508" t="s">
        <v>498</v>
      </c>
      <c r="N4" s="509"/>
      <c r="O4" s="509"/>
      <c r="P4" s="510"/>
    </row>
    <row r="5" spans="2:17" ht="19.5" customHeight="1" x14ac:dyDescent="0.4">
      <c r="C5" s="5"/>
      <c r="D5" s="469" t="s">
        <v>73</v>
      </c>
      <c r="E5" s="469"/>
      <c r="F5" s="469"/>
      <c r="G5" s="469"/>
      <c r="H5" s="53" t="str">
        <f>VLOOKUP($B$4,Data!$E$3:$BH$364,Data!$I$1,0)</f>
        <v>-</v>
      </c>
      <c r="M5" s="511"/>
      <c r="N5" s="512"/>
      <c r="O5" s="512"/>
      <c r="P5" s="513"/>
    </row>
    <row r="6" spans="2:17" ht="21" customHeight="1" x14ac:dyDescent="0.5">
      <c r="B6" s="7" t="s">
        <v>10</v>
      </c>
      <c r="C6" s="80"/>
      <c r="D6" s="469" t="s">
        <v>74</v>
      </c>
      <c r="E6" s="469"/>
      <c r="F6" s="469"/>
      <c r="G6" s="469"/>
      <c r="H6" s="57" t="str">
        <f>VLOOKUP($B$4,Data!$E$3:$K$364,Data!$K$1,0)</f>
        <v>-</v>
      </c>
      <c r="M6" s="414"/>
      <c r="N6" s="415"/>
      <c r="O6" s="416"/>
      <c r="P6" s="417"/>
    </row>
    <row r="7" spans="2:17" ht="18.75" customHeight="1" x14ac:dyDescent="0.3">
      <c r="D7" s="469" t="s">
        <v>75</v>
      </c>
      <c r="E7" s="469"/>
      <c r="F7" s="469"/>
      <c r="G7" s="469"/>
      <c r="H7" s="53" t="str">
        <f>VLOOKUP($B$4,Data!$E$3:$J$364,Data!$H$1,0)</f>
        <v>-</v>
      </c>
      <c r="I7" s="12"/>
      <c r="J7" s="12"/>
      <c r="K7" s="12"/>
      <c r="M7" s="488" t="s">
        <v>472</v>
      </c>
      <c r="N7" s="489"/>
      <c r="O7" s="489"/>
      <c r="P7" s="490"/>
    </row>
    <row r="8" spans="2:17" ht="25.5" customHeight="1" x14ac:dyDescent="0.5">
      <c r="J8" s="14"/>
      <c r="K8" s="14"/>
      <c r="N8" s="6"/>
      <c r="O8" s="59"/>
      <c r="P8" s="15"/>
      <c r="Q8" s="16"/>
    </row>
    <row r="9" spans="2:17" ht="33.75" customHeight="1" x14ac:dyDescent="0.5">
      <c r="C9" s="23" t="s">
        <v>474</v>
      </c>
      <c r="D9" s="23" t="s">
        <v>15</v>
      </c>
      <c r="E9" s="23" t="s">
        <v>16</v>
      </c>
      <c r="F9" s="23" t="s">
        <v>17</v>
      </c>
      <c r="G9" s="23" t="s">
        <v>18</v>
      </c>
      <c r="H9" s="23" t="s">
        <v>19</v>
      </c>
      <c r="I9" s="23" t="s">
        <v>20</v>
      </c>
      <c r="J9" s="23" t="s">
        <v>21</v>
      </c>
      <c r="K9" s="23" t="s">
        <v>22</v>
      </c>
      <c r="L9" s="23" t="s">
        <v>14</v>
      </c>
      <c r="N9" s="188"/>
      <c r="O9" s="189" t="s">
        <v>499</v>
      </c>
      <c r="P9" s="220"/>
      <c r="Q9" s="61"/>
    </row>
    <row r="10" spans="2:17" ht="36.75" customHeight="1" x14ac:dyDescent="0.4">
      <c r="C10" s="62" t="s">
        <v>500</v>
      </c>
      <c r="D10" s="215">
        <f>VLOOKUP($B$4,Data!$E$4:$AD$364,Data!W$1,0)</f>
        <v>0</v>
      </c>
      <c r="E10" s="215">
        <f>VLOOKUP($B$4,Data!$E$4:$AD$364,Data!X$1,0)</f>
        <v>0</v>
      </c>
      <c r="F10" s="215">
        <f>VLOOKUP($B$4,Data!$E$4:$AD$364,Data!Y$1,0)</f>
        <v>0</v>
      </c>
      <c r="G10" s="215">
        <f>VLOOKUP($B$4,Data!$E$4:$AD$364,Data!Z$1,0)</f>
        <v>0</v>
      </c>
      <c r="H10" s="215">
        <f>VLOOKUP($B$4,Data!$E$4:$AD$364,Data!AA$1,0)</f>
        <v>0</v>
      </c>
      <c r="I10" s="215">
        <f>VLOOKUP($B$4,Data!$E$4:$AD$364,Data!AB$1,0)</f>
        <v>0</v>
      </c>
      <c r="J10" s="215">
        <f>VLOOKUP($B$4,Data!$E$4:$AD$364,Data!AC$1,0)</f>
        <v>0</v>
      </c>
      <c r="K10" s="229">
        <f>VLOOKUP($B$4,Data!$E$4:$AD$364,Data!AD$1,0)</f>
        <v>0</v>
      </c>
      <c r="L10" s="216" t="str">
        <f>H4</f>
        <v>-</v>
      </c>
      <c r="N10" s="63" t="s">
        <v>477</v>
      </c>
      <c r="O10" s="5"/>
      <c r="P10" s="63" t="s">
        <v>478</v>
      </c>
      <c r="Q10" s="6"/>
    </row>
    <row r="11" spans="2:17" ht="52.5" customHeight="1" x14ac:dyDescent="0.5">
      <c r="C11" s="62" t="s">
        <v>479</v>
      </c>
      <c r="D11" s="238">
        <f>Data!CC10</f>
        <v>1114.3020887686866</v>
      </c>
      <c r="E11" s="238">
        <f>Data!CD10</f>
        <v>1300.0191035634678</v>
      </c>
      <c r="F11" s="238">
        <f>Data!CE10</f>
        <v>1485.7361183582489</v>
      </c>
      <c r="G11" s="213">
        <v>1671.45313315303</v>
      </c>
      <c r="H11" s="238">
        <f>Data!CG10</f>
        <v>2042.8871627425924</v>
      </c>
      <c r="I11" s="238">
        <f>Data!CH10</f>
        <v>2414.3211923321542</v>
      </c>
      <c r="J11" s="238">
        <f>Data!CI10</f>
        <v>2785.7552219217168</v>
      </c>
      <c r="K11" s="238">
        <f>Data!CJ10</f>
        <v>3342.9062663060599</v>
      </c>
      <c r="L11" s="217"/>
      <c r="N11" s="324">
        <f>N13*N23</f>
        <v>0</v>
      </c>
      <c r="P11" s="34">
        <f>P13*P23</f>
        <v>0</v>
      </c>
      <c r="Q11" s="6"/>
    </row>
    <row r="12" spans="2:17" ht="42.75" customHeight="1" x14ac:dyDescent="0.5">
      <c r="C12" s="429" t="s">
        <v>501</v>
      </c>
      <c r="D12" s="60"/>
      <c r="E12" s="218"/>
      <c r="F12" s="218"/>
      <c r="G12" s="213"/>
      <c r="H12" s="218"/>
      <c r="I12" s="218"/>
      <c r="J12" s="218"/>
      <c r="K12" s="218"/>
      <c r="L12" s="178">
        <v>350</v>
      </c>
      <c r="N12" s="81"/>
      <c r="P12" s="428"/>
      <c r="Q12" s="6"/>
    </row>
    <row r="13" spans="2:17" s="236" customFormat="1" ht="26.25" customHeight="1" x14ac:dyDescent="0.5">
      <c r="B13" s="232"/>
      <c r="C13" s="233"/>
      <c r="D13" s="234"/>
      <c r="E13" s="234"/>
      <c r="F13" s="234"/>
      <c r="G13" s="234"/>
      <c r="H13" s="234"/>
      <c r="I13" s="234"/>
      <c r="J13" s="234"/>
      <c r="K13" s="234"/>
      <c r="L13" s="235"/>
      <c r="N13" s="231">
        <f>IF(O22&gt;0,O22,0)+((D18+D22)*$L$12)</f>
        <v>0</v>
      </c>
      <c r="O13" s="237" t="s">
        <v>502</v>
      </c>
      <c r="P13" s="83">
        <f>IF(O22&gt;0,O22,0)+((D18+D22)*$L$12)</f>
        <v>0</v>
      </c>
      <c r="Q13" s="82"/>
    </row>
    <row r="14" spans="2:17" ht="26.25" customHeight="1" thickBot="1" x14ac:dyDescent="0.5">
      <c r="B14" s="499" t="s">
        <v>503</v>
      </c>
      <c r="C14" s="500"/>
      <c r="D14" s="507" t="s">
        <v>504</v>
      </c>
      <c r="E14" s="507"/>
      <c r="F14" s="507"/>
      <c r="G14" s="507"/>
      <c r="H14" s="507"/>
      <c r="I14" s="507"/>
      <c r="J14" s="507"/>
      <c r="K14" s="507"/>
      <c r="L14" s="19"/>
      <c r="N14" s="84"/>
      <c r="O14" s="84"/>
      <c r="P14" s="84"/>
      <c r="Q14" s="84"/>
    </row>
    <row r="15" spans="2:17" ht="41.25" customHeight="1" thickBot="1" x14ac:dyDescent="0.5">
      <c r="B15" s="501"/>
      <c r="C15" s="501"/>
      <c r="D15" s="221"/>
      <c r="E15" s="221"/>
      <c r="F15" s="221"/>
      <c r="G15" s="221"/>
      <c r="H15" s="221"/>
      <c r="I15" s="221"/>
      <c r="J15" s="221"/>
      <c r="K15" s="221"/>
      <c r="L15" s="184">
        <f>SUM(D15:K15)</f>
        <v>0</v>
      </c>
      <c r="N15" s="188"/>
      <c r="O15" s="189" t="s">
        <v>481</v>
      </c>
      <c r="P15" s="219"/>
      <c r="Q15" s="69"/>
    </row>
    <row r="16" spans="2:17" ht="2.25" customHeight="1" x14ac:dyDescent="0.35">
      <c r="B16" s="72"/>
      <c r="C16" s="67"/>
      <c r="D16" s="222">
        <v>2</v>
      </c>
      <c r="E16" s="222"/>
      <c r="F16" s="222"/>
      <c r="G16" s="222"/>
      <c r="H16" s="222"/>
      <c r="I16" s="222"/>
      <c r="J16" s="222"/>
      <c r="K16" s="222"/>
      <c r="L16" s="223"/>
      <c r="N16" s="85"/>
      <c r="O16" s="6"/>
      <c r="P16" s="10"/>
      <c r="Q16" s="6"/>
    </row>
    <row r="17" spans="2:17" ht="9" customHeight="1" thickBot="1" x14ac:dyDescent="0.4">
      <c r="B17" s="86"/>
      <c r="C17" s="72"/>
      <c r="D17" s="224"/>
      <c r="E17" s="224"/>
      <c r="F17" s="224"/>
      <c r="G17" s="224"/>
      <c r="H17" s="224"/>
      <c r="I17" s="224"/>
      <c r="J17" s="224"/>
      <c r="K17" s="224"/>
      <c r="L17" s="223"/>
      <c r="O17" s="87"/>
      <c r="P17" s="6"/>
      <c r="Q17" s="6"/>
    </row>
    <row r="18" spans="2:17" ht="40.5" customHeight="1" thickBot="1" x14ac:dyDescent="0.5">
      <c r="B18" s="502" t="s">
        <v>505</v>
      </c>
      <c r="C18" s="503"/>
      <c r="D18" s="221"/>
      <c r="E18" s="225"/>
      <c r="F18" s="225"/>
      <c r="G18" s="225"/>
      <c r="H18" s="225"/>
      <c r="I18" s="225"/>
      <c r="J18" s="225"/>
      <c r="K18" s="225"/>
      <c r="L18" s="184">
        <f>D18</f>
        <v>0</v>
      </c>
      <c r="N18" s="63" t="s">
        <v>477</v>
      </c>
      <c r="O18" s="88"/>
      <c r="P18" s="63" t="s">
        <v>478</v>
      </c>
      <c r="Q18" s="88"/>
    </row>
    <row r="19" spans="2:17" ht="11.25" customHeight="1" thickBot="1" x14ac:dyDescent="0.5">
      <c r="B19" s="89"/>
      <c r="C19" s="72"/>
      <c r="D19" s="224"/>
      <c r="E19" s="224"/>
      <c r="F19" s="224"/>
      <c r="G19" s="224"/>
      <c r="H19" s="224"/>
      <c r="I19" s="224"/>
      <c r="J19" s="224"/>
      <c r="K19" s="224"/>
      <c r="L19" s="223"/>
      <c r="N19" s="88"/>
      <c r="O19" s="88"/>
      <c r="P19" s="88"/>
      <c r="Q19" s="88"/>
    </row>
    <row r="20" spans="2:17" ht="41.25" customHeight="1" thickBot="1" x14ac:dyDescent="0.55000000000000004">
      <c r="B20" s="504" t="s">
        <v>506</v>
      </c>
      <c r="C20" s="503"/>
      <c r="D20" s="221"/>
      <c r="E20" s="221"/>
      <c r="F20" s="221"/>
      <c r="G20" s="221"/>
      <c r="H20" s="221"/>
      <c r="I20" s="221"/>
      <c r="J20" s="221"/>
      <c r="K20" s="221"/>
      <c r="L20" s="184">
        <f>SUM(D20:K20)</f>
        <v>0</v>
      </c>
      <c r="N20" s="34">
        <f>N11*4</f>
        <v>0</v>
      </c>
      <c r="O20" s="88"/>
      <c r="P20" s="33">
        <f>P11*4</f>
        <v>0</v>
      </c>
      <c r="Q20" s="88"/>
    </row>
    <row r="21" spans="2:17" ht="11.25" customHeight="1" thickBot="1" x14ac:dyDescent="0.4">
      <c r="B21" s="72"/>
      <c r="C21" s="72"/>
      <c r="D21" s="224"/>
      <c r="E21" s="224"/>
      <c r="F21" s="224"/>
      <c r="G21" s="224"/>
      <c r="H21" s="224"/>
      <c r="I21" s="224"/>
      <c r="J21" s="224"/>
      <c r="K21" s="224"/>
      <c r="L21" s="223"/>
      <c r="N21" s="85"/>
      <c r="O21" s="6"/>
      <c r="P21" s="6"/>
      <c r="Q21" s="6"/>
    </row>
    <row r="22" spans="2:17" ht="41.25" customHeight="1" thickBot="1" x14ac:dyDescent="0.55000000000000004">
      <c r="B22" s="505" t="s">
        <v>507</v>
      </c>
      <c r="C22" s="506"/>
      <c r="D22" s="221"/>
      <c r="E22" s="225"/>
      <c r="F22" s="225"/>
      <c r="G22" s="225"/>
      <c r="H22" s="225"/>
      <c r="I22" s="225"/>
      <c r="J22" s="225"/>
      <c r="K22" s="225"/>
      <c r="L22" s="184">
        <f>D22</f>
        <v>0</v>
      </c>
      <c r="M22" s="90"/>
      <c r="N22" s="91"/>
      <c r="O22" s="155">
        <f>(SUMPRODUCT(D11:K11,D15:K15)+SUMPRODUCT(D11:K11,D20:K20))-('Year 9 Payments'!$L$20*VLOOKUP($B$4,Data!$E$6:$F$336,2)*G11)</f>
        <v>-236514.33268144965</v>
      </c>
      <c r="P22" s="241">
        <f>VLOOKUP($B$4,Data!$E$6:$F$336,2)</f>
        <v>35375.555555555555</v>
      </c>
      <c r="Q22" s="6"/>
    </row>
    <row r="23" spans="2:17" ht="27" customHeight="1" x14ac:dyDescent="0.5">
      <c r="B23" s="93"/>
      <c r="C23" s="94"/>
      <c r="D23" s="95"/>
      <c r="E23" s="95"/>
      <c r="F23" s="95"/>
      <c r="G23" s="95"/>
      <c r="H23" s="95"/>
      <c r="I23" s="95"/>
      <c r="J23" s="95"/>
      <c r="K23" s="95"/>
      <c r="L23" s="96"/>
      <c r="M23" s="97"/>
      <c r="N23" s="98">
        <f>(VLOOKUP($B$4,Data!$E$4:$BK$364,Data!$BI$1,0))</f>
        <v>0</v>
      </c>
      <c r="O23" s="92">
        <f>SUMPRODUCT(D11:K11,D15:K15)+SUMPRODUCT(D11:K11,D20:K20)</f>
        <v>0</v>
      </c>
      <c r="P23" s="98">
        <f>(VLOOKUP($B$4,Data!$E$4:$BK$364,Data!$BJ$1,0))</f>
        <v>0</v>
      </c>
      <c r="Q23" s="99"/>
    </row>
    <row r="24" spans="2:17" ht="18.75" customHeight="1" x14ac:dyDescent="0.45">
      <c r="B24" s="6"/>
      <c r="C24" s="94"/>
      <c r="D24" s="100"/>
      <c r="E24" s="95"/>
      <c r="F24" s="95"/>
      <c r="G24" s="95"/>
      <c r="H24" s="95"/>
      <c r="I24" s="95"/>
      <c r="J24" s="95"/>
      <c r="K24" s="95"/>
      <c r="L24" s="96"/>
      <c r="M24" s="97"/>
      <c r="N24" s="101"/>
      <c r="O24" s="101"/>
      <c r="P24" s="101"/>
      <c r="Q24" s="99"/>
    </row>
    <row r="25" spans="2:17" ht="18" x14ac:dyDescent="0.35">
      <c r="B25" s="40" t="s">
        <v>508</v>
      </c>
    </row>
    <row r="26" spans="2:17" ht="36" customHeight="1" x14ac:dyDescent="0.3">
      <c r="B26" s="497" t="s">
        <v>493</v>
      </c>
      <c r="C26" s="497"/>
      <c r="D26" s="497"/>
      <c r="E26" s="497"/>
      <c r="F26" s="497"/>
      <c r="G26" s="497"/>
      <c r="H26" s="497"/>
      <c r="I26" s="497"/>
      <c r="J26" s="497"/>
      <c r="K26" s="497"/>
      <c r="L26" s="497"/>
      <c r="M26" s="497"/>
      <c r="N26" s="497"/>
      <c r="O26" s="497"/>
      <c r="Q26" s="41"/>
    </row>
    <row r="27" spans="2:17" ht="15.6" x14ac:dyDescent="0.3">
      <c r="B27" s="480" t="s">
        <v>110</v>
      </c>
      <c r="C27" s="481"/>
      <c r="D27" s="481"/>
      <c r="E27" s="481"/>
      <c r="F27" s="481"/>
      <c r="G27" s="481"/>
      <c r="H27" s="481"/>
      <c r="I27" s="481"/>
      <c r="J27" s="481"/>
      <c r="K27" s="481"/>
      <c r="L27" s="481"/>
      <c r="M27" s="481"/>
      <c r="N27" s="481"/>
      <c r="O27" s="481"/>
    </row>
    <row r="28" spans="2:17" ht="20.25" customHeight="1" x14ac:dyDescent="0.3">
      <c r="B28" s="471" t="s">
        <v>509</v>
      </c>
      <c r="C28" s="491"/>
      <c r="D28" s="491"/>
      <c r="E28" s="491"/>
      <c r="F28" s="491"/>
      <c r="G28" s="491"/>
      <c r="H28" s="491"/>
      <c r="I28" s="491"/>
      <c r="J28" s="491"/>
      <c r="K28" s="491"/>
      <c r="L28" s="491"/>
      <c r="M28" s="491"/>
      <c r="N28" s="491"/>
      <c r="O28" s="491"/>
    </row>
    <row r="29" spans="2:17" ht="36" customHeight="1" x14ac:dyDescent="0.3">
      <c r="B29" s="471" t="s">
        <v>510</v>
      </c>
      <c r="C29" s="471"/>
      <c r="D29" s="471"/>
      <c r="E29" s="471"/>
      <c r="F29" s="471"/>
      <c r="G29" s="471"/>
      <c r="H29" s="471"/>
      <c r="I29" s="471"/>
      <c r="J29" s="471"/>
      <c r="K29" s="471"/>
      <c r="L29" s="471"/>
      <c r="M29" s="471"/>
      <c r="N29" s="471"/>
      <c r="O29" s="471"/>
    </row>
    <row r="30" spans="2:17" ht="24.75" customHeight="1" x14ac:dyDescent="0.5">
      <c r="B30" s="471" t="s">
        <v>511</v>
      </c>
      <c r="C30" s="492"/>
      <c r="D30" s="492"/>
      <c r="E30" s="492"/>
      <c r="F30" s="492"/>
      <c r="G30" s="492"/>
      <c r="H30" s="492"/>
      <c r="I30" s="492"/>
      <c r="J30" s="492"/>
      <c r="K30" s="492"/>
      <c r="L30" s="492"/>
      <c r="M30" s="492"/>
      <c r="N30" s="492"/>
      <c r="O30" s="492"/>
      <c r="P30" s="102"/>
      <c r="Q30" s="6"/>
    </row>
    <row r="31" spans="2:17" ht="15.75" customHeight="1" x14ac:dyDescent="0.3">
      <c r="B31" s="492" t="s">
        <v>512</v>
      </c>
      <c r="C31" s="492"/>
      <c r="D31" s="492"/>
      <c r="E31" s="492"/>
      <c r="F31" s="492"/>
      <c r="G31" s="492"/>
      <c r="H31" s="492"/>
      <c r="I31" s="492"/>
      <c r="J31" s="492"/>
      <c r="K31" s="492"/>
      <c r="L31" s="492"/>
      <c r="M31" s="492"/>
      <c r="N31" s="492"/>
      <c r="O31" s="492"/>
      <c r="P31" s="6"/>
      <c r="Q31" s="6"/>
    </row>
    <row r="32" spans="2:17" ht="16.5" customHeight="1" x14ac:dyDescent="0.45">
      <c r="B32" s="103"/>
      <c r="N32" s="69"/>
      <c r="O32" s="69"/>
      <c r="P32" s="69"/>
      <c r="Q32" s="69"/>
    </row>
    <row r="33" spans="2:13" ht="13.5" customHeight="1" x14ac:dyDescent="0.3">
      <c r="B33" s="103"/>
    </row>
    <row r="34" spans="2:13" ht="15" customHeight="1" x14ac:dyDescent="0.3">
      <c r="B34" s="103"/>
    </row>
    <row r="35" spans="2:13" ht="33.75" customHeight="1" x14ac:dyDescent="0.3">
      <c r="B35" s="104"/>
      <c r="C35" s="104"/>
      <c r="D35" s="104"/>
      <c r="E35" s="104"/>
      <c r="F35" s="104"/>
      <c r="G35" s="104"/>
      <c r="H35" s="104"/>
      <c r="I35" s="104"/>
      <c r="J35" s="104"/>
      <c r="K35" s="104"/>
      <c r="L35" s="104"/>
      <c r="M35" s="104"/>
    </row>
    <row r="36" spans="2:13" ht="15.6" x14ac:dyDescent="0.3">
      <c r="B36" s="103"/>
    </row>
    <row r="40" spans="2:13" ht="13.5" customHeight="1" x14ac:dyDescent="0.3"/>
    <row r="43" spans="2:13" ht="9.75" customHeight="1" x14ac:dyDescent="0.3"/>
    <row r="46" spans="2:13" hidden="1" x14ac:dyDescent="0.3">
      <c r="C46" s="44" t="s">
        <v>112</v>
      </c>
      <c r="D46" s="6"/>
      <c r="E46" s="6"/>
      <c r="F46" s="6"/>
    </row>
    <row r="47" spans="2:13" hidden="1" x14ac:dyDescent="0.3">
      <c r="C47" s="1" t="s">
        <v>497</v>
      </c>
      <c r="D47" s="6"/>
      <c r="E47" s="6"/>
      <c r="F47" s="6"/>
    </row>
    <row r="48" spans="2:13" hidden="1" x14ac:dyDescent="0.3">
      <c r="C48" s="73" t="s">
        <v>115</v>
      </c>
      <c r="D48" s="6"/>
      <c r="E48" s="47"/>
      <c r="F48" s="47"/>
    </row>
    <row r="49" spans="3:6" hidden="1" x14ac:dyDescent="0.3">
      <c r="C49" s="73" t="s">
        <v>116</v>
      </c>
      <c r="D49" s="6"/>
      <c r="E49" s="47"/>
      <c r="F49" s="6"/>
    </row>
    <row r="50" spans="3:6" hidden="1" x14ac:dyDescent="0.3">
      <c r="C50" s="73" t="s">
        <v>117</v>
      </c>
      <c r="D50" s="6"/>
      <c r="E50" s="47"/>
      <c r="F50" s="6"/>
    </row>
    <row r="51" spans="3:6" hidden="1" x14ac:dyDescent="0.3">
      <c r="C51" s="73" t="s">
        <v>118</v>
      </c>
      <c r="D51" s="6"/>
      <c r="E51" s="47"/>
      <c r="F51" s="6"/>
    </row>
    <row r="52" spans="3:6" hidden="1" x14ac:dyDescent="0.3">
      <c r="C52" s="73" t="s">
        <v>119</v>
      </c>
      <c r="D52" s="6"/>
      <c r="E52" s="47"/>
      <c r="F52" s="6"/>
    </row>
    <row r="53" spans="3:6" hidden="1" x14ac:dyDescent="0.3">
      <c r="C53" s="73" t="s">
        <v>120</v>
      </c>
      <c r="D53" s="6"/>
      <c r="E53" s="47"/>
      <c r="F53" s="6"/>
    </row>
    <row r="54" spans="3:6" hidden="1" x14ac:dyDescent="0.3">
      <c r="C54" s="73" t="s">
        <v>121</v>
      </c>
      <c r="D54" s="6"/>
      <c r="E54" s="47"/>
      <c r="F54" s="6"/>
    </row>
    <row r="55" spans="3:6" hidden="1" x14ac:dyDescent="0.3">
      <c r="C55" s="74" t="s">
        <v>122</v>
      </c>
      <c r="D55" s="6"/>
      <c r="E55" s="47"/>
      <c r="F55" s="6"/>
    </row>
    <row r="56" spans="3:6" hidden="1" x14ac:dyDescent="0.3">
      <c r="C56" s="73" t="s">
        <v>123</v>
      </c>
      <c r="D56" s="6"/>
      <c r="E56" s="47"/>
      <c r="F56" s="6"/>
    </row>
    <row r="57" spans="3:6" hidden="1" x14ac:dyDescent="0.3">
      <c r="C57" s="73" t="s">
        <v>124</v>
      </c>
      <c r="D57" s="6"/>
      <c r="E57" s="47"/>
      <c r="F57" s="6"/>
    </row>
    <row r="58" spans="3:6" hidden="1" x14ac:dyDescent="0.3">
      <c r="C58" s="73" t="s">
        <v>125</v>
      </c>
      <c r="D58" s="6"/>
    </row>
    <row r="59" spans="3:6" hidden="1" x14ac:dyDescent="0.3">
      <c r="C59" s="73" t="s">
        <v>126</v>
      </c>
      <c r="D59" s="6"/>
    </row>
    <row r="60" spans="3:6" hidden="1" x14ac:dyDescent="0.3">
      <c r="C60" s="73" t="s">
        <v>127</v>
      </c>
      <c r="D60" s="6"/>
    </row>
    <row r="61" spans="3:6" hidden="1" x14ac:dyDescent="0.3">
      <c r="C61" s="73" t="s">
        <v>128</v>
      </c>
      <c r="D61" s="6"/>
    </row>
    <row r="62" spans="3:6" hidden="1" x14ac:dyDescent="0.3">
      <c r="C62" s="73" t="s">
        <v>129</v>
      </c>
      <c r="D62" s="6"/>
    </row>
    <row r="63" spans="3:6" hidden="1" x14ac:dyDescent="0.3">
      <c r="C63" s="73" t="s">
        <v>130</v>
      </c>
      <c r="D63" s="6"/>
    </row>
    <row r="64" spans="3:6" hidden="1" x14ac:dyDescent="0.3">
      <c r="C64" s="73" t="s">
        <v>131</v>
      </c>
      <c r="D64" s="6"/>
    </row>
    <row r="65" spans="3:4" hidden="1" x14ac:dyDescent="0.3">
      <c r="C65" s="73" t="s">
        <v>132</v>
      </c>
      <c r="D65" s="6"/>
    </row>
    <row r="66" spans="3:4" hidden="1" x14ac:dyDescent="0.3">
      <c r="C66" s="73" t="s">
        <v>133</v>
      </c>
      <c r="D66" s="6"/>
    </row>
    <row r="67" spans="3:4" hidden="1" x14ac:dyDescent="0.3">
      <c r="C67" s="73" t="s">
        <v>134</v>
      </c>
      <c r="D67" s="6"/>
    </row>
    <row r="68" spans="3:4" hidden="1" x14ac:dyDescent="0.3">
      <c r="C68" s="73" t="s">
        <v>135</v>
      </c>
      <c r="D68" s="6"/>
    </row>
    <row r="69" spans="3:4" hidden="1" x14ac:dyDescent="0.3">
      <c r="C69" s="73" t="s">
        <v>136</v>
      </c>
      <c r="D69" s="6"/>
    </row>
    <row r="70" spans="3:4" hidden="1" x14ac:dyDescent="0.3">
      <c r="C70" s="73" t="s">
        <v>137</v>
      </c>
      <c r="D70" s="6"/>
    </row>
    <row r="71" spans="3:4" hidden="1" x14ac:dyDescent="0.3">
      <c r="C71" s="73" t="s">
        <v>138</v>
      </c>
      <c r="D71" s="6"/>
    </row>
    <row r="72" spans="3:4" hidden="1" x14ac:dyDescent="0.3">
      <c r="C72" s="73" t="s">
        <v>139</v>
      </c>
      <c r="D72" s="6"/>
    </row>
    <row r="73" spans="3:4" hidden="1" x14ac:dyDescent="0.3">
      <c r="C73" s="73" t="s">
        <v>140</v>
      </c>
      <c r="D73" s="6"/>
    </row>
    <row r="74" spans="3:4" hidden="1" x14ac:dyDescent="0.3">
      <c r="C74" s="73" t="s">
        <v>141</v>
      </c>
      <c r="D74" s="6"/>
    </row>
    <row r="75" spans="3:4" hidden="1" x14ac:dyDescent="0.3">
      <c r="C75" s="73" t="s">
        <v>142</v>
      </c>
      <c r="D75" s="6"/>
    </row>
    <row r="76" spans="3:4" hidden="1" x14ac:dyDescent="0.3">
      <c r="C76" s="73" t="s">
        <v>143</v>
      </c>
      <c r="D76" s="6"/>
    </row>
    <row r="77" spans="3:4" hidden="1" x14ac:dyDescent="0.3">
      <c r="C77" s="73" t="s">
        <v>144</v>
      </c>
      <c r="D77" s="6"/>
    </row>
    <row r="78" spans="3:4" hidden="1" x14ac:dyDescent="0.3">
      <c r="C78" s="73" t="s">
        <v>145</v>
      </c>
      <c r="D78" s="6"/>
    </row>
    <row r="79" spans="3:4" hidden="1" x14ac:dyDescent="0.3">
      <c r="C79" s="73" t="s">
        <v>146</v>
      </c>
      <c r="D79" s="6"/>
    </row>
    <row r="80" spans="3:4" hidden="1" x14ac:dyDescent="0.3">
      <c r="C80" s="73" t="s">
        <v>147</v>
      </c>
      <c r="D80" s="6"/>
    </row>
    <row r="81" spans="3:4" hidden="1" x14ac:dyDescent="0.3">
      <c r="C81" s="73" t="s">
        <v>148</v>
      </c>
      <c r="D81" s="6"/>
    </row>
    <row r="82" spans="3:4" hidden="1" x14ac:dyDescent="0.3">
      <c r="C82" s="73" t="s">
        <v>149</v>
      </c>
      <c r="D82" s="6"/>
    </row>
    <row r="83" spans="3:4" hidden="1" x14ac:dyDescent="0.3">
      <c r="C83" s="73" t="s">
        <v>150</v>
      </c>
      <c r="D83" s="6"/>
    </row>
    <row r="84" spans="3:4" hidden="1" x14ac:dyDescent="0.3">
      <c r="C84" s="73" t="s">
        <v>151</v>
      </c>
      <c r="D84" s="6"/>
    </row>
    <row r="85" spans="3:4" hidden="1" x14ac:dyDescent="0.3">
      <c r="C85" s="73" t="s">
        <v>152</v>
      </c>
      <c r="D85" s="6"/>
    </row>
    <row r="86" spans="3:4" hidden="1" x14ac:dyDescent="0.3">
      <c r="C86" s="73" t="s">
        <v>153</v>
      </c>
      <c r="D86" s="6"/>
    </row>
    <row r="87" spans="3:4" hidden="1" x14ac:dyDescent="0.3">
      <c r="C87" s="73" t="s">
        <v>154</v>
      </c>
      <c r="D87" s="6"/>
    </row>
    <row r="88" spans="3:4" hidden="1" x14ac:dyDescent="0.3">
      <c r="C88" s="73" t="s">
        <v>155</v>
      </c>
      <c r="D88" s="6"/>
    </row>
    <row r="89" spans="3:4" hidden="1" x14ac:dyDescent="0.3">
      <c r="C89" s="73" t="s">
        <v>156</v>
      </c>
      <c r="D89" s="6"/>
    </row>
    <row r="90" spans="3:4" hidden="1" x14ac:dyDescent="0.3">
      <c r="C90" s="73" t="s">
        <v>157</v>
      </c>
      <c r="D90" s="6"/>
    </row>
    <row r="91" spans="3:4" hidden="1" x14ac:dyDescent="0.3">
      <c r="C91" s="73" t="s">
        <v>158</v>
      </c>
      <c r="D91" s="6"/>
    </row>
    <row r="92" spans="3:4" hidden="1" x14ac:dyDescent="0.3">
      <c r="C92" s="73" t="s">
        <v>159</v>
      </c>
      <c r="D92" s="6"/>
    </row>
    <row r="93" spans="3:4" hidden="1" x14ac:dyDescent="0.3">
      <c r="C93" s="73" t="s">
        <v>160</v>
      </c>
      <c r="D93" s="6"/>
    </row>
    <row r="94" spans="3:4" hidden="1" x14ac:dyDescent="0.3">
      <c r="C94" s="73" t="s">
        <v>161</v>
      </c>
      <c r="D94" s="6"/>
    </row>
    <row r="95" spans="3:4" hidden="1" x14ac:dyDescent="0.3">
      <c r="C95" s="73" t="s">
        <v>162</v>
      </c>
      <c r="D95" s="6"/>
    </row>
    <row r="96" spans="3:4" hidden="1" x14ac:dyDescent="0.3">
      <c r="C96" s="73" t="s">
        <v>163</v>
      </c>
      <c r="D96" s="6"/>
    </row>
    <row r="97" spans="3:4" hidden="1" x14ac:dyDescent="0.3">
      <c r="C97" s="73" t="s">
        <v>164</v>
      </c>
      <c r="D97" s="6"/>
    </row>
    <row r="98" spans="3:4" hidden="1" x14ac:dyDescent="0.3">
      <c r="C98" s="73" t="s">
        <v>165</v>
      </c>
      <c r="D98" s="6"/>
    </row>
    <row r="99" spans="3:4" hidden="1" x14ac:dyDescent="0.3">
      <c r="C99" s="73" t="s">
        <v>166</v>
      </c>
      <c r="D99" s="6"/>
    </row>
    <row r="100" spans="3:4" hidden="1" x14ac:dyDescent="0.3">
      <c r="C100" s="73" t="s">
        <v>167</v>
      </c>
      <c r="D100" s="6"/>
    </row>
    <row r="101" spans="3:4" hidden="1" x14ac:dyDescent="0.3">
      <c r="C101" s="73" t="s">
        <v>168</v>
      </c>
      <c r="D101" s="6"/>
    </row>
    <row r="102" spans="3:4" hidden="1" x14ac:dyDescent="0.3">
      <c r="C102" s="73" t="s">
        <v>169</v>
      </c>
      <c r="D102" s="6"/>
    </row>
    <row r="103" spans="3:4" hidden="1" x14ac:dyDescent="0.3">
      <c r="C103" s="73" t="s">
        <v>170</v>
      </c>
      <c r="D103" s="6"/>
    </row>
    <row r="104" spans="3:4" hidden="1" x14ac:dyDescent="0.3">
      <c r="C104" s="73" t="s">
        <v>171</v>
      </c>
      <c r="D104" s="6"/>
    </row>
    <row r="105" spans="3:4" hidden="1" x14ac:dyDescent="0.3">
      <c r="C105" s="73" t="s">
        <v>172</v>
      </c>
      <c r="D105" s="6"/>
    </row>
    <row r="106" spans="3:4" hidden="1" x14ac:dyDescent="0.3">
      <c r="C106" s="73" t="s">
        <v>173</v>
      </c>
      <c r="D106" s="6"/>
    </row>
    <row r="107" spans="3:4" hidden="1" x14ac:dyDescent="0.3">
      <c r="C107" s="73" t="s">
        <v>174</v>
      </c>
      <c r="D107" s="6"/>
    </row>
    <row r="108" spans="3:4" hidden="1" x14ac:dyDescent="0.3">
      <c r="C108" s="73" t="s">
        <v>175</v>
      </c>
      <c r="D108" s="6"/>
    </row>
    <row r="109" spans="3:4" hidden="1" x14ac:dyDescent="0.3">
      <c r="C109" s="73" t="s">
        <v>176</v>
      </c>
      <c r="D109" s="6"/>
    </row>
    <row r="110" spans="3:4" hidden="1" x14ac:dyDescent="0.3">
      <c r="C110" s="73" t="s">
        <v>177</v>
      </c>
      <c r="D110" s="6"/>
    </row>
    <row r="111" spans="3:4" hidden="1" x14ac:dyDescent="0.3">
      <c r="C111" s="73" t="s">
        <v>178</v>
      </c>
      <c r="D111" s="6"/>
    </row>
    <row r="112" spans="3:4" hidden="1" x14ac:dyDescent="0.3">
      <c r="C112" s="73" t="s">
        <v>179</v>
      </c>
      <c r="D112" s="6"/>
    </row>
    <row r="113" spans="3:4" hidden="1" x14ac:dyDescent="0.3">
      <c r="C113" s="73" t="s">
        <v>180</v>
      </c>
      <c r="D113" s="6"/>
    </row>
    <row r="114" spans="3:4" hidden="1" x14ac:dyDescent="0.3">
      <c r="C114" s="73" t="s">
        <v>181</v>
      </c>
      <c r="D114" s="6"/>
    </row>
    <row r="115" spans="3:4" hidden="1" x14ac:dyDescent="0.3">
      <c r="C115" s="73" t="s">
        <v>182</v>
      </c>
      <c r="D115" s="6"/>
    </row>
    <row r="116" spans="3:4" hidden="1" x14ac:dyDescent="0.3">
      <c r="C116" s="73" t="s">
        <v>183</v>
      </c>
      <c r="D116" s="6"/>
    </row>
    <row r="117" spans="3:4" hidden="1" x14ac:dyDescent="0.3">
      <c r="C117" s="73" t="s">
        <v>184</v>
      </c>
      <c r="D117" s="6"/>
    </row>
    <row r="118" spans="3:4" hidden="1" x14ac:dyDescent="0.3">
      <c r="C118" s="73" t="s">
        <v>185</v>
      </c>
      <c r="D118" s="6"/>
    </row>
    <row r="119" spans="3:4" hidden="1" x14ac:dyDescent="0.3">
      <c r="C119" s="73" t="s">
        <v>186</v>
      </c>
      <c r="D119" s="6"/>
    </row>
    <row r="120" spans="3:4" hidden="1" x14ac:dyDescent="0.3">
      <c r="C120" s="73" t="s">
        <v>187</v>
      </c>
      <c r="D120" s="6"/>
    </row>
    <row r="121" spans="3:4" hidden="1" x14ac:dyDescent="0.3">
      <c r="C121" s="73" t="s">
        <v>188</v>
      </c>
      <c r="D121" s="6"/>
    </row>
    <row r="122" spans="3:4" hidden="1" x14ac:dyDescent="0.3">
      <c r="C122" s="73" t="s">
        <v>189</v>
      </c>
      <c r="D122" s="6"/>
    </row>
    <row r="123" spans="3:4" hidden="1" x14ac:dyDescent="0.3">
      <c r="C123" s="73" t="s">
        <v>190</v>
      </c>
      <c r="D123" s="6"/>
    </row>
    <row r="124" spans="3:4" hidden="1" x14ac:dyDescent="0.3">
      <c r="C124" s="73" t="s">
        <v>191</v>
      </c>
      <c r="D124" s="6"/>
    </row>
    <row r="125" spans="3:4" hidden="1" x14ac:dyDescent="0.3">
      <c r="C125" s="73" t="s">
        <v>192</v>
      </c>
      <c r="D125" s="6"/>
    </row>
    <row r="126" spans="3:4" hidden="1" x14ac:dyDescent="0.3">
      <c r="C126" s="73" t="s">
        <v>194</v>
      </c>
      <c r="D126" s="6"/>
    </row>
    <row r="127" spans="3:4" hidden="1" x14ac:dyDescent="0.3">
      <c r="C127" s="73" t="s">
        <v>195</v>
      </c>
      <c r="D127" s="6"/>
    </row>
    <row r="128" spans="3:4" hidden="1" x14ac:dyDescent="0.3">
      <c r="C128" s="73" t="s">
        <v>196</v>
      </c>
      <c r="D128" s="6"/>
    </row>
    <row r="129" spans="3:4" hidden="1" x14ac:dyDescent="0.3">
      <c r="C129" s="73" t="s">
        <v>197</v>
      </c>
      <c r="D129" s="6"/>
    </row>
    <row r="130" spans="3:4" hidden="1" x14ac:dyDescent="0.3">
      <c r="C130" s="73" t="s">
        <v>198</v>
      </c>
      <c r="D130" s="6"/>
    </row>
    <row r="131" spans="3:4" hidden="1" x14ac:dyDescent="0.3">
      <c r="C131" s="73" t="s">
        <v>199</v>
      </c>
      <c r="D131" s="6"/>
    </row>
    <row r="132" spans="3:4" hidden="1" x14ac:dyDescent="0.3">
      <c r="C132" s="73" t="s">
        <v>200</v>
      </c>
      <c r="D132" s="6"/>
    </row>
    <row r="133" spans="3:4" hidden="1" x14ac:dyDescent="0.3">
      <c r="C133" s="73" t="s">
        <v>201</v>
      </c>
      <c r="D133" s="6"/>
    </row>
    <row r="134" spans="3:4" hidden="1" x14ac:dyDescent="0.3">
      <c r="C134" s="73" t="s">
        <v>202</v>
      </c>
      <c r="D134" s="6"/>
    </row>
    <row r="135" spans="3:4" hidden="1" x14ac:dyDescent="0.3">
      <c r="C135" s="73" t="s">
        <v>203</v>
      </c>
      <c r="D135" s="6"/>
    </row>
    <row r="136" spans="3:4" hidden="1" x14ac:dyDescent="0.3">
      <c r="C136" s="73" t="s">
        <v>204</v>
      </c>
      <c r="D136" s="6"/>
    </row>
    <row r="137" spans="3:4" hidden="1" x14ac:dyDescent="0.3">
      <c r="C137" s="73" t="s">
        <v>205</v>
      </c>
      <c r="D137" s="6"/>
    </row>
    <row r="138" spans="3:4" hidden="1" x14ac:dyDescent="0.3">
      <c r="C138" s="73" t="s">
        <v>207</v>
      </c>
      <c r="D138" s="6"/>
    </row>
    <row r="139" spans="3:4" hidden="1" x14ac:dyDescent="0.3">
      <c r="C139" s="73" t="s">
        <v>208</v>
      </c>
      <c r="D139" s="6"/>
    </row>
    <row r="140" spans="3:4" hidden="1" x14ac:dyDescent="0.3">
      <c r="C140" s="73" t="s">
        <v>209</v>
      </c>
      <c r="D140" s="6"/>
    </row>
    <row r="141" spans="3:4" hidden="1" x14ac:dyDescent="0.3">
      <c r="C141" s="73" t="s">
        <v>210</v>
      </c>
      <c r="D141" s="6"/>
    </row>
    <row r="142" spans="3:4" hidden="1" x14ac:dyDescent="0.3">
      <c r="C142" s="73" t="s">
        <v>211</v>
      </c>
      <c r="D142" s="6"/>
    </row>
    <row r="143" spans="3:4" hidden="1" x14ac:dyDescent="0.3">
      <c r="C143" s="73" t="s">
        <v>212</v>
      </c>
      <c r="D143" s="6"/>
    </row>
    <row r="144" spans="3:4" hidden="1" x14ac:dyDescent="0.3">
      <c r="C144" s="73" t="s">
        <v>213</v>
      </c>
      <c r="D144" s="6"/>
    </row>
    <row r="145" spans="3:4" hidden="1" x14ac:dyDescent="0.3">
      <c r="C145" s="73" t="s">
        <v>214</v>
      </c>
      <c r="D145" s="6"/>
    </row>
    <row r="146" spans="3:4" hidden="1" x14ac:dyDescent="0.3">
      <c r="C146" s="73" t="s">
        <v>215</v>
      </c>
      <c r="D146" s="6"/>
    </row>
    <row r="147" spans="3:4" hidden="1" x14ac:dyDescent="0.3">
      <c r="C147" s="73" t="s">
        <v>216</v>
      </c>
      <c r="D147" s="6"/>
    </row>
    <row r="148" spans="3:4" hidden="1" x14ac:dyDescent="0.3">
      <c r="C148" s="73" t="s">
        <v>217</v>
      </c>
      <c r="D148" s="6"/>
    </row>
    <row r="149" spans="3:4" hidden="1" x14ac:dyDescent="0.3">
      <c r="C149" s="73" t="s">
        <v>218</v>
      </c>
      <c r="D149" s="6"/>
    </row>
    <row r="150" spans="3:4" hidden="1" x14ac:dyDescent="0.3">
      <c r="C150" s="73" t="s">
        <v>219</v>
      </c>
      <c r="D150" s="6"/>
    </row>
    <row r="151" spans="3:4" hidden="1" x14ac:dyDescent="0.3">
      <c r="C151" s="73" t="s">
        <v>220</v>
      </c>
      <c r="D151" s="6"/>
    </row>
    <row r="152" spans="3:4" hidden="1" x14ac:dyDescent="0.3">
      <c r="C152" s="73" t="s">
        <v>221</v>
      </c>
      <c r="D152" s="6"/>
    </row>
    <row r="153" spans="3:4" hidden="1" x14ac:dyDescent="0.3">
      <c r="C153" s="73" t="s">
        <v>222</v>
      </c>
      <c r="D153" s="6"/>
    </row>
    <row r="154" spans="3:4" hidden="1" x14ac:dyDescent="0.3">
      <c r="C154" s="73" t="s">
        <v>223</v>
      </c>
      <c r="D154" s="6"/>
    </row>
    <row r="155" spans="3:4" hidden="1" x14ac:dyDescent="0.3">
      <c r="C155" s="73" t="s">
        <v>224</v>
      </c>
      <c r="D155" s="6"/>
    </row>
    <row r="156" spans="3:4" hidden="1" x14ac:dyDescent="0.3">
      <c r="C156" s="73" t="s">
        <v>225</v>
      </c>
      <c r="D156" s="6"/>
    </row>
    <row r="157" spans="3:4" hidden="1" x14ac:dyDescent="0.3">
      <c r="C157" s="73" t="s">
        <v>226</v>
      </c>
      <c r="D157" s="6"/>
    </row>
    <row r="158" spans="3:4" hidden="1" x14ac:dyDescent="0.3">
      <c r="C158" s="73" t="s">
        <v>227</v>
      </c>
      <c r="D158" s="6"/>
    </row>
    <row r="159" spans="3:4" hidden="1" x14ac:dyDescent="0.3">
      <c r="C159" s="73" t="s">
        <v>228</v>
      </c>
      <c r="D159" s="6"/>
    </row>
    <row r="160" spans="3:4" hidden="1" x14ac:dyDescent="0.3">
      <c r="C160" s="73" t="s">
        <v>229</v>
      </c>
      <c r="D160" s="6"/>
    </row>
    <row r="161" spans="3:4" hidden="1" x14ac:dyDescent="0.3">
      <c r="C161" s="73" t="s">
        <v>230</v>
      </c>
      <c r="D161" s="6"/>
    </row>
    <row r="162" spans="3:4" hidden="1" x14ac:dyDescent="0.3">
      <c r="C162" s="73" t="s">
        <v>231</v>
      </c>
      <c r="D162" s="6"/>
    </row>
    <row r="163" spans="3:4" hidden="1" x14ac:dyDescent="0.3">
      <c r="C163" s="73" t="s">
        <v>232</v>
      </c>
      <c r="D163" s="6"/>
    </row>
    <row r="164" spans="3:4" hidden="1" x14ac:dyDescent="0.3">
      <c r="C164" s="73" t="s">
        <v>233</v>
      </c>
      <c r="D164" s="6"/>
    </row>
    <row r="165" spans="3:4" hidden="1" x14ac:dyDescent="0.3">
      <c r="C165" s="73" t="s">
        <v>234</v>
      </c>
      <c r="D165" s="6"/>
    </row>
    <row r="166" spans="3:4" hidden="1" x14ac:dyDescent="0.3">
      <c r="C166" s="73" t="s">
        <v>235</v>
      </c>
      <c r="D166" s="6"/>
    </row>
    <row r="167" spans="3:4" hidden="1" x14ac:dyDescent="0.3">
      <c r="C167" s="73" t="s">
        <v>236</v>
      </c>
      <c r="D167" s="6"/>
    </row>
    <row r="168" spans="3:4" hidden="1" x14ac:dyDescent="0.3">
      <c r="C168" s="73" t="s">
        <v>237</v>
      </c>
      <c r="D168" s="6"/>
    </row>
    <row r="169" spans="3:4" hidden="1" x14ac:dyDescent="0.3">
      <c r="C169" s="73" t="s">
        <v>238</v>
      </c>
      <c r="D169" s="6"/>
    </row>
    <row r="170" spans="3:4" hidden="1" x14ac:dyDescent="0.3">
      <c r="C170" s="73" t="s">
        <v>239</v>
      </c>
      <c r="D170" s="6"/>
    </row>
    <row r="171" spans="3:4" hidden="1" x14ac:dyDescent="0.3">
      <c r="C171" s="73" t="s">
        <v>240</v>
      </c>
      <c r="D171" s="6"/>
    </row>
    <row r="172" spans="3:4" hidden="1" x14ac:dyDescent="0.3">
      <c r="C172" s="73" t="s">
        <v>241</v>
      </c>
      <c r="D172" s="6"/>
    </row>
    <row r="173" spans="3:4" hidden="1" x14ac:dyDescent="0.3">
      <c r="C173" s="73" t="s">
        <v>242</v>
      </c>
      <c r="D173" s="6"/>
    </row>
    <row r="174" spans="3:4" hidden="1" x14ac:dyDescent="0.3">
      <c r="C174" s="73" t="s">
        <v>243</v>
      </c>
      <c r="D174" s="6"/>
    </row>
    <row r="175" spans="3:4" hidden="1" x14ac:dyDescent="0.3">
      <c r="C175" s="73" t="s">
        <v>244</v>
      </c>
      <c r="D175" s="6"/>
    </row>
    <row r="176" spans="3:4" hidden="1" x14ac:dyDescent="0.3">
      <c r="C176" s="73" t="s">
        <v>245</v>
      </c>
      <c r="D176" s="6"/>
    </row>
    <row r="177" spans="3:4" hidden="1" x14ac:dyDescent="0.3">
      <c r="C177" s="73" t="s">
        <v>246</v>
      </c>
      <c r="D177" s="6"/>
    </row>
    <row r="178" spans="3:4" hidden="1" x14ac:dyDescent="0.3">
      <c r="C178" s="73" t="s">
        <v>247</v>
      </c>
      <c r="D178" s="6"/>
    </row>
    <row r="179" spans="3:4" hidden="1" x14ac:dyDescent="0.3">
      <c r="C179" s="73" t="s">
        <v>248</v>
      </c>
      <c r="D179" s="6"/>
    </row>
    <row r="180" spans="3:4" hidden="1" x14ac:dyDescent="0.3">
      <c r="C180" s="73" t="s">
        <v>249</v>
      </c>
      <c r="D180" s="6"/>
    </row>
    <row r="181" spans="3:4" hidden="1" x14ac:dyDescent="0.3">
      <c r="C181" s="73" t="s">
        <v>250</v>
      </c>
      <c r="D181" s="6"/>
    </row>
    <row r="182" spans="3:4" hidden="1" x14ac:dyDescent="0.3">
      <c r="C182" s="73" t="s">
        <v>251</v>
      </c>
      <c r="D182" s="6"/>
    </row>
    <row r="183" spans="3:4" hidden="1" x14ac:dyDescent="0.3">
      <c r="C183" s="73" t="s">
        <v>252</v>
      </c>
      <c r="D183" s="6"/>
    </row>
    <row r="184" spans="3:4" hidden="1" x14ac:dyDescent="0.3">
      <c r="C184" s="73" t="s">
        <v>253</v>
      </c>
      <c r="D184" s="6"/>
    </row>
    <row r="185" spans="3:4" hidden="1" x14ac:dyDescent="0.3">
      <c r="C185" s="73" t="s">
        <v>254</v>
      </c>
      <c r="D185" s="6"/>
    </row>
    <row r="186" spans="3:4" hidden="1" x14ac:dyDescent="0.3">
      <c r="C186" s="73" t="s">
        <v>255</v>
      </c>
      <c r="D186" s="6"/>
    </row>
    <row r="187" spans="3:4" hidden="1" x14ac:dyDescent="0.3">
      <c r="C187" s="73" t="s">
        <v>256</v>
      </c>
      <c r="D187" s="6"/>
    </row>
    <row r="188" spans="3:4" hidden="1" x14ac:dyDescent="0.3">
      <c r="C188" s="73" t="s">
        <v>257</v>
      </c>
      <c r="D188" s="6"/>
    </row>
    <row r="189" spans="3:4" hidden="1" x14ac:dyDescent="0.3">
      <c r="C189" s="73" t="s">
        <v>258</v>
      </c>
      <c r="D189" s="6"/>
    </row>
    <row r="190" spans="3:4" hidden="1" x14ac:dyDescent="0.3">
      <c r="C190" s="73" t="s">
        <v>259</v>
      </c>
      <c r="D190" s="6"/>
    </row>
    <row r="191" spans="3:4" hidden="1" x14ac:dyDescent="0.3">
      <c r="C191" s="73" t="s">
        <v>260</v>
      </c>
      <c r="D191" s="6"/>
    </row>
    <row r="192" spans="3:4" hidden="1" x14ac:dyDescent="0.3">
      <c r="C192" s="73" t="s">
        <v>261</v>
      </c>
      <c r="D192" s="6"/>
    </row>
    <row r="193" spans="3:4" hidden="1" x14ac:dyDescent="0.3">
      <c r="C193" s="73" t="s">
        <v>262</v>
      </c>
      <c r="D193" s="6"/>
    </row>
    <row r="194" spans="3:4" hidden="1" x14ac:dyDescent="0.3">
      <c r="C194" s="73" t="s">
        <v>263</v>
      </c>
      <c r="D194" s="6"/>
    </row>
    <row r="195" spans="3:4" hidden="1" x14ac:dyDescent="0.3">
      <c r="C195" s="73" t="s">
        <v>264</v>
      </c>
      <c r="D195" s="6"/>
    </row>
    <row r="196" spans="3:4" hidden="1" x14ac:dyDescent="0.3">
      <c r="C196" s="73" t="s">
        <v>265</v>
      </c>
      <c r="D196" s="6"/>
    </row>
    <row r="197" spans="3:4" hidden="1" x14ac:dyDescent="0.3">
      <c r="C197" s="73" t="s">
        <v>266</v>
      </c>
      <c r="D197" s="6"/>
    </row>
    <row r="198" spans="3:4" hidden="1" x14ac:dyDescent="0.3">
      <c r="C198" s="73" t="s">
        <v>267</v>
      </c>
      <c r="D198" s="6"/>
    </row>
    <row r="199" spans="3:4" hidden="1" x14ac:dyDescent="0.3">
      <c r="C199" s="73" t="s">
        <v>268</v>
      </c>
      <c r="D199" s="6"/>
    </row>
    <row r="200" spans="3:4" hidden="1" x14ac:dyDescent="0.3">
      <c r="C200" s="73" t="s">
        <v>269</v>
      </c>
      <c r="D200" s="6"/>
    </row>
    <row r="201" spans="3:4" hidden="1" x14ac:dyDescent="0.3">
      <c r="C201" s="73" t="s">
        <v>270</v>
      </c>
      <c r="D201" s="6"/>
    </row>
    <row r="202" spans="3:4" hidden="1" x14ac:dyDescent="0.3">
      <c r="C202" s="73" t="s">
        <v>271</v>
      </c>
      <c r="D202" s="6"/>
    </row>
    <row r="203" spans="3:4" hidden="1" x14ac:dyDescent="0.3">
      <c r="C203" s="73" t="s">
        <v>272</v>
      </c>
      <c r="D203" s="6"/>
    </row>
    <row r="204" spans="3:4" hidden="1" x14ac:dyDescent="0.3">
      <c r="C204" s="73" t="s">
        <v>273</v>
      </c>
      <c r="D204" s="6"/>
    </row>
    <row r="205" spans="3:4" hidden="1" x14ac:dyDescent="0.3">
      <c r="C205" s="73" t="s">
        <v>274</v>
      </c>
      <c r="D205" s="6"/>
    </row>
    <row r="206" spans="3:4" hidden="1" x14ac:dyDescent="0.3">
      <c r="C206" s="73" t="s">
        <v>275</v>
      </c>
      <c r="D206" s="6"/>
    </row>
    <row r="207" spans="3:4" hidden="1" x14ac:dyDescent="0.3">
      <c r="C207" s="73" t="s">
        <v>276</v>
      </c>
      <c r="D207" s="6"/>
    </row>
    <row r="208" spans="3:4" hidden="1" x14ac:dyDescent="0.3">
      <c r="C208" s="73" t="s">
        <v>277</v>
      </c>
      <c r="D208" s="6"/>
    </row>
    <row r="209" spans="3:4" hidden="1" x14ac:dyDescent="0.3">
      <c r="C209" s="73" t="s">
        <v>278</v>
      </c>
      <c r="D209" s="6"/>
    </row>
    <row r="210" spans="3:4" hidden="1" x14ac:dyDescent="0.3">
      <c r="C210" s="73" t="s">
        <v>279</v>
      </c>
      <c r="D210" s="6"/>
    </row>
    <row r="211" spans="3:4" hidden="1" x14ac:dyDescent="0.3">
      <c r="C211" s="73" t="s">
        <v>280</v>
      </c>
      <c r="D211" s="6"/>
    </row>
    <row r="212" spans="3:4" hidden="1" x14ac:dyDescent="0.3">
      <c r="C212" s="73" t="s">
        <v>281</v>
      </c>
      <c r="D212" s="6"/>
    </row>
    <row r="213" spans="3:4" hidden="1" x14ac:dyDescent="0.3">
      <c r="C213" s="73" t="s">
        <v>282</v>
      </c>
      <c r="D213" s="6"/>
    </row>
    <row r="214" spans="3:4" hidden="1" x14ac:dyDescent="0.3">
      <c r="C214" s="73" t="s">
        <v>283</v>
      </c>
      <c r="D214" s="6"/>
    </row>
    <row r="215" spans="3:4" hidden="1" x14ac:dyDescent="0.3">
      <c r="C215" s="73" t="s">
        <v>284</v>
      </c>
      <c r="D215" s="6"/>
    </row>
    <row r="216" spans="3:4" hidden="1" x14ac:dyDescent="0.3">
      <c r="C216" s="73" t="s">
        <v>285</v>
      </c>
      <c r="D216" s="6"/>
    </row>
    <row r="217" spans="3:4" hidden="1" x14ac:dyDescent="0.3">
      <c r="C217" s="73" t="s">
        <v>286</v>
      </c>
      <c r="D217" s="6"/>
    </row>
    <row r="218" spans="3:4" hidden="1" x14ac:dyDescent="0.3">
      <c r="C218" s="73" t="s">
        <v>287</v>
      </c>
      <c r="D218" s="6"/>
    </row>
    <row r="219" spans="3:4" hidden="1" x14ac:dyDescent="0.3">
      <c r="C219" s="73" t="s">
        <v>288</v>
      </c>
      <c r="D219" s="6"/>
    </row>
    <row r="220" spans="3:4" hidden="1" x14ac:dyDescent="0.3">
      <c r="C220" s="73" t="s">
        <v>289</v>
      </c>
      <c r="D220" s="6"/>
    </row>
    <row r="221" spans="3:4" hidden="1" x14ac:dyDescent="0.3">
      <c r="C221" s="73" t="s">
        <v>290</v>
      </c>
      <c r="D221" s="6"/>
    </row>
    <row r="222" spans="3:4" hidden="1" x14ac:dyDescent="0.3">
      <c r="C222" s="73" t="s">
        <v>291</v>
      </c>
      <c r="D222" s="6"/>
    </row>
    <row r="223" spans="3:4" hidden="1" x14ac:dyDescent="0.3">
      <c r="C223" s="73" t="s">
        <v>292</v>
      </c>
      <c r="D223" s="6"/>
    </row>
    <row r="224" spans="3:4" hidden="1" x14ac:dyDescent="0.3">
      <c r="C224" s="73" t="s">
        <v>293</v>
      </c>
      <c r="D224" s="6"/>
    </row>
    <row r="225" spans="3:4" hidden="1" x14ac:dyDescent="0.3">
      <c r="C225" s="73" t="s">
        <v>294</v>
      </c>
      <c r="D225" s="6"/>
    </row>
    <row r="226" spans="3:4" hidden="1" x14ac:dyDescent="0.3">
      <c r="C226" s="73" t="s">
        <v>295</v>
      </c>
      <c r="D226" s="6"/>
    </row>
    <row r="227" spans="3:4" hidden="1" x14ac:dyDescent="0.3">
      <c r="C227" s="73" t="s">
        <v>296</v>
      </c>
      <c r="D227" s="6"/>
    </row>
    <row r="228" spans="3:4" hidden="1" x14ac:dyDescent="0.3">
      <c r="C228" s="73" t="s">
        <v>297</v>
      </c>
      <c r="D228" s="6"/>
    </row>
    <row r="229" spans="3:4" hidden="1" x14ac:dyDescent="0.3">
      <c r="C229" s="73" t="s">
        <v>298</v>
      </c>
      <c r="D229" s="6"/>
    </row>
    <row r="230" spans="3:4" hidden="1" x14ac:dyDescent="0.3">
      <c r="C230" s="73" t="s">
        <v>299</v>
      </c>
      <c r="D230" s="6"/>
    </row>
    <row r="231" spans="3:4" hidden="1" x14ac:dyDescent="0.3">
      <c r="C231" s="73" t="s">
        <v>300</v>
      </c>
      <c r="D231" s="6"/>
    </row>
    <row r="232" spans="3:4" hidden="1" x14ac:dyDescent="0.3">
      <c r="C232" s="73" t="s">
        <v>301</v>
      </c>
      <c r="D232" s="6"/>
    </row>
    <row r="233" spans="3:4" hidden="1" x14ac:dyDescent="0.3">
      <c r="C233" s="73" t="s">
        <v>302</v>
      </c>
      <c r="D233" s="6"/>
    </row>
    <row r="234" spans="3:4" hidden="1" x14ac:dyDescent="0.3">
      <c r="C234" s="73" t="s">
        <v>303</v>
      </c>
      <c r="D234" s="6"/>
    </row>
    <row r="235" spans="3:4" hidden="1" x14ac:dyDescent="0.3">
      <c r="C235" s="73" t="s">
        <v>304</v>
      </c>
      <c r="D235" s="6"/>
    </row>
    <row r="236" spans="3:4" hidden="1" x14ac:dyDescent="0.3">
      <c r="C236" s="73" t="s">
        <v>305</v>
      </c>
      <c r="D236" s="6"/>
    </row>
    <row r="237" spans="3:4" hidden="1" x14ac:dyDescent="0.3">
      <c r="C237" s="73" t="s">
        <v>306</v>
      </c>
      <c r="D237" s="6"/>
    </row>
    <row r="238" spans="3:4" hidden="1" x14ac:dyDescent="0.3">
      <c r="C238" s="73" t="s">
        <v>307</v>
      </c>
      <c r="D238" s="6"/>
    </row>
    <row r="239" spans="3:4" hidden="1" x14ac:dyDescent="0.3">
      <c r="C239" s="73" t="s">
        <v>308</v>
      </c>
      <c r="D239" s="6"/>
    </row>
    <row r="240" spans="3:4" hidden="1" x14ac:dyDescent="0.3">
      <c r="C240" s="73" t="s">
        <v>309</v>
      </c>
      <c r="D240" s="6"/>
    </row>
    <row r="241" spans="3:4" hidden="1" x14ac:dyDescent="0.3">
      <c r="C241" s="73" t="s">
        <v>310</v>
      </c>
      <c r="D241" s="6"/>
    </row>
    <row r="242" spans="3:4" hidden="1" x14ac:dyDescent="0.3">
      <c r="C242" s="73" t="s">
        <v>311</v>
      </c>
      <c r="D242" s="6"/>
    </row>
    <row r="243" spans="3:4" hidden="1" x14ac:dyDescent="0.3">
      <c r="C243" s="73" t="s">
        <v>312</v>
      </c>
      <c r="D243" s="6"/>
    </row>
    <row r="244" spans="3:4" hidden="1" x14ac:dyDescent="0.3">
      <c r="C244" s="73" t="s">
        <v>313</v>
      </c>
      <c r="D244" s="6"/>
    </row>
    <row r="245" spans="3:4" hidden="1" x14ac:dyDescent="0.3">
      <c r="C245" s="73" t="s">
        <v>314</v>
      </c>
      <c r="D245" s="6"/>
    </row>
    <row r="246" spans="3:4" hidden="1" x14ac:dyDescent="0.3">
      <c r="C246" s="73" t="s">
        <v>315</v>
      </c>
      <c r="D246" s="6"/>
    </row>
    <row r="247" spans="3:4" hidden="1" x14ac:dyDescent="0.3">
      <c r="C247" s="73" t="s">
        <v>316</v>
      </c>
      <c r="D247" s="6"/>
    </row>
    <row r="248" spans="3:4" hidden="1" x14ac:dyDescent="0.3">
      <c r="C248" s="73" t="s">
        <v>317</v>
      </c>
      <c r="D248" s="6"/>
    </row>
    <row r="249" spans="3:4" hidden="1" x14ac:dyDescent="0.3">
      <c r="C249" s="73" t="s">
        <v>318</v>
      </c>
      <c r="D249" s="6"/>
    </row>
    <row r="250" spans="3:4" hidden="1" x14ac:dyDescent="0.3">
      <c r="C250" s="73" t="s">
        <v>319</v>
      </c>
      <c r="D250" s="6"/>
    </row>
    <row r="251" spans="3:4" hidden="1" x14ac:dyDescent="0.3">
      <c r="C251" s="73" t="s">
        <v>320</v>
      </c>
      <c r="D251" s="6"/>
    </row>
    <row r="252" spans="3:4" hidden="1" x14ac:dyDescent="0.3">
      <c r="C252" s="73" t="s">
        <v>321</v>
      </c>
      <c r="D252" s="6"/>
    </row>
    <row r="253" spans="3:4" hidden="1" x14ac:dyDescent="0.3">
      <c r="C253" s="73" t="s">
        <v>322</v>
      </c>
      <c r="D253" s="6"/>
    </row>
    <row r="254" spans="3:4" hidden="1" x14ac:dyDescent="0.3">
      <c r="C254" s="73" t="s">
        <v>323</v>
      </c>
      <c r="D254" s="6"/>
    </row>
    <row r="255" spans="3:4" hidden="1" x14ac:dyDescent="0.3">
      <c r="C255" s="73" t="s">
        <v>324</v>
      </c>
      <c r="D255" s="6"/>
    </row>
    <row r="256" spans="3:4" hidden="1" x14ac:dyDescent="0.3">
      <c r="C256" s="73" t="s">
        <v>325</v>
      </c>
      <c r="D256" s="6"/>
    </row>
    <row r="257" spans="3:4" hidden="1" x14ac:dyDescent="0.3">
      <c r="C257" s="73" t="s">
        <v>326</v>
      </c>
      <c r="D257" s="6"/>
    </row>
    <row r="258" spans="3:4" hidden="1" x14ac:dyDescent="0.3">
      <c r="C258" s="73" t="s">
        <v>327</v>
      </c>
      <c r="D258" s="6"/>
    </row>
    <row r="259" spans="3:4" hidden="1" x14ac:dyDescent="0.3">
      <c r="C259" s="73" t="s">
        <v>328</v>
      </c>
      <c r="D259" s="6"/>
    </row>
    <row r="260" spans="3:4" hidden="1" x14ac:dyDescent="0.3">
      <c r="C260" s="73" t="s">
        <v>329</v>
      </c>
      <c r="D260" s="6"/>
    </row>
    <row r="261" spans="3:4" hidden="1" x14ac:dyDescent="0.3">
      <c r="C261" s="73" t="s">
        <v>330</v>
      </c>
      <c r="D261" s="6"/>
    </row>
    <row r="262" spans="3:4" hidden="1" x14ac:dyDescent="0.3">
      <c r="C262" s="73" t="s">
        <v>331</v>
      </c>
      <c r="D262" s="6"/>
    </row>
    <row r="263" spans="3:4" hidden="1" x14ac:dyDescent="0.3">
      <c r="C263" s="73" t="s">
        <v>332</v>
      </c>
      <c r="D263" s="6"/>
    </row>
    <row r="264" spans="3:4" hidden="1" x14ac:dyDescent="0.3">
      <c r="C264" s="73" t="s">
        <v>333</v>
      </c>
      <c r="D264" s="6"/>
    </row>
    <row r="265" spans="3:4" hidden="1" x14ac:dyDescent="0.3">
      <c r="C265" s="73" t="s">
        <v>334</v>
      </c>
      <c r="D265" s="6"/>
    </row>
    <row r="266" spans="3:4" hidden="1" x14ac:dyDescent="0.3">
      <c r="C266" s="73" t="s">
        <v>335</v>
      </c>
      <c r="D266" s="6"/>
    </row>
    <row r="267" spans="3:4" hidden="1" x14ac:dyDescent="0.3">
      <c r="C267" s="73" t="s">
        <v>336</v>
      </c>
      <c r="D267" s="6"/>
    </row>
    <row r="268" spans="3:4" hidden="1" x14ac:dyDescent="0.3">
      <c r="C268" s="73" t="s">
        <v>337</v>
      </c>
      <c r="D268" s="6"/>
    </row>
    <row r="269" spans="3:4" hidden="1" x14ac:dyDescent="0.3">
      <c r="C269" s="73" t="s">
        <v>338</v>
      </c>
      <c r="D269" s="6"/>
    </row>
    <row r="270" spans="3:4" hidden="1" x14ac:dyDescent="0.3">
      <c r="C270" s="73" t="s">
        <v>339</v>
      </c>
      <c r="D270" s="6"/>
    </row>
    <row r="271" spans="3:4" hidden="1" x14ac:dyDescent="0.3">
      <c r="C271" s="73" t="s">
        <v>340</v>
      </c>
      <c r="D271" s="6"/>
    </row>
    <row r="272" spans="3:4" hidden="1" x14ac:dyDescent="0.3">
      <c r="C272" s="73" t="s">
        <v>341</v>
      </c>
      <c r="D272" s="6"/>
    </row>
    <row r="273" spans="3:4" hidden="1" x14ac:dyDescent="0.3">
      <c r="C273" s="73" t="s">
        <v>342</v>
      </c>
      <c r="D273" s="6"/>
    </row>
    <row r="274" spans="3:4" hidden="1" x14ac:dyDescent="0.3">
      <c r="C274" s="73" t="s">
        <v>343</v>
      </c>
      <c r="D274" s="6"/>
    </row>
    <row r="275" spans="3:4" hidden="1" x14ac:dyDescent="0.3">
      <c r="C275" s="73" t="s">
        <v>344</v>
      </c>
      <c r="D275" s="6"/>
    </row>
    <row r="276" spans="3:4" hidden="1" x14ac:dyDescent="0.3">
      <c r="C276" s="73" t="s">
        <v>345</v>
      </c>
      <c r="D276" s="6"/>
    </row>
    <row r="277" spans="3:4" hidden="1" x14ac:dyDescent="0.3">
      <c r="C277" s="73" t="s">
        <v>346</v>
      </c>
      <c r="D277" s="6"/>
    </row>
    <row r="278" spans="3:4" hidden="1" x14ac:dyDescent="0.3">
      <c r="C278" s="73" t="s">
        <v>347</v>
      </c>
      <c r="D278" s="6"/>
    </row>
    <row r="279" spans="3:4" hidden="1" x14ac:dyDescent="0.3">
      <c r="C279" s="73" t="s">
        <v>348</v>
      </c>
      <c r="D279" s="6"/>
    </row>
    <row r="280" spans="3:4" hidden="1" x14ac:dyDescent="0.3">
      <c r="C280" s="73" t="s">
        <v>349</v>
      </c>
      <c r="D280" s="6"/>
    </row>
    <row r="281" spans="3:4" hidden="1" x14ac:dyDescent="0.3">
      <c r="C281" s="73" t="s">
        <v>350</v>
      </c>
      <c r="D281" s="6"/>
    </row>
    <row r="282" spans="3:4" hidden="1" x14ac:dyDescent="0.3">
      <c r="C282" s="73" t="s">
        <v>352</v>
      </c>
      <c r="D282" s="6"/>
    </row>
    <row r="283" spans="3:4" hidden="1" x14ac:dyDescent="0.3">
      <c r="C283" s="73" t="s">
        <v>353</v>
      </c>
      <c r="D283" s="6"/>
    </row>
    <row r="284" spans="3:4" hidden="1" x14ac:dyDescent="0.3">
      <c r="C284" s="73" t="s">
        <v>354</v>
      </c>
      <c r="D284" s="6"/>
    </row>
    <row r="285" spans="3:4" hidden="1" x14ac:dyDescent="0.3">
      <c r="C285" s="73" t="s">
        <v>355</v>
      </c>
      <c r="D285" s="6"/>
    </row>
    <row r="286" spans="3:4" hidden="1" x14ac:dyDescent="0.3">
      <c r="C286" s="73" t="s">
        <v>356</v>
      </c>
      <c r="D286" s="6"/>
    </row>
    <row r="287" spans="3:4" hidden="1" x14ac:dyDescent="0.3">
      <c r="C287" s="73" t="s">
        <v>357</v>
      </c>
      <c r="D287" s="6"/>
    </row>
    <row r="288" spans="3:4" hidden="1" x14ac:dyDescent="0.3">
      <c r="C288" s="73" t="s">
        <v>358</v>
      </c>
      <c r="D288" s="6"/>
    </row>
    <row r="289" spans="3:4" hidden="1" x14ac:dyDescent="0.3">
      <c r="C289" s="73" t="s">
        <v>359</v>
      </c>
      <c r="D289" s="6"/>
    </row>
    <row r="290" spans="3:4" hidden="1" x14ac:dyDescent="0.3">
      <c r="C290" s="73" t="s">
        <v>360</v>
      </c>
      <c r="D290" s="6"/>
    </row>
    <row r="291" spans="3:4" hidden="1" x14ac:dyDescent="0.3">
      <c r="C291" s="73" t="s">
        <v>361</v>
      </c>
      <c r="D291" s="6"/>
    </row>
    <row r="292" spans="3:4" hidden="1" x14ac:dyDescent="0.3">
      <c r="C292" s="73" t="s">
        <v>362</v>
      </c>
      <c r="D292" s="6"/>
    </row>
    <row r="293" spans="3:4" hidden="1" x14ac:dyDescent="0.3">
      <c r="C293" s="73" t="s">
        <v>363</v>
      </c>
      <c r="D293" s="6"/>
    </row>
    <row r="294" spans="3:4" hidden="1" x14ac:dyDescent="0.3">
      <c r="C294" s="73" t="s">
        <v>364</v>
      </c>
      <c r="D294" s="6"/>
    </row>
    <row r="295" spans="3:4" hidden="1" x14ac:dyDescent="0.3">
      <c r="C295" s="73" t="s">
        <v>365</v>
      </c>
      <c r="D295" s="6"/>
    </row>
    <row r="296" spans="3:4" hidden="1" x14ac:dyDescent="0.3">
      <c r="C296" s="73" t="s">
        <v>366</v>
      </c>
      <c r="D296" s="6"/>
    </row>
    <row r="297" spans="3:4" hidden="1" x14ac:dyDescent="0.3">
      <c r="C297" s="73" t="s">
        <v>367</v>
      </c>
      <c r="D297" s="6"/>
    </row>
    <row r="298" spans="3:4" hidden="1" x14ac:dyDescent="0.3">
      <c r="C298" s="73" t="s">
        <v>368</v>
      </c>
      <c r="D298" s="6"/>
    </row>
    <row r="299" spans="3:4" hidden="1" x14ac:dyDescent="0.3">
      <c r="C299" s="73" t="s">
        <v>369</v>
      </c>
      <c r="D299" s="6"/>
    </row>
    <row r="300" spans="3:4" hidden="1" x14ac:dyDescent="0.3">
      <c r="C300" s="73" t="s">
        <v>370</v>
      </c>
      <c r="D300" s="6"/>
    </row>
    <row r="301" spans="3:4" hidden="1" x14ac:dyDescent="0.3">
      <c r="C301" s="73" t="s">
        <v>371</v>
      </c>
      <c r="D301" s="6"/>
    </row>
    <row r="302" spans="3:4" hidden="1" x14ac:dyDescent="0.3">
      <c r="C302" s="73" t="s">
        <v>372</v>
      </c>
      <c r="D302" s="6"/>
    </row>
    <row r="303" spans="3:4" hidden="1" x14ac:dyDescent="0.3">
      <c r="C303" s="73" t="s">
        <v>373</v>
      </c>
      <c r="D303" s="6"/>
    </row>
    <row r="304" spans="3:4" hidden="1" x14ac:dyDescent="0.3">
      <c r="C304" s="73" t="s">
        <v>374</v>
      </c>
      <c r="D304" s="6"/>
    </row>
    <row r="305" spans="3:4" hidden="1" x14ac:dyDescent="0.3">
      <c r="C305" s="73" t="s">
        <v>375</v>
      </c>
      <c r="D305" s="6"/>
    </row>
    <row r="306" spans="3:4" hidden="1" x14ac:dyDescent="0.3">
      <c r="C306" s="73" t="s">
        <v>376</v>
      </c>
      <c r="D306" s="6"/>
    </row>
    <row r="307" spans="3:4" hidden="1" x14ac:dyDescent="0.3">
      <c r="C307" s="73" t="s">
        <v>377</v>
      </c>
      <c r="D307" s="6"/>
    </row>
    <row r="308" spans="3:4" hidden="1" x14ac:dyDescent="0.3">
      <c r="C308" s="73" t="s">
        <v>378</v>
      </c>
      <c r="D308" s="6"/>
    </row>
    <row r="309" spans="3:4" hidden="1" x14ac:dyDescent="0.3">
      <c r="C309" s="73" t="s">
        <v>379</v>
      </c>
      <c r="D309" s="6"/>
    </row>
    <row r="310" spans="3:4" hidden="1" x14ac:dyDescent="0.3">
      <c r="C310" s="73" t="s">
        <v>380</v>
      </c>
      <c r="D310" s="6"/>
    </row>
    <row r="311" spans="3:4" hidden="1" x14ac:dyDescent="0.3">
      <c r="C311" s="73" t="s">
        <v>381</v>
      </c>
      <c r="D311" s="6"/>
    </row>
    <row r="312" spans="3:4" hidden="1" x14ac:dyDescent="0.3">
      <c r="C312" s="73" t="s">
        <v>382</v>
      </c>
      <c r="D312" s="6"/>
    </row>
    <row r="313" spans="3:4" hidden="1" x14ac:dyDescent="0.3">
      <c r="C313" s="73" t="s">
        <v>383</v>
      </c>
      <c r="D313" s="6"/>
    </row>
    <row r="314" spans="3:4" hidden="1" x14ac:dyDescent="0.3">
      <c r="C314" s="73" t="s">
        <v>384</v>
      </c>
      <c r="D314" s="6"/>
    </row>
    <row r="315" spans="3:4" hidden="1" x14ac:dyDescent="0.3">
      <c r="C315" s="73" t="s">
        <v>385</v>
      </c>
      <c r="D315" s="6"/>
    </row>
    <row r="316" spans="3:4" hidden="1" x14ac:dyDescent="0.3">
      <c r="C316" s="73" t="s">
        <v>386</v>
      </c>
      <c r="D316" s="6"/>
    </row>
    <row r="317" spans="3:4" hidden="1" x14ac:dyDescent="0.3">
      <c r="C317" s="73" t="s">
        <v>387</v>
      </c>
      <c r="D317" s="6"/>
    </row>
    <row r="318" spans="3:4" hidden="1" x14ac:dyDescent="0.3">
      <c r="C318" s="73" t="s">
        <v>388</v>
      </c>
      <c r="D318" s="6"/>
    </row>
    <row r="319" spans="3:4" hidden="1" x14ac:dyDescent="0.3">
      <c r="C319" s="73" t="s">
        <v>389</v>
      </c>
      <c r="D319" s="6"/>
    </row>
    <row r="320" spans="3:4" hidden="1" x14ac:dyDescent="0.3">
      <c r="C320" s="73" t="s">
        <v>390</v>
      </c>
      <c r="D320" s="6"/>
    </row>
    <row r="321" spans="3:4" hidden="1" x14ac:dyDescent="0.3">
      <c r="C321" s="73" t="s">
        <v>391</v>
      </c>
      <c r="D321" s="6"/>
    </row>
    <row r="322" spans="3:4" hidden="1" x14ac:dyDescent="0.3">
      <c r="C322" s="73" t="s">
        <v>392</v>
      </c>
      <c r="D322" s="6"/>
    </row>
    <row r="323" spans="3:4" hidden="1" x14ac:dyDescent="0.3">
      <c r="C323" s="73" t="s">
        <v>393</v>
      </c>
      <c r="D323" s="6"/>
    </row>
    <row r="324" spans="3:4" hidden="1" x14ac:dyDescent="0.3">
      <c r="C324" s="73" t="s">
        <v>394</v>
      </c>
      <c r="D324" s="6"/>
    </row>
    <row r="325" spans="3:4" hidden="1" x14ac:dyDescent="0.3">
      <c r="C325" s="73" t="s">
        <v>395</v>
      </c>
      <c r="D325" s="6"/>
    </row>
    <row r="326" spans="3:4" hidden="1" x14ac:dyDescent="0.3">
      <c r="C326" s="73" t="s">
        <v>396</v>
      </c>
      <c r="D326" s="6"/>
    </row>
    <row r="327" spans="3:4" hidden="1" x14ac:dyDescent="0.3">
      <c r="C327" s="73" t="s">
        <v>397</v>
      </c>
      <c r="D327" s="6"/>
    </row>
    <row r="328" spans="3:4" hidden="1" x14ac:dyDescent="0.3">
      <c r="C328" s="73" t="s">
        <v>398</v>
      </c>
      <c r="D328" s="6"/>
    </row>
    <row r="329" spans="3:4" hidden="1" x14ac:dyDescent="0.3">
      <c r="C329" s="73" t="s">
        <v>399</v>
      </c>
      <c r="D329" s="6"/>
    </row>
    <row r="330" spans="3:4" hidden="1" x14ac:dyDescent="0.3">
      <c r="C330" s="73" t="s">
        <v>400</v>
      </c>
      <c r="D330" s="6"/>
    </row>
    <row r="331" spans="3:4" hidden="1" x14ac:dyDescent="0.3">
      <c r="C331" s="73" t="s">
        <v>401</v>
      </c>
      <c r="D331" s="6"/>
    </row>
    <row r="332" spans="3:4" hidden="1" x14ac:dyDescent="0.3">
      <c r="C332" s="73" t="s">
        <v>402</v>
      </c>
      <c r="D332" s="6"/>
    </row>
    <row r="333" spans="3:4" hidden="1" x14ac:dyDescent="0.3">
      <c r="C333" s="73" t="s">
        <v>403</v>
      </c>
      <c r="D333" s="6"/>
    </row>
    <row r="334" spans="3:4" hidden="1" x14ac:dyDescent="0.3">
      <c r="C334" s="73" t="s">
        <v>404</v>
      </c>
      <c r="D334" s="6"/>
    </row>
    <row r="335" spans="3:4" hidden="1" x14ac:dyDescent="0.3">
      <c r="C335" s="73" t="s">
        <v>405</v>
      </c>
      <c r="D335" s="6"/>
    </row>
    <row r="336" spans="3:4" hidden="1" x14ac:dyDescent="0.3">
      <c r="C336" s="73" t="s">
        <v>406</v>
      </c>
      <c r="D336" s="6"/>
    </row>
    <row r="337" spans="3:4" hidden="1" x14ac:dyDescent="0.3">
      <c r="C337" s="73" t="s">
        <v>407</v>
      </c>
      <c r="D337" s="6"/>
    </row>
    <row r="338" spans="3:4" hidden="1" x14ac:dyDescent="0.3">
      <c r="C338" s="73" t="s">
        <v>408</v>
      </c>
      <c r="D338" s="6"/>
    </row>
    <row r="339" spans="3:4" hidden="1" x14ac:dyDescent="0.3">
      <c r="C339" s="73" t="s">
        <v>409</v>
      </c>
      <c r="D339" s="6"/>
    </row>
    <row r="340" spans="3:4" hidden="1" x14ac:dyDescent="0.3">
      <c r="C340" s="73" t="s">
        <v>410</v>
      </c>
      <c r="D340" s="6"/>
    </row>
    <row r="341" spans="3:4" hidden="1" x14ac:dyDescent="0.3">
      <c r="C341" s="73" t="s">
        <v>411</v>
      </c>
      <c r="D341" s="6"/>
    </row>
    <row r="342" spans="3:4" hidden="1" x14ac:dyDescent="0.3">
      <c r="C342" s="73" t="s">
        <v>412</v>
      </c>
      <c r="D342" s="6"/>
    </row>
    <row r="343" spans="3:4" hidden="1" x14ac:dyDescent="0.3">
      <c r="C343" s="73" t="s">
        <v>413</v>
      </c>
      <c r="D343" s="6"/>
    </row>
    <row r="344" spans="3:4" hidden="1" x14ac:dyDescent="0.3">
      <c r="C344" s="73" t="s">
        <v>414</v>
      </c>
      <c r="D344" s="6"/>
    </row>
    <row r="345" spans="3:4" hidden="1" x14ac:dyDescent="0.3">
      <c r="C345" s="73" t="s">
        <v>415</v>
      </c>
      <c r="D345" s="6"/>
    </row>
    <row r="346" spans="3:4" hidden="1" x14ac:dyDescent="0.3">
      <c r="C346" s="73" t="s">
        <v>416</v>
      </c>
      <c r="D346" s="6"/>
    </row>
    <row r="347" spans="3:4" hidden="1" x14ac:dyDescent="0.3">
      <c r="C347" s="73" t="s">
        <v>417</v>
      </c>
      <c r="D347" s="6"/>
    </row>
    <row r="348" spans="3:4" hidden="1" x14ac:dyDescent="0.3">
      <c r="C348" s="73" t="s">
        <v>418</v>
      </c>
      <c r="D348" s="6"/>
    </row>
    <row r="349" spans="3:4" hidden="1" x14ac:dyDescent="0.3">
      <c r="C349" s="73" t="s">
        <v>419</v>
      </c>
      <c r="D349" s="6"/>
    </row>
    <row r="350" spans="3:4" hidden="1" x14ac:dyDescent="0.3">
      <c r="C350" s="73" t="s">
        <v>420</v>
      </c>
      <c r="D350" s="6"/>
    </row>
    <row r="351" spans="3:4" hidden="1" x14ac:dyDescent="0.3">
      <c r="C351" s="73" t="s">
        <v>421</v>
      </c>
      <c r="D351" s="6"/>
    </row>
    <row r="352" spans="3:4" hidden="1" x14ac:dyDescent="0.3">
      <c r="C352" s="73" t="s">
        <v>422</v>
      </c>
      <c r="D352" s="6"/>
    </row>
    <row r="353" spans="3:4" hidden="1" x14ac:dyDescent="0.3">
      <c r="C353" s="73" t="s">
        <v>423</v>
      </c>
      <c r="D353" s="6"/>
    </row>
    <row r="354" spans="3:4" hidden="1" x14ac:dyDescent="0.3">
      <c r="C354" s="73" t="s">
        <v>424</v>
      </c>
      <c r="D354" s="6"/>
    </row>
    <row r="355" spans="3:4" hidden="1" x14ac:dyDescent="0.3">
      <c r="C355" s="73" t="s">
        <v>425</v>
      </c>
      <c r="D355" s="6"/>
    </row>
    <row r="356" spans="3:4" hidden="1" x14ac:dyDescent="0.3">
      <c r="C356" s="73" t="s">
        <v>426</v>
      </c>
      <c r="D356" s="6"/>
    </row>
    <row r="357" spans="3:4" hidden="1" x14ac:dyDescent="0.3">
      <c r="C357" s="73" t="s">
        <v>427</v>
      </c>
      <c r="D357" s="6"/>
    </row>
    <row r="358" spans="3:4" hidden="1" x14ac:dyDescent="0.3">
      <c r="C358" s="73" t="s">
        <v>428</v>
      </c>
      <c r="D358" s="6"/>
    </row>
    <row r="359" spans="3:4" hidden="1" x14ac:dyDescent="0.3">
      <c r="C359" s="73" t="s">
        <v>429</v>
      </c>
      <c r="D359" s="6"/>
    </row>
    <row r="360" spans="3:4" hidden="1" x14ac:dyDescent="0.3">
      <c r="C360" s="73" t="s">
        <v>430</v>
      </c>
      <c r="D360" s="6"/>
    </row>
    <row r="361" spans="3:4" hidden="1" x14ac:dyDescent="0.3">
      <c r="C361" s="73" t="s">
        <v>431</v>
      </c>
      <c r="D361" s="6"/>
    </row>
    <row r="362" spans="3:4" hidden="1" x14ac:dyDescent="0.3">
      <c r="C362" s="73" t="s">
        <v>432</v>
      </c>
      <c r="D362" s="6"/>
    </row>
    <row r="363" spans="3:4" hidden="1" x14ac:dyDescent="0.3">
      <c r="C363" s="73" t="s">
        <v>433</v>
      </c>
      <c r="D363" s="6"/>
    </row>
    <row r="364" spans="3:4" hidden="1" x14ac:dyDescent="0.3">
      <c r="C364" s="73" t="s">
        <v>434</v>
      </c>
      <c r="D364" s="6"/>
    </row>
    <row r="365" spans="3:4" hidden="1" x14ac:dyDescent="0.3">
      <c r="C365" s="73" t="s">
        <v>435</v>
      </c>
      <c r="D365" s="6"/>
    </row>
    <row r="366" spans="3:4" hidden="1" x14ac:dyDescent="0.3">
      <c r="C366" s="73" t="s">
        <v>436</v>
      </c>
      <c r="D366" s="6"/>
    </row>
    <row r="367" spans="3:4" hidden="1" x14ac:dyDescent="0.3">
      <c r="C367" s="73" t="s">
        <v>437</v>
      </c>
      <c r="D367" s="6"/>
    </row>
    <row r="368" spans="3:4" hidden="1" x14ac:dyDescent="0.3">
      <c r="C368" s="73" t="s">
        <v>438</v>
      </c>
      <c r="D368" s="6"/>
    </row>
    <row r="369" spans="3:4" hidden="1" x14ac:dyDescent="0.3">
      <c r="C369" s="73" t="s">
        <v>439</v>
      </c>
      <c r="D369" s="6"/>
    </row>
    <row r="370" spans="3:4" hidden="1" x14ac:dyDescent="0.3">
      <c r="C370" s="73" t="s">
        <v>440</v>
      </c>
      <c r="D370" s="6"/>
    </row>
    <row r="371" spans="3:4" hidden="1" x14ac:dyDescent="0.3">
      <c r="C371" s="73" t="s">
        <v>441</v>
      </c>
      <c r="D371" s="6"/>
    </row>
    <row r="372" spans="3:4" hidden="1" x14ac:dyDescent="0.3">
      <c r="C372" s="73" t="s">
        <v>442</v>
      </c>
      <c r="D372" s="6"/>
    </row>
    <row r="373" spans="3:4" hidden="1" x14ac:dyDescent="0.3">
      <c r="C373" s="73" t="s">
        <v>443</v>
      </c>
      <c r="D373" s="6"/>
    </row>
    <row r="374" spans="3:4" x14ac:dyDescent="0.3">
      <c r="C374" s="48"/>
    </row>
    <row r="375" spans="3:4" x14ac:dyDescent="0.3">
      <c r="C375" s="75"/>
    </row>
    <row r="376" spans="3:4" x14ac:dyDescent="0.3">
      <c r="C376" s="75"/>
    </row>
    <row r="377" spans="3:4" x14ac:dyDescent="0.3">
      <c r="C377" s="75"/>
    </row>
    <row r="378" spans="3:4" x14ac:dyDescent="0.3">
      <c r="C378" s="75"/>
    </row>
    <row r="379" spans="3:4" x14ac:dyDescent="0.3">
      <c r="C379" s="75"/>
    </row>
    <row r="380" spans="3:4" x14ac:dyDescent="0.3">
      <c r="C380" s="75"/>
    </row>
    <row r="381" spans="3:4" x14ac:dyDescent="0.3">
      <c r="C381" s="75"/>
    </row>
    <row r="382" spans="3:4" x14ac:dyDescent="0.3">
      <c r="C382" s="75"/>
    </row>
    <row r="383" spans="3:4" x14ac:dyDescent="0.3">
      <c r="C383" s="75"/>
    </row>
    <row r="384" spans="3:4" x14ac:dyDescent="0.3">
      <c r="C384" s="75"/>
    </row>
    <row r="385" spans="3:3" x14ac:dyDescent="0.3">
      <c r="C385" s="75"/>
    </row>
    <row r="386" spans="3:3" x14ac:dyDescent="0.3">
      <c r="C386" s="75"/>
    </row>
    <row r="387" spans="3:3" x14ac:dyDescent="0.3">
      <c r="C387" s="75"/>
    </row>
    <row r="388" spans="3:3" x14ac:dyDescent="0.3">
      <c r="C388" s="75"/>
    </row>
    <row r="389" spans="3:3" x14ac:dyDescent="0.3">
      <c r="C389" s="75"/>
    </row>
    <row r="390" spans="3:3" x14ac:dyDescent="0.3">
      <c r="C390" s="75"/>
    </row>
    <row r="391" spans="3:3" x14ac:dyDescent="0.3">
      <c r="C391" s="75"/>
    </row>
    <row r="392" spans="3:3" x14ac:dyDescent="0.3">
      <c r="C392" s="75"/>
    </row>
    <row r="393" spans="3:3" x14ac:dyDescent="0.3">
      <c r="C393" s="75"/>
    </row>
    <row r="394" spans="3:3" x14ac:dyDescent="0.3">
      <c r="C394" s="75"/>
    </row>
    <row r="395" spans="3:3" x14ac:dyDescent="0.3">
      <c r="C395" s="75"/>
    </row>
    <row r="396" spans="3:3" x14ac:dyDescent="0.3">
      <c r="C396" s="75"/>
    </row>
    <row r="397" spans="3:3" x14ac:dyDescent="0.3">
      <c r="C397" s="75"/>
    </row>
    <row r="398" spans="3:3" x14ac:dyDescent="0.3">
      <c r="C398" s="75"/>
    </row>
    <row r="399" spans="3:3" x14ac:dyDescent="0.3">
      <c r="C399" s="75"/>
    </row>
    <row r="400" spans="3:3" x14ac:dyDescent="0.3">
      <c r="C400" s="75"/>
    </row>
    <row r="401" spans="3:3" x14ac:dyDescent="0.3">
      <c r="C401" s="75"/>
    </row>
  </sheetData>
  <sheetProtection sheet="1" selectLockedCells="1"/>
  <mergeCells count="19">
    <mergeCell ref="B27:O27"/>
    <mergeCell ref="B28:O28"/>
    <mergeCell ref="B29:O29"/>
    <mergeCell ref="B30:O30"/>
    <mergeCell ref="B31:O31"/>
    <mergeCell ref="B26:O26"/>
    <mergeCell ref="B2:E2"/>
    <mergeCell ref="B4:C4"/>
    <mergeCell ref="D4:G4"/>
    <mergeCell ref="D5:G5"/>
    <mergeCell ref="D6:G6"/>
    <mergeCell ref="D7:G7"/>
    <mergeCell ref="B14:C15"/>
    <mergeCell ref="B18:C18"/>
    <mergeCell ref="B20:C20"/>
    <mergeCell ref="B22:C22"/>
    <mergeCell ref="D14:K14"/>
    <mergeCell ref="M4:P5"/>
    <mergeCell ref="M7:P7"/>
  </mergeCells>
  <dataValidations count="3">
    <dataValidation type="whole" operator="greaterThan" allowBlank="1" showInputMessage="1" showErrorMessage="1" error="Please enter a numerical value only. " sqref="D22 D15:K15 D20:K20" xr:uid="{00000000-0002-0000-0400-000000000000}">
      <formula1>-1000000</formula1>
    </dataValidation>
    <dataValidation type="whole" operator="greaterThan" allowBlank="1" showInputMessage="1" showErrorMessage="1" error="Please enter a numerical value only, less than or equal to total net additions." sqref="D18" xr:uid="{00000000-0002-0000-0400-000001000000}">
      <formula1>-1000000</formula1>
    </dataValidation>
    <dataValidation type="list" allowBlank="1" showInputMessage="1" showErrorMessage="1" sqref="B4:C4" xr:uid="{00000000-0002-0000-0400-000002000000}">
      <formula1>$C$47:$C$373</formula1>
    </dataValidation>
  </dataValidations>
  <hyperlinks>
    <hyperlink ref="B6" location="'New Homes Bonus'!I14" tooltip="Click here to return to homepage" display="Return to homepage" xr:uid="{00000000-0004-0000-0400-000000000000}"/>
    <hyperlink ref="M7:O7" location="'Calculating NHB'!A1" display="'Calculating NHB'!A1" xr:uid="{00000000-0004-0000-0400-000001000000}"/>
  </hyperlinks>
  <pageMargins left="0.74803149606299213" right="0.74803149606299213" top="0.98425196850393704" bottom="0.98425196850393704" header="0.51181102362204722" footer="0.51181102362204722"/>
  <pageSetup paperSize="9"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CK371"/>
  <sheetViews>
    <sheetView zoomScale="90" zoomScaleNormal="90" workbookViewId="0">
      <pane xSplit="5" ySplit="5" topLeftCell="BT288" activePane="bottomRight" state="frozen"/>
      <selection pane="topRight" activeCell="C26" sqref="C26"/>
      <selection pane="bottomLeft" activeCell="C26" sqref="C26"/>
      <selection pane="bottomRight" activeCell="AY320" sqref="AY320:BF320"/>
    </sheetView>
  </sheetViews>
  <sheetFormatPr defaultRowHeight="13.2" x14ac:dyDescent="0.25"/>
  <cols>
    <col min="1" max="1" width="10.88671875" bestFit="1" customWidth="1"/>
    <col min="2" max="2" width="10.88671875" style="317" customWidth="1"/>
    <col min="5" max="5" width="31.5546875" bestFit="1" customWidth="1"/>
    <col min="6" max="6" width="23.5546875" customWidth="1"/>
    <col min="7" max="7" width="19.109375" customWidth="1"/>
    <col min="8" max="8" width="25.88671875" customWidth="1"/>
    <col min="9" max="9" width="29.88671875" style="50" customWidth="1"/>
    <col min="10" max="10" width="19.109375" style="50" customWidth="1"/>
    <col min="11" max="11" width="30.109375" style="50" customWidth="1"/>
    <col min="12" max="12" width="7.5546875" style="50" customWidth="1"/>
    <col min="13" max="16" width="11.109375" style="50" customWidth="1"/>
    <col min="17" max="20" width="10.109375" style="50" customWidth="1"/>
    <col min="21" max="21" width="11.109375" style="50" customWidth="1"/>
    <col min="22" max="22" width="4" customWidth="1"/>
    <col min="31" max="31" width="4.88671875" customWidth="1"/>
    <col min="32" max="32" width="9.88671875" style="50" customWidth="1"/>
    <col min="33" max="33" width="9.109375" style="50" customWidth="1"/>
    <col min="34" max="34" width="10" style="50" customWidth="1"/>
    <col min="35" max="35" width="10.109375" style="50" customWidth="1"/>
    <col min="36" max="39" width="9.109375" style="50" customWidth="1"/>
    <col min="40" max="40" width="10.109375" style="50" customWidth="1"/>
    <col min="41" max="41" width="4.109375" style="50" customWidth="1"/>
    <col min="42" max="50" width="9.109375" style="50" customWidth="1"/>
    <col min="59" max="59" width="10.109375" customWidth="1"/>
    <col min="60" max="60" width="4.109375" customWidth="1"/>
    <col min="61" max="61" width="12" customWidth="1"/>
    <col min="62" max="62" width="11.109375" customWidth="1"/>
    <col min="63" max="63" width="14.44140625" style="50" customWidth="1"/>
    <col min="64" max="64" width="15.88671875" style="111" customWidth="1"/>
    <col min="65" max="65" width="13.5546875" style="141" customWidth="1"/>
    <col min="66" max="66" width="15.88671875" style="111" customWidth="1"/>
    <col min="67" max="67" width="15.109375" style="112" customWidth="1"/>
    <col min="68" max="68" width="17.44140625" style="111" customWidth="1"/>
    <col min="69" max="69" width="15.44140625" style="112" bestFit="1" customWidth="1"/>
    <col min="70" max="70" width="15.88671875" style="111" customWidth="1"/>
    <col min="71" max="71" width="15.44140625" style="112" bestFit="1" customWidth="1"/>
    <col min="72" max="72" width="15.88671875" style="111" customWidth="1"/>
    <col min="73" max="73" width="14.44140625" style="112" customWidth="1"/>
    <col min="74" max="74" width="17.44140625" style="111" customWidth="1"/>
    <col min="75" max="75" width="17.44140625" style="294" customWidth="1"/>
    <col min="76" max="76" width="18" style="286" customWidth="1"/>
    <col min="77" max="79" width="15" style="287" customWidth="1"/>
    <col min="81" max="81" width="13" bestFit="1" customWidth="1"/>
    <col min="82" max="82" width="10.109375" bestFit="1" customWidth="1"/>
    <col min="83" max="83" width="11" bestFit="1" customWidth="1"/>
    <col min="84" max="84" width="14" bestFit="1" customWidth="1"/>
    <col min="85" max="86" width="11" bestFit="1" customWidth="1"/>
    <col min="87" max="88" width="11.44140625" bestFit="1" customWidth="1"/>
  </cols>
  <sheetData>
    <row r="1" spans="1:89" x14ac:dyDescent="0.25">
      <c r="A1" s="317"/>
      <c r="C1" s="317"/>
      <c r="D1" s="317"/>
      <c r="E1" s="105">
        <v>1</v>
      </c>
      <c r="F1" s="105">
        <f>E1+1</f>
        <v>2</v>
      </c>
      <c r="G1" s="105">
        <f t="shared" ref="G1:BS1" si="0">F1+1</f>
        <v>3</v>
      </c>
      <c r="H1" s="105">
        <f t="shared" si="0"/>
        <v>4</v>
      </c>
      <c r="I1" s="105">
        <f t="shared" si="0"/>
        <v>5</v>
      </c>
      <c r="J1" s="105">
        <f t="shared" si="0"/>
        <v>6</v>
      </c>
      <c r="K1" s="105">
        <f t="shared" si="0"/>
        <v>7</v>
      </c>
      <c r="L1" s="105">
        <f t="shared" si="0"/>
        <v>8</v>
      </c>
      <c r="M1" s="105">
        <f t="shared" si="0"/>
        <v>9</v>
      </c>
      <c r="N1" s="105">
        <f t="shared" si="0"/>
        <v>10</v>
      </c>
      <c r="O1" s="105">
        <f t="shared" si="0"/>
        <v>11</v>
      </c>
      <c r="P1" s="105">
        <f t="shared" si="0"/>
        <v>12</v>
      </c>
      <c r="Q1" s="105">
        <f t="shared" si="0"/>
        <v>13</v>
      </c>
      <c r="R1" s="105">
        <f t="shared" si="0"/>
        <v>14</v>
      </c>
      <c r="S1" s="105">
        <f t="shared" si="0"/>
        <v>15</v>
      </c>
      <c r="T1" s="105">
        <f t="shared" si="0"/>
        <v>16</v>
      </c>
      <c r="U1" s="105">
        <f t="shared" si="0"/>
        <v>17</v>
      </c>
      <c r="V1" s="105">
        <f t="shared" si="0"/>
        <v>18</v>
      </c>
      <c r="W1" s="105">
        <f t="shared" si="0"/>
        <v>19</v>
      </c>
      <c r="X1" s="105">
        <f t="shared" si="0"/>
        <v>20</v>
      </c>
      <c r="Y1" s="105">
        <f t="shared" si="0"/>
        <v>21</v>
      </c>
      <c r="Z1" s="105">
        <f t="shared" si="0"/>
        <v>22</v>
      </c>
      <c r="AA1" s="105">
        <f t="shared" si="0"/>
        <v>23</v>
      </c>
      <c r="AB1" s="105">
        <f t="shared" si="0"/>
        <v>24</v>
      </c>
      <c r="AC1" s="105">
        <f t="shared" si="0"/>
        <v>25</v>
      </c>
      <c r="AD1" s="105">
        <f t="shared" si="0"/>
        <v>26</v>
      </c>
      <c r="AE1" s="105">
        <f t="shared" si="0"/>
        <v>27</v>
      </c>
      <c r="AF1" s="105">
        <f t="shared" si="0"/>
        <v>28</v>
      </c>
      <c r="AG1" s="105">
        <f t="shared" si="0"/>
        <v>29</v>
      </c>
      <c r="AH1" s="105">
        <f t="shared" si="0"/>
        <v>30</v>
      </c>
      <c r="AI1" s="105">
        <f t="shared" si="0"/>
        <v>31</v>
      </c>
      <c r="AJ1" s="105">
        <f t="shared" si="0"/>
        <v>32</v>
      </c>
      <c r="AK1" s="105">
        <f t="shared" si="0"/>
        <v>33</v>
      </c>
      <c r="AL1" s="105">
        <f t="shared" si="0"/>
        <v>34</v>
      </c>
      <c r="AM1" s="105">
        <f t="shared" si="0"/>
        <v>35</v>
      </c>
      <c r="AN1" s="105">
        <f t="shared" si="0"/>
        <v>36</v>
      </c>
      <c r="AO1" s="105">
        <f t="shared" si="0"/>
        <v>37</v>
      </c>
      <c r="AP1" s="105">
        <f t="shared" si="0"/>
        <v>38</v>
      </c>
      <c r="AQ1" s="105">
        <f t="shared" si="0"/>
        <v>39</v>
      </c>
      <c r="AR1" s="105">
        <f t="shared" si="0"/>
        <v>40</v>
      </c>
      <c r="AS1" s="105">
        <f t="shared" si="0"/>
        <v>41</v>
      </c>
      <c r="AT1" s="105">
        <f t="shared" si="0"/>
        <v>42</v>
      </c>
      <c r="AU1" s="105">
        <f t="shared" si="0"/>
        <v>43</v>
      </c>
      <c r="AV1" s="105">
        <f t="shared" si="0"/>
        <v>44</v>
      </c>
      <c r="AW1" s="105">
        <f t="shared" si="0"/>
        <v>45</v>
      </c>
      <c r="AX1" s="105">
        <f t="shared" si="0"/>
        <v>46</v>
      </c>
      <c r="AY1" s="105">
        <f t="shared" si="0"/>
        <v>47</v>
      </c>
      <c r="AZ1" s="105">
        <f t="shared" si="0"/>
        <v>48</v>
      </c>
      <c r="BA1" s="105">
        <f t="shared" si="0"/>
        <v>49</v>
      </c>
      <c r="BB1" s="105">
        <f t="shared" si="0"/>
        <v>50</v>
      </c>
      <c r="BC1" s="105">
        <f t="shared" si="0"/>
        <v>51</v>
      </c>
      <c r="BD1" s="105">
        <f t="shared" si="0"/>
        <v>52</v>
      </c>
      <c r="BE1" s="105">
        <f t="shared" si="0"/>
        <v>53</v>
      </c>
      <c r="BF1" s="105">
        <f t="shared" si="0"/>
        <v>54</v>
      </c>
      <c r="BG1" s="105">
        <f t="shared" si="0"/>
        <v>55</v>
      </c>
      <c r="BH1" s="105">
        <f t="shared" si="0"/>
        <v>56</v>
      </c>
      <c r="BI1" s="105">
        <f t="shared" si="0"/>
        <v>57</v>
      </c>
      <c r="BJ1" s="105">
        <f t="shared" si="0"/>
        <v>58</v>
      </c>
      <c r="BK1" s="105">
        <f t="shared" si="0"/>
        <v>59</v>
      </c>
      <c r="BL1" s="105">
        <f t="shared" si="0"/>
        <v>60</v>
      </c>
      <c r="BM1" s="105">
        <f t="shared" si="0"/>
        <v>61</v>
      </c>
      <c r="BN1" s="105">
        <f t="shared" si="0"/>
        <v>62</v>
      </c>
      <c r="BO1" s="105">
        <f t="shared" si="0"/>
        <v>63</v>
      </c>
      <c r="BP1" s="105">
        <f t="shared" si="0"/>
        <v>64</v>
      </c>
      <c r="BQ1" s="105">
        <f t="shared" si="0"/>
        <v>65</v>
      </c>
      <c r="BR1" s="105">
        <f t="shared" si="0"/>
        <v>66</v>
      </c>
      <c r="BS1" s="105">
        <f t="shared" si="0"/>
        <v>67</v>
      </c>
      <c r="BT1" s="105">
        <f t="shared" ref="BT1:BX1" si="1">BS1+1</f>
        <v>68</v>
      </c>
      <c r="BU1" s="105">
        <f t="shared" si="1"/>
        <v>69</v>
      </c>
      <c r="BV1" s="105">
        <f t="shared" si="1"/>
        <v>70</v>
      </c>
      <c r="BW1" s="283">
        <f t="shared" si="1"/>
        <v>71</v>
      </c>
      <c r="BX1" s="292">
        <f t="shared" si="1"/>
        <v>72</v>
      </c>
      <c r="BY1" s="283">
        <f t="shared" ref="BY1" si="2">BX1+1</f>
        <v>73</v>
      </c>
      <c r="BZ1" s="292">
        <f t="shared" ref="BZ1" si="3">BY1+1</f>
        <v>74</v>
      </c>
      <c r="CA1" s="291"/>
      <c r="CB1" s="317"/>
      <c r="CC1" s="317"/>
      <c r="CD1" s="317"/>
      <c r="CE1" s="317"/>
      <c r="CF1" s="317"/>
      <c r="CG1" s="317"/>
      <c r="CH1" s="317"/>
      <c r="CI1" s="317"/>
      <c r="CJ1" s="317"/>
      <c r="CK1" s="317"/>
    </row>
    <row r="2" spans="1:89" s="319" customFormat="1" ht="21" x14ac:dyDescent="0.4">
      <c r="E2" s="357"/>
      <c r="F2" s="357"/>
      <c r="G2" s="319" t="s">
        <v>513</v>
      </c>
      <c r="H2" s="319" t="s">
        <v>514</v>
      </c>
      <c r="J2" s="106" t="s">
        <v>515</v>
      </c>
      <c r="K2" s="106" t="s">
        <v>516</v>
      </c>
      <c r="L2" s="327" t="s">
        <v>474</v>
      </c>
      <c r="M2" s="358" t="s">
        <v>15</v>
      </c>
      <c r="N2" s="358" t="s">
        <v>16</v>
      </c>
      <c r="O2" s="358" t="s">
        <v>17</v>
      </c>
      <c r="P2" s="358" t="s">
        <v>18</v>
      </c>
      <c r="Q2" s="358" t="s">
        <v>19</v>
      </c>
      <c r="R2" s="358" t="s">
        <v>20</v>
      </c>
      <c r="S2" s="358" t="s">
        <v>21</v>
      </c>
      <c r="T2" s="358" t="s">
        <v>22</v>
      </c>
      <c r="U2" s="358" t="s">
        <v>14</v>
      </c>
      <c r="V2" s="126"/>
      <c r="W2" s="108" t="s">
        <v>15</v>
      </c>
      <c r="X2" s="108" t="s">
        <v>16</v>
      </c>
      <c r="Y2" s="108" t="s">
        <v>17</v>
      </c>
      <c r="Z2" s="108" t="s">
        <v>18</v>
      </c>
      <c r="AA2" s="108" t="s">
        <v>19</v>
      </c>
      <c r="AB2" s="108" t="s">
        <v>20</v>
      </c>
      <c r="AC2" s="108" t="s">
        <v>21</v>
      </c>
      <c r="AD2" s="108" t="s">
        <v>22</v>
      </c>
      <c r="AE2" s="109"/>
      <c r="AF2" s="108" t="s">
        <v>15</v>
      </c>
      <c r="AG2" s="108" t="s">
        <v>16</v>
      </c>
      <c r="AH2" s="108" t="s">
        <v>17</v>
      </c>
      <c r="AI2" s="108" t="s">
        <v>18</v>
      </c>
      <c r="AJ2" s="108" t="s">
        <v>19</v>
      </c>
      <c r="AK2" s="108" t="s">
        <v>20</v>
      </c>
      <c r="AL2" s="108" t="s">
        <v>21</v>
      </c>
      <c r="AM2" s="108" t="s">
        <v>22</v>
      </c>
      <c r="AN2" s="109" t="s">
        <v>14</v>
      </c>
      <c r="AO2" s="109"/>
      <c r="AP2" s="108" t="s">
        <v>15</v>
      </c>
      <c r="AQ2" s="108" t="s">
        <v>16</v>
      </c>
      <c r="AR2" s="108" t="s">
        <v>17</v>
      </c>
      <c r="AS2" s="108" t="s">
        <v>18</v>
      </c>
      <c r="AT2" s="108" t="s">
        <v>19</v>
      </c>
      <c r="AU2" s="108" t="s">
        <v>20</v>
      </c>
      <c r="AV2" s="108" t="s">
        <v>21</v>
      </c>
      <c r="AW2" s="108" t="s">
        <v>22</v>
      </c>
      <c r="AX2" s="108" t="s">
        <v>14</v>
      </c>
      <c r="AY2" s="108" t="s">
        <v>15</v>
      </c>
      <c r="AZ2" s="108" t="s">
        <v>16</v>
      </c>
      <c r="BA2" s="108" t="s">
        <v>17</v>
      </c>
      <c r="BB2" s="108" t="s">
        <v>18</v>
      </c>
      <c r="BC2" s="108" t="s">
        <v>19</v>
      </c>
      <c r="BD2" s="108" t="s">
        <v>20</v>
      </c>
      <c r="BE2" s="108" t="s">
        <v>21</v>
      </c>
      <c r="BF2" s="108" t="s">
        <v>22</v>
      </c>
      <c r="BG2" s="108" t="s">
        <v>14</v>
      </c>
      <c r="BH2" s="109"/>
      <c r="BI2" s="109"/>
      <c r="BK2" s="240" t="s">
        <v>517</v>
      </c>
      <c r="BL2" s="359"/>
      <c r="BM2" s="239" t="s">
        <v>518</v>
      </c>
      <c r="BN2" s="359"/>
      <c r="BO2" s="239" t="s">
        <v>519</v>
      </c>
      <c r="BP2" s="286"/>
      <c r="BQ2" s="239" t="s">
        <v>520</v>
      </c>
      <c r="BR2" s="286"/>
      <c r="BS2" s="239" t="s">
        <v>521</v>
      </c>
      <c r="BT2" s="286"/>
      <c r="BU2" s="239" t="s">
        <v>522</v>
      </c>
      <c r="BV2" s="286"/>
      <c r="BW2" s="290" t="s">
        <v>523</v>
      </c>
      <c r="BX2" s="285"/>
      <c r="BY2" s="514" t="s">
        <v>524</v>
      </c>
      <c r="BZ2" s="515"/>
      <c r="CA2" s="282"/>
    </row>
    <row r="3" spans="1:89" ht="54" customHeight="1" x14ac:dyDescent="0.3">
      <c r="A3" s="317"/>
      <c r="C3" s="113" t="s">
        <v>525</v>
      </c>
      <c r="D3" s="113" t="s">
        <v>526</v>
      </c>
      <c r="E3" s="113" t="s">
        <v>527</v>
      </c>
      <c r="F3" s="330" t="s">
        <v>528</v>
      </c>
      <c r="G3" s="347" t="s">
        <v>529</v>
      </c>
      <c r="H3" s="330" t="s">
        <v>530</v>
      </c>
      <c r="I3" s="347" t="s">
        <v>531</v>
      </c>
      <c r="J3" s="330" t="s">
        <v>532</v>
      </c>
      <c r="K3" s="114" t="s">
        <v>533</v>
      </c>
      <c r="L3" s="317"/>
      <c r="M3" s="516" t="s">
        <v>534</v>
      </c>
      <c r="N3" s="516"/>
      <c r="O3" s="516"/>
      <c r="P3" s="516"/>
      <c r="Q3" s="516"/>
      <c r="R3" s="516"/>
      <c r="S3" s="516"/>
      <c r="T3" s="516"/>
      <c r="U3" s="516"/>
      <c r="V3" s="107"/>
      <c r="W3" s="517" t="s">
        <v>535</v>
      </c>
      <c r="X3" s="517"/>
      <c r="Y3" s="517"/>
      <c r="Z3" s="517"/>
      <c r="AA3" s="517"/>
      <c r="AB3" s="517"/>
      <c r="AC3" s="517"/>
      <c r="AD3" s="517"/>
      <c r="AE3" s="115"/>
      <c r="AF3" s="518" t="s">
        <v>536</v>
      </c>
      <c r="AG3" s="518"/>
      <c r="AH3" s="518"/>
      <c r="AI3" s="518"/>
      <c r="AJ3" s="518"/>
      <c r="AK3" s="518"/>
      <c r="AL3" s="518"/>
      <c r="AM3" s="518"/>
      <c r="AN3" s="518"/>
      <c r="AO3" s="317"/>
      <c r="AP3" s="518" t="s">
        <v>537</v>
      </c>
      <c r="AQ3" s="518"/>
      <c r="AR3" s="518"/>
      <c r="AS3" s="518"/>
      <c r="AT3" s="518"/>
      <c r="AU3" s="518"/>
      <c r="AV3" s="518"/>
      <c r="AW3" s="518"/>
      <c r="AX3" s="116">
        <v>-1</v>
      </c>
      <c r="AY3" s="519" t="s">
        <v>538</v>
      </c>
      <c r="AZ3" s="519"/>
      <c r="BA3" s="519"/>
      <c r="BB3" s="519"/>
      <c r="BC3" s="519"/>
      <c r="BD3" s="519"/>
      <c r="BE3" s="519"/>
      <c r="BF3" s="519"/>
      <c r="BG3" s="519"/>
      <c r="BH3" s="317"/>
      <c r="BI3" s="242" t="s">
        <v>539</v>
      </c>
      <c r="BJ3" s="242" t="s">
        <v>540</v>
      </c>
      <c r="BK3" s="338" t="s">
        <v>541</v>
      </c>
      <c r="BL3" s="117" t="s">
        <v>542</v>
      </c>
      <c r="BM3" s="338" t="s">
        <v>541</v>
      </c>
      <c r="BN3" s="117" t="s">
        <v>543</v>
      </c>
      <c r="BO3" s="338" t="s">
        <v>541</v>
      </c>
      <c r="BP3" s="117" t="s">
        <v>544</v>
      </c>
      <c r="BQ3" s="338" t="s">
        <v>541</v>
      </c>
      <c r="BR3" s="117" t="s">
        <v>545</v>
      </c>
      <c r="BS3" s="338" t="s">
        <v>541</v>
      </c>
      <c r="BT3" s="117" t="s">
        <v>546</v>
      </c>
      <c r="BU3" s="338" t="s">
        <v>541</v>
      </c>
      <c r="BV3" s="117" t="s">
        <v>547</v>
      </c>
      <c r="BW3" s="341" t="s">
        <v>541</v>
      </c>
      <c r="BX3" s="117" t="s">
        <v>548</v>
      </c>
      <c r="BY3" s="341" t="s">
        <v>541</v>
      </c>
      <c r="BZ3" s="117" t="s">
        <v>549</v>
      </c>
      <c r="CA3" s="323"/>
      <c r="CB3" s="317"/>
      <c r="CC3" s="317"/>
      <c r="CD3" s="317"/>
      <c r="CE3" s="317"/>
      <c r="CF3" s="317"/>
      <c r="CG3" s="317"/>
      <c r="CH3" s="317"/>
      <c r="CI3" s="317"/>
      <c r="CJ3" s="317"/>
      <c r="CK3" s="317"/>
    </row>
    <row r="4" spans="1:89" s="49" customFormat="1" x14ac:dyDescent="0.25">
      <c r="A4" s="318"/>
      <c r="B4" s="318"/>
      <c r="C4" s="318"/>
      <c r="D4" s="318"/>
      <c r="E4" s="318" t="s">
        <v>497</v>
      </c>
      <c r="F4" s="318"/>
      <c r="G4" s="118" t="s">
        <v>550</v>
      </c>
      <c r="H4" s="118" t="s">
        <v>550</v>
      </c>
      <c r="I4" s="118" t="s">
        <v>550</v>
      </c>
      <c r="J4" s="118"/>
      <c r="K4" s="118" t="s">
        <v>550</v>
      </c>
      <c r="L4" s="118"/>
      <c r="M4" s="326">
        <v>0</v>
      </c>
      <c r="N4" s="326">
        <v>0</v>
      </c>
      <c r="O4" s="326">
        <v>0</v>
      </c>
      <c r="P4" s="326">
        <v>0</v>
      </c>
      <c r="Q4" s="326">
        <v>0</v>
      </c>
      <c r="R4" s="326">
        <v>0</v>
      </c>
      <c r="S4" s="326">
        <v>0</v>
      </c>
      <c r="T4" s="326">
        <v>0</v>
      </c>
      <c r="U4" s="326">
        <v>0</v>
      </c>
      <c r="V4" s="120"/>
      <c r="W4" s="118">
        <v>0</v>
      </c>
      <c r="X4" s="118">
        <v>0</v>
      </c>
      <c r="Y4" s="118">
        <v>0</v>
      </c>
      <c r="Z4" s="118">
        <v>0</v>
      </c>
      <c r="AA4" s="118">
        <v>0</v>
      </c>
      <c r="AB4" s="118">
        <v>0</v>
      </c>
      <c r="AC4" s="118">
        <v>0</v>
      </c>
      <c r="AD4" s="118">
        <v>0</v>
      </c>
      <c r="AE4" s="118"/>
      <c r="AF4" s="118"/>
      <c r="AG4" s="118"/>
      <c r="AH4" s="118"/>
      <c r="AI4" s="118"/>
      <c r="AJ4" s="118"/>
      <c r="AK4" s="118"/>
      <c r="AL4" s="118"/>
      <c r="AM4" s="118"/>
      <c r="AN4" s="118"/>
      <c r="AO4" s="118"/>
      <c r="AP4" s="118"/>
      <c r="AQ4" s="118"/>
      <c r="AR4" s="118"/>
      <c r="AS4" s="118"/>
      <c r="AT4" s="118"/>
      <c r="AU4" s="118"/>
      <c r="AV4" s="118"/>
      <c r="AW4" s="118"/>
      <c r="AX4" s="118"/>
      <c r="AY4" s="318"/>
      <c r="AZ4" s="318"/>
      <c r="BA4" s="318"/>
      <c r="BB4" s="318"/>
      <c r="BC4" s="318"/>
      <c r="BD4" s="318"/>
      <c r="BE4" s="318"/>
      <c r="BF4" s="318"/>
      <c r="BG4" s="318"/>
      <c r="BH4" s="318"/>
      <c r="BI4" s="318"/>
      <c r="BJ4" s="318"/>
      <c r="BK4" s="318"/>
      <c r="BL4" s="121"/>
      <c r="BM4" s="122"/>
      <c r="BN4" s="121"/>
      <c r="BO4" s="122"/>
      <c r="BP4" s="121"/>
      <c r="BQ4" s="122"/>
      <c r="BR4" s="123"/>
      <c r="BS4" s="122"/>
      <c r="BT4" s="123"/>
      <c r="BU4" s="122"/>
      <c r="BV4" s="123"/>
      <c r="BW4" s="289"/>
      <c r="BX4" s="123"/>
      <c r="BY4" s="122"/>
      <c r="BZ4" s="122"/>
      <c r="CA4" s="122"/>
      <c r="CB4" s="318"/>
      <c r="CC4" s="318"/>
      <c r="CD4" s="318"/>
      <c r="CE4" s="318"/>
      <c r="CF4" s="318"/>
      <c r="CG4" s="318"/>
      <c r="CH4" s="318"/>
      <c r="CI4" s="318"/>
      <c r="CJ4" s="318"/>
      <c r="CK4" s="318"/>
    </row>
    <row r="5" spans="1:89" s="49" customFormat="1" x14ac:dyDescent="0.25">
      <c r="A5" s="318"/>
      <c r="B5" s="318"/>
      <c r="C5" s="318"/>
      <c r="D5" s="318"/>
      <c r="E5" s="318" t="s">
        <v>114</v>
      </c>
      <c r="F5" s="318"/>
      <c r="G5" s="118" t="s">
        <v>550</v>
      </c>
      <c r="H5" s="118" t="s">
        <v>550</v>
      </c>
      <c r="I5" s="118" t="s">
        <v>550</v>
      </c>
      <c r="J5" s="118"/>
      <c r="K5" s="118" t="s">
        <v>550</v>
      </c>
      <c r="L5" s="118"/>
      <c r="M5" s="326">
        <v>0</v>
      </c>
      <c r="N5" s="326">
        <v>0</v>
      </c>
      <c r="O5" s="326">
        <v>0</v>
      </c>
      <c r="P5" s="326">
        <v>0</v>
      </c>
      <c r="Q5" s="326">
        <v>0</v>
      </c>
      <c r="R5" s="326">
        <v>0</v>
      </c>
      <c r="S5" s="326">
        <v>0</v>
      </c>
      <c r="T5" s="326">
        <v>0</v>
      </c>
      <c r="U5" s="326">
        <v>0</v>
      </c>
      <c r="V5" s="120"/>
      <c r="W5" s="118">
        <v>0</v>
      </c>
      <c r="X5" s="118">
        <v>0</v>
      </c>
      <c r="Y5" s="118">
        <v>0</v>
      </c>
      <c r="Z5" s="118">
        <v>0</v>
      </c>
      <c r="AA5" s="118">
        <v>0</v>
      </c>
      <c r="AB5" s="118">
        <v>0</v>
      </c>
      <c r="AC5" s="118">
        <v>0</v>
      </c>
      <c r="AD5" s="118">
        <v>0</v>
      </c>
      <c r="AE5" s="118"/>
      <c r="AF5" s="118"/>
      <c r="AG5" s="118"/>
      <c r="AH5" s="118"/>
      <c r="AI5" s="118"/>
      <c r="AJ5" s="118"/>
      <c r="AK5" s="118"/>
      <c r="AL5" s="118"/>
      <c r="AM5" s="118"/>
      <c r="AN5" s="118"/>
      <c r="AO5" s="118"/>
      <c r="AP5" s="118"/>
      <c r="AQ5" s="118"/>
      <c r="AR5" s="118"/>
      <c r="AS5" s="118"/>
      <c r="AT5" s="118"/>
      <c r="AU5" s="118"/>
      <c r="AV5" s="118"/>
      <c r="AW5" s="118"/>
      <c r="AX5" s="118"/>
      <c r="AY5" s="318"/>
      <c r="AZ5" s="318"/>
      <c r="BA5" s="318"/>
      <c r="BB5" s="318"/>
      <c r="BC5" s="318"/>
      <c r="BD5" s="318"/>
      <c r="BE5" s="318"/>
      <c r="BF5" s="318"/>
      <c r="BG5" s="318"/>
      <c r="BH5" s="318"/>
      <c r="BI5" s="318"/>
      <c r="BJ5" s="318"/>
      <c r="BK5" s="318"/>
      <c r="BL5" s="121"/>
      <c r="BM5" s="122"/>
      <c r="BN5" s="121"/>
      <c r="BO5" s="122"/>
      <c r="BP5" s="121"/>
      <c r="BQ5" s="122"/>
      <c r="BR5" s="123"/>
      <c r="BS5" s="122"/>
      <c r="BT5" s="123"/>
      <c r="BU5" s="122"/>
      <c r="BV5" s="123"/>
      <c r="BW5" s="289"/>
      <c r="BX5" s="123"/>
      <c r="BY5" s="122"/>
      <c r="BZ5" s="122"/>
      <c r="CA5" s="122"/>
      <c r="CB5" s="318"/>
      <c r="CC5" s="318"/>
      <c r="CD5" s="318"/>
      <c r="CE5" s="318"/>
      <c r="CF5" s="318"/>
      <c r="CG5" s="318"/>
      <c r="CH5" s="318"/>
      <c r="CI5" s="318"/>
      <c r="CJ5" s="318"/>
      <c r="CK5" s="318"/>
    </row>
    <row r="6" spans="1:89" x14ac:dyDescent="0.25">
      <c r="A6" s="124" t="s">
        <v>551</v>
      </c>
      <c r="B6" s="124" t="s">
        <v>552</v>
      </c>
      <c r="C6" s="319" t="s">
        <v>553</v>
      </c>
      <c r="D6" s="319" t="s">
        <v>554</v>
      </c>
      <c r="E6" s="125" t="s">
        <v>115</v>
      </c>
      <c r="F6" s="331">
        <v>25780.666666666668</v>
      </c>
      <c r="G6" s="348">
        <f>U6</f>
        <v>28280</v>
      </c>
      <c r="H6" s="332">
        <v>181</v>
      </c>
      <c r="I6" s="353">
        <f>AN6+BG6</f>
        <v>11</v>
      </c>
      <c r="J6" s="333">
        <v>0</v>
      </c>
      <c r="K6" s="333">
        <v>36</v>
      </c>
      <c r="L6" s="319"/>
      <c r="M6" s="332">
        <v>2746</v>
      </c>
      <c r="N6" s="332">
        <v>5039</v>
      </c>
      <c r="O6" s="332">
        <v>11354</v>
      </c>
      <c r="P6" s="332">
        <v>6150</v>
      </c>
      <c r="Q6" s="332">
        <v>1936</v>
      </c>
      <c r="R6" s="332">
        <v>744</v>
      </c>
      <c r="S6" s="332">
        <v>302</v>
      </c>
      <c r="T6" s="332">
        <v>9</v>
      </c>
      <c r="U6" s="332">
        <v>28280</v>
      </c>
      <c r="V6" s="124"/>
      <c r="W6" s="351">
        <f>M6/U6</f>
        <v>9.7100424328147097E-2</v>
      </c>
      <c r="X6" s="351">
        <f t="shared" ref="X6:X31" si="4">N6/U6</f>
        <v>0.17818246110325317</v>
      </c>
      <c r="Y6" s="351">
        <f t="shared" ref="Y6:Y31" si="5">O6/U6</f>
        <v>0.40148514851485151</v>
      </c>
      <c r="Z6" s="351">
        <f t="shared" ref="Z6:Z31" si="6">P6/U6</f>
        <v>0.21746817538896746</v>
      </c>
      <c r="AA6" s="351">
        <f t="shared" ref="AA6:AA31" si="7">Q6/U6</f>
        <v>6.8458274398868452E-2</v>
      </c>
      <c r="AB6" s="351">
        <f t="shared" ref="AB6:AB31" si="8">R6/U6</f>
        <v>2.6308345120226308E-2</v>
      </c>
      <c r="AC6" s="351">
        <f t="shared" ref="AC6:AC31" si="9">S6/U6</f>
        <v>1.0678925035360678E-2</v>
      </c>
      <c r="AD6" s="352">
        <f t="shared" ref="AD6:AD31" si="10">T6/U6</f>
        <v>3.1824611032531822E-4</v>
      </c>
      <c r="AE6" s="128"/>
      <c r="AF6" s="335">
        <v>3</v>
      </c>
      <c r="AG6" s="335">
        <v>18</v>
      </c>
      <c r="AH6" s="335">
        <v>-1</v>
      </c>
      <c r="AI6" s="335">
        <v>12</v>
      </c>
      <c r="AJ6" s="335">
        <v>3</v>
      </c>
      <c r="AK6" s="335">
        <v>2</v>
      </c>
      <c r="AL6" s="335">
        <v>0</v>
      </c>
      <c r="AM6" s="335">
        <v>0</v>
      </c>
      <c r="AN6" s="172">
        <v>37</v>
      </c>
      <c r="AO6" s="124"/>
      <c r="AP6" s="335">
        <v>13</v>
      </c>
      <c r="AQ6" s="335">
        <v>-2</v>
      </c>
      <c r="AR6" s="335">
        <v>14</v>
      </c>
      <c r="AS6" s="335">
        <v>-4</v>
      </c>
      <c r="AT6" s="335">
        <v>3</v>
      </c>
      <c r="AU6" s="335">
        <v>0</v>
      </c>
      <c r="AV6" s="335">
        <v>2</v>
      </c>
      <c r="AW6" s="335">
        <v>0</v>
      </c>
      <c r="AX6" s="336">
        <v>26</v>
      </c>
      <c r="AY6" s="354">
        <f>AP6*$AX$3</f>
        <v>-13</v>
      </c>
      <c r="AZ6" s="354">
        <f t="shared" ref="AZ6:BG39" si="11">AQ6*$AX$3</f>
        <v>2</v>
      </c>
      <c r="BA6" s="354">
        <f t="shared" si="11"/>
        <v>-14</v>
      </c>
      <c r="BB6" s="354">
        <f t="shared" si="11"/>
        <v>4</v>
      </c>
      <c r="BC6" s="354">
        <f t="shared" si="11"/>
        <v>-3</v>
      </c>
      <c r="BD6" s="354">
        <f t="shared" si="11"/>
        <v>0</v>
      </c>
      <c r="BE6" s="354">
        <f t="shared" si="11"/>
        <v>-2</v>
      </c>
      <c r="BF6" s="354">
        <f>AW6*$AX$3</f>
        <v>0</v>
      </c>
      <c r="BG6" s="354">
        <f>AX6*$AX$3</f>
        <v>-26</v>
      </c>
      <c r="BH6" s="317"/>
      <c r="BI6" s="355">
        <f>IF(C6="",1,0.8)</f>
        <v>0.8</v>
      </c>
      <c r="BJ6" s="355">
        <f>1-BI6</f>
        <v>0.19999999999999996</v>
      </c>
      <c r="BK6" s="337">
        <v>62430.165333333338</v>
      </c>
      <c r="BL6" s="129">
        <f t="shared" ref="BL6:BL70" si="12">BK6</f>
        <v>62430.165333333338</v>
      </c>
      <c r="BM6" s="340">
        <v>152317.21866666665</v>
      </c>
      <c r="BN6" s="129">
        <f t="shared" ref="BN6:BN70" si="13">BM6</f>
        <v>152317.21866666665</v>
      </c>
      <c r="BO6" s="339">
        <v>243924.70844444446</v>
      </c>
      <c r="BP6" s="129">
        <f t="shared" ref="BP6:BP70" si="14">BO6</f>
        <v>243924.70844444446</v>
      </c>
      <c r="BQ6" s="339">
        <v>106928.96000000002</v>
      </c>
      <c r="BR6" s="129">
        <f t="shared" ref="BR6:BR70" si="15">BQ6</f>
        <v>106928.96000000002</v>
      </c>
      <c r="BS6" s="339">
        <v>86531.98044444446</v>
      </c>
      <c r="BT6" s="129">
        <f t="shared" ref="BT6:BT70" si="16">BS6</f>
        <v>86531.98044444446</v>
      </c>
      <c r="BU6" s="342">
        <v>114507.77955555555</v>
      </c>
      <c r="BV6" s="129">
        <f t="shared" ref="BV6:BV70" si="17">BU6</f>
        <v>114507.77955555555</v>
      </c>
      <c r="BW6" s="343">
        <v>1400</v>
      </c>
      <c r="BX6" s="345">
        <f>BW6</f>
        <v>1400</v>
      </c>
      <c r="BY6" s="343">
        <v>0</v>
      </c>
      <c r="BZ6" s="129">
        <f>BY6</f>
        <v>0</v>
      </c>
      <c r="CA6" s="326"/>
      <c r="CB6" s="325"/>
      <c r="CC6" s="318" t="s">
        <v>555</v>
      </c>
      <c r="CD6" s="317"/>
      <c r="CE6" s="317"/>
      <c r="CF6" s="317"/>
      <c r="CG6" s="317"/>
      <c r="CH6" s="317"/>
      <c r="CI6" s="317"/>
      <c r="CJ6" s="317"/>
      <c r="CK6" s="317"/>
    </row>
    <row r="7" spans="1:89" x14ac:dyDescent="0.25">
      <c r="A7" s="124" t="s">
        <v>556</v>
      </c>
      <c r="B7" s="124" t="s">
        <v>557</v>
      </c>
      <c r="C7" s="319" t="s">
        <v>558</v>
      </c>
      <c r="D7" s="319" t="s">
        <v>559</v>
      </c>
      <c r="E7" s="125" t="s">
        <v>116</v>
      </c>
      <c r="F7" s="331">
        <v>37790.666666666672</v>
      </c>
      <c r="G7" s="348">
        <f t="shared" ref="G7:G71" si="18">U7</f>
        <v>47066</v>
      </c>
      <c r="H7" s="332">
        <v>820</v>
      </c>
      <c r="I7" s="353">
        <f t="shared" ref="I7:I71" si="19">AN7+BG7</f>
        <v>224</v>
      </c>
      <c r="J7" s="333">
        <v>67.837333333333277</v>
      </c>
      <c r="K7" s="333">
        <v>74</v>
      </c>
      <c r="L7" s="317"/>
      <c r="M7" s="332">
        <v>22137</v>
      </c>
      <c r="N7" s="332">
        <v>7768</v>
      </c>
      <c r="O7" s="332">
        <v>7226</v>
      </c>
      <c r="P7" s="332">
        <v>5402</v>
      </c>
      <c r="Q7" s="332">
        <v>2966</v>
      </c>
      <c r="R7" s="332">
        <v>1083</v>
      </c>
      <c r="S7" s="332">
        <v>456</v>
      </c>
      <c r="T7" s="332">
        <v>28</v>
      </c>
      <c r="U7" s="332">
        <v>47066</v>
      </c>
      <c r="V7" s="124"/>
      <c r="W7" s="351">
        <f t="shared" ref="W7:W31" si="20">M7/U7</f>
        <v>0.47033952322270856</v>
      </c>
      <c r="X7" s="351">
        <f t="shared" si="4"/>
        <v>0.16504483066332384</v>
      </c>
      <c r="Y7" s="351">
        <f t="shared" si="5"/>
        <v>0.15352908681426083</v>
      </c>
      <c r="Z7" s="351">
        <f t="shared" si="6"/>
        <v>0.11477499681298602</v>
      </c>
      <c r="AA7" s="351">
        <f t="shared" si="7"/>
        <v>6.3017889771809804E-2</v>
      </c>
      <c r="AB7" s="351">
        <f t="shared" si="8"/>
        <v>2.3010240938256914E-2</v>
      </c>
      <c r="AC7" s="351">
        <f t="shared" si="9"/>
        <v>9.6885225003187012E-3</v>
      </c>
      <c r="AD7" s="352">
        <f t="shared" si="10"/>
        <v>5.9490927633535891E-4</v>
      </c>
      <c r="AE7" s="128"/>
      <c r="AF7" s="335">
        <v>21</v>
      </c>
      <c r="AG7" s="335">
        <v>47</v>
      </c>
      <c r="AH7" s="335">
        <v>19</v>
      </c>
      <c r="AI7" s="335">
        <v>62</v>
      </c>
      <c r="AJ7" s="335">
        <v>55</v>
      </c>
      <c r="AK7" s="335">
        <v>7</v>
      </c>
      <c r="AL7" s="335">
        <v>-5</v>
      </c>
      <c r="AM7" s="335">
        <v>0</v>
      </c>
      <c r="AN7" s="172">
        <v>206</v>
      </c>
      <c r="AO7" s="124"/>
      <c r="AP7" s="335">
        <v>15</v>
      </c>
      <c r="AQ7" s="335">
        <v>-9</v>
      </c>
      <c r="AR7" s="335">
        <v>-20</v>
      </c>
      <c r="AS7" s="335">
        <v>-3</v>
      </c>
      <c r="AT7" s="335">
        <v>3</v>
      </c>
      <c r="AU7" s="335">
        <v>-1</v>
      </c>
      <c r="AV7" s="335">
        <v>-3</v>
      </c>
      <c r="AW7" s="335">
        <v>0</v>
      </c>
      <c r="AX7" s="336">
        <v>-18</v>
      </c>
      <c r="AY7" s="354">
        <f>AP7*$AX$3</f>
        <v>-15</v>
      </c>
      <c r="AZ7" s="354">
        <f t="shared" si="11"/>
        <v>9</v>
      </c>
      <c r="BA7" s="354">
        <f t="shared" si="11"/>
        <v>20</v>
      </c>
      <c r="BB7" s="354">
        <f t="shared" si="11"/>
        <v>3</v>
      </c>
      <c r="BC7" s="354">
        <f t="shared" si="11"/>
        <v>-3</v>
      </c>
      <c r="BD7" s="354">
        <f t="shared" si="11"/>
        <v>1</v>
      </c>
      <c r="BE7" s="354">
        <f t="shared" si="11"/>
        <v>3</v>
      </c>
      <c r="BF7" s="354">
        <f t="shared" si="11"/>
        <v>0</v>
      </c>
      <c r="BG7" s="354">
        <f>AX7*$AX$3</f>
        <v>18</v>
      </c>
      <c r="BH7" s="317"/>
      <c r="BI7" s="355">
        <f t="shared" ref="BI7:BI71" si="21">IF(C7="",1,0.8)</f>
        <v>0.8</v>
      </c>
      <c r="BJ7" s="355">
        <f t="shared" ref="BJ7:BJ71" si="22">1-BI7</f>
        <v>0.19999999999999996</v>
      </c>
      <c r="BK7" s="337">
        <v>84178.378666666686</v>
      </c>
      <c r="BL7" s="129">
        <f t="shared" si="12"/>
        <v>84178.378666666686</v>
      </c>
      <c r="BM7" s="340">
        <v>15960</v>
      </c>
      <c r="BN7" s="129">
        <f t="shared" si="13"/>
        <v>15960</v>
      </c>
      <c r="BO7" s="339">
        <v>221783.75288888894</v>
      </c>
      <c r="BP7" s="129">
        <f t="shared" si="14"/>
        <v>221783.75288888894</v>
      </c>
      <c r="BQ7" s="339">
        <v>469533.01333333331</v>
      </c>
      <c r="BR7" s="129">
        <f t="shared" si="15"/>
        <v>469533.01333333331</v>
      </c>
      <c r="BS7" s="339">
        <v>276915.19644444453</v>
      </c>
      <c r="BT7" s="129">
        <f t="shared" si="16"/>
        <v>276915.19644444453</v>
      </c>
      <c r="BU7" s="342">
        <v>457129.81688888883</v>
      </c>
      <c r="BV7" s="129">
        <f t="shared" si="17"/>
        <v>457129.81688888883</v>
      </c>
      <c r="BW7" s="343">
        <v>178636.98382222225</v>
      </c>
      <c r="BX7" s="345">
        <f t="shared" ref="BX7:BX71" si="23">BW7</f>
        <v>178636.98382222225</v>
      </c>
      <c r="BY7" s="343">
        <v>90878.399461425943</v>
      </c>
      <c r="BZ7" s="129">
        <f>BY7</f>
        <v>90878.399461425943</v>
      </c>
      <c r="CA7" s="326"/>
      <c r="CB7" s="325"/>
      <c r="CC7" s="319"/>
      <c r="CD7" s="319"/>
      <c r="CE7" s="319"/>
      <c r="CF7" s="319"/>
      <c r="CG7" s="319"/>
      <c r="CH7" s="319"/>
      <c r="CI7" s="319"/>
      <c r="CJ7" s="319"/>
      <c r="CK7" s="317"/>
    </row>
    <row r="8" spans="1:89" x14ac:dyDescent="0.25">
      <c r="A8" s="124" t="s">
        <v>560</v>
      </c>
      <c r="B8" s="124" t="s">
        <v>561</v>
      </c>
      <c r="C8" s="319" t="s">
        <v>562</v>
      </c>
      <c r="D8" s="319" t="s">
        <v>563</v>
      </c>
      <c r="E8" s="125" t="s">
        <v>117</v>
      </c>
      <c r="F8" s="331">
        <v>47568.666666666664</v>
      </c>
      <c r="G8" s="348">
        <f t="shared" si="18"/>
        <v>57506</v>
      </c>
      <c r="H8" s="332">
        <v>800</v>
      </c>
      <c r="I8" s="353">
        <f t="shared" si="19"/>
        <v>554</v>
      </c>
      <c r="J8" s="333">
        <v>307.61422222222222</v>
      </c>
      <c r="K8" s="333">
        <v>82</v>
      </c>
      <c r="L8" s="317"/>
      <c r="M8" s="332">
        <v>22359</v>
      </c>
      <c r="N8" s="332">
        <v>12133</v>
      </c>
      <c r="O8" s="332">
        <v>10348</v>
      </c>
      <c r="P8" s="332">
        <v>6271</v>
      </c>
      <c r="Q8" s="332">
        <v>3184</v>
      </c>
      <c r="R8" s="332">
        <v>1692</v>
      </c>
      <c r="S8" s="332">
        <v>1381</v>
      </c>
      <c r="T8" s="332">
        <v>138</v>
      </c>
      <c r="U8" s="332">
        <v>57506</v>
      </c>
      <c r="V8" s="124"/>
      <c r="W8" s="351">
        <f t="shared" si="20"/>
        <v>0.38881160226758948</v>
      </c>
      <c r="X8" s="351">
        <f t="shared" si="4"/>
        <v>0.21098667965081905</v>
      </c>
      <c r="Y8" s="351">
        <f t="shared" si="5"/>
        <v>0.1799464403714395</v>
      </c>
      <c r="Z8" s="351">
        <f t="shared" si="6"/>
        <v>0.10904949048794908</v>
      </c>
      <c r="AA8" s="351">
        <f t="shared" si="7"/>
        <v>5.5368135498904465E-2</v>
      </c>
      <c r="AB8" s="351">
        <f t="shared" si="8"/>
        <v>2.9423016728689182E-2</v>
      </c>
      <c r="AC8" s="351">
        <f t="shared" si="9"/>
        <v>2.4014885403262267E-2</v>
      </c>
      <c r="AD8" s="351">
        <f t="shared" si="10"/>
        <v>2.3997495913469897E-3</v>
      </c>
      <c r="AE8" s="127"/>
      <c r="AF8" s="335">
        <v>123</v>
      </c>
      <c r="AG8" s="335">
        <v>179</v>
      </c>
      <c r="AH8" s="335">
        <v>90</v>
      </c>
      <c r="AI8" s="335">
        <v>67</v>
      </c>
      <c r="AJ8" s="335">
        <v>89</v>
      </c>
      <c r="AK8" s="335">
        <v>38</v>
      </c>
      <c r="AL8" s="335">
        <v>3</v>
      </c>
      <c r="AM8" s="335">
        <v>1</v>
      </c>
      <c r="AN8" s="172">
        <v>590</v>
      </c>
      <c r="AO8" s="124"/>
      <c r="AP8" s="335">
        <v>10</v>
      </c>
      <c r="AQ8" s="335">
        <v>1</v>
      </c>
      <c r="AR8" s="335">
        <v>-7</v>
      </c>
      <c r="AS8" s="335">
        <v>17</v>
      </c>
      <c r="AT8" s="335">
        <v>3</v>
      </c>
      <c r="AU8" s="335">
        <v>7</v>
      </c>
      <c r="AV8" s="335">
        <v>3</v>
      </c>
      <c r="AW8" s="335">
        <v>2</v>
      </c>
      <c r="AX8" s="336">
        <v>36</v>
      </c>
      <c r="AY8" s="354">
        <f t="shared" ref="AY8:BC70" si="24">AP8*$AX$3</f>
        <v>-10</v>
      </c>
      <c r="AZ8" s="354">
        <f t="shared" si="11"/>
        <v>-1</v>
      </c>
      <c r="BA8" s="354">
        <f t="shared" si="11"/>
        <v>7</v>
      </c>
      <c r="BB8" s="354">
        <f t="shared" si="11"/>
        <v>-17</v>
      </c>
      <c r="BC8" s="354">
        <f t="shared" si="11"/>
        <v>-3</v>
      </c>
      <c r="BD8" s="354">
        <f t="shared" si="11"/>
        <v>-7</v>
      </c>
      <c r="BE8" s="354">
        <f t="shared" si="11"/>
        <v>-3</v>
      </c>
      <c r="BF8" s="354">
        <f t="shared" si="11"/>
        <v>-2</v>
      </c>
      <c r="BG8" s="354">
        <f t="shared" si="11"/>
        <v>-36</v>
      </c>
      <c r="BH8" s="317"/>
      <c r="BI8" s="355">
        <f t="shared" si="21"/>
        <v>0.8</v>
      </c>
      <c r="BJ8" s="355">
        <f t="shared" si="22"/>
        <v>0.19999999999999996</v>
      </c>
      <c r="BK8" s="337">
        <v>204689.06666666665</v>
      </c>
      <c r="BL8" s="129">
        <f t="shared" si="12"/>
        <v>204689.06666666665</v>
      </c>
      <c r="BM8" s="340">
        <v>324324.75911111111</v>
      </c>
      <c r="BN8" s="129">
        <f t="shared" si="13"/>
        <v>324324.75911111111</v>
      </c>
      <c r="BO8" s="339">
        <v>354509.79288888897</v>
      </c>
      <c r="BP8" s="129">
        <f t="shared" si="14"/>
        <v>354509.79288888897</v>
      </c>
      <c r="BQ8" s="339">
        <v>243529.91999999998</v>
      </c>
      <c r="BR8" s="129">
        <f t="shared" si="15"/>
        <v>243529.91999999998</v>
      </c>
      <c r="BS8" s="339">
        <v>304274.0515555556</v>
      </c>
      <c r="BT8" s="129">
        <f t="shared" si="16"/>
        <v>304274.0515555556</v>
      </c>
      <c r="BU8" s="342">
        <v>381566.5777777778</v>
      </c>
      <c r="BV8" s="129">
        <f t="shared" si="17"/>
        <v>381566.5777777778</v>
      </c>
      <c r="BW8" s="343">
        <v>344160.24883200001</v>
      </c>
      <c r="BX8" s="345">
        <f t="shared" si="23"/>
        <v>344160.24883200001</v>
      </c>
      <c r="BY8" s="343">
        <v>328851.25957543723</v>
      </c>
      <c r="BZ8" s="129">
        <f t="shared" ref="BZ8:BZ71" si="25">BY8</f>
        <v>328851.25957543723</v>
      </c>
      <c r="CA8" s="326"/>
      <c r="CB8" s="325"/>
      <c r="CC8" s="131" t="s">
        <v>15</v>
      </c>
      <c r="CD8" s="131" t="s">
        <v>16</v>
      </c>
      <c r="CE8" s="131" t="s">
        <v>17</v>
      </c>
      <c r="CF8" s="131" t="s">
        <v>18</v>
      </c>
      <c r="CG8" s="131" t="s">
        <v>19</v>
      </c>
      <c r="CH8" s="131" t="s">
        <v>20</v>
      </c>
      <c r="CI8" s="131" t="s">
        <v>21</v>
      </c>
      <c r="CJ8" s="131" t="s">
        <v>22</v>
      </c>
      <c r="CK8" s="320"/>
    </row>
    <row r="9" spans="1:89" x14ac:dyDescent="0.25">
      <c r="A9" s="124" t="s">
        <v>564</v>
      </c>
      <c r="B9" s="124" t="s">
        <v>565</v>
      </c>
      <c r="C9" s="319" t="s">
        <v>553</v>
      </c>
      <c r="D9" s="319" t="s">
        <v>554</v>
      </c>
      <c r="E9" s="125" t="s">
        <v>118</v>
      </c>
      <c r="F9" s="331">
        <v>73158.777777777766</v>
      </c>
      <c r="G9" s="348">
        <f t="shared" si="18"/>
        <v>74868</v>
      </c>
      <c r="H9" s="332">
        <v>346</v>
      </c>
      <c r="I9" s="353">
        <f t="shared" si="19"/>
        <v>602</v>
      </c>
      <c r="J9" s="333">
        <v>312.47600000000011</v>
      </c>
      <c r="K9" s="333">
        <v>183</v>
      </c>
      <c r="L9" s="317"/>
      <c r="M9" s="332">
        <v>8048</v>
      </c>
      <c r="N9" s="332">
        <v>12542</v>
      </c>
      <c r="O9" s="332">
        <v>19965</v>
      </c>
      <c r="P9" s="332">
        <v>15328</v>
      </c>
      <c r="Q9" s="332">
        <v>10237</v>
      </c>
      <c r="R9" s="332">
        <v>5794</v>
      </c>
      <c r="S9" s="332">
        <v>2665</v>
      </c>
      <c r="T9" s="332">
        <v>289</v>
      </c>
      <c r="U9" s="332">
        <v>74868</v>
      </c>
      <c r="V9" s="124"/>
      <c r="W9" s="351">
        <f t="shared" si="20"/>
        <v>0.10749585937917401</v>
      </c>
      <c r="X9" s="351">
        <f t="shared" si="4"/>
        <v>0.1675215045146124</v>
      </c>
      <c r="Y9" s="351">
        <f t="shared" si="5"/>
        <v>0.26666933803494147</v>
      </c>
      <c r="Z9" s="351">
        <f t="shared" si="6"/>
        <v>0.20473366458299941</v>
      </c>
      <c r="AA9" s="351">
        <f t="shared" si="7"/>
        <v>0.1367339851471924</v>
      </c>
      <c r="AB9" s="351">
        <f t="shared" si="8"/>
        <v>7.7389538921835768E-2</v>
      </c>
      <c r="AC9" s="351">
        <f t="shared" si="9"/>
        <v>3.5595982262114655E-2</v>
      </c>
      <c r="AD9" s="351">
        <f t="shared" si="10"/>
        <v>3.8601271571298821E-3</v>
      </c>
      <c r="AE9" s="127"/>
      <c r="AF9" s="335">
        <v>55</v>
      </c>
      <c r="AG9" s="335">
        <v>74</v>
      </c>
      <c r="AH9" s="335">
        <v>211</v>
      </c>
      <c r="AI9" s="335">
        <v>133</v>
      </c>
      <c r="AJ9" s="335">
        <v>99</v>
      </c>
      <c r="AK9" s="335">
        <v>67</v>
      </c>
      <c r="AL9" s="335">
        <v>0</v>
      </c>
      <c r="AM9" s="335">
        <v>8</v>
      </c>
      <c r="AN9" s="172">
        <v>647</v>
      </c>
      <c r="AO9" s="124"/>
      <c r="AP9" s="335">
        <v>-3</v>
      </c>
      <c r="AQ9" s="335">
        <v>26</v>
      </c>
      <c r="AR9" s="335">
        <v>4</v>
      </c>
      <c r="AS9" s="335">
        <v>6</v>
      </c>
      <c r="AT9" s="335">
        <v>16</v>
      </c>
      <c r="AU9" s="335">
        <v>-8</v>
      </c>
      <c r="AV9" s="335">
        <v>1</v>
      </c>
      <c r="AW9" s="335">
        <v>3</v>
      </c>
      <c r="AX9" s="336">
        <v>45</v>
      </c>
      <c r="AY9" s="354">
        <f t="shared" si="24"/>
        <v>3</v>
      </c>
      <c r="AZ9" s="354">
        <f t="shared" si="11"/>
        <v>-26</v>
      </c>
      <c r="BA9" s="354">
        <f>AR9*$AX$3</f>
        <v>-4</v>
      </c>
      <c r="BB9" s="354">
        <f t="shared" si="11"/>
        <v>-6</v>
      </c>
      <c r="BC9" s="354">
        <f t="shared" si="11"/>
        <v>-16</v>
      </c>
      <c r="BD9" s="354">
        <f t="shared" si="11"/>
        <v>8</v>
      </c>
      <c r="BE9" s="354">
        <f t="shared" si="11"/>
        <v>-1</v>
      </c>
      <c r="BF9" s="354">
        <f t="shared" si="11"/>
        <v>-3</v>
      </c>
      <c r="BG9" s="354">
        <f t="shared" si="11"/>
        <v>-45</v>
      </c>
      <c r="BH9" s="317"/>
      <c r="BI9" s="355">
        <f t="shared" si="21"/>
        <v>0.8</v>
      </c>
      <c r="BJ9" s="355">
        <f t="shared" si="22"/>
        <v>0.19999999999999996</v>
      </c>
      <c r="BK9" s="337">
        <v>508908.1920000001</v>
      </c>
      <c r="BL9" s="129">
        <f t="shared" si="12"/>
        <v>508908.1920000001</v>
      </c>
      <c r="BM9" s="340">
        <v>555750.06577777781</v>
      </c>
      <c r="BN9" s="129">
        <f t="shared" si="13"/>
        <v>555750.06577777781</v>
      </c>
      <c r="BO9" s="339">
        <v>1000317.3111111112</v>
      </c>
      <c r="BP9" s="129">
        <f t="shared" si="14"/>
        <v>1000317.3111111112</v>
      </c>
      <c r="BQ9" s="339">
        <v>484411.41333333339</v>
      </c>
      <c r="BR9" s="129">
        <f t="shared" si="15"/>
        <v>484411.41333333339</v>
      </c>
      <c r="BS9" s="339">
        <v>538655.83644444449</v>
      </c>
      <c r="BT9" s="129">
        <f t="shared" si="16"/>
        <v>538655.83644444449</v>
      </c>
      <c r="BU9" s="342">
        <v>926418.52800000017</v>
      </c>
      <c r="BV9" s="129">
        <f>BU9</f>
        <v>926418.52800000017</v>
      </c>
      <c r="BW9" s="343">
        <v>727576.74426311115</v>
      </c>
      <c r="BX9" s="345">
        <f t="shared" si="23"/>
        <v>727576.74426311115</v>
      </c>
      <c r="BY9" s="343">
        <v>540530.52424779895</v>
      </c>
      <c r="BZ9" s="129">
        <f t="shared" si="25"/>
        <v>540530.52424779895</v>
      </c>
      <c r="CA9" s="326"/>
      <c r="CB9" s="325"/>
      <c r="CC9" s="132">
        <v>6</v>
      </c>
      <c r="CD9" s="132">
        <v>7</v>
      </c>
      <c r="CE9" s="132">
        <v>8</v>
      </c>
      <c r="CF9" s="132">
        <v>9</v>
      </c>
      <c r="CG9" s="132">
        <v>11</v>
      </c>
      <c r="CH9" s="132">
        <v>13</v>
      </c>
      <c r="CI9" s="132">
        <v>15</v>
      </c>
      <c r="CJ9" s="132">
        <v>18</v>
      </c>
      <c r="CK9" s="317"/>
    </row>
    <row r="10" spans="1:89" x14ac:dyDescent="0.25">
      <c r="A10" s="124" t="s">
        <v>566</v>
      </c>
      <c r="B10" s="124" t="s">
        <v>567</v>
      </c>
      <c r="C10" s="319" t="s">
        <v>568</v>
      </c>
      <c r="D10" s="319" t="s">
        <v>563</v>
      </c>
      <c r="E10" s="125" t="s">
        <v>119</v>
      </c>
      <c r="F10" s="331">
        <v>42458.222222222219</v>
      </c>
      <c r="G10" s="348">
        <f t="shared" si="18"/>
        <v>55938</v>
      </c>
      <c r="H10" s="332">
        <v>526</v>
      </c>
      <c r="I10" s="353">
        <f t="shared" si="19"/>
        <v>341</v>
      </c>
      <c r="J10" s="333">
        <v>126.16711111111118</v>
      </c>
      <c r="K10" s="333">
        <v>30</v>
      </c>
      <c r="L10" s="317"/>
      <c r="M10" s="332">
        <v>29792</v>
      </c>
      <c r="N10" s="332">
        <v>11331</v>
      </c>
      <c r="O10" s="332">
        <v>8811</v>
      </c>
      <c r="P10" s="332">
        <v>3975</v>
      </c>
      <c r="Q10" s="332">
        <v>1403</v>
      </c>
      <c r="R10" s="332">
        <v>480</v>
      </c>
      <c r="S10" s="332">
        <v>122</v>
      </c>
      <c r="T10" s="332">
        <v>24</v>
      </c>
      <c r="U10" s="332">
        <v>55938</v>
      </c>
      <c r="V10" s="124"/>
      <c r="W10" s="351">
        <f t="shared" si="20"/>
        <v>0.53258965282991888</v>
      </c>
      <c r="X10" s="351">
        <f t="shared" si="4"/>
        <v>0.20256355250455862</v>
      </c>
      <c r="Y10" s="351">
        <f t="shared" si="5"/>
        <v>0.15751367585541134</v>
      </c>
      <c r="Z10" s="351">
        <f t="shared" si="6"/>
        <v>7.1060817333476342E-2</v>
      </c>
      <c r="AA10" s="351">
        <f t="shared" si="7"/>
        <v>2.508134005506096E-2</v>
      </c>
      <c r="AB10" s="351">
        <f t="shared" si="8"/>
        <v>8.5809288855518608E-3</v>
      </c>
      <c r="AC10" s="351">
        <f t="shared" si="9"/>
        <v>2.1809860917444313E-3</v>
      </c>
      <c r="AD10" s="351">
        <f t="shared" si="10"/>
        <v>4.2904644427759305E-4</v>
      </c>
      <c r="AE10" s="127"/>
      <c r="AF10" s="335">
        <v>90</v>
      </c>
      <c r="AG10" s="335">
        <v>91</v>
      </c>
      <c r="AH10" s="335">
        <v>65</v>
      </c>
      <c r="AI10" s="335">
        <v>37</v>
      </c>
      <c r="AJ10" s="335">
        <v>34</v>
      </c>
      <c r="AK10" s="335">
        <v>8</v>
      </c>
      <c r="AL10" s="335">
        <v>-1</v>
      </c>
      <c r="AM10" s="335">
        <v>0</v>
      </c>
      <c r="AN10" s="172">
        <v>324</v>
      </c>
      <c r="AO10" s="124"/>
      <c r="AP10" s="335">
        <v>11</v>
      </c>
      <c r="AQ10" s="335">
        <v>-6</v>
      </c>
      <c r="AR10" s="335">
        <v>-16</v>
      </c>
      <c r="AS10" s="335">
        <v>0</v>
      </c>
      <c r="AT10" s="335">
        <v>-4</v>
      </c>
      <c r="AU10" s="335">
        <v>-2</v>
      </c>
      <c r="AV10" s="335">
        <v>-1</v>
      </c>
      <c r="AW10" s="335">
        <v>1</v>
      </c>
      <c r="AX10" s="336">
        <v>-17</v>
      </c>
      <c r="AY10" s="354">
        <f t="shared" si="24"/>
        <v>-11</v>
      </c>
      <c r="AZ10" s="354">
        <f t="shared" si="11"/>
        <v>6</v>
      </c>
      <c r="BA10" s="354">
        <f t="shared" si="11"/>
        <v>16</v>
      </c>
      <c r="BB10" s="354">
        <f t="shared" si="11"/>
        <v>0</v>
      </c>
      <c r="BC10" s="354">
        <f t="shared" si="11"/>
        <v>4</v>
      </c>
      <c r="BD10" s="354">
        <f t="shared" si="11"/>
        <v>2</v>
      </c>
      <c r="BE10" s="354">
        <f t="shared" si="11"/>
        <v>1</v>
      </c>
      <c r="BF10" s="354">
        <f t="shared" si="11"/>
        <v>-1</v>
      </c>
      <c r="BG10" s="354">
        <f t="shared" si="11"/>
        <v>17</v>
      </c>
      <c r="BH10" s="317"/>
      <c r="BI10" s="355">
        <f t="shared" si="21"/>
        <v>0.8</v>
      </c>
      <c r="BJ10" s="355">
        <f t="shared" si="22"/>
        <v>0.19999999999999996</v>
      </c>
      <c r="BK10" s="337">
        <v>437394.94933333335</v>
      </c>
      <c r="BL10" s="129">
        <f t="shared" si="12"/>
        <v>437394.94933333335</v>
      </c>
      <c r="BM10" s="340">
        <v>466876.61777777778</v>
      </c>
      <c r="BN10" s="129">
        <f t="shared" si="13"/>
        <v>466876.61777777778</v>
      </c>
      <c r="BO10" s="339">
        <v>465723.86400000006</v>
      </c>
      <c r="BP10" s="129">
        <f t="shared" si="14"/>
        <v>465723.86400000006</v>
      </c>
      <c r="BQ10" s="339">
        <v>492898.45333333337</v>
      </c>
      <c r="BR10" s="129">
        <f t="shared" si="15"/>
        <v>492898.45333333337</v>
      </c>
      <c r="BS10" s="339">
        <v>655529.02222222229</v>
      </c>
      <c r="BT10" s="129">
        <f t="shared" si="16"/>
        <v>655529.02222222229</v>
      </c>
      <c r="BU10" s="342">
        <v>570024.89600000007</v>
      </c>
      <c r="BV10" s="129">
        <f t="shared" si="17"/>
        <v>570024.89600000007</v>
      </c>
      <c r="BW10" s="343">
        <v>393186.92610844446</v>
      </c>
      <c r="BX10" s="345">
        <f t="shared" si="23"/>
        <v>393186.92610844446</v>
      </c>
      <c r="BY10" s="343">
        <v>467258.89325461065</v>
      </c>
      <c r="BZ10" s="129">
        <f t="shared" si="25"/>
        <v>467258.89325461065</v>
      </c>
      <c r="CA10" s="326"/>
      <c r="CB10" s="325"/>
      <c r="CC10" s="153">
        <f>$CF$10*(CC9/$CF$9)</f>
        <v>1114.3020887686866</v>
      </c>
      <c r="CD10" s="133">
        <f>$CF$10*(CD9/$CF$9)</f>
        <v>1300.0191035634678</v>
      </c>
      <c r="CE10" s="133">
        <f>$CF$10*(CE9/$CF$9)</f>
        <v>1485.7361183582489</v>
      </c>
      <c r="CF10" s="360">
        <v>1671.45313315303</v>
      </c>
      <c r="CG10" s="133">
        <f>$CF$10*(CG9/$CF$9)</f>
        <v>2042.8871627425924</v>
      </c>
      <c r="CH10" s="133">
        <f>$CF$10*(CH9/$CF$9)</f>
        <v>2414.3211923321542</v>
      </c>
      <c r="CI10" s="133">
        <f>$CF$10*(CI9/$CF$9)</f>
        <v>2785.7552219217168</v>
      </c>
      <c r="CJ10" s="133">
        <f>$CF$10*(CJ9/$CF$9)</f>
        <v>3342.9062663060599</v>
      </c>
      <c r="CK10" s="317"/>
    </row>
    <row r="11" spans="1:89" x14ac:dyDescent="0.25">
      <c r="A11" s="124" t="s">
        <v>569</v>
      </c>
      <c r="B11" s="124" t="s">
        <v>570</v>
      </c>
      <c r="C11" s="319" t="s">
        <v>571</v>
      </c>
      <c r="D11" s="319" t="s">
        <v>554</v>
      </c>
      <c r="E11" s="125" t="s">
        <v>120</v>
      </c>
      <c r="F11" s="331">
        <v>53801.222222222219</v>
      </c>
      <c r="G11" s="348">
        <f t="shared" si="18"/>
        <v>54353</v>
      </c>
      <c r="H11" s="332">
        <v>322</v>
      </c>
      <c r="I11" s="353">
        <f t="shared" si="19"/>
        <v>704</v>
      </c>
      <c r="J11" s="333">
        <v>516.35066666666671</v>
      </c>
      <c r="K11" s="333">
        <v>166</v>
      </c>
      <c r="L11" s="317"/>
      <c r="M11" s="332">
        <v>4186</v>
      </c>
      <c r="N11" s="332">
        <v>12934</v>
      </c>
      <c r="O11" s="332">
        <v>12768</v>
      </c>
      <c r="P11" s="332">
        <v>9133</v>
      </c>
      <c r="Q11" s="332">
        <v>6547</v>
      </c>
      <c r="R11" s="332">
        <v>5407</v>
      </c>
      <c r="S11" s="332">
        <v>3186</v>
      </c>
      <c r="T11" s="332">
        <v>192</v>
      </c>
      <c r="U11" s="332">
        <v>54353</v>
      </c>
      <c r="V11" s="124"/>
      <c r="W11" s="351">
        <f t="shared" si="20"/>
        <v>7.7015068165510639E-2</v>
      </c>
      <c r="X11" s="351">
        <f t="shared" si="4"/>
        <v>0.23796294592754769</v>
      </c>
      <c r="Y11" s="351">
        <f t="shared" si="5"/>
        <v>0.23490883667874818</v>
      </c>
      <c r="Z11" s="351">
        <f t="shared" si="6"/>
        <v>0.16803120342943351</v>
      </c>
      <c r="AA11" s="351">
        <f t="shared" si="7"/>
        <v>0.12045333284271337</v>
      </c>
      <c r="AB11" s="351">
        <f t="shared" si="8"/>
        <v>9.9479329567825139E-2</v>
      </c>
      <c r="AC11" s="351">
        <f t="shared" si="9"/>
        <v>5.8616819678766578E-2</v>
      </c>
      <c r="AD11" s="351">
        <f t="shared" si="10"/>
        <v>3.5324637094548599E-3</v>
      </c>
      <c r="AE11" s="127"/>
      <c r="AF11" s="335">
        <v>65</v>
      </c>
      <c r="AG11" s="335">
        <v>224</v>
      </c>
      <c r="AH11" s="335">
        <v>83</v>
      </c>
      <c r="AI11" s="335">
        <v>179</v>
      </c>
      <c r="AJ11" s="335">
        <v>60</v>
      </c>
      <c r="AK11" s="335">
        <v>73</v>
      </c>
      <c r="AL11" s="335">
        <v>56</v>
      </c>
      <c r="AM11" s="335">
        <v>3</v>
      </c>
      <c r="AN11" s="172">
        <v>743</v>
      </c>
      <c r="AO11" s="124"/>
      <c r="AP11" s="335">
        <v>47</v>
      </c>
      <c r="AQ11" s="335">
        <v>16</v>
      </c>
      <c r="AR11" s="335">
        <v>-6</v>
      </c>
      <c r="AS11" s="335">
        <v>-9</v>
      </c>
      <c r="AT11" s="335">
        <v>-7</v>
      </c>
      <c r="AU11" s="335">
        <v>3</v>
      </c>
      <c r="AV11" s="335">
        <v>-5</v>
      </c>
      <c r="AW11" s="335">
        <v>0</v>
      </c>
      <c r="AX11" s="336">
        <v>39</v>
      </c>
      <c r="AY11" s="354">
        <f t="shared" si="24"/>
        <v>-47</v>
      </c>
      <c r="AZ11" s="354">
        <f t="shared" si="11"/>
        <v>-16</v>
      </c>
      <c r="BA11" s="354">
        <f t="shared" si="11"/>
        <v>6</v>
      </c>
      <c r="BB11" s="354">
        <f t="shared" si="11"/>
        <v>9</v>
      </c>
      <c r="BC11" s="354">
        <f t="shared" si="11"/>
        <v>7</v>
      </c>
      <c r="BD11" s="354">
        <f t="shared" si="11"/>
        <v>-3</v>
      </c>
      <c r="BE11" s="354">
        <f t="shared" si="11"/>
        <v>5</v>
      </c>
      <c r="BF11" s="354">
        <f t="shared" si="11"/>
        <v>0</v>
      </c>
      <c r="BG11" s="354">
        <f t="shared" si="11"/>
        <v>-39</v>
      </c>
      <c r="BH11" s="317"/>
      <c r="BI11" s="355">
        <f t="shared" si="21"/>
        <v>0.8</v>
      </c>
      <c r="BJ11" s="355">
        <f t="shared" si="22"/>
        <v>0.19999999999999996</v>
      </c>
      <c r="BK11" s="337">
        <v>621103.38666666672</v>
      </c>
      <c r="BL11" s="129">
        <f t="shared" si="12"/>
        <v>621103.38666666672</v>
      </c>
      <c r="BM11" s="340">
        <v>816580.63288888894</v>
      </c>
      <c r="BN11" s="129">
        <f t="shared" si="13"/>
        <v>816580.63288888894</v>
      </c>
      <c r="BO11" s="339">
        <v>992708.34755555587</v>
      </c>
      <c r="BP11" s="129">
        <f t="shared" si="14"/>
        <v>992708.34755555587</v>
      </c>
      <c r="BQ11" s="339">
        <v>436250.34666666668</v>
      </c>
      <c r="BR11" s="129">
        <f t="shared" si="15"/>
        <v>436250.34666666668</v>
      </c>
      <c r="BS11" s="339">
        <v>283744.1368888889</v>
      </c>
      <c r="BT11" s="129">
        <f t="shared" si="16"/>
        <v>283744.1368888889</v>
      </c>
      <c r="BU11" s="342">
        <v>632430.53688888892</v>
      </c>
      <c r="BV11" s="129">
        <f t="shared" si="17"/>
        <v>632430.53688888892</v>
      </c>
      <c r="BW11" s="343">
        <v>1049757.3476408888</v>
      </c>
      <c r="BX11" s="345">
        <f t="shared" si="23"/>
        <v>1049757.3476408888</v>
      </c>
      <c r="BY11" s="343">
        <v>535297.61913234787</v>
      </c>
      <c r="BZ11" s="129">
        <f t="shared" si="25"/>
        <v>535297.61913234787</v>
      </c>
      <c r="CA11" s="326"/>
      <c r="CB11" s="325"/>
      <c r="CC11" s="319"/>
      <c r="CD11" s="319"/>
      <c r="CE11" s="319"/>
      <c r="CF11" s="319"/>
      <c r="CG11" s="319"/>
      <c r="CH11" s="319"/>
      <c r="CI11" s="319"/>
      <c r="CJ11" s="319"/>
      <c r="CK11" s="317"/>
    </row>
    <row r="12" spans="1:89" x14ac:dyDescent="0.25">
      <c r="A12" s="124" t="s">
        <v>572</v>
      </c>
      <c r="B12" s="124" t="s">
        <v>573</v>
      </c>
      <c r="C12" s="319" t="s">
        <v>574</v>
      </c>
      <c r="D12" s="319" t="s">
        <v>554</v>
      </c>
      <c r="E12" s="125" t="s">
        <v>121</v>
      </c>
      <c r="F12" s="331">
        <v>83437.777777777781</v>
      </c>
      <c r="G12" s="348">
        <f t="shared" si="18"/>
        <v>80702</v>
      </c>
      <c r="H12" s="332">
        <v>404</v>
      </c>
      <c r="I12" s="353">
        <f t="shared" si="19"/>
        <v>1112</v>
      </c>
      <c r="J12" s="333">
        <v>846.24888888888881</v>
      </c>
      <c r="K12" s="333">
        <v>283</v>
      </c>
      <c r="L12" s="317"/>
      <c r="M12" s="332">
        <v>3379</v>
      </c>
      <c r="N12" s="332">
        <v>12960</v>
      </c>
      <c r="O12" s="332">
        <v>23202</v>
      </c>
      <c r="P12" s="332">
        <v>14485</v>
      </c>
      <c r="Q12" s="332">
        <v>11575</v>
      </c>
      <c r="R12" s="332">
        <v>8301</v>
      </c>
      <c r="S12" s="332">
        <v>6386</v>
      </c>
      <c r="T12" s="332">
        <v>414</v>
      </c>
      <c r="U12" s="332">
        <v>80702</v>
      </c>
      <c r="V12" s="124"/>
      <c r="W12" s="351">
        <f t="shared" si="20"/>
        <v>4.1870089960595769E-2</v>
      </c>
      <c r="X12" s="351">
        <f t="shared" si="4"/>
        <v>0.16059081559316993</v>
      </c>
      <c r="Y12" s="351">
        <f t="shared" si="5"/>
        <v>0.28750216847166116</v>
      </c>
      <c r="Z12" s="351">
        <f t="shared" si="6"/>
        <v>0.179487497211965</v>
      </c>
      <c r="AA12" s="351">
        <f t="shared" si="7"/>
        <v>0.14342891130331342</v>
      </c>
      <c r="AB12" s="351">
        <f t="shared" si="8"/>
        <v>0.10285990433942158</v>
      </c>
      <c r="AC12" s="351">
        <f t="shared" si="9"/>
        <v>7.9130628732869079E-2</v>
      </c>
      <c r="AD12" s="351">
        <f t="shared" si="10"/>
        <v>5.1299843870040397E-3</v>
      </c>
      <c r="AE12" s="127"/>
      <c r="AF12" s="335">
        <v>26</v>
      </c>
      <c r="AG12" s="335">
        <v>158</v>
      </c>
      <c r="AH12" s="335">
        <v>382</v>
      </c>
      <c r="AI12" s="335">
        <v>355</v>
      </c>
      <c r="AJ12" s="335">
        <v>195</v>
      </c>
      <c r="AK12" s="335">
        <v>189</v>
      </c>
      <c r="AL12" s="335">
        <v>84</v>
      </c>
      <c r="AM12" s="335">
        <v>1</v>
      </c>
      <c r="AN12" s="172">
        <v>1390</v>
      </c>
      <c r="AO12" s="124"/>
      <c r="AP12" s="335">
        <v>22</v>
      </c>
      <c r="AQ12" s="335">
        <v>29</v>
      </c>
      <c r="AR12" s="335">
        <v>67</v>
      </c>
      <c r="AS12" s="335">
        <v>38</v>
      </c>
      <c r="AT12" s="335">
        <v>51</v>
      </c>
      <c r="AU12" s="335">
        <v>39</v>
      </c>
      <c r="AV12" s="335">
        <v>28</v>
      </c>
      <c r="AW12" s="335">
        <v>4</v>
      </c>
      <c r="AX12" s="336">
        <v>278</v>
      </c>
      <c r="AY12" s="354">
        <f t="shared" si="24"/>
        <v>-22</v>
      </c>
      <c r="AZ12" s="354">
        <f t="shared" si="11"/>
        <v>-29</v>
      </c>
      <c r="BA12" s="354">
        <f t="shared" si="11"/>
        <v>-67</v>
      </c>
      <c r="BB12" s="354">
        <f t="shared" si="11"/>
        <v>-38</v>
      </c>
      <c r="BC12" s="354">
        <f t="shared" si="11"/>
        <v>-51</v>
      </c>
      <c r="BD12" s="354">
        <f t="shared" si="11"/>
        <v>-39</v>
      </c>
      <c r="BE12" s="354">
        <f t="shared" si="11"/>
        <v>-28</v>
      </c>
      <c r="BF12" s="354">
        <f t="shared" si="11"/>
        <v>-4</v>
      </c>
      <c r="BG12" s="354">
        <f t="shared" si="11"/>
        <v>-278</v>
      </c>
      <c r="BH12" s="317"/>
      <c r="BI12" s="355">
        <f t="shared" si="21"/>
        <v>0.8</v>
      </c>
      <c r="BJ12" s="355">
        <f t="shared" si="22"/>
        <v>0.19999999999999996</v>
      </c>
      <c r="BK12" s="337">
        <v>810440.77333333332</v>
      </c>
      <c r="BL12" s="129">
        <f t="shared" si="12"/>
        <v>810440.77333333332</v>
      </c>
      <c r="BM12" s="340">
        <v>940347.37955555553</v>
      </c>
      <c r="BN12" s="129">
        <f t="shared" si="13"/>
        <v>940347.37955555553</v>
      </c>
      <c r="BO12" s="339">
        <v>1553232.7617777779</v>
      </c>
      <c r="BP12" s="129">
        <f t="shared" si="14"/>
        <v>1553232.7617777779</v>
      </c>
      <c r="BQ12" s="339">
        <v>1318162.7733333334</v>
      </c>
      <c r="BR12" s="129">
        <f t="shared" si="15"/>
        <v>1318162.7733333334</v>
      </c>
      <c r="BS12" s="339">
        <v>1618213.0684444448</v>
      </c>
      <c r="BT12" s="129">
        <f t="shared" si="16"/>
        <v>1618213.0684444448</v>
      </c>
      <c r="BU12" s="342">
        <v>2032013.4862222217</v>
      </c>
      <c r="BV12" s="129">
        <f t="shared" si="17"/>
        <v>2032013.4862222217</v>
      </c>
      <c r="BW12" s="343">
        <v>1414590.9784035552</v>
      </c>
      <c r="BX12" s="345">
        <f t="shared" si="23"/>
        <v>1414590.9784035552</v>
      </c>
      <c r="BY12" s="343">
        <v>1248370.1250550298</v>
      </c>
      <c r="BZ12" s="129">
        <f t="shared" si="25"/>
        <v>1248370.1250550298</v>
      </c>
      <c r="CA12" s="326"/>
      <c r="CB12" s="325"/>
      <c r="CC12" s="317"/>
      <c r="CD12" s="317"/>
      <c r="CE12" s="317"/>
      <c r="CF12" s="317"/>
      <c r="CG12" s="317"/>
      <c r="CH12" s="317"/>
      <c r="CI12" s="317"/>
      <c r="CJ12" s="317"/>
      <c r="CK12" s="317"/>
    </row>
    <row r="13" spans="1:89" x14ac:dyDescent="0.25">
      <c r="A13" s="124" t="s">
        <v>575</v>
      </c>
      <c r="B13" s="124" t="s">
        <v>576</v>
      </c>
      <c r="C13" s="319" t="s">
        <v>577</v>
      </c>
      <c r="D13" s="319" t="s">
        <v>578</v>
      </c>
      <c r="E13" s="125" t="s">
        <v>122</v>
      </c>
      <c r="F13" s="331">
        <v>38148.111111111117</v>
      </c>
      <c r="G13" s="348">
        <f t="shared" si="18"/>
        <v>40616</v>
      </c>
      <c r="H13" s="332">
        <v>306</v>
      </c>
      <c r="I13" s="353">
        <f t="shared" si="19"/>
        <v>275</v>
      </c>
      <c r="J13" s="333">
        <v>138.40755555555546</v>
      </c>
      <c r="K13" s="333">
        <v>71</v>
      </c>
      <c r="L13" s="317"/>
      <c r="M13" s="332">
        <v>4834</v>
      </c>
      <c r="N13" s="332">
        <v>11811</v>
      </c>
      <c r="O13" s="332">
        <v>8254</v>
      </c>
      <c r="P13" s="332">
        <v>7291</v>
      </c>
      <c r="Q13" s="332">
        <v>4274</v>
      </c>
      <c r="R13" s="332">
        <v>2316</v>
      </c>
      <c r="S13" s="332">
        <v>1649</v>
      </c>
      <c r="T13" s="332">
        <v>187</v>
      </c>
      <c r="U13" s="332">
        <v>40616</v>
      </c>
      <c r="V13" s="124"/>
      <c r="W13" s="351">
        <f t="shared" si="20"/>
        <v>0.11901713610399843</v>
      </c>
      <c r="X13" s="351">
        <f t="shared" si="4"/>
        <v>0.29079673035257042</v>
      </c>
      <c r="Y13" s="351">
        <f t="shared" si="5"/>
        <v>0.203220405751428</v>
      </c>
      <c r="Z13" s="351">
        <f t="shared" si="6"/>
        <v>0.17951053771912548</v>
      </c>
      <c r="AA13" s="351">
        <f t="shared" si="7"/>
        <v>0.10522946622020879</v>
      </c>
      <c r="AB13" s="351">
        <f t="shared" si="8"/>
        <v>5.7021863305101436E-2</v>
      </c>
      <c r="AC13" s="351">
        <f t="shared" si="9"/>
        <v>4.0599763639944851E-2</v>
      </c>
      <c r="AD13" s="351">
        <f t="shared" si="10"/>
        <v>4.6040969076226118E-3</v>
      </c>
      <c r="AE13" s="127"/>
      <c r="AF13" s="335">
        <v>20</v>
      </c>
      <c r="AG13" s="335">
        <v>47</v>
      </c>
      <c r="AH13" s="335">
        <v>62</v>
      </c>
      <c r="AI13" s="335">
        <v>44</v>
      </c>
      <c r="AJ13" s="335">
        <v>63</v>
      </c>
      <c r="AK13" s="335">
        <v>38</v>
      </c>
      <c r="AL13" s="335">
        <v>12</v>
      </c>
      <c r="AM13" s="335">
        <v>1</v>
      </c>
      <c r="AN13" s="172">
        <v>287</v>
      </c>
      <c r="AO13" s="124"/>
      <c r="AP13" s="335">
        <v>2</v>
      </c>
      <c r="AQ13" s="335">
        <v>12</v>
      </c>
      <c r="AR13" s="335">
        <v>-24</v>
      </c>
      <c r="AS13" s="335">
        <v>21</v>
      </c>
      <c r="AT13" s="335">
        <v>-2</v>
      </c>
      <c r="AU13" s="335">
        <v>3</v>
      </c>
      <c r="AV13" s="335">
        <v>1</v>
      </c>
      <c r="AW13" s="335">
        <v>-1</v>
      </c>
      <c r="AX13" s="336">
        <v>12</v>
      </c>
      <c r="AY13" s="354">
        <f t="shared" si="24"/>
        <v>-2</v>
      </c>
      <c r="AZ13" s="354">
        <f t="shared" si="11"/>
        <v>-12</v>
      </c>
      <c r="BA13" s="354">
        <f t="shared" si="11"/>
        <v>24</v>
      </c>
      <c r="BB13" s="354">
        <f t="shared" si="11"/>
        <v>-21</v>
      </c>
      <c r="BC13" s="354">
        <f t="shared" si="11"/>
        <v>2</v>
      </c>
      <c r="BD13" s="354">
        <f t="shared" si="11"/>
        <v>-3</v>
      </c>
      <c r="BE13" s="354">
        <f t="shared" si="11"/>
        <v>-1</v>
      </c>
      <c r="BF13" s="354">
        <f t="shared" si="11"/>
        <v>1</v>
      </c>
      <c r="BG13" s="354">
        <f t="shared" si="11"/>
        <v>-12</v>
      </c>
      <c r="BH13" s="317"/>
      <c r="BI13" s="355">
        <f t="shared" si="21"/>
        <v>0.8</v>
      </c>
      <c r="BJ13" s="355">
        <f t="shared" si="22"/>
        <v>0.19999999999999996</v>
      </c>
      <c r="BK13" s="337">
        <v>295391.90933333337</v>
      </c>
      <c r="BL13" s="129">
        <f t="shared" si="12"/>
        <v>295391.90933333337</v>
      </c>
      <c r="BM13" s="340">
        <v>334249.52355555556</v>
      </c>
      <c r="BN13" s="129">
        <f t="shared" si="13"/>
        <v>334249.52355555556</v>
      </c>
      <c r="BO13" s="339">
        <v>226091.28622222226</v>
      </c>
      <c r="BP13" s="129">
        <f t="shared" si="14"/>
        <v>226091.28622222226</v>
      </c>
      <c r="BQ13" s="339">
        <v>359558.39999999997</v>
      </c>
      <c r="BR13" s="129">
        <f t="shared" si="15"/>
        <v>359558.39999999997</v>
      </c>
      <c r="BS13" s="339">
        <v>387157.60711111105</v>
      </c>
      <c r="BT13" s="129">
        <f t="shared" si="16"/>
        <v>387157.60711111105</v>
      </c>
      <c r="BU13" s="342">
        <v>176600.36800000002</v>
      </c>
      <c r="BV13" s="129">
        <f t="shared" si="17"/>
        <v>176600.36800000002</v>
      </c>
      <c r="BW13" s="343">
        <v>62820.487523555552</v>
      </c>
      <c r="BX13" s="345">
        <f t="shared" si="23"/>
        <v>62820.487523555552</v>
      </c>
      <c r="BY13" s="343">
        <v>238968.26328361078</v>
      </c>
      <c r="BZ13" s="129">
        <f t="shared" si="25"/>
        <v>238968.26328361078</v>
      </c>
      <c r="CA13" s="326"/>
      <c r="CB13" s="325"/>
      <c r="CC13" s="134" t="s">
        <v>579</v>
      </c>
      <c r="CD13" s="135">
        <f>BL1</f>
        <v>60</v>
      </c>
      <c r="CE13" s="317"/>
      <c r="CF13" s="317"/>
      <c r="CG13" s="317"/>
      <c r="CH13" s="317"/>
      <c r="CI13" s="317"/>
      <c r="CJ13" s="317"/>
      <c r="CK13" s="317"/>
    </row>
    <row r="14" spans="1:89" x14ac:dyDescent="0.25">
      <c r="A14" s="124" t="s">
        <v>580</v>
      </c>
      <c r="B14" s="124" t="s">
        <v>581</v>
      </c>
      <c r="C14" s="319"/>
      <c r="D14" s="319" t="s">
        <v>582</v>
      </c>
      <c r="E14" s="125" t="s">
        <v>123</v>
      </c>
      <c r="F14" s="331">
        <v>65624.333333333343</v>
      </c>
      <c r="G14" s="348">
        <f t="shared" si="18"/>
        <v>75390</v>
      </c>
      <c r="H14" s="332">
        <v>106</v>
      </c>
      <c r="I14" s="353">
        <f t="shared" si="19"/>
        <v>516</v>
      </c>
      <c r="J14" s="333">
        <v>231.50266666666664</v>
      </c>
      <c r="K14" s="333">
        <v>320</v>
      </c>
      <c r="L14" s="317"/>
      <c r="M14" s="332">
        <v>6289</v>
      </c>
      <c r="N14" s="332">
        <v>11699</v>
      </c>
      <c r="O14" s="332">
        <v>45638</v>
      </c>
      <c r="P14" s="332">
        <v>9613</v>
      </c>
      <c r="Q14" s="332">
        <v>1747</v>
      </c>
      <c r="R14" s="332">
        <v>345</v>
      </c>
      <c r="S14" s="332">
        <v>44</v>
      </c>
      <c r="T14" s="332">
        <v>15</v>
      </c>
      <c r="U14" s="332">
        <v>75390</v>
      </c>
      <c r="V14" s="124"/>
      <c r="W14" s="351">
        <f t="shared" si="20"/>
        <v>8.3419551664677016E-2</v>
      </c>
      <c r="X14" s="351">
        <f t="shared" si="4"/>
        <v>0.15517973205995489</v>
      </c>
      <c r="Y14" s="351">
        <f t="shared" si="5"/>
        <v>0.60535880090197636</v>
      </c>
      <c r="Z14" s="351">
        <f t="shared" si="6"/>
        <v>0.1275102798779679</v>
      </c>
      <c r="AA14" s="351">
        <f t="shared" si="7"/>
        <v>2.3172834593447406E-2</v>
      </c>
      <c r="AB14" s="351">
        <f t="shared" si="8"/>
        <v>4.5762037405491446E-3</v>
      </c>
      <c r="AC14" s="351">
        <f t="shared" si="9"/>
        <v>5.8363178140336913E-4</v>
      </c>
      <c r="AD14" s="351">
        <f t="shared" si="10"/>
        <v>1.9896538002387584E-4</v>
      </c>
      <c r="AE14" s="127"/>
      <c r="AF14" s="335">
        <v>-214</v>
      </c>
      <c r="AG14" s="335">
        <v>123</v>
      </c>
      <c r="AH14" s="335">
        <v>517</v>
      </c>
      <c r="AI14" s="335">
        <v>84</v>
      </c>
      <c r="AJ14" s="335">
        <v>-4</v>
      </c>
      <c r="AK14" s="335">
        <v>1</v>
      </c>
      <c r="AL14" s="335">
        <v>0</v>
      </c>
      <c r="AM14" s="335">
        <v>0</v>
      </c>
      <c r="AN14" s="172">
        <v>507</v>
      </c>
      <c r="AO14" s="124"/>
      <c r="AP14" s="335">
        <v>-31</v>
      </c>
      <c r="AQ14" s="335">
        <v>4</v>
      </c>
      <c r="AR14" s="335">
        <v>18</v>
      </c>
      <c r="AS14" s="335">
        <v>-2</v>
      </c>
      <c r="AT14" s="335">
        <v>1</v>
      </c>
      <c r="AU14" s="335">
        <v>1</v>
      </c>
      <c r="AV14" s="335">
        <v>0</v>
      </c>
      <c r="AW14" s="335">
        <v>0</v>
      </c>
      <c r="AX14" s="336">
        <v>-9</v>
      </c>
      <c r="AY14" s="354">
        <f t="shared" si="24"/>
        <v>31</v>
      </c>
      <c r="AZ14" s="354">
        <f t="shared" si="11"/>
        <v>-4</v>
      </c>
      <c r="BA14" s="354">
        <f t="shared" si="11"/>
        <v>-18</v>
      </c>
      <c r="BB14" s="354">
        <f t="shared" si="11"/>
        <v>2</v>
      </c>
      <c r="BC14" s="354">
        <f t="shared" si="11"/>
        <v>-1</v>
      </c>
      <c r="BD14" s="354">
        <f t="shared" si="11"/>
        <v>-1</v>
      </c>
      <c r="BE14" s="354">
        <f t="shared" si="11"/>
        <v>0</v>
      </c>
      <c r="BF14" s="354">
        <f t="shared" si="11"/>
        <v>0</v>
      </c>
      <c r="BG14" s="354">
        <f t="shared" si="11"/>
        <v>9</v>
      </c>
      <c r="BH14" s="317"/>
      <c r="BI14" s="355">
        <f t="shared" si="21"/>
        <v>1</v>
      </c>
      <c r="BJ14" s="355">
        <f t="shared" si="22"/>
        <v>0</v>
      </c>
      <c r="BK14" s="337">
        <v>719290.17333333346</v>
      </c>
      <c r="BL14" s="129">
        <f t="shared" si="12"/>
        <v>719290.17333333346</v>
      </c>
      <c r="BM14" s="340">
        <v>749594.4055555556</v>
      </c>
      <c r="BN14" s="129">
        <f t="shared" si="13"/>
        <v>749594.4055555556</v>
      </c>
      <c r="BO14" s="339">
        <v>996051.21222222224</v>
      </c>
      <c r="BP14" s="129">
        <f t="shared" si="14"/>
        <v>996051.21222222224</v>
      </c>
      <c r="BQ14" s="339">
        <v>596540.66666666663</v>
      </c>
      <c r="BR14" s="129">
        <f t="shared" si="15"/>
        <v>596540.66666666663</v>
      </c>
      <c r="BS14" s="339">
        <v>703054.82</v>
      </c>
      <c r="BT14" s="129">
        <f t="shared" si="16"/>
        <v>703054.82</v>
      </c>
      <c r="BU14" s="342">
        <v>2172769.6666666665</v>
      </c>
      <c r="BV14" s="129">
        <f t="shared" si="17"/>
        <v>2172769.6666666665</v>
      </c>
      <c r="BW14" s="343">
        <v>396708.41815111111</v>
      </c>
      <c r="BX14" s="345">
        <f t="shared" si="23"/>
        <v>396708.41815111111</v>
      </c>
      <c r="BY14" s="343">
        <v>437255.78763350163</v>
      </c>
      <c r="BZ14" s="129">
        <f t="shared" si="25"/>
        <v>437255.78763350163</v>
      </c>
      <c r="CA14" s="326"/>
      <c r="CB14" s="325"/>
      <c r="CC14" s="136" t="s">
        <v>583</v>
      </c>
      <c r="CD14" s="137">
        <f>BN1</f>
        <v>62</v>
      </c>
      <c r="CE14" s="317"/>
      <c r="CF14" s="317"/>
      <c r="CG14" s="317"/>
      <c r="CH14" s="317"/>
      <c r="CI14" s="317"/>
      <c r="CJ14" s="317"/>
      <c r="CK14" s="317"/>
    </row>
    <row r="15" spans="1:89" x14ac:dyDescent="0.25">
      <c r="A15" s="124" t="s">
        <v>584</v>
      </c>
      <c r="B15" s="124" t="s">
        <v>585</v>
      </c>
      <c r="C15" s="319"/>
      <c r="D15" s="319" t="s">
        <v>582</v>
      </c>
      <c r="E15" s="125" t="s">
        <v>124</v>
      </c>
      <c r="F15" s="331">
        <v>171351.55555555553</v>
      </c>
      <c r="G15" s="348">
        <f t="shared" si="18"/>
        <v>150957</v>
      </c>
      <c r="H15" s="332">
        <v>1065</v>
      </c>
      <c r="I15" s="353">
        <f t="shared" si="19"/>
        <v>1944</v>
      </c>
      <c r="J15" s="333">
        <v>1568.816</v>
      </c>
      <c r="K15" s="333">
        <v>237</v>
      </c>
      <c r="L15" s="317"/>
      <c r="M15" s="332">
        <v>4096</v>
      </c>
      <c r="N15" s="332">
        <v>9966</v>
      </c>
      <c r="O15" s="332">
        <v>29728</v>
      </c>
      <c r="P15" s="332">
        <v>35531</v>
      </c>
      <c r="Q15" s="332">
        <v>31576</v>
      </c>
      <c r="R15" s="332">
        <v>19692</v>
      </c>
      <c r="S15" s="332">
        <v>16199</v>
      </c>
      <c r="T15" s="332">
        <v>4169</v>
      </c>
      <c r="U15" s="332">
        <v>150957</v>
      </c>
      <c r="V15" s="124"/>
      <c r="W15" s="351">
        <f t="shared" si="20"/>
        <v>2.7133554588392721E-2</v>
      </c>
      <c r="X15" s="351">
        <f t="shared" si="4"/>
        <v>6.6018800055644991E-2</v>
      </c>
      <c r="Y15" s="351">
        <f t="shared" si="5"/>
        <v>0.19693025166106903</v>
      </c>
      <c r="Z15" s="351">
        <f t="shared" si="6"/>
        <v>0.23537166212895064</v>
      </c>
      <c r="AA15" s="351">
        <f t="shared" si="7"/>
        <v>0.20917214836012904</v>
      </c>
      <c r="AB15" s="351">
        <f t="shared" si="8"/>
        <v>0.13044774339712634</v>
      </c>
      <c r="AC15" s="351">
        <f t="shared" si="9"/>
        <v>0.10730870380306975</v>
      </c>
      <c r="AD15" s="351">
        <f t="shared" si="10"/>
        <v>2.7617136005617493E-2</v>
      </c>
      <c r="AE15" s="127"/>
      <c r="AF15" s="335">
        <v>16</v>
      </c>
      <c r="AG15" s="335">
        <v>64</v>
      </c>
      <c r="AH15" s="335">
        <v>419</v>
      </c>
      <c r="AI15" s="335">
        <v>680</v>
      </c>
      <c r="AJ15" s="335">
        <v>407</v>
      </c>
      <c r="AK15" s="335">
        <v>156</v>
      </c>
      <c r="AL15" s="335">
        <v>159</v>
      </c>
      <c r="AM15" s="335">
        <v>60</v>
      </c>
      <c r="AN15" s="172">
        <v>1961</v>
      </c>
      <c r="AO15" s="124"/>
      <c r="AP15" s="335">
        <v>17</v>
      </c>
      <c r="AQ15" s="335">
        <v>72</v>
      </c>
      <c r="AR15" s="335">
        <v>-11</v>
      </c>
      <c r="AS15" s="335">
        <v>-6</v>
      </c>
      <c r="AT15" s="335">
        <v>-23</v>
      </c>
      <c r="AU15" s="335">
        <v>-6</v>
      </c>
      <c r="AV15" s="335">
        <v>-11</v>
      </c>
      <c r="AW15" s="335">
        <v>-15</v>
      </c>
      <c r="AX15" s="336">
        <v>17</v>
      </c>
      <c r="AY15" s="354">
        <f t="shared" si="24"/>
        <v>-17</v>
      </c>
      <c r="AZ15" s="354">
        <f t="shared" si="11"/>
        <v>-72</v>
      </c>
      <c r="BA15" s="354">
        <f t="shared" si="11"/>
        <v>11</v>
      </c>
      <c r="BB15" s="354">
        <f t="shared" si="11"/>
        <v>6</v>
      </c>
      <c r="BC15" s="354">
        <f t="shared" si="11"/>
        <v>23</v>
      </c>
      <c r="BD15" s="354">
        <f t="shared" si="11"/>
        <v>6</v>
      </c>
      <c r="BE15" s="354">
        <f t="shared" si="11"/>
        <v>11</v>
      </c>
      <c r="BF15" s="354">
        <f t="shared" si="11"/>
        <v>15</v>
      </c>
      <c r="BG15" s="354">
        <f t="shared" si="11"/>
        <v>-17</v>
      </c>
      <c r="BH15" s="317"/>
      <c r="BI15" s="355">
        <f t="shared" si="21"/>
        <v>1</v>
      </c>
      <c r="BJ15" s="355">
        <f t="shared" si="22"/>
        <v>0</v>
      </c>
      <c r="BK15" s="337">
        <v>1517737.4466666665</v>
      </c>
      <c r="BL15" s="129">
        <f t="shared" si="12"/>
        <v>1517737.4466666665</v>
      </c>
      <c r="BM15" s="340">
        <v>1612781.9844444445</v>
      </c>
      <c r="BN15" s="129">
        <f t="shared" si="13"/>
        <v>1612781.9844444445</v>
      </c>
      <c r="BO15" s="339">
        <v>3050933.595555556</v>
      </c>
      <c r="BP15" s="129">
        <f t="shared" si="14"/>
        <v>3050933.595555556</v>
      </c>
      <c r="BQ15" s="339">
        <v>2054860.7999999998</v>
      </c>
      <c r="BR15" s="129">
        <f t="shared" si="15"/>
        <v>2054860.7999999998</v>
      </c>
      <c r="BS15" s="339">
        <v>1855596.3422222224</v>
      </c>
      <c r="BT15" s="129">
        <f t="shared" si="16"/>
        <v>1855596.3422222224</v>
      </c>
      <c r="BU15" s="342">
        <v>2215591.14</v>
      </c>
      <c r="BV15" s="129">
        <f t="shared" si="17"/>
        <v>2215591.14</v>
      </c>
      <c r="BW15" s="343">
        <v>1592630.4242488889</v>
      </c>
      <c r="BX15" s="345">
        <f t="shared" si="23"/>
        <v>1592630.4242488889</v>
      </c>
      <c r="BY15" s="343">
        <v>3711429.8372996631</v>
      </c>
      <c r="BZ15" s="129">
        <f t="shared" si="25"/>
        <v>3711429.8372996631</v>
      </c>
      <c r="CA15" s="326"/>
      <c r="CB15" s="325"/>
      <c r="CC15" s="136" t="s">
        <v>586</v>
      </c>
      <c r="CD15" s="137">
        <f>BP1</f>
        <v>64</v>
      </c>
      <c r="CE15" s="317"/>
      <c r="CF15" s="317"/>
      <c r="CG15" s="317"/>
      <c r="CH15" s="317"/>
      <c r="CI15" s="317"/>
      <c r="CJ15" s="317"/>
      <c r="CK15" s="317"/>
    </row>
    <row r="16" spans="1:89" x14ac:dyDescent="0.25">
      <c r="A16" s="124" t="s">
        <v>587</v>
      </c>
      <c r="B16" s="124" t="s">
        <v>588</v>
      </c>
      <c r="C16" s="319"/>
      <c r="D16" s="319" t="s">
        <v>589</v>
      </c>
      <c r="E16" s="125" t="s">
        <v>125</v>
      </c>
      <c r="F16" s="331">
        <v>84106.111111111109</v>
      </c>
      <c r="G16" s="348">
        <f t="shared" si="18"/>
        <v>111041</v>
      </c>
      <c r="H16" s="332">
        <v>1162</v>
      </c>
      <c r="I16" s="353">
        <f t="shared" si="19"/>
        <v>1037</v>
      </c>
      <c r="J16" s="333">
        <v>637.68666666666672</v>
      </c>
      <c r="K16" s="333">
        <v>130</v>
      </c>
      <c r="L16" s="317"/>
      <c r="M16" s="332">
        <v>64730</v>
      </c>
      <c r="N16" s="332">
        <v>18136</v>
      </c>
      <c r="O16" s="332">
        <v>13355</v>
      </c>
      <c r="P16" s="332">
        <v>8852</v>
      </c>
      <c r="Q16" s="332">
        <v>3764</v>
      </c>
      <c r="R16" s="332">
        <v>1493</v>
      </c>
      <c r="S16" s="332">
        <v>661</v>
      </c>
      <c r="T16" s="332">
        <v>50</v>
      </c>
      <c r="U16" s="332">
        <v>111041</v>
      </c>
      <c r="V16" s="124"/>
      <c r="W16" s="351">
        <f t="shared" si="20"/>
        <v>0.58293783377311081</v>
      </c>
      <c r="X16" s="351">
        <f t="shared" si="4"/>
        <v>0.16332705937446529</v>
      </c>
      <c r="Y16" s="351">
        <f t="shared" si="5"/>
        <v>0.1202708909321782</v>
      </c>
      <c r="Z16" s="351">
        <f t="shared" si="6"/>
        <v>7.9718302248718939E-2</v>
      </c>
      <c r="AA16" s="351">
        <f t="shared" si="7"/>
        <v>3.3897389252618405E-2</v>
      </c>
      <c r="AB16" s="351">
        <f t="shared" si="8"/>
        <v>1.3445484100467395E-2</v>
      </c>
      <c r="AC16" s="351">
        <f t="shared" si="9"/>
        <v>5.9527561891553572E-3</v>
      </c>
      <c r="AD16" s="351">
        <f t="shared" si="10"/>
        <v>4.5028412928557922E-4</v>
      </c>
      <c r="AE16" s="127"/>
      <c r="AF16" s="335">
        <v>53</v>
      </c>
      <c r="AG16" s="335">
        <v>257</v>
      </c>
      <c r="AH16" s="335">
        <v>262</v>
      </c>
      <c r="AI16" s="335">
        <v>239</v>
      </c>
      <c r="AJ16" s="335">
        <v>71</v>
      </c>
      <c r="AK16" s="335">
        <v>50</v>
      </c>
      <c r="AL16" s="335">
        <v>29</v>
      </c>
      <c r="AM16" s="335">
        <v>0</v>
      </c>
      <c r="AN16" s="172">
        <v>961</v>
      </c>
      <c r="AO16" s="124"/>
      <c r="AP16" s="335">
        <v>-26</v>
      </c>
      <c r="AQ16" s="335">
        <v>-34</v>
      </c>
      <c r="AR16" s="335">
        <v>-13</v>
      </c>
      <c r="AS16" s="335">
        <v>4</v>
      </c>
      <c r="AT16" s="335">
        <v>-7</v>
      </c>
      <c r="AU16" s="335">
        <v>-1</v>
      </c>
      <c r="AV16" s="335">
        <v>1</v>
      </c>
      <c r="AW16" s="335">
        <v>0</v>
      </c>
      <c r="AX16" s="336">
        <v>-76</v>
      </c>
      <c r="AY16" s="354">
        <f t="shared" si="24"/>
        <v>26</v>
      </c>
      <c r="AZ16" s="354">
        <f t="shared" si="11"/>
        <v>34</v>
      </c>
      <c r="BA16" s="354">
        <f t="shared" si="11"/>
        <v>13</v>
      </c>
      <c r="BB16" s="354">
        <f t="shared" si="11"/>
        <v>-4</v>
      </c>
      <c r="BC16" s="354">
        <f t="shared" si="11"/>
        <v>7</v>
      </c>
      <c r="BD16" s="354">
        <f t="shared" si="11"/>
        <v>1</v>
      </c>
      <c r="BE16" s="354">
        <f t="shared" si="11"/>
        <v>-1</v>
      </c>
      <c r="BF16" s="354">
        <f t="shared" si="11"/>
        <v>0</v>
      </c>
      <c r="BG16" s="354">
        <f t="shared" si="11"/>
        <v>76</v>
      </c>
      <c r="BH16" s="317"/>
      <c r="BI16" s="355">
        <f t="shared" si="21"/>
        <v>1</v>
      </c>
      <c r="BJ16" s="355">
        <f t="shared" si="22"/>
        <v>0</v>
      </c>
      <c r="BK16" s="337">
        <v>698661.35333333351</v>
      </c>
      <c r="BL16" s="129">
        <f t="shared" si="12"/>
        <v>698661.35333333351</v>
      </c>
      <c r="BM16" s="340">
        <v>1371838.3166666667</v>
      </c>
      <c r="BN16" s="129">
        <f t="shared" si="13"/>
        <v>1371838.3166666667</v>
      </c>
      <c r="BO16" s="339">
        <v>1382771.1688888893</v>
      </c>
      <c r="BP16" s="129">
        <f t="shared" si="14"/>
        <v>1382771.1688888893</v>
      </c>
      <c r="BQ16" s="339">
        <v>1079530.6666666665</v>
      </c>
      <c r="BR16" s="129">
        <f t="shared" si="15"/>
        <v>1079530.6666666665</v>
      </c>
      <c r="BS16" s="339">
        <v>1076901.6866666668</v>
      </c>
      <c r="BT16" s="129">
        <f t="shared" si="16"/>
        <v>1076901.6866666668</v>
      </c>
      <c r="BU16" s="342">
        <v>980233.79999999993</v>
      </c>
      <c r="BV16" s="129">
        <f t="shared" si="17"/>
        <v>980233.79999999993</v>
      </c>
      <c r="BW16" s="343">
        <v>749664.08366222202</v>
      </c>
      <c r="BX16" s="345">
        <f t="shared" si="23"/>
        <v>749664.08366222202</v>
      </c>
      <c r="BY16" s="343">
        <v>976339.40702785493</v>
      </c>
      <c r="BZ16" s="129">
        <f t="shared" si="25"/>
        <v>976339.40702785493</v>
      </c>
      <c r="CA16" s="326"/>
      <c r="CB16" s="325"/>
      <c r="CC16" s="136" t="s">
        <v>590</v>
      </c>
      <c r="CD16" s="137">
        <f>BR1</f>
        <v>66</v>
      </c>
      <c r="CE16" s="317"/>
      <c r="CF16" s="317"/>
      <c r="CG16" s="317"/>
      <c r="CH16" s="317"/>
      <c r="CI16" s="317"/>
      <c r="CJ16" s="317"/>
      <c r="CK16" s="317"/>
    </row>
    <row r="17" spans="1:89" x14ac:dyDescent="0.25">
      <c r="A17" s="124" t="s">
        <v>591</v>
      </c>
      <c r="B17" s="124" t="s">
        <v>592</v>
      </c>
      <c r="C17" s="319" t="s">
        <v>558</v>
      </c>
      <c r="D17" s="319" t="s">
        <v>559</v>
      </c>
      <c r="E17" s="125" t="s">
        <v>126</v>
      </c>
      <c r="F17" s="331">
        <v>24934.888888888891</v>
      </c>
      <c r="G17" s="348">
        <f t="shared" si="18"/>
        <v>33526</v>
      </c>
      <c r="H17" s="332">
        <v>837</v>
      </c>
      <c r="I17" s="353">
        <f t="shared" si="19"/>
        <v>99</v>
      </c>
      <c r="J17" s="333">
        <v>0</v>
      </c>
      <c r="K17" s="333">
        <v>8</v>
      </c>
      <c r="L17" s="317"/>
      <c r="M17" s="332">
        <v>19665</v>
      </c>
      <c r="N17" s="332">
        <v>5484</v>
      </c>
      <c r="O17" s="332">
        <v>4703</v>
      </c>
      <c r="P17" s="332">
        <v>2347</v>
      </c>
      <c r="Q17" s="332">
        <v>1011</v>
      </c>
      <c r="R17" s="332">
        <v>236</v>
      </c>
      <c r="S17" s="332">
        <v>71</v>
      </c>
      <c r="T17" s="332">
        <v>9</v>
      </c>
      <c r="U17" s="332">
        <v>33526</v>
      </c>
      <c r="V17" s="124"/>
      <c r="W17" s="351">
        <f t="shared" si="20"/>
        <v>0.58655968502058109</v>
      </c>
      <c r="X17" s="351">
        <f t="shared" si="4"/>
        <v>0.16357453916363418</v>
      </c>
      <c r="Y17" s="351">
        <f t="shared" si="5"/>
        <v>0.14027918630316769</v>
      </c>
      <c r="Z17" s="351">
        <f t="shared" si="6"/>
        <v>7.0005368967368614E-2</v>
      </c>
      <c r="AA17" s="351">
        <f t="shared" si="7"/>
        <v>3.0155700053689675E-2</v>
      </c>
      <c r="AB17" s="351">
        <f t="shared" si="8"/>
        <v>7.039312772176818E-3</v>
      </c>
      <c r="AC17" s="351">
        <f t="shared" si="9"/>
        <v>2.1177593509515004E-3</v>
      </c>
      <c r="AD17" s="351">
        <f t="shared" si="10"/>
        <v>2.6844836843047186E-4</v>
      </c>
      <c r="AE17" s="127"/>
      <c r="AF17" s="335">
        <v>87</v>
      </c>
      <c r="AG17" s="335">
        <v>3</v>
      </c>
      <c r="AH17" s="335">
        <v>16</v>
      </c>
      <c r="AI17" s="335">
        <v>22</v>
      </c>
      <c r="AJ17" s="335">
        <v>18</v>
      </c>
      <c r="AK17" s="335">
        <v>2</v>
      </c>
      <c r="AL17" s="335">
        <v>1</v>
      </c>
      <c r="AM17" s="335">
        <v>-1</v>
      </c>
      <c r="AN17" s="172">
        <v>148</v>
      </c>
      <c r="AO17" s="124"/>
      <c r="AP17" s="335">
        <v>46</v>
      </c>
      <c r="AQ17" s="335">
        <v>-2</v>
      </c>
      <c r="AR17" s="335">
        <v>3</v>
      </c>
      <c r="AS17" s="335">
        <v>2</v>
      </c>
      <c r="AT17" s="335">
        <v>-1</v>
      </c>
      <c r="AU17" s="335">
        <v>1</v>
      </c>
      <c r="AV17" s="335">
        <v>1</v>
      </c>
      <c r="AW17" s="335">
        <v>-1</v>
      </c>
      <c r="AX17" s="336">
        <v>49</v>
      </c>
      <c r="AY17" s="354">
        <f t="shared" si="24"/>
        <v>-46</v>
      </c>
      <c r="AZ17" s="354">
        <f t="shared" si="11"/>
        <v>2</v>
      </c>
      <c r="BA17" s="354">
        <f t="shared" si="11"/>
        <v>-3</v>
      </c>
      <c r="BB17" s="354">
        <f t="shared" si="11"/>
        <v>-2</v>
      </c>
      <c r="BC17" s="354">
        <f t="shared" si="11"/>
        <v>1</v>
      </c>
      <c r="BD17" s="354">
        <f t="shared" si="11"/>
        <v>-1</v>
      </c>
      <c r="BE17" s="354">
        <f t="shared" si="11"/>
        <v>-1</v>
      </c>
      <c r="BF17" s="354">
        <f t="shared" si="11"/>
        <v>1</v>
      </c>
      <c r="BG17" s="354">
        <f t="shared" si="11"/>
        <v>-49</v>
      </c>
      <c r="BH17" s="317"/>
      <c r="BI17" s="355">
        <f t="shared" si="21"/>
        <v>0.8</v>
      </c>
      <c r="BJ17" s="355">
        <f t="shared" si="22"/>
        <v>0.19999999999999996</v>
      </c>
      <c r="BK17" s="337">
        <v>157866.4426666667</v>
      </c>
      <c r="BL17" s="129">
        <f t="shared" si="12"/>
        <v>157866.4426666667</v>
      </c>
      <c r="BM17" s="340">
        <v>17360</v>
      </c>
      <c r="BN17" s="129">
        <f t="shared" si="13"/>
        <v>17360</v>
      </c>
      <c r="BO17" s="339">
        <v>14574.470222222226</v>
      </c>
      <c r="BP17" s="129">
        <f t="shared" si="14"/>
        <v>14574.470222222226</v>
      </c>
      <c r="BQ17" s="339">
        <v>183056.85333333333</v>
      </c>
      <c r="BR17" s="129">
        <f t="shared" si="15"/>
        <v>183056.85333333333</v>
      </c>
      <c r="BS17" s="339">
        <v>94072.954666666672</v>
      </c>
      <c r="BT17" s="129">
        <f t="shared" si="16"/>
        <v>94072.954666666672</v>
      </c>
      <c r="BU17" s="342">
        <v>0</v>
      </c>
      <c r="BV17" s="129">
        <f t="shared" si="17"/>
        <v>0</v>
      </c>
      <c r="BW17" s="343">
        <v>560</v>
      </c>
      <c r="BX17" s="345">
        <f t="shared" si="23"/>
        <v>560</v>
      </c>
      <c r="BY17" s="343">
        <v>0</v>
      </c>
      <c r="BZ17" s="129">
        <f t="shared" si="25"/>
        <v>0</v>
      </c>
      <c r="CA17" s="326"/>
      <c r="CB17" s="325"/>
      <c r="CC17" s="136" t="s">
        <v>593</v>
      </c>
      <c r="CD17" s="137">
        <f>BT1</f>
        <v>68</v>
      </c>
      <c r="CE17" s="317"/>
      <c r="CF17" s="317"/>
      <c r="CG17" s="317"/>
      <c r="CH17" s="317"/>
      <c r="CI17" s="317"/>
      <c r="CJ17" s="317"/>
      <c r="CK17" s="317"/>
    </row>
    <row r="18" spans="1:89" x14ac:dyDescent="0.25">
      <c r="A18" s="124" t="s">
        <v>594</v>
      </c>
      <c r="B18" s="124" t="s">
        <v>595</v>
      </c>
      <c r="C18" s="319" t="s">
        <v>596</v>
      </c>
      <c r="D18" s="319" t="s">
        <v>578</v>
      </c>
      <c r="E18" s="125" t="s">
        <v>127</v>
      </c>
      <c r="F18" s="331">
        <v>73570.666666666672</v>
      </c>
      <c r="G18" s="348">
        <f t="shared" si="18"/>
        <v>78434</v>
      </c>
      <c r="H18" s="332">
        <v>390</v>
      </c>
      <c r="I18" s="353">
        <f t="shared" si="19"/>
        <v>465</v>
      </c>
      <c r="J18" s="333">
        <v>188.71733333333333</v>
      </c>
      <c r="K18" s="333">
        <v>61</v>
      </c>
      <c r="L18" s="317"/>
      <c r="M18" s="332">
        <v>8884</v>
      </c>
      <c r="N18" s="332">
        <v>16093</v>
      </c>
      <c r="O18" s="332">
        <v>24496</v>
      </c>
      <c r="P18" s="332">
        <v>14601</v>
      </c>
      <c r="Q18" s="332">
        <v>7565</v>
      </c>
      <c r="R18" s="332">
        <v>4651</v>
      </c>
      <c r="S18" s="332">
        <v>1977</v>
      </c>
      <c r="T18" s="332">
        <v>167</v>
      </c>
      <c r="U18" s="332">
        <v>78434</v>
      </c>
      <c r="V18" s="124"/>
      <c r="W18" s="351">
        <f t="shared" si="20"/>
        <v>0.11326720554861412</v>
      </c>
      <c r="X18" s="351">
        <f t="shared" si="4"/>
        <v>0.205178876507637</v>
      </c>
      <c r="Y18" s="351">
        <f t="shared" si="5"/>
        <v>0.31231353749649388</v>
      </c>
      <c r="Z18" s="351">
        <f t="shared" si="6"/>
        <v>0.18615651375678915</v>
      </c>
      <c r="AA18" s="351">
        <f t="shared" si="7"/>
        <v>9.6450518907616592E-2</v>
      </c>
      <c r="AB18" s="351">
        <f t="shared" si="8"/>
        <v>5.9298263508172473E-2</v>
      </c>
      <c r="AC18" s="351">
        <f t="shared" si="9"/>
        <v>2.5205905602162328E-2</v>
      </c>
      <c r="AD18" s="351">
        <f t="shared" si="10"/>
        <v>2.1291786725144706E-3</v>
      </c>
      <c r="AE18" s="127"/>
      <c r="AF18" s="335">
        <v>25</v>
      </c>
      <c r="AG18" s="335">
        <v>62</v>
      </c>
      <c r="AH18" s="335">
        <v>97</v>
      </c>
      <c r="AI18" s="335">
        <v>96</v>
      </c>
      <c r="AJ18" s="335">
        <v>95</v>
      </c>
      <c r="AK18" s="335">
        <v>62</v>
      </c>
      <c r="AL18" s="335">
        <v>1</v>
      </c>
      <c r="AM18" s="335">
        <v>3</v>
      </c>
      <c r="AN18" s="172">
        <v>441</v>
      </c>
      <c r="AO18" s="124"/>
      <c r="AP18" s="335">
        <v>11</v>
      </c>
      <c r="AQ18" s="335">
        <v>-12</v>
      </c>
      <c r="AR18" s="335">
        <v>-15</v>
      </c>
      <c r="AS18" s="335">
        <v>-5</v>
      </c>
      <c r="AT18" s="335">
        <v>-3</v>
      </c>
      <c r="AU18" s="335">
        <v>-5</v>
      </c>
      <c r="AV18" s="335">
        <v>4</v>
      </c>
      <c r="AW18" s="335">
        <v>1</v>
      </c>
      <c r="AX18" s="336">
        <v>-24</v>
      </c>
      <c r="AY18" s="354">
        <f t="shared" si="24"/>
        <v>-11</v>
      </c>
      <c r="AZ18" s="354">
        <f t="shared" si="11"/>
        <v>12</v>
      </c>
      <c r="BA18" s="354">
        <f t="shared" si="11"/>
        <v>15</v>
      </c>
      <c r="BB18" s="354">
        <f t="shared" si="11"/>
        <v>5</v>
      </c>
      <c r="BC18" s="354">
        <f t="shared" si="11"/>
        <v>3</v>
      </c>
      <c r="BD18" s="354">
        <f t="shared" si="11"/>
        <v>5</v>
      </c>
      <c r="BE18" s="354">
        <f t="shared" si="11"/>
        <v>-4</v>
      </c>
      <c r="BF18" s="354">
        <f t="shared" si="11"/>
        <v>-1</v>
      </c>
      <c r="BG18" s="354">
        <f t="shared" si="11"/>
        <v>24</v>
      </c>
      <c r="BH18" s="317"/>
      <c r="BI18" s="355">
        <f t="shared" si="21"/>
        <v>0.8</v>
      </c>
      <c r="BJ18" s="355">
        <f t="shared" si="22"/>
        <v>0.19999999999999996</v>
      </c>
      <c r="BK18" s="337">
        <v>153516.79999999999</v>
      </c>
      <c r="BL18" s="129">
        <f t="shared" si="12"/>
        <v>153516.79999999999</v>
      </c>
      <c r="BM18" s="340">
        <v>565881.48</v>
      </c>
      <c r="BN18" s="129">
        <f t="shared" si="13"/>
        <v>565881.48</v>
      </c>
      <c r="BO18" s="339">
        <v>980779.81244444463</v>
      </c>
      <c r="BP18" s="129">
        <f t="shared" si="14"/>
        <v>980779.81244444463</v>
      </c>
      <c r="BQ18" s="339">
        <v>695874.66666666651</v>
      </c>
      <c r="BR18" s="129">
        <f t="shared" si="15"/>
        <v>695874.66666666651</v>
      </c>
      <c r="BS18" s="339">
        <v>436835.48977777775</v>
      </c>
      <c r="BT18" s="129">
        <f t="shared" si="16"/>
        <v>436835.48977777775</v>
      </c>
      <c r="BU18" s="342">
        <v>955641.4933333334</v>
      </c>
      <c r="BV18" s="129">
        <f t="shared" si="17"/>
        <v>955641.4933333334</v>
      </c>
      <c r="BW18" s="343">
        <v>370103.93284266669</v>
      </c>
      <c r="BX18" s="345">
        <f t="shared" si="23"/>
        <v>370103.93284266669</v>
      </c>
      <c r="BY18" s="343">
        <v>3920</v>
      </c>
      <c r="BZ18" s="129">
        <f t="shared" si="25"/>
        <v>3920</v>
      </c>
      <c r="CA18" s="326"/>
      <c r="CB18" s="325"/>
      <c r="CC18" s="136" t="s">
        <v>103</v>
      </c>
      <c r="CD18" s="137">
        <f>BV1</f>
        <v>70</v>
      </c>
      <c r="CE18" s="317"/>
      <c r="CF18" s="317"/>
      <c r="CG18" s="317"/>
      <c r="CH18" s="317"/>
      <c r="CI18" s="317"/>
      <c r="CJ18" s="317"/>
      <c r="CK18" s="317"/>
    </row>
    <row r="19" spans="1:89" x14ac:dyDescent="0.25">
      <c r="A19" s="124" t="s">
        <v>597</v>
      </c>
      <c r="B19" s="124" t="s">
        <v>598</v>
      </c>
      <c r="C19" s="319" t="s">
        <v>599</v>
      </c>
      <c r="D19" s="319" t="s">
        <v>554</v>
      </c>
      <c r="E19" s="125" t="s">
        <v>128</v>
      </c>
      <c r="F19" s="331">
        <v>75251.555555555562</v>
      </c>
      <c r="G19" s="348">
        <f t="shared" si="18"/>
        <v>75221</v>
      </c>
      <c r="H19" s="332">
        <v>457</v>
      </c>
      <c r="I19" s="353">
        <f t="shared" si="19"/>
        <v>891</v>
      </c>
      <c r="J19" s="333">
        <v>607.32711111111098</v>
      </c>
      <c r="K19" s="333">
        <v>226</v>
      </c>
      <c r="L19" s="317"/>
      <c r="M19" s="332">
        <v>2405</v>
      </c>
      <c r="N19" s="332">
        <v>11785</v>
      </c>
      <c r="O19" s="332">
        <v>26322</v>
      </c>
      <c r="P19" s="332">
        <v>14134</v>
      </c>
      <c r="Q19" s="332">
        <v>10714</v>
      </c>
      <c r="R19" s="332">
        <v>6157</v>
      </c>
      <c r="S19" s="332">
        <v>3281</v>
      </c>
      <c r="T19" s="332">
        <v>423</v>
      </c>
      <c r="U19" s="332">
        <v>75221</v>
      </c>
      <c r="V19" s="124"/>
      <c r="W19" s="351">
        <f t="shared" si="20"/>
        <v>3.1972454500737824E-2</v>
      </c>
      <c r="X19" s="351">
        <f t="shared" si="4"/>
        <v>0.15667167413355312</v>
      </c>
      <c r="Y19" s="351">
        <f t="shared" si="5"/>
        <v>0.34992887624466573</v>
      </c>
      <c r="Z19" s="351">
        <f t="shared" si="6"/>
        <v>0.18789965568125921</v>
      </c>
      <c r="AA19" s="351">
        <f t="shared" si="7"/>
        <v>0.14243362890682124</v>
      </c>
      <c r="AB19" s="351">
        <f t="shared" si="8"/>
        <v>8.1852142353863941E-2</v>
      </c>
      <c r="AC19" s="351">
        <f t="shared" si="9"/>
        <v>4.3618138551734222E-2</v>
      </c>
      <c r="AD19" s="351">
        <f t="shared" si="10"/>
        <v>5.6234296273646985E-3</v>
      </c>
      <c r="AE19" s="127"/>
      <c r="AF19" s="335">
        <v>12</v>
      </c>
      <c r="AG19" s="335">
        <v>140</v>
      </c>
      <c r="AH19" s="335">
        <v>298</v>
      </c>
      <c r="AI19" s="335">
        <v>246</v>
      </c>
      <c r="AJ19" s="335">
        <v>78</v>
      </c>
      <c r="AK19" s="335">
        <v>76</v>
      </c>
      <c r="AL19" s="335">
        <v>38</v>
      </c>
      <c r="AM19" s="335">
        <v>2</v>
      </c>
      <c r="AN19" s="172">
        <v>890</v>
      </c>
      <c r="AO19" s="124"/>
      <c r="AP19" s="335">
        <v>-1</v>
      </c>
      <c r="AQ19" s="335">
        <v>13</v>
      </c>
      <c r="AR19" s="335">
        <v>-1</v>
      </c>
      <c r="AS19" s="335">
        <v>1</v>
      </c>
      <c r="AT19" s="335">
        <v>-8</v>
      </c>
      <c r="AU19" s="335">
        <v>-2</v>
      </c>
      <c r="AV19" s="335">
        <v>-3</v>
      </c>
      <c r="AW19" s="335">
        <v>0</v>
      </c>
      <c r="AX19" s="336">
        <v>-1</v>
      </c>
      <c r="AY19" s="354">
        <f t="shared" si="24"/>
        <v>1</v>
      </c>
      <c r="AZ19" s="354">
        <f t="shared" si="11"/>
        <v>-13</v>
      </c>
      <c r="BA19" s="354">
        <f t="shared" si="11"/>
        <v>1</v>
      </c>
      <c r="BB19" s="354">
        <f t="shared" si="11"/>
        <v>-1</v>
      </c>
      <c r="BC19" s="354">
        <f>AT19*$AX$3</f>
        <v>8</v>
      </c>
      <c r="BD19" s="354">
        <f t="shared" si="11"/>
        <v>2</v>
      </c>
      <c r="BE19" s="354">
        <f t="shared" si="11"/>
        <v>3</v>
      </c>
      <c r="BF19" s="354">
        <f t="shared" si="11"/>
        <v>0</v>
      </c>
      <c r="BG19" s="354">
        <f t="shared" si="11"/>
        <v>1</v>
      </c>
      <c r="BH19" s="317"/>
      <c r="BI19" s="355">
        <f t="shared" si="21"/>
        <v>0.8</v>
      </c>
      <c r="BJ19" s="355">
        <f t="shared" si="22"/>
        <v>0.19999999999999996</v>
      </c>
      <c r="BK19" s="337">
        <v>1324977.9146666669</v>
      </c>
      <c r="BL19" s="129">
        <f t="shared" si="12"/>
        <v>1324977.9146666669</v>
      </c>
      <c r="BM19" s="340">
        <v>1270001.568</v>
      </c>
      <c r="BN19" s="129">
        <f t="shared" si="13"/>
        <v>1270001.568</v>
      </c>
      <c r="BO19" s="339">
        <v>943717.02133333357</v>
      </c>
      <c r="BP19" s="129">
        <f t="shared" si="14"/>
        <v>943717.02133333357</v>
      </c>
      <c r="BQ19" s="339">
        <v>530030.4</v>
      </c>
      <c r="BR19" s="129">
        <f t="shared" si="15"/>
        <v>530030.4</v>
      </c>
      <c r="BS19" s="339">
        <v>622613.26044444449</v>
      </c>
      <c r="BT19" s="129">
        <f t="shared" si="16"/>
        <v>622613.26044444449</v>
      </c>
      <c r="BU19" s="342">
        <v>592558.62399999984</v>
      </c>
      <c r="BV19" s="129">
        <f t="shared" si="17"/>
        <v>592558.62399999984</v>
      </c>
      <c r="BW19" s="343">
        <v>161103.39394844446</v>
      </c>
      <c r="BX19" s="345">
        <f t="shared" si="23"/>
        <v>161103.39394844446</v>
      </c>
      <c r="BY19" s="343">
        <v>504170.62229830673</v>
      </c>
      <c r="BZ19" s="129">
        <f t="shared" si="25"/>
        <v>504170.62229830673</v>
      </c>
      <c r="CA19" s="326"/>
      <c r="CB19" s="325"/>
      <c r="CC19" s="297" t="s">
        <v>104</v>
      </c>
      <c r="CD19" s="138">
        <f>BX1</f>
        <v>72</v>
      </c>
      <c r="CE19" s="317"/>
      <c r="CF19" s="317"/>
      <c r="CG19" s="317"/>
      <c r="CH19" s="317"/>
      <c r="CI19" s="317"/>
      <c r="CJ19" s="317"/>
      <c r="CK19" s="317"/>
    </row>
    <row r="20" spans="1:89" x14ac:dyDescent="0.25">
      <c r="A20" s="124" t="s">
        <v>600</v>
      </c>
      <c r="B20" s="124" t="s">
        <v>601</v>
      </c>
      <c r="C20" s="319" t="s">
        <v>568</v>
      </c>
      <c r="D20" s="319" t="s">
        <v>563</v>
      </c>
      <c r="E20" s="125" t="s">
        <v>129</v>
      </c>
      <c r="F20" s="331">
        <v>42034.333333333343</v>
      </c>
      <c r="G20" s="348">
        <f t="shared" si="18"/>
        <v>52398</v>
      </c>
      <c r="H20" s="332">
        <v>573</v>
      </c>
      <c r="I20" s="325">
        <v>448</v>
      </c>
      <c r="J20" s="367">
        <v>225.97377777777777</v>
      </c>
      <c r="K20" s="333">
        <v>56</v>
      </c>
      <c r="L20" s="317"/>
      <c r="M20" s="332">
        <v>26863</v>
      </c>
      <c r="N20" s="332">
        <v>7773</v>
      </c>
      <c r="O20" s="332">
        <v>6334</v>
      </c>
      <c r="P20" s="332">
        <v>6102</v>
      </c>
      <c r="Q20" s="332">
        <v>3093</v>
      </c>
      <c r="R20" s="332">
        <v>1490</v>
      </c>
      <c r="S20" s="332">
        <v>686</v>
      </c>
      <c r="T20" s="332">
        <v>57</v>
      </c>
      <c r="U20" s="332">
        <v>52398</v>
      </c>
      <c r="V20" s="124"/>
      <c r="W20" s="351">
        <f t="shared" si="20"/>
        <v>0.5126722393984503</v>
      </c>
      <c r="X20" s="351">
        <f t="shared" si="4"/>
        <v>0.14834535669300355</v>
      </c>
      <c r="Y20" s="351">
        <f t="shared" si="5"/>
        <v>0.12088247643039811</v>
      </c>
      <c r="Z20" s="351">
        <f t="shared" si="6"/>
        <v>0.11645482652009619</v>
      </c>
      <c r="AA20" s="351">
        <f t="shared" si="7"/>
        <v>5.9028970571395854E-2</v>
      </c>
      <c r="AB20" s="351">
        <f t="shared" si="8"/>
        <v>2.8436199854956296E-2</v>
      </c>
      <c r="AC20" s="351">
        <f t="shared" si="9"/>
        <v>1.3092102752013435E-2</v>
      </c>
      <c r="AD20" s="351">
        <f t="shared" si="10"/>
        <v>1.0878277796862476E-3</v>
      </c>
      <c r="AE20" s="127"/>
      <c r="AF20" s="335">
        <v>153</v>
      </c>
      <c r="AG20" s="335">
        <v>59</v>
      </c>
      <c r="AH20" s="335">
        <v>95</v>
      </c>
      <c r="AI20" s="335">
        <v>81</v>
      </c>
      <c r="AJ20" s="335">
        <v>23</v>
      </c>
      <c r="AK20" s="335">
        <v>18</v>
      </c>
      <c r="AL20" s="335">
        <v>10</v>
      </c>
      <c r="AM20" s="335">
        <v>0</v>
      </c>
      <c r="AN20" s="172">
        <v>439</v>
      </c>
      <c r="AO20" s="124"/>
      <c r="AP20" s="368">
        <v>15</v>
      </c>
      <c r="AQ20" s="368">
        <v>-3</v>
      </c>
      <c r="AR20" s="368">
        <v>-26</v>
      </c>
      <c r="AS20" s="368">
        <v>3</v>
      </c>
      <c r="AT20" s="368">
        <v>2</v>
      </c>
      <c r="AU20" s="368">
        <v>0</v>
      </c>
      <c r="AV20" s="368">
        <v>0</v>
      </c>
      <c r="AW20" s="368">
        <v>0</v>
      </c>
      <c r="AX20" s="368">
        <v>-9</v>
      </c>
      <c r="AY20" s="354">
        <f t="shared" si="24"/>
        <v>-15</v>
      </c>
      <c r="AZ20" s="354">
        <f t="shared" si="11"/>
        <v>3</v>
      </c>
      <c r="BA20" s="354">
        <f t="shared" si="11"/>
        <v>26</v>
      </c>
      <c r="BB20" s="354">
        <f t="shared" si="11"/>
        <v>-3</v>
      </c>
      <c r="BC20" s="354">
        <f>AT20*$AX$3</f>
        <v>-2</v>
      </c>
      <c r="BD20" s="354">
        <f t="shared" si="11"/>
        <v>0</v>
      </c>
      <c r="BE20" s="354">
        <f t="shared" si="11"/>
        <v>0</v>
      </c>
      <c r="BF20" s="354">
        <f t="shared" si="11"/>
        <v>0</v>
      </c>
      <c r="BG20" s="354">
        <f t="shared" si="11"/>
        <v>9</v>
      </c>
      <c r="BH20" s="317"/>
      <c r="BI20" s="355">
        <f t="shared" si="21"/>
        <v>0.8</v>
      </c>
      <c r="BJ20" s="355">
        <f t="shared" si="22"/>
        <v>0.19999999999999996</v>
      </c>
      <c r="BK20" s="337">
        <v>285669.17866666662</v>
      </c>
      <c r="BL20" s="129">
        <f t="shared" si="12"/>
        <v>285669.17866666662</v>
      </c>
      <c r="BM20" s="340">
        <v>261466.19911111114</v>
      </c>
      <c r="BN20" s="129">
        <f t="shared" si="13"/>
        <v>261466.19911111114</v>
      </c>
      <c r="BO20" s="339">
        <v>343788.76800000004</v>
      </c>
      <c r="BP20" s="129">
        <f t="shared" si="14"/>
        <v>343788.76800000004</v>
      </c>
      <c r="BQ20" s="339">
        <v>355162.34666666668</v>
      </c>
      <c r="BR20" s="129">
        <f t="shared" si="15"/>
        <v>355162.34666666668</v>
      </c>
      <c r="BS20" s="339">
        <v>344195.02755555563</v>
      </c>
      <c r="BT20" s="129">
        <f t="shared" si="16"/>
        <v>344195.02755555563</v>
      </c>
      <c r="BU20" s="342">
        <v>400086.93511111109</v>
      </c>
      <c r="BV20" s="129">
        <f t="shared" si="17"/>
        <v>400086.93511111109</v>
      </c>
      <c r="BW20" s="343">
        <v>189517.03217777782</v>
      </c>
      <c r="BX20" s="345">
        <f t="shared" si="23"/>
        <v>189517.03217777782</v>
      </c>
      <c r="BY20" s="366">
        <v>114876.0731661547</v>
      </c>
      <c r="BZ20" s="129">
        <f t="shared" si="25"/>
        <v>114876.0731661547</v>
      </c>
      <c r="CA20" s="326"/>
      <c r="CB20" s="325"/>
      <c r="CC20" s="134" t="s">
        <v>105</v>
      </c>
      <c r="CD20" s="383">
        <f>BZ1</f>
        <v>74</v>
      </c>
      <c r="CE20" s="317"/>
      <c r="CF20" s="317"/>
      <c r="CG20" s="317"/>
      <c r="CH20" s="317"/>
      <c r="CI20" s="317"/>
      <c r="CJ20" s="317"/>
      <c r="CK20" s="317"/>
    </row>
    <row r="21" spans="1:89" x14ac:dyDescent="0.25">
      <c r="A21" s="124" t="s">
        <v>602</v>
      </c>
      <c r="B21" s="124" t="s">
        <v>603</v>
      </c>
      <c r="C21" s="319"/>
      <c r="D21" s="319" t="s">
        <v>604</v>
      </c>
      <c r="E21" s="125" t="s">
        <v>130</v>
      </c>
      <c r="F21" s="331">
        <v>79454.777777777796</v>
      </c>
      <c r="G21" s="348">
        <f t="shared" si="18"/>
        <v>82324</v>
      </c>
      <c r="H21" s="332">
        <v>605</v>
      </c>
      <c r="I21" s="353">
        <f t="shared" si="19"/>
        <v>1127</v>
      </c>
      <c r="J21" s="333">
        <v>790.73644444444426</v>
      </c>
      <c r="K21" s="333">
        <v>202</v>
      </c>
      <c r="L21" s="317"/>
      <c r="M21" s="332">
        <v>8706</v>
      </c>
      <c r="N21" s="332">
        <v>18965</v>
      </c>
      <c r="O21" s="332">
        <v>20478</v>
      </c>
      <c r="P21" s="332">
        <v>13703</v>
      </c>
      <c r="Q21" s="332">
        <v>9736</v>
      </c>
      <c r="R21" s="332">
        <v>5511</v>
      </c>
      <c r="S21" s="332">
        <v>4800</v>
      </c>
      <c r="T21" s="332">
        <v>425</v>
      </c>
      <c r="U21" s="332">
        <v>82324</v>
      </c>
      <c r="V21" s="124"/>
      <c r="W21" s="351">
        <f t="shared" si="20"/>
        <v>0.10575287886885963</v>
      </c>
      <c r="X21" s="351">
        <f t="shared" si="4"/>
        <v>0.23037024440017492</v>
      </c>
      <c r="Y21" s="351">
        <f t="shared" si="5"/>
        <v>0.24874884602303096</v>
      </c>
      <c r="Z21" s="351">
        <f t="shared" si="6"/>
        <v>0.16645206744084351</v>
      </c>
      <c r="AA21" s="351">
        <f t="shared" si="7"/>
        <v>0.11826441863855013</v>
      </c>
      <c r="AB21" s="351">
        <f t="shared" si="8"/>
        <v>6.6942811330839125E-2</v>
      </c>
      <c r="AC21" s="351">
        <f t="shared" si="9"/>
        <v>5.8306204751955686E-2</v>
      </c>
      <c r="AD21" s="351">
        <f t="shared" si="10"/>
        <v>5.1625285457460764E-3</v>
      </c>
      <c r="AE21" s="127"/>
      <c r="AF21" s="335">
        <v>290</v>
      </c>
      <c r="AG21" s="335">
        <v>131</v>
      </c>
      <c r="AH21" s="335">
        <v>217</v>
      </c>
      <c r="AI21" s="335">
        <v>151</v>
      </c>
      <c r="AJ21" s="335">
        <v>304</v>
      </c>
      <c r="AK21" s="335">
        <v>93</v>
      </c>
      <c r="AL21" s="335">
        <v>53</v>
      </c>
      <c r="AM21" s="335">
        <v>3</v>
      </c>
      <c r="AN21" s="172">
        <v>1242</v>
      </c>
      <c r="AO21" s="124"/>
      <c r="AP21" s="335">
        <v>-16</v>
      </c>
      <c r="AQ21" s="335">
        <v>32</v>
      </c>
      <c r="AR21" s="335">
        <v>38</v>
      </c>
      <c r="AS21" s="335">
        <v>16</v>
      </c>
      <c r="AT21" s="335">
        <v>6</v>
      </c>
      <c r="AU21" s="335">
        <v>28</v>
      </c>
      <c r="AV21" s="335">
        <v>9</v>
      </c>
      <c r="AW21" s="335">
        <v>2</v>
      </c>
      <c r="AX21" s="336">
        <v>115</v>
      </c>
      <c r="AY21" s="354">
        <f t="shared" si="24"/>
        <v>16</v>
      </c>
      <c r="AZ21" s="354">
        <f t="shared" si="11"/>
        <v>-32</v>
      </c>
      <c r="BA21" s="354">
        <f t="shared" si="11"/>
        <v>-38</v>
      </c>
      <c r="BB21" s="354">
        <f t="shared" si="11"/>
        <v>-16</v>
      </c>
      <c r="BC21" s="354">
        <f t="shared" si="11"/>
        <v>-6</v>
      </c>
      <c r="BD21" s="354">
        <f t="shared" si="11"/>
        <v>-28</v>
      </c>
      <c r="BE21" s="354">
        <f t="shared" si="11"/>
        <v>-9</v>
      </c>
      <c r="BF21" s="354">
        <f t="shared" si="11"/>
        <v>-2</v>
      </c>
      <c r="BG21" s="354">
        <f t="shared" si="11"/>
        <v>-115</v>
      </c>
      <c r="BH21" s="317"/>
      <c r="BI21" s="355">
        <f t="shared" si="21"/>
        <v>1</v>
      </c>
      <c r="BJ21" s="355">
        <f t="shared" si="22"/>
        <v>0</v>
      </c>
      <c r="BK21" s="337">
        <v>611348.67333333334</v>
      </c>
      <c r="BL21" s="129">
        <f t="shared" si="12"/>
        <v>611348.67333333334</v>
      </c>
      <c r="BM21" s="340">
        <v>606838.69999999995</v>
      </c>
      <c r="BN21" s="129">
        <f t="shared" si="13"/>
        <v>606838.69999999995</v>
      </c>
      <c r="BO21" s="339">
        <v>759047.50555555546</v>
      </c>
      <c r="BP21" s="129">
        <f t="shared" si="14"/>
        <v>759047.50555555546</v>
      </c>
      <c r="BQ21" s="339">
        <v>688144.79999999981</v>
      </c>
      <c r="BR21" s="129">
        <f t="shared" si="15"/>
        <v>688144.79999999981</v>
      </c>
      <c r="BS21" s="339">
        <v>1043858.9933333333</v>
      </c>
      <c r="BT21" s="129">
        <f t="shared" si="16"/>
        <v>1043858.9933333333</v>
      </c>
      <c r="BU21" s="342">
        <v>1490026.9844444443</v>
      </c>
      <c r="BV21" s="129">
        <f t="shared" si="17"/>
        <v>1490026.9844444443</v>
      </c>
      <c r="BW21" s="343">
        <v>1343849.0600355556</v>
      </c>
      <c r="BX21" s="345">
        <f t="shared" si="23"/>
        <v>1343849.0600355556</v>
      </c>
      <c r="BY21" s="343">
        <v>912557.57711752388</v>
      </c>
      <c r="BZ21" s="129">
        <f t="shared" si="25"/>
        <v>912557.57711752388</v>
      </c>
      <c r="CA21" s="326"/>
      <c r="CB21" s="325"/>
      <c r="CC21" s="317"/>
      <c r="CD21" s="317"/>
      <c r="CE21" s="317"/>
      <c r="CF21" s="317"/>
      <c r="CG21" s="317"/>
      <c r="CH21" s="317"/>
      <c r="CI21" s="317"/>
      <c r="CJ21" s="317"/>
      <c r="CK21" s="317"/>
    </row>
    <row r="22" spans="1:89" x14ac:dyDescent="0.25">
      <c r="A22" s="124" t="s">
        <v>605</v>
      </c>
      <c r="B22" s="124" t="s">
        <v>606</v>
      </c>
      <c r="C22" s="319"/>
      <c r="D22" s="319" t="s">
        <v>578</v>
      </c>
      <c r="E22" s="125" t="s">
        <v>131</v>
      </c>
      <c r="F22" s="331">
        <v>69886.666666666672</v>
      </c>
      <c r="G22" s="348">
        <f t="shared" si="18"/>
        <v>74687</v>
      </c>
      <c r="H22" s="332">
        <v>613</v>
      </c>
      <c r="I22" s="353">
        <f t="shared" si="19"/>
        <v>1154</v>
      </c>
      <c r="J22" s="333">
        <v>885.78666666666663</v>
      </c>
      <c r="K22" s="333">
        <v>299</v>
      </c>
      <c r="L22" s="317"/>
      <c r="M22" s="332">
        <v>10096</v>
      </c>
      <c r="N22" s="332">
        <v>18162</v>
      </c>
      <c r="O22" s="332">
        <v>18488</v>
      </c>
      <c r="P22" s="332">
        <v>11363</v>
      </c>
      <c r="Q22" s="332">
        <v>8123</v>
      </c>
      <c r="R22" s="332">
        <v>5178</v>
      </c>
      <c r="S22" s="332">
        <v>3038</v>
      </c>
      <c r="T22" s="332">
        <v>239</v>
      </c>
      <c r="U22" s="332">
        <v>74687</v>
      </c>
      <c r="V22" s="124"/>
      <c r="W22" s="351">
        <f t="shared" si="20"/>
        <v>0.13517747399145769</v>
      </c>
      <c r="X22" s="351">
        <f t="shared" si="4"/>
        <v>0.24317484970610681</v>
      </c>
      <c r="Y22" s="351">
        <f t="shared" si="5"/>
        <v>0.24753973248356476</v>
      </c>
      <c r="Z22" s="351">
        <f t="shared" si="6"/>
        <v>0.15214160429525889</v>
      </c>
      <c r="AA22" s="351">
        <f t="shared" si="7"/>
        <v>0.10876056074015558</v>
      </c>
      <c r="AB22" s="351">
        <f t="shared" si="8"/>
        <v>6.9329334422322489E-2</v>
      </c>
      <c r="AC22" s="351">
        <f t="shared" si="9"/>
        <v>4.0676422938396239E-2</v>
      </c>
      <c r="AD22" s="351">
        <f t="shared" si="10"/>
        <v>3.200021422737558E-3</v>
      </c>
      <c r="AE22" s="127"/>
      <c r="AF22" s="335">
        <v>174</v>
      </c>
      <c r="AG22" s="335">
        <v>223</v>
      </c>
      <c r="AH22" s="335">
        <v>340</v>
      </c>
      <c r="AI22" s="335">
        <v>257</v>
      </c>
      <c r="AJ22" s="335">
        <v>161</v>
      </c>
      <c r="AK22" s="335">
        <v>102</v>
      </c>
      <c r="AL22" s="335">
        <v>75</v>
      </c>
      <c r="AM22" s="335">
        <v>4</v>
      </c>
      <c r="AN22" s="172">
        <v>1336</v>
      </c>
      <c r="AO22" s="124"/>
      <c r="AP22" s="335">
        <v>67</v>
      </c>
      <c r="AQ22" s="335">
        <v>37</v>
      </c>
      <c r="AR22" s="335">
        <v>28</v>
      </c>
      <c r="AS22" s="335">
        <v>21</v>
      </c>
      <c r="AT22" s="335">
        <v>10</v>
      </c>
      <c r="AU22" s="335">
        <v>14</v>
      </c>
      <c r="AV22" s="335">
        <v>4</v>
      </c>
      <c r="AW22" s="335">
        <v>1</v>
      </c>
      <c r="AX22" s="336">
        <v>182</v>
      </c>
      <c r="AY22" s="354">
        <f t="shared" si="24"/>
        <v>-67</v>
      </c>
      <c r="AZ22" s="354">
        <f t="shared" si="11"/>
        <v>-37</v>
      </c>
      <c r="BA22" s="354">
        <f t="shared" si="11"/>
        <v>-28</v>
      </c>
      <c r="BB22" s="354">
        <f t="shared" si="11"/>
        <v>-21</v>
      </c>
      <c r="BC22" s="354">
        <f t="shared" si="11"/>
        <v>-10</v>
      </c>
      <c r="BD22" s="354">
        <f t="shared" si="11"/>
        <v>-14</v>
      </c>
      <c r="BE22" s="354">
        <f t="shared" si="11"/>
        <v>-4</v>
      </c>
      <c r="BF22" s="354">
        <f t="shared" si="11"/>
        <v>-1</v>
      </c>
      <c r="BG22" s="354">
        <f t="shared" si="11"/>
        <v>-182</v>
      </c>
      <c r="BH22" s="317"/>
      <c r="BI22" s="355">
        <f t="shared" si="21"/>
        <v>1</v>
      </c>
      <c r="BJ22" s="355">
        <f t="shared" si="22"/>
        <v>0</v>
      </c>
      <c r="BK22" s="337">
        <v>1087250.7533333332</v>
      </c>
      <c r="BL22" s="129">
        <f t="shared" si="12"/>
        <v>1087250.7533333332</v>
      </c>
      <c r="BM22" s="340">
        <v>1552893.7722222221</v>
      </c>
      <c r="BN22" s="129">
        <f t="shared" si="13"/>
        <v>1552893.7722222221</v>
      </c>
      <c r="BO22" s="339">
        <v>1086907.118888889</v>
      </c>
      <c r="BP22" s="129">
        <f t="shared" si="14"/>
        <v>1086907.118888889</v>
      </c>
      <c r="BQ22" s="339">
        <v>1524539.8666666662</v>
      </c>
      <c r="BR22" s="129">
        <f t="shared" si="15"/>
        <v>1524539.8666666662</v>
      </c>
      <c r="BS22" s="339">
        <v>1513652.7777777778</v>
      </c>
      <c r="BT22" s="129">
        <f t="shared" si="16"/>
        <v>1513652.7777777778</v>
      </c>
      <c r="BU22" s="342">
        <v>1519220.8266666664</v>
      </c>
      <c r="BV22" s="129">
        <f t="shared" si="17"/>
        <v>1519220.8266666664</v>
      </c>
      <c r="BW22" s="343">
        <v>1355189.5657599999</v>
      </c>
      <c r="BX22" s="345">
        <f t="shared" si="23"/>
        <v>1355189.5657599999</v>
      </c>
      <c r="BY22" s="343">
        <v>1617935.9239673058</v>
      </c>
      <c r="BZ22" s="129">
        <f t="shared" si="25"/>
        <v>1617935.9239673058</v>
      </c>
      <c r="CA22" s="326"/>
      <c r="CB22" s="325"/>
      <c r="CC22" s="317"/>
      <c r="CD22" s="317"/>
      <c r="CE22" s="317"/>
      <c r="CF22" s="317"/>
      <c r="CG22" s="317"/>
      <c r="CH22" s="317"/>
      <c r="CI22" s="317"/>
      <c r="CJ22" s="317"/>
      <c r="CK22" s="317"/>
    </row>
    <row r="23" spans="1:89" x14ac:dyDescent="0.25">
      <c r="A23" s="124" t="s">
        <v>607</v>
      </c>
      <c r="B23" s="124" t="s">
        <v>608</v>
      </c>
      <c r="C23" s="319"/>
      <c r="D23" s="319" t="s">
        <v>582</v>
      </c>
      <c r="E23" s="125" t="s">
        <v>132</v>
      </c>
      <c r="F23" s="331">
        <v>98123.222222222219</v>
      </c>
      <c r="G23" s="348">
        <f t="shared" si="18"/>
        <v>98604</v>
      </c>
      <c r="H23" s="332">
        <v>488</v>
      </c>
      <c r="I23" s="353">
        <f t="shared" si="19"/>
        <v>472</v>
      </c>
      <c r="J23" s="333">
        <v>84.618222222222187</v>
      </c>
      <c r="K23" s="333">
        <v>136</v>
      </c>
      <c r="L23" s="317"/>
      <c r="M23" s="332">
        <v>4619</v>
      </c>
      <c r="N23" s="332">
        <v>10643</v>
      </c>
      <c r="O23" s="332">
        <v>29819</v>
      </c>
      <c r="P23" s="332">
        <v>27512</v>
      </c>
      <c r="Q23" s="332">
        <v>19324</v>
      </c>
      <c r="R23" s="332">
        <v>4938</v>
      </c>
      <c r="S23" s="332">
        <v>1700</v>
      </c>
      <c r="T23" s="332">
        <v>49</v>
      </c>
      <c r="U23" s="332">
        <v>98604</v>
      </c>
      <c r="V23" s="124"/>
      <c r="W23" s="351">
        <f t="shared" si="20"/>
        <v>4.6843941422254676E-2</v>
      </c>
      <c r="X23" s="351">
        <f t="shared" si="4"/>
        <v>0.10793679769583384</v>
      </c>
      <c r="Y23" s="351">
        <f t="shared" si="5"/>
        <v>0.30241166686949822</v>
      </c>
      <c r="Z23" s="351">
        <f t="shared" si="6"/>
        <v>0.27901505009938743</v>
      </c>
      <c r="AA23" s="351">
        <f t="shared" si="7"/>
        <v>0.19597582248184658</v>
      </c>
      <c r="AB23" s="351">
        <f t="shared" si="8"/>
        <v>5.0079104295971767E-2</v>
      </c>
      <c r="AC23" s="351">
        <f t="shared" si="9"/>
        <v>1.72406798912823E-2</v>
      </c>
      <c r="AD23" s="351">
        <f t="shared" si="10"/>
        <v>4.9693724392519572E-4</v>
      </c>
      <c r="AE23" s="127"/>
      <c r="AF23" s="335">
        <v>-100</v>
      </c>
      <c r="AG23" s="335">
        <v>99</v>
      </c>
      <c r="AH23" s="335">
        <v>312</v>
      </c>
      <c r="AI23" s="335">
        <v>137</v>
      </c>
      <c r="AJ23" s="335">
        <v>-1</v>
      </c>
      <c r="AK23" s="335">
        <v>25</v>
      </c>
      <c r="AL23" s="335">
        <v>12</v>
      </c>
      <c r="AM23" s="335">
        <v>1</v>
      </c>
      <c r="AN23" s="172">
        <v>485</v>
      </c>
      <c r="AO23" s="124"/>
      <c r="AP23" s="335">
        <v>31</v>
      </c>
      <c r="AQ23" s="335">
        <v>-1</v>
      </c>
      <c r="AR23" s="335">
        <v>6</v>
      </c>
      <c r="AS23" s="335">
        <v>-30</v>
      </c>
      <c r="AT23" s="335">
        <v>2</v>
      </c>
      <c r="AU23" s="335">
        <v>7</v>
      </c>
      <c r="AV23" s="335">
        <v>-2</v>
      </c>
      <c r="AW23" s="335">
        <v>0</v>
      </c>
      <c r="AX23" s="336">
        <v>13</v>
      </c>
      <c r="AY23" s="354">
        <f t="shared" si="24"/>
        <v>-31</v>
      </c>
      <c r="AZ23" s="354">
        <f t="shared" si="11"/>
        <v>1</v>
      </c>
      <c r="BA23" s="354">
        <f t="shared" si="11"/>
        <v>-6</v>
      </c>
      <c r="BB23" s="354">
        <f t="shared" si="11"/>
        <v>30</v>
      </c>
      <c r="BC23" s="354">
        <f t="shared" si="11"/>
        <v>-2</v>
      </c>
      <c r="BD23" s="354">
        <f t="shared" si="11"/>
        <v>-7</v>
      </c>
      <c r="BE23" s="354">
        <f t="shared" si="11"/>
        <v>2</v>
      </c>
      <c r="BF23" s="354">
        <f t="shared" si="11"/>
        <v>0</v>
      </c>
      <c r="BG23" s="354">
        <f t="shared" si="11"/>
        <v>-13</v>
      </c>
      <c r="BH23" s="317"/>
      <c r="BI23" s="355">
        <f t="shared" si="21"/>
        <v>1</v>
      </c>
      <c r="BJ23" s="355">
        <f t="shared" si="22"/>
        <v>0</v>
      </c>
      <c r="BK23" s="337">
        <v>359005.43333333335</v>
      </c>
      <c r="BL23" s="129">
        <f t="shared" si="12"/>
        <v>359005.43333333335</v>
      </c>
      <c r="BM23" s="340">
        <v>338373.32111111109</v>
      </c>
      <c r="BN23" s="129">
        <f t="shared" si="13"/>
        <v>338373.32111111109</v>
      </c>
      <c r="BO23" s="339">
        <v>1289094.2866666669</v>
      </c>
      <c r="BP23" s="129">
        <f t="shared" si="14"/>
        <v>1289094.2866666669</v>
      </c>
      <c r="BQ23" s="339">
        <v>83895.199999999968</v>
      </c>
      <c r="BR23" s="129">
        <f t="shared" si="15"/>
        <v>83895.199999999968</v>
      </c>
      <c r="BS23" s="339">
        <v>1036182.7755555555</v>
      </c>
      <c r="BT23" s="129">
        <f t="shared" si="16"/>
        <v>1036182.7755555555</v>
      </c>
      <c r="BU23" s="342">
        <v>1054052.44</v>
      </c>
      <c r="BV23" s="129">
        <f t="shared" si="17"/>
        <v>1054052.44</v>
      </c>
      <c r="BW23" s="343">
        <v>445410.74563555542</v>
      </c>
      <c r="BX23" s="345">
        <f t="shared" si="23"/>
        <v>445410.74563555542</v>
      </c>
      <c r="BY23" s="343">
        <v>52297.816938484146</v>
      </c>
      <c r="BZ23" s="129">
        <f t="shared" si="25"/>
        <v>52297.816938484146</v>
      </c>
      <c r="CA23" s="326"/>
      <c r="CB23" s="325"/>
      <c r="CC23" s="317"/>
      <c r="CD23" s="317"/>
      <c r="CE23" s="317"/>
      <c r="CF23" s="317"/>
      <c r="CG23" s="317"/>
      <c r="CH23" s="317"/>
      <c r="CI23" s="317"/>
      <c r="CJ23" s="317"/>
      <c r="CK23" s="317"/>
    </row>
    <row r="24" spans="1:89" x14ac:dyDescent="0.25">
      <c r="A24" s="124" t="s">
        <v>609</v>
      </c>
      <c r="B24" s="124" t="s">
        <v>610</v>
      </c>
      <c r="C24" s="319"/>
      <c r="D24" s="319" t="s">
        <v>611</v>
      </c>
      <c r="E24" s="125" t="s">
        <v>133</v>
      </c>
      <c r="F24" s="331">
        <v>359535.66666666669</v>
      </c>
      <c r="G24" s="348">
        <f t="shared" si="18"/>
        <v>441962</v>
      </c>
      <c r="H24" s="332">
        <v>4283</v>
      </c>
      <c r="I24" s="353">
        <f t="shared" si="19"/>
        <v>2512</v>
      </c>
      <c r="J24" s="333">
        <v>759.19066666666617</v>
      </c>
      <c r="K24" s="333">
        <v>761</v>
      </c>
      <c r="L24" s="317"/>
      <c r="M24" s="332">
        <v>158354</v>
      </c>
      <c r="N24" s="332">
        <v>129121</v>
      </c>
      <c r="O24" s="332">
        <v>78273</v>
      </c>
      <c r="P24" s="332">
        <v>39635</v>
      </c>
      <c r="Q24" s="332">
        <v>21072</v>
      </c>
      <c r="R24" s="332">
        <v>8820</v>
      </c>
      <c r="S24" s="332">
        <v>5812</v>
      </c>
      <c r="T24" s="332">
        <v>875</v>
      </c>
      <c r="U24" s="332">
        <v>441962</v>
      </c>
      <c r="V24" s="124"/>
      <c r="W24" s="351">
        <f t="shared" si="20"/>
        <v>0.35829777220666031</v>
      </c>
      <c r="X24" s="351">
        <f t="shared" si="4"/>
        <v>0.29215407659482034</v>
      </c>
      <c r="Y24" s="351">
        <f t="shared" si="5"/>
        <v>0.17710346138355787</v>
      </c>
      <c r="Z24" s="351">
        <f t="shared" si="6"/>
        <v>8.9679655717007339E-2</v>
      </c>
      <c r="AA24" s="351">
        <f t="shared" si="7"/>
        <v>4.767830718478059E-2</v>
      </c>
      <c r="AB24" s="351">
        <f t="shared" si="8"/>
        <v>1.9956466845565908E-2</v>
      </c>
      <c r="AC24" s="351">
        <f t="shared" si="9"/>
        <v>1.3150451848801481E-2</v>
      </c>
      <c r="AD24" s="351">
        <f t="shared" si="10"/>
        <v>1.9798082188061416E-3</v>
      </c>
      <c r="AE24" s="127"/>
      <c r="AF24" s="335">
        <v>432</v>
      </c>
      <c r="AG24" s="335">
        <v>565</v>
      </c>
      <c r="AH24" s="335">
        <v>788</v>
      </c>
      <c r="AI24" s="335">
        <v>453</v>
      </c>
      <c r="AJ24" s="335">
        <v>207</v>
      </c>
      <c r="AK24" s="335">
        <v>45</v>
      </c>
      <c r="AL24" s="335">
        <v>25</v>
      </c>
      <c r="AM24" s="335">
        <v>0</v>
      </c>
      <c r="AN24" s="172">
        <v>2515</v>
      </c>
      <c r="AO24" s="124"/>
      <c r="AP24" s="335">
        <v>-181</v>
      </c>
      <c r="AQ24" s="335">
        <v>34</v>
      </c>
      <c r="AR24" s="335">
        <v>71</v>
      </c>
      <c r="AS24" s="335">
        <v>103</v>
      </c>
      <c r="AT24" s="335">
        <v>-19</v>
      </c>
      <c r="AU24" s="335">
        <v>-10</v>
      </c>
      <c r="AV24" s="335">
        <v>3</v>
      </c>
      <c r="AW24" s="335">
        <v>2</v>
      </c>
      <c r="AX24" s="336">
        <v>3</v>
      </c>
      <c r="AY24" s="354">
        <f t="shared" si="24"/>
        <v>181</v>
      </c>
      <c r="AZ24" s="354">
        <f t="shared" si="11"/>
        <v>-34</v>
      </c>
      <c r="BA24" s="354">
        <f t="shared" si="11"/>
        <v>-71</v>
      </c>
      <c r="BB24" s="354">
        <f t="shared" si="11"/>
        <v>-103</v>
      </c>
      <c r="BC24" s="354">
        <f t="shared" si="11"/>
        <v>19</v>
      </c>
      <c r="BD24" s="354">
        <f t="shared" si="11"/>
        <v>10</v>
      </c>
      <c r="BE24" s="354">
        <f t="shared" si="11"/>
        <v>-3</v>
      </c>
      <c r="BF24" s="354">
        <f t="shared" si="11"/>
        <v>-2</v>
      </c>
      <c r="BG24" s="354">
        <f t="shared" si="11"/>
        <v>-3</v>
      </c>
      <c r="BH24" s="317"/>
      <c r="BI24" s="355">
        <f t="shared" si="21"/>
        <v>1</v>
      </c>
      <c r="BJ24" s="355">
        <f t="shared" si="22"/>
        <v>0</v>
      </c>
      <c r="BK24" s="337">
        <v>3202264.5</v>
      </c>
      <c r="BL24" s="129">
        <f t="shared" si="12"/>
        <v>3202264.5</v>
      </c>
      <c r="BM24" s="340">
        <v>4213838.0233333334</v>
      </c>
      <c r="BN24" s="129">
        <f t="shared" si="13"/>
        <v>4213838.0233333334</v>
      </c>
      <c r="BO24" s="339">
        <v>2853796.9055555561</v>
      </c>
      <c r="BP24" s="129">
        <f t="shared" si="14"/>
        <v>2853796.9055555561</v>
      </c>
      <c r="BQ24" s="339">
        <v>4812598.3999999994</v>
      </c>
      <c r="BR24" s="129">
        <f t="shared" si="15"/>
        <v>4812598.3999999994</v>
      </c>
      <c r="BS24" s="339">
        <v>2693244.6533333338</v>
      </c>
      <c r="BT24" s="129">
        <f t="shared" si="16"/>
        <v>2693244.6533333338</v>
      </c>
      <c r="BU24" s="342">
        <v>3286340.7733333334</v>
      </c>
      <c r="BV24" s="129">
        <f t="shared" si="17"/>
        <v>3286340.7733333334</v>
      </c>
      <c r="BW24" s="343">
        <v>545282.4371199999</v>
      </c>
      <c r="BX24" s="345">
        <f t="shared" si="23"/>
        <v>545282.4371199999</v>
      </c>
      <c r="BY24" s="343">
        <v>2238550.9138591969</v>
      </c>
      <c r="BZ24" s="129">
        <f t="shared" si="25"/>
        <v>2238550.9138591969</v>
      </c>
      <c r="CA24" s="326"/>
      <c r="CB24" s="325"/>
      <c r="CC24" s="152"/>
      <c r="CD24" s="152"/>
      <c r="CE24" s="152"/>
      <c r="CF24" s="152"/>
      <c r="CG24" s="152"/>
      <c r="CH24" s="152"/>
      <c r="CI24" s="152"/>
      <c r="CJ24" s="152"/>
      <c r="CK24" s="152"/>
    </row>
    <row r="25" spans="1:89" x14ac:dyDescent="0.25">
      <c r="A25" s="124" t="s">
        <v>612</v>
      </c>
      <c r="B25" s="124" t="s">
        <v>613</v>
      </c>
      <c r="C25" s="319" t="s">
        <v>614</v>
      </c>
      <c r="D25" s="319" t="s">
        <v>563</v>
      </c>
      <c r="E25" s="125" t="s">
        <v>134</v>
      </c>
      <c r="F25" s="331">
        <v>37738.444444444438</v>
      </c>
      <c r="G25" s="348">
        <f t="shared" si="18"/>
        <v>42730</v>
      </c>
      <c r="H25" s="332">
        <v>258</v>
      </c>
      <c r="I25" s="353">
        <f t="shared" si="19"/>
        <v>760</v>
      </c>
      <c r="J25" s="333">
        <v>551.71288888888887</v>
      </c>
      <c r="K25" s="333">
        <v>155</v>
      </c>
      <c r="L25" s="317"/>
      <c r="M25" s="332">
        <v>4914</v>
      </c>
      <c r="N25" s="332">
        <v>15111</v>
      </c>
      <c r="O25" s="332">
        <v>9730</v>
      </c>
      <c r="P25" s="332">
        <v>6586</v>
      </c>
      <c r="Q25" s="332">
        <v>4310</v>
      </c>
      <c r="R25" s="332">
        <v>1536</v>
      </c>
      <c r="S25" s="332">
        <v>507</v>
      </c>
      <c r="T25" s="332">
        <v>36</v>
      </c>
      <c r="U25" s="332">
        <v>42730</v>
      </c>
      <c r="V25" s="124"/>
      <c r="W25" s="351">
        <f t="shared" si="20"/>
        <v>0.11500117013807629</v>
      </c>
      <c r="X25" s="351">
        <f t="shared" si="4"/>
        <v>0.35363912941727121</v>
      </c>
      <c r="Y25" s="351">
        <f t="shared" si="5"/>
        <v>0.22770886964661829</v>
      </c>
      <c r="Z25" s="351">
        <f t="shared" si="6"/>
        <v>0.15413058740931429</v>
      </c>
      <c r="AA25" s="351">
        <f t="shared" si="7"/>
        <v>0.10086590217645683</v>
      </c>
      <c r="AB25" s="351">
        <f t="shared" si="8"/>
        <v>3.5946641703721041E-2</v>
      </c>
      <c r="AC25" s="351">
        <f t="shared" si="9"/>
        <v>1.1865200093611045E-2</v>
      </c>
      <c r="AD25" s="351">
        <f t="shared" si="10"/>
        <v>8.424994149309619E-4</v>
      </c>
      <c r="AE25" s="127"/>
      <c r="AF25" s="335">
        <v>96</v>
      </c>
      <c r="AG25" s="335">
        <v>187</v>
      </c>
      <c r="AH25" s="335">
        <v>84</v>
      </c>
      <c r="AI25" s="335">
        <v>64</v>
      </c>
      <c r="AJ25" s="335">
        <v>113</v>
      </c>
      <c r="AK25" s="335">
        <v>44</v>
      </c>
      <c r="AL25" s="335">
        <v>0</v>
      </c>
      <c r="AM25" s="335">
        <v>0</v>
      </c>
      <c r="AN25" s="172">
        <v>588</v>
      </c>
      <c r="AO25" s="124"/>
      <c r="AP25" s="335">
        <v>-28</v>
      </c>
      <c r="AQ25" s="335">
        <v>-70</v>
      </c>
      <c r="AR25" s="335">
        <v>-30</v>
      </c>
      <c r="AS25" s="335">
        <v>-10</v>
      </c>
      <c r="AT25" s="335">
        <v>-28</v>
      </c>
      <c r="AU25" s="335">
        <v>-5</v>
      </c>
      <c r="AV25" s="335">
        <v>-1</v>
      </c>
      <c r="AW25" s="335">
        <v>0</v>
      </c>
      <c r="AX25" s="336">
        <v>-172</v>
      </c>
      <c r="AY25" s="354">
        <f t="shared" si="24"/>
        <v>28</v>
      </c>
      <c r="AZ25" s="354">
        <f t="shared" si="11"/>
        <v>70</v>
      </c>
      <c r="BA25" s="354">
        <f t="shared" si="11"/>
        <v>30</v>
      </c>
      <c r="BB25" s="354">
        <f t="shared" si="11"/>
        <v>10</v>
      </c>
      <c r="BC25" s="354">
        <f t="shared" si="11"/>
        <v>28</v>
      </c>
      <c r="BD25" s="354">
        <f t="shared" si="11"/>
        <v>5</v>
      </c>
      <c r="BE25" s="354">
        <f t="shared" si="11"/>
        <v>1</v>
      </c>
      <c r="BF25" s="354">
        <f t="shared" si="11"/>
        <v>0</v>
      </c>
      <c r="BG25" s="354">
        <f t="shared" si="11"/>
        <v>172</v>
      </c>
      <c r="BH25" s="317"/>
      <c r="BI25" s="355">
        <f t="shared" si="21"/>
        <v>0.8</v>
      </c>
      <c r="BJ25" s="355">
        <f t="shared" si="22"/>
        <v>0.19999999999999996</v>
      </c>
      <c r="BK25" s="337">
        <v>154412.31466666667</v>
      </c>
      <c r="BL25" s="129">
        <f t="shared" si="12"/>
        <v>154412.31466666667</v>
      </c>
      <c r="BM25" s="340">
        <v>252429.57422222226</v>
      </c>
      <c r="BN25" s="129">
        <f t="shared" si="13"/>
        <v>252429.57422222226</v>
      </c>
      <c r="BO25" s="339">
        <v>373681.40266666672</v>
      </c>
      <c r="BP25" s="129">
        <f t="shared" si="14"/>
        <v>373681.40266666672</v>
      </c>
      <c r="BQ25" s="339">
        <v>313133.86666666664</v>
      </c>
      <c r="BR25" s="129">
        <f t="shared" si="15"/>
        <v>313133.86666666664</v>
      </c>
      <c r="BS25" s="339">
        <v>339282.64888888889</v>
      </c>
      <c r="BT25" s="129">
        <f t="shared" si="16"/>
        <v>339282.64888888889</v>
      </c>
      <c r="BU25" s="342">
        <v>624192.07822222204</v>
      </c>
      <c r="BV25" s="129">
        <f t="shared" si="17"/>
        <v>624192.07822222204</v>
      </c>
      <c r="BW25" s="343">
        <v>679285.67916088877</v>
      </c>
      <c r="BX25" s="345">
        <f t="shared" si="23"/>
        <v>679285.67916088877</v>
      </c>
      <c r="BY25" s="343">
        <v>767018.30517888244</v>
      </c>
      <c r="BZ25" s="129">
        <f t="shared" si="25"/>
        <v>767018.30517888244</v>
      </c>
      <c r="CA25" s="326"/>
      <c r="CB25" s="325"/>
      <c r="CC25" s="317"/>
      <c r="CD25" s="317"/>
      <c r="CE25" s="317"/>
      <c r="CF25" s="317"/>
      <c r="CG25" s="317"/>
      <c r="CH25" s="317"/>
      <c r="CI25" s="317"/>
      <c r="CJ25" s="317"/>
      <c r="CK25" s="317"/>
    </row>
    <row r="26" spans="1:89" x14ac:dyDescent="0.25">
      <c r="A26" s="124" t="s">
        <v>615</v>
      </c>
      <c r="B26" s="124" t="s">
        <v>616</v>
      </c>
      <c r="C26" s="319"/>
      <c r="D26" s="319" t="s">
        <v>559</v>
      </c>
      <c r="E26" s="125" t="s">
        <v>135</v>
      </c>
      <c r="F26" s="331">
        <v>46385.222222222219</v>
      </c>
      <c r="G26" s="348">
        <f t="shared" si="18"/>
        <v>61180</v>
      </c>
      <c r="H26" s="332">
        <v>1203</v>
      </c>
      <c r="I26" s="353">
        <f t="shared" si="19"/>
        <v>324</v>
      </c>
      <c r="J26" s="333">
        <v>98.348000000000042</v>
      </c>
      <c r="K26" s="333">
        <v>59</v>
      </c>
      <c r="L26" s="317"/>
      <c r="M26" s="332">
        <v>35561</v>
      </c>
      <c r="N26" s="332">
        <v>9374</v>
      </c>
      <c r="O26" s="332">
        <v>8391</v>
      </c>
      <c r="P26" s="332">
        <v>4367</v>
      </c>
      <c r="Q26" s="332">
        <v>2043</v>
      </c>
      <c r="R26" s="332">
        <v>791</v>
      </c>
      <c r="S26" s="332">
        <v>582</v>
      </c>
      <c r="T26" s="332">
        <v>71</v>
      </c>
      <c r="U26" s="332">
        <v>61180</v>
      </c>
      <c r="V26" s="124"/>
      <c r="W26" s="351">
        <f t="shared" si="20"/>
        <v>0.5812520431513567</v>
      </c>
      <c r="X26" s="351">
        <f t="shared" si="4"/>
        <v>0.15322000653808435</v>
      </c>
      <c r="Y26" s="351">
        <f t="shared" si="5"/>
        <v>0.13715266426936906</v>
      </c>
      <c r="Z26" s="351">
        <f t="shared" si="6"/>
        <v>7.1379535796011764E-2</v>
      </c>
      <c r="AA26" s="351">
        <f t="shared" si="7"/>
        <v>3.3393265773128476E-2</v>
      </c>
      <c r="AB26" s="351">
        <f t="shared" si="8"/>
        <v>1.2929061784897024E-2</v>
      </c>
      <c r="AC26" s="351">
        <f t="shared" si="9"/>
        <v>9.5129127165740433E-3</v>
      </c>
      <c r="AD26" s="351">
        <f t="shared" si="10"/>
        <v>1.1605099705786204E-3</v>
      </c>
      <c r="AE26" s="127"/>
      <c r="AF26" s="335">
        <v>154</v>
      </c>
      <c r="AG26" s="335">
        <v>58</v>
      </c>
      <c r="AH26" s="335">
        <v>47</v>
      </c>
      <c r="AI26" s="335">
        <v>90</v>
      </c>
      <c r="AJ26" s="335">
        <v>35</v>
      </c>
      <c r="AK26" s="335">
        <v>10</v>
      </c>
      <c r="AL26" s="335">
        <v>1</v>
      </c>
      <c r="AM26" s="335">
        <v>0</v>
      </c>
      <c r="AN26" s="172">
        <v>395</v>
      </c>
      <c r="AO26" s="124"/>
      <c r="AP26" s="335">
        <v>30</v>
      </c>
      <c r="AQ26" s="335">
        <v>7</v>
      </c>
      <c r="AR26" s="335">
        <v>22</v>
      </c>
      <c r="AS26" s="335">
        <v>15</v>
      </c>
      <c r="AT26" s="335">
        <v>0</v>
      </c>
      <c r="AU26" s="335">
        <v>2</v>
      </c>
      <c r="AV26" s="335">
        <v>-5</v>
      </c>
      <c r="AW26" s="335">
        <v>0</v>
      </c>
      <c r="AX26" s="336">
        <v>71</v>
      </c>
      <c r="AY26" s="354">
        <f t="shared" si="24"/>
        <v>-30</v>
      </c>
      <c r="AZ26" s="354">
        <f t="shared" si="11"/>
        <v>-7</v>
      </c>
      <c r="BA26" s="354">
        <f t="shared" si="11"/>
        <v>-22</v>
      </c>
      <c r="BB26" s="354">
        <f t="shared" si="11"/>
        <v>-15</v>
      </c>
      <c r="BC26" s="354">
        <f t="shared" si="11"/>
        <v>0</v>
      </c>
      <c r="BD26" s="354">
        <f t="shared" si="11"/>
        <v>-2</v>
      </c>
      <c r="BE26" s="354">
        <f t="shared" si="11"/>
        <v>5</v>
      </c>
      <c r="BF26" s="354">
        <f t="shared" si="11"/>
        <v>0</v>
      </c>
      <c r="BG26" s="354">
        <f t="shared" si="11"/>
        <v>-71</v>
      </c>
      <c r="BH26" s="317"/>
      <c r="BI26" s="355">
        <f t="shared" si="21"/>
        <v>1</v>
      </c>
      <c r="BJ26" s="355">
        <f t="shared" si="22"/>
        <v>0</v>
      </c>
      <c r="BK26" s="337">
        <v>110500.11333333339</v>
      </c>
      <c r="BL26" s="129">
        <f t="shared" si="12"/>
        <v>110500.11333333339</v>
      </c>
      <c r="BM26" s="340">
        <v>213032.5033333333</v>
      </c>
      <c r="BN26" s="129">
        <f t="shared" si="13"/>
        <v>213032.5033333333</v>
      </c>
      <c r="BO26" s="339">
        <v>58271.60555555555</v>
      </c>
      <c r="BP26" s="129">
        <f t="shared" si="14"/>
        <v>58271.60555555555</v>
      </c>
      <c r="BQ26" s="339">
        <v>515255.73333333322</v>
      </c>
      <c r="BR26" s="129">
        <f t="shared" si="15"/>
        <v>515255.73333333322</v>
      </c>
      <c r="BS26" s="339">
        <v>472441.20666666667</v>
      </c>
      <c r="BT26" s="129">
        <f t="shared" si="16"/>
        <v>472441.20666666667</v>
      </c>
      <c r="BU26" s="342">
        <v>282739.86222222215</v>
      </c>
      <c r="BV26" s="129">
        <f t="shared" si="17"/>
        <v>282739.86222222215</v>
      </c>
      <c r="BW26" s="343">
        <v>0</v>
      </c>
      <c r="BX26" s="345">
        <f t="shared" si="23"/>
        <v>0</v>
      </c>
      <c r="BY26" s="343">
        <v>472582.29394081898</v>
      </c>
      <c r="BZ26" s="129">
        <f t="shared" si="25"/>
        <v>472582.29394081898</v>
      </c>
      <c r="CA26" s="326"/>
      <c r="CB26" s="325"/>
      <c r="CC26" s="317"/>
      <c r="CD26" s="317"/>
      <c r="CE26" s="317"/>
      <c r="CF26" s="317"/>
      <c r="CG26" s="317"/>
      <c r="CH26" s="317"/>
      <c r="CI26" s="317"/>
      <c r="CJ26" s="317"/>
      <c r="CK26" s="317"/>
    </row>
    <row r="27" spans="1:89" x14ac:dyDescent="0.25">
      <c r="A27" s="124" t="s">
        <v>617</v>
      </c>
      <c r="B27" s="124" t="s">
        <v>618</v>
      </c>
      <c r="C27" s="319"/>
      <c r="D27" s="319" t="s">
        <v>559</v>
      </c>
      <c r="E27" s="125" t="s">
        <v>136</v>
      </c>
      <c r="F27" s="331">
        <v>54694.444444444445</v>
      </c>
      <c r="G27" s="348">
        <f t="shared" si="18"/>
        <v>71550</v>
      </c>
      <c r="H27" s="332">
        <v>1459</v>
      </c>
      <c r="I27" s="353">
        <f t="shared" si="19"/>
        <v>78</v>
      </c>
      <c r="J27" s="333">
        <v>0</v>
      </c>
      <c r="K27" s="333">
        <v>23</v>
      </c>
      <c r="L27" s="317"/>
      <c r="M27" s="332">
        <v>31995</v>
      </c>
      <c r="N27" s="332">
        <v>20942</v>
      </c>
      <c r="O27" s="332">
        <v>11267</v>
      </c>
      <c r="P27" s="332">
        <v>4646</v>
      </c>
      <c r="Q27" s="332">
        <v>1854</v>
      </c>
      <c r="R27" s="332">
        <v>565</v>
      </c>
      <c r="S27" s="332">
        <v>251</v>
      </c>
      <c r="T27" s="332">
        <v>30</v>
      </c>
      <c r="U27" s="332">
        <v>71550</v>
      </c>
      <c r="V27" s="124"/>
      <c r="W27" s="351">
        <f t="shared" si="20"/>
        <v>0.44716981132075473</v>
      </c>
      <c r="X27" s="351">
        <f t="shared" si="4"/>
        <v>0.29269042627533193</v>
      </c>
      <c r="Y27" s="351">
        <f t="shared" si="5"/>
        <v>0.15747030048916841</v>
      </c>
      <c r="Z27" s="351">
        <f t="shared" si="6"/>
        <v>6.4933612858141157E-2</v>
      </c>
      <c r="AA27" s="351">
        <f t="shared" si="7"/>
        <v>2.5911949685534591E-2</v>
      </c>
      <c r="AB27" s="351">
        <f t="shared" si="8"/>
        <v>7.8965758211041234E-3</v>
      </c>
      <c r="AC27" s="351">
        <f t="shared" si="9"/>
        <v>3.5080363382250174E-3</v>
      </c>
      <c r="AD27" s="351">
        <f t="shared" si="10"/>
        <v>4.1928721174004191E-4</v>
      </c>
      <c r="AE27" s="127"/>
      <c r="AF27" s="335">
        <v>67</v>
      </c>
      <c r="AG27" s="335">
        <v>84</v>
      </c>
      <c r="AH27" s="335">
        <v>-1</v>
      </c>
      <c r="AI27" s="335">
        <v>20</v>
      </c>
      <c r="AJ27" s="335">
        <v>21</v>
      </c>
      <c r="AK27" s="335">
        <v>11</v>
      </c>
      <c r="AL27" s="335">
        <v>0</v>
      </c>
      <c r="AM27" s="335">
        <v>1</v>
      </c>
      <c r="AN27" s="172">
        <v>203</v>
      </c>
      <c r="AO27" s="124"/>
      <c r="AP27" s="335">
        <v>118</v>
      </c>
      <c r="AQ27" s="335">
        <v>12</v>
      </c>
      <c r="AR27" s="335">
        <v>-7</v>
      </c>
      <c r="AS27" s="335">
        <v>-5</v>
      </c>
      <c r="AT27" s="335">
        <v>3</v>
      </c>
      <c r="AU27" s="335">
        <v>3</v>
      </c>
      <c r="AV27" s="335">
        <v>0</v>
      </c>
      <c r="AW27" s="335">
        <v>1</v>
      </c>
      <c r="AX27" s="336">
        <v>125</v>
      </c>
      <c r="AY27" s="354">
        <f t="shared" si="24"/>
        <v>-118</v>
      </c>
      <c r="AZ27" s="354">
        <f t="shared" si="11"/>
        <v>-12</v>
      </c>
      <c r="BA27" s="354">
        <f t="shared" si="11"/>
        <v>7</v>
      </c>
      <c r="BB27" s="354">
        <f t="shared" si="11"/>
        <v>5</v>
      </c>
      <c r="BC27" s="354">
        <f t="shared" si="11"/>
        <v>-3</v>
      </c>
      <c r="BD27" s="354">
        <f t="shared" si="11"/>
        <v>-3</v>
      </c>
      <c r="BE27" s="354">
        <f t="shared" si="11"/>
        <v>0</v>
      </c>
      <c r="BF27" s="354">
        <f t="shared" si="11"/>
        <v>-1</v>
      </c>
      <c r="BG27" s="354">
        <f t="shared" si="11"/>
        <v>-125</v>
      </c>
      <c r="BH27" s="317"/>
      <c r="BI27" s="355">
        <f t="shared" si="21"/>
        <v>1</v>
      </c>
      <c r="BJ27" s="355">
        <f t="shared" si="22"/>
        <v>0</v>
      </c>
      <c r="BK27" s="337">
        <v>466147.3666666667</v>
      </c>
      <c r="BL27" s="129">
        <f t="shared" si="12"/>
        <v>466147.3666666667</v>
      </c>
      <c r="BM27" s="340">
        <v>565324.8055555555</v>
      </c>
      <c r="BN27" s="129">
        <f t="shared" si="13"/>
        <v>565324.8055555555</v>
      </c>
      <c r="BO27" s="339">
        <v>364048.08333333337</v>
      </c>
      <c r="BP27" s="129">
        <f t="shared" si="14"/>
        <v>364048.08333333337</v>
      </c>
      <c r="BQ27" s="339">
        <v>25200</v>
      </c>
      <c r="BR27" s="129">
        <f t="shared" si="15"/>
        <v>25200</v>
      </c>
      <c r="BS27" s="339">
        <v>18900</v>
      </c>
      <c r="BT27" s="129">
        <f t="shared" si="16"/>
        <v>18900</v>
      </c>
      <c r="BU27" s="342">
        <v>252455.93333333335</v>
      </c>
      <c r="BV27" s="129">
        <f t="shared" si="17"/>
        <v>252455.93333333335</v>
      </c>
      <c r="BW27" s="343">
        <v>178144.93178666668</v>
      </c>
      <c r="BX27" s="345">
        <f t="shared" si="23"/>
        <v>178144.93178666668</v>
      </c>
      <c r="BY27" s="343">
        <v>15050</v>
      </c>
      <c r="BZ27" s="129">
        <f t="shared" si="25"/>
        <v>15050</v>
      </c>
      <c r="CA27" s="326"/>
      <c r="CB27" s="325"/>
      <c r="CC27" s="152"/>
      <c r="CD27" s="152"/>
      <c r="CE27" s="152"/>
      <c r="CF27" s="152"/>
      <c r="CG27" s="152"/>
      <c r="CH27" s="152"/>
      <c r="CI27" s="152"/>
      <c r="CJ27" s="317"/>
      <c r="CK27" s="317"/>
    </row>
    <row r="28" spans="1:89" x14ac:dyDescent="0.25">
      <c r="A28" s="124" t="s">
        <v>619</v>
      </c>
      <c r="B28" s="124" t="s">
        <v>620</v>
      </c>
      <c r="C28" s="319" t="s">
        <v>562</v>
      </c>
      <c r="D28" s="319" t="s">
        <v>563</v>
      </c>
      <c r="E28" s="125" t="s">
        <v>137</v>
      </c>
      <c r="F28" s="331">
        <v>26752.888888888887</v>
      </c>
      <c r="G28" s="348">
        <f t="shared" si="18"/>
        <v>35983</v>
      </c>
      <c r="H28" s="332">
        <v>646</v>
      </c>
      <c r="I28" s="353">
        <f t="shared" si="19"/>
        <v>212</v>
      </c>
      <c r="J28" s="333">
        <v>63.988444444444454</v>
      </c>
      <c r="K28" s="333">
        <v>34</v>
      </c>
      <c r="L28" s="317"/>
      <c r="M28" s="332">
        <v>21882</v>
      </c>
      <c r="N28" s="332">
        <v>5905</v>
      </c>
      <c r="O28" s="332">
        <v>4198</v>
      </c>
      <c r="P28" s="332">
        <v>2450</v>
      </c>
      <c r="Q28" s="332">
        <v>1091</v>
      </c>
      <c r="R28" s="332">
        <v>320</v>
      </c>
      <c r="S28" s="332">
        <v>118</v>
      </c>
      <c r="T28" s="332">
        <v>19</v>
      </c>
      <c r="U28" s="332">
        <v>35983</v>
      </c>
      <c r="V28" s="124"/>
      <c r="W28" s="351">
        <f t="shared" si="20"/>
        <v>0.60812050134785867</v>
      </c>
      <c r="X28" s="351">
        <f t="shared" si="4"/>
        <v>0.16410527193396882</v>
      </c>
      <c r="Y28" s="351">
        <f t="shared" si="5"/>
        <v>0.11666620348497901</v>
      </c>
      <c r="Z28" s="351">
        <f t="shared" si="6"/>
        <v>6.8087708084373172E-2</v>
      </c>
      <c r="AA28" s="351">
        <f t="shared" si="7"/>
        <v>3.0319873273490259E-2</v>
      </c>
      <c r="AB28" s="351">
        <f t="shared" si="8"/>
        <v>8.8930884028569045E-3</v>
      </c>
      <c r="AC28" s="351">
        <f t="shared" si="9"/>
        <v>3.2793263485534838E-3</v>
      </c>
      <c r="AD28" s="351">
        <f t="shared" si="10"/>
        <v>5.2802712391962871E-4</v>
      </c>
      <c r="AE28" s="127"/>
      <c r="AF28" s="335">
        <v>114</v>
      </c>
      <c r="AG28" s="335">
        <v>57</v>
      </c>
      <c r="AH28" s="335">
        <v>54</v>
      </c>
      <c r="AI28" s="335">
        <v>20</v>
      </c>
      <c r="AJ28" s="335">
        <v>1</v>
      </c>
      <c r="AK28" s="335">
        <v>3</v>
      </c>
      <c r="AL28" s="335">
        <v>0</v>
      </c>
      <c r="AM28" s="335">
        <v>0</v>
      </c>
      <c r="AN28" s="172">
        <v>249</v>
      </c>
      <c r="AO28" s="124"/>
      <c r="AP28" s="335">
        <v>40</v>
      </c>
      <c r="AQ28" s="335">
        <v>-1</v>
      </c>
      <c r="AR28" s="335">
        <v>-1</v>
      </c>
      <c r="AS28" s="335">
        <v>1</v>
      </c>
      <c r="AT28" s="335">
        <v>-1</v>
      </c>
      <c r="AU28" s="335">
        <v>1</v>
      </c>
      <c r="AV28" s="335">
        <v>-2</v>
      </c>
      <c r="AW28" s="335">
        <v>0</v>
      </c>
      <c r="AX28" s="336">
        <v>37</v>
      </c>
      <c r="AY28" s="354">
        <f t="shared" si="24"/>
        <v>-40</v>
      </c>
      <c r="AZ28" s="354">
        <f t="shared" si="11"/>
        <v>1</v>
      </c>
      <c r="BA28" s="354">
        <f t="shared" si="11"/>
        <v>1</v>
      </c>
      <c r="BB28" s="354">
        <f t="shared" si="11"/>
        <v>-1</v>
      </c>
      <c r="BC28" s="354">
        <f t="shared" si="11"/>
        <v>1</v>
      </c>
      <c r="BD28" s="354">
        <f t="shared" si="11"/>
        <v>-1</v>
      </c>
      <c r="BE28" s="354">
        <f t="shared" si="11"/>
        <v>2</v>
      </c>
      <c r="BF28" s="354">
        <f t="shared" si="11"/>
        <v>0</v>
      </c>
      <c r="BG28" s="354">
        <f t="shared" si="11"/>
        <v>-37</v>
      </c>
      <c r="BH28" s="317"/>
      <c r="BI28" s="355">
        <f t="shared" si="21"/>
        <v>0.8</v>
      </c>
      <c r="BJ28" s="355">
        <f t="shared" si="22"/>
        <v>0.19999999999999996</v>
      </c>
      <c r="BK28" s="337">
        <v>117312.42133333335</v>
      </c>
      <c r="BL28" s="129">
        <f t="shared" si="12"/>
        <v>117312.42133333335</v>
      </c>
      <c r="BM28" s="340">
        <v>193346.29955555554</v>
      </c>
      <c r="BN28" s="129">
        <f t="shared" si="13"/>
        <v>193346.29955555554</v>
      </c>
      <c r="BO28" s="339">
        <v>169638.69777777779</v>
      </c>
      <c r="BP28" s="129">
        <f t="shared" si="14"/>
        <v>169638.69777777779</v>
      </c>
      <c r="BQ28" s="339">
        <v>292058.02666666667</v>
      </c>
      <c r="BR28" s="129">
        <f t="shared" si="15"/>
        <v>292058.02666666667</v>
      </c>
      <c r="BS28" s="339">
        <v>277154.45155555563</v>
      </c>
      <c r="BT28" s="129">
        <f t="shared" si="16"/>
        <v>277154.45155555563</v>
      </c>
      <c r="BU28" s="342">
        <v>267952.68266666669</v>
      </c>
      <c r="BV28" s="129">
        <f t="shared" si="17"/>
        <v>267952.68266666669</v>
      </c>
      <c r="BW28" s="343">
        <v>191202.34188800002</v>
      </c>
      <c r="BX28" s="345">
        <f t="shared" si="23"/>
        <v>191202.34188800002</v>
      </c>
      <c r="BY28" s="343">
        <v>256856.64928952587</v>
      </c>
      <c r="BZ28" s="129">
        <f t="shared" si="25"/>
        <v>256856.64928952587</v>
      </c>
      <c r="CA28" s="326"/>
      <c r="CB28" s="325"/>
      <c r="CC28" s="317"/>
      <c r="CD28" s="317"/>
      <c r="CE28" s="317"/>
      <c r="CF28" s="317"/>
      <c r="CG28" s="317"/>
      <c r="CH28" s="317"/>
      <c r="CI28" s="317"/>
      <c r="CJ28" s="317"/>
      <c r="CK28" s="317"/>
    </row>
    <row r="29" spans="1:89" x14ac:dyDescent="0.25">
      <c r="A29" s="124" t="s">
        <v>621</v>
      </c>
      <c r="B29" s="124" t="s">
        <v>622</v>
      </c>
      <c r="C29" s="319"/>
      <c r="D29" s="319" t="s">
        <v>559</v>
      </c>
      <c r="E29" s="125" t="s">
        <v>138</v>
      </c>
      <c r="F29" s="331">
        <v>98695.111111111109</v>
      </c>
      <c r="G29" s="348">
        <f t="shared" si="18"/>
        <v>124842</v>
      </c>
      <c r="H29" s="332">
        <v>1362</v>
      </c>
      <c r="I29" s="353">
        <f t="shared" si="19"/>
        <v>511</v>
      </c>
      <c r="J29" s="333">
        <v>46.663999999999987</v>
      </c>
      <c r="K29" s="333">
        <v>60</v>
      </c>
      <c r="L29" s="317"/>
      <c r="M29" s="332">
        <v>64398</v>
      </c>
      <c r="N29" s="332">
        <v>21615</v>
      </c>
      <c r="O29" s="332">
        <v>18533</v>
      </c>
      <c r="P29" s="332">
        <v>10488</v>
      </c>
      <c r="Q29" s="332">
        <v>5500</v>
      </c>
      <c r="R29" s="332">
        <v>2240</v>
      </c>
      <c r="S29" s="332">
        <v>1832</v>
      </c>
      <c r="T29" s="332">
        <v>236</v>
      </c>
      <c r="U29" s="332">
        <v>124842</v>
      </c>
      <c r="V29" s="124"/>
      <c r="W29" s="351">
        <f t="shared" si="20"/>
        <v>0.51583601672514057</v>
      </c>
      <c r="X29" s="351">
        <f t="shared" si="4"/>
        <v>0.1731388475032441</v>
      </c>
      <c r="Y29" s="351">
        <f t="shared" si="5"/>
        <v>0.14845164287659601</v>
      </c>
      <c r="Z29" s="351">
        <f t="shared" si="6"/>
        <v>8.4010188878742731E-2</v>
      </c>
      <c r="AA29" s="351">
        <f t="shared" si="7"/>
        <v>4.4055686387593919E-2</v>
      </c>
      <c r="AB29" s="351">
        <f t="shared" si="8"/>
        <v>1.7942679546947341E-2</v>
      </c>
      <c r="AC29" s="351">
        <f t="shared" si="9"/>
        <v>1.4674548629467647E-2</v>
      </c>
      <c r="AD29" s="351">
        <f t="shared" si="10"/>
        <v>1.8903894522676664E-3</v>
      </c>
      <c r="AE29" s="127"/>
      <c r="AF29" s="335">
        <v>247</v>
      </c>
      <c r="AG29" s="335">
        <v>70</v>
      </c>
      <c r="AH29" s="335">
        <v>127</v>
      </c>
      <c r="AI29" s="335">
        <v>71</v>
      </c>
      <c r="AJ29" s="335">
        <v>29</v>
      </c>
      <c r="AK29" s="335">
        <v>18</v>
      </c>
      <c r="AL29" s="335">
        <v>13</v>
      </c>
      <c r="AM29" s="335">
        <v>0</v>
      </c>
      <c r="AN29" s="172">
        <v>575</v>
      </c>
      <c r="AO29" s="124"/>
      <c r="AP29" s="335">
        <v>52</v>
      </c>
      <c r="AQ29" s="335">
        <v>11</v>
      </c>
      <c r="AR29" s="335">
        <v>-1</v>
      </c>
      <c r="AS29" s="335">
        <v>1</v>
      </c>
      <c r="AT29" s="335">
        <v>-2</v>
      </c>
      <c r="AU29" s="335">
        <v>4</v>
      </c>
      <c r="AV29" s="335">
        <v>0</v>
      </c>
      <c r="AW29" s="335">
        <v>-1</v>
      </c>
      <c r="AX29" s="336">
        <v>64</v>
      </c>
      <c r="AY29" s="354">
        <f t="shared" si="24"/>
        <v>-52</v>
      </c>
      <c r="AZ29" s="354">
        <f t="shared" si="11"/>
        <v>-11</v>
      </c>
      <c r="BA29" s="354">
        <f t="shared" si="11"/>
        <v>1</v>
      </c>
      <c r="BB29" s="354">
        <f t="shared" si="11"/>
        <v>-1</v>
      </c>
      <c r="BC29" s="354">
        <f t="shared" si="11"/>
        <v>2</v>
      </c>
      <c r="BD29" s="354">
        <f t="shared" si="11"/>
        <v>-4</v>
      </c>
      <c r="BE29" s="354">
        <f t="shared" si="11"/>
        <v>0</v>
      </c>
      <c r="BF29" s="354">
        <f t="shared" si="11"/>
        <v>1</v>
      </c>
      <c r="BG29" s="354">
        <f t="shared" si="11"/>
        <v>-64</v>
      </c>
      <c r="BH29" s="317"/>
      <c r="BI29" s="355">
        <f t="shared" si="21"/>
        <v>1</v>
      </c>
      <c r="BJ29" s="355">
        <f t="shared" si="22"/>
        <v>0</v>
      </c>
      <c r="BK29" s="337">
        <v>759268.50666666683</v>
      </c>
      <c r="BL29" s="129">
        <f t="shared" si="12"/>
        <v>759268.50666666683</v>
      </c>
      <c r="BM29" s="340">
        <v>928624.55111111095</v>
      </c>
      <c r="BN29" s="129">
        <f t="shared" si="13"/>
        <v>928624.55111111095</v>
      </c>
      <c r="BO29" s="339">
        <v>716886.03333333333</v>
      </c>
      <c r="BP29" s="129">
        <f t="shared" si="14"/>
        <v>716886.03333333333</v>
      </c>
      <c r="BQ29" s="339">
        <v>965966.1333333333</v>
      </c>
      <c r="BR29" s="129">
        <f t="shared" si="15"/>
        <v>965966.1333333333</v>
      </c>
      <c r="BS29" s="339">
        <v>665557.9022222223</v>
      </c>
      <c r="BT29" s="129">
        <f t="shared" si="16"/>
        <v>665557.9022222223</v>
      </c>
      <c r="BU29" s="342">
        <v>485353.04222222214</v>
      </c>
      <c r="BV29" s="129">
        <f t="shared" si="17"/>
        <v>485353.04222222214</v>
      </c>
      <c r="BW29" s="343">
        <v>70890.183591111243</v>
      </c>
      <c r="BX29" s="345">
        <f t="shared" si="23"/>
        <v>70890.183591111243</v>
      </c>
      <c r="BY29" s="343">
        <v>284443.20200204343</v>
      </c>
      <c r="BZ29" s="129">
        <f t="shared" si="25"/>
        <v>284443.20200204343</v>
      </c>
      <c r="CA29" s="326"/>
      <c r="CB29" s="325"/>
      <c r="CC29" s="317"/>
      <c r="CD29" s="317"/>
      <c r="CE29" s="317"/>
      <c r="CF29" s="317"/>
      <c r="CG29" s="317"/>
      <c r="CH29" s="317"/>
      <c r="CI29" s="317"/>
      <c r="CJ29" s="317"/>
      <c r="CK29" s="317"/>
    </row>
    <row r="30" spans="1:89" x14ac:dyDescent="0.25">
      <c r="A30" s="124" t="s">
        <v>623</v>
      </c>
      <c r="B30" s="124" t="s">
        <v>624</v>
      </c>
      <c r="C30" s="319" t="s">
        <v>625</v>
      </c>
      <c r="D30" s="319" t="s">
        <v>563</v>
      </c>
      <c r="E30" s="125" t="s">
        <v>139</v>
      </c>
      <c r="F30" s="331">
        <v>22828.888888888883</v>
      </c>
      <c r="G30" s="348">
        <f t="shared" si="18"/>
        <v>29827</v>
      </c>
      <c r="H30" s="332">
        <v>234</v>
      </c>
      <c r="I30" s="353">
        <f t="shared" si="19"/>
        <v>365</v>
      </c>
      <c r="J30" s="333">
        <v>183.35111111111115</v>
      </c>
      <c r="K30" s="333">
        <v>157</v>
      </c>
      <c r="L30" s="317"/>
      <c r="M30" s="332">
        <v>14671</v>
      </c>
      <c r="N30" s="332">
        <v>5992</v>
      </c>
      <c r="O30" s="332">
        <v>5966</v>
      </c>
      <c r="P30" s="332">
        <v>2084</v>
      </c>
      <c r="Q30" s="332">
        <v>812</v>
      </c>
      <c r="R30" s="332">
        <v>208</v>
      </c>
      <c r="S30" s="332">
        <v>82</v>
      </c>
      <c r="T30" s="332">
        <v>12</v>
      </c>
      <c r="U30" s="332">
        <v>29827</v>
      </c>
      <c r="V30" s="124"/>
      <c r="W30" s="351">
        <f t="shared" si="20"/>
        <v>0.49186978241190865</v>
      </c>
      <c r="X30" s="351">
        <f t="shared" si="4"/>
        <v>0.20089180943440507</v>
      </c>
      <c r="Y30" s="351">
        <f t="shared" si="5"/>
        <v>0.20002011600227981</v>
      </c>
      <c r="Z30" s="351">
        <f t="shared" si="6"/>
        <v>6.9869581251885873E-2</v>
      </c>
      <c r="AA30" s="351">
        <f t="shared" si="7"/>
        <v>2.7223656418681061E-2</v>
      </c>
      <c r="AB30" s="351">
        <f t="shared" si="8"/>
        <v>6.9735474570020448E-3</v>
      </c>
      <c r="AC30" s="351">
        <f t="shared" si="9"/>
        <v>2.749186978241191E-3</v>
      </c>
      <c r="AD30" s="351">
        <f t="shared" si="10"/>
        <v>4.0232004559627183E-4</v>
      </c>
      <c r="AE30" s="127"/>
      <c r="AF30" s="335">
        <v>161</v>
      </c>
      <c r="AG30" s="335">
        <v>114</v>
      </c>
      <c r="AH30" s="335">
        <v>31</v>
      </c>
      <c r="AI30" s="335">
        <v>35</v>
      </c>
      <c r="AJ30" s="335">
        <v>10</v>
      </c>
      <c r="AK30" s="335">
        <v>-3</v>
      </c>
      <c r="AL30" s="335">
        <v>0</v>
      </c>
      <c r="AM30" s="335">
        <v>0</v>
      </c>
      <c r="AN30" s="172">
        <v>348</v>
      </c>
      <c r="AO30" s="124"/>
      <c r="AP30" s="335">
        <v>-35</v>
      </c>
      <c r="AQ30" s="335">
        <v>9</v>
      </c>
      <c r="AR30" s="335">
        <v>8</v>
      </c>
      <c r="AS30" s="335">
        <v>2</v>
      </c>
      <c r="AT30" s="335">
        <v>-2</v>
      </c>
      <c r="AU30" s="335">
        <v>1</v>
      </c>
      <c r="AV30" s="335">
        <v>0</v>
      </c>
      <c r="AW30" s="335">
        <v>0</v>
      </c>
      <c r="AX30" s="336">
        <v>-17</v>
      </c>
      <c r="AY30" s="354">
        <f t="shared" si="24"/>
        <v>35</v>
      </c>
      <c r="AZ30" s="354">
        <f t="shared" si="11"/>
        <v>-9</v>
      </c>
      <c r="BA30" s="354">
        <f t="shared" si="11"/>
        <v>-8</v>
      </c>
      <c r="BB30" s="354">
        <f t="shared" si="11"/>
        <v>-2</v>
      </c>
      <c r="BC30" s="354">
        <f t="shared" si="11"/>
        <v>2</v>
      </c>
      <c r="BD30" s="354">
        <f t="shared" si="11"/>
        <v>-1</v>
      </c>
      <c r="BE30" s="354">
        <f t="shared" si="11"/>
        <v>0</v>
      </c>
      <c r="BF30" s="354">
        <f t="shared" si="11"/>
        <v>0</v>
      </c>
      <c r="BG30" s="354">
        <f t="shared" si="11"/>
        <v>17</v>
      </c>
      <c r="BH30" s="317"/>
      <c r="BI30" s="355">
        <f t="shared" si="21"/>
        <v>0.8</v>
      </c>
      <c r="BJ30" s="355">
        <f t="shared" si="22"/>
        <v>0.19999999999999996</v>
      </c>
      <c r="BK30" s="337">
        <v>152109.56266666669</v>
      </c>
      <c r="BL30" s="129">
        <f t="shared" si="12"/>
        <v>152109.56266666669</v>
      </c>
      <c r="BM30" s="340">
        <v>267830.66577777773</v>
      </c>
      <c r="BN30" s="129">
        <f t="shared" si="13"/>
        <v>267830.66577777773</v>
      </c>
      <c r="BO30" s="339">
        <v>211810.47555555557</v>
      </c>
      <c r="BP30" s="129">
        <f t="shared" si="14"/>
        <v>211810.47555555557</v>
      </c>
      <c r="BQ30" s="339">
        <v>222471.25333333333</v>
      </c>
      <c r="BR30" s="129">
        <f t="shared" si="15"/>
        <v>222471.25333333333</v>
      </c>
      <c r="BS30" s="339">
        <v>181208.37333333332</v>
      </c>
      <c r="BT30" s="129">
        <f t="shared" si="16"/>
        <v>181208.37333333332</v>
      </c>
      <c r="BU30" s="342">
        <v>148697.44711111111</v>
      </c>
      <c r="BV30" s="129">
        <f t="shared" si="17"/>
        <v>148697.44711111111</v>
      </c>
      <c r="BW30" s="343">
        <v>90103.407744000026</v>
      </c>
      <c r="BX30" s="345">
        <f t="shared" si="23"/>
        <v>90103.407744000026</v>
      </c>
      <c r="BY30" s="343">
        <v>192950.06766970185</v>
      </c>
      <c r="BZ30" s="129">
        <f t="shared" si="25"/>
        <v>192950.06766970185</v>
      </c>
      <c r="CA30" s="326"/>
      <c r="CB30" s="325"/>
      <c r="CC30" s="317"/>
      <c r="CD30" s="317"/>
      <c r="CE30" s="317"/>
      <c r="CF30" s="317"/>
      <c r="CG30" s="317"/>
      <c r="CH30" s="317"/>
      <c r="CI30" s="317"/>
      <c r="CJ30" s="317"/>
      <c r="CK30" s="317"/>
    </row>
    <row r="31" spans="1:89" x14ac:dyDescent="0.25">
      <c r="A31" s="124" t="s">
        <v>626</v>
      </c>
      <c r="B31" s="124" t="s">
        <v>627</v>
      </c>
      <c r="C31" s="319"/>
      <c r="D31" s="319" t="s">
        <v>604</v>
      </c>
      <c r="E31" s="125" t="s">
        <v>140</v>
      </c>
      <c r="F31" s="331">
        <v>81066.777777777781</v>
      </c>
      <c r="G31" s="348">
        <f t="shared" si="18"/>
        <v>91153</v>
      </c>
      <c r="H31" s="332">
        <v>998</v>
      </c>
      <c r="I31" s="353">
        <f t="shared" si="19"/>
        <v>644</v>
      </c>
      <c r="J31" s="333">
        <v>188.95511111111102</v>
      </c>
      <c r="K31" s="333">
        <v>45</v>
      </c>
      <c r="L31" s="317"/>
      <c r="M31" s="332">
        <v>18852</v>
      </c>
      <c r="N31" s="332">
        <v>18824</v>
      </c>
      <c r="O31" s="332">
        <v>24119</v>
      </c>
      <c r="P31" s="332">
        <v>16312</v>
      </c>
      <c r="Q31" s="332">
        <v>7956</v>
      </c>
      <c r="R31" s="332">
        <v>3456</v>
      </c>
      <c r="S31" s="332">
        <v>1506</v>
      </c>
      <c r="T31" s="332">
        <v>128</v>
      </c>
      <c r="U31" s="332">
        <v>91153</v>
      </c>
      <c r="V31" s="124"/>
      <c r="W31" s="351">
        <f t="shared" si="20"/>
        <v>0.20681710969468914</v>
      </c>
      <c r="X31" s="351">
        <f t="shared" si="4"/>
        <v>0.2065099338474872</v>
      </c>
      <c r="Y31" s="351">
        <f t="shared" si="5"/>
        <v>0.26459908066657156</v>
      </c>
      <c r="Z31" s="351">
        <f t="shared" si="6"/>
        <v>0.17895187212708302</v>
      </c>
      <c r="AA31" s="351">
        <f t="shared" si="7"/>
        <v>8.7281822869241826E-2</v>
      </c>
      <c r="AB31" s="351">
        <f t="shared" si="8"/>
        <v>3.7914275997498713E-2</v>
      </c>
      <c r="AC31" s="351">
        <f t="shared" si="9"/>
        <v>1.6521672353076694E-2</v>
      </c>
      <c r="AD31" s="351">
        <f t="shared" si="10"/>
        <v>1.4042324443518041E-3</v>
      </c>
      <c r="AE31" s="127"/>
      <c r="AF31" s="335">
        <v>445</v>
      </c>
      <c r="AG31" s="335">
        <v>76</v>
      </c>
      <c r="AH31" s="335">
        <v>163</v>
      </c>
      <c r="AI31" s="335">
        <v>169</v>
      </c>
      <c r="AJ31" s="335">
        <v>8</v>
      </c>
      <c r="AK31" s="335">
        <v>7</v>
      </c>
      <c r="AL31" s="335">
        <v>-3</v>
      </c>
      <c r="AM31" s="335">
        <v>1</v>
      </c>
      <c r="AN31" s="172">
        <v>866</v>
      </c>
      <c r="AO31" s="124"/>
      <c r="AP31" s="335">
        <v>75</v>
      </c>
      <c r="AQ31" s="335">
        <v>95</v>
      </c>
      <c r="AR31" s="335">
        <v>40</v>
      </c>
      <c r="AS31" s="335">
        <v>4</v>
      </c>
      <c r="AT31" s="335">
        <v>4</v>
      </c>
      <c r="AU31" s="335">
        <v>9</v>
      </c>
      <c r="AV31" s="335">
        <v>-6</v>
      </c>
      <c r="AW31" s="335">
        <v>1</v>
      </c>
      <c r="AX31" s="336">
        <v>222</v>
      </c>
      <c r="AY31" s="354">
        <f t="shared" si="24"/>
        <v>-75</v>
      </c>
      <c r="AZ31" s="354">
        <f t="shared" si="11"/>
        <v>-95</v>
      </c>
      <c r="BA31" s="354">
        <f t="shared" si="11"/>
        <v>-40</v>
      </c>
      <c r="BB31" s="354">
        <f t="shared" si="11"/>
        <v>-4</v>
      </c>
      <c r="BC31" s="354">
        <f t="shared" si="11"/>
        <v>-4</v>
      </c>
      <c r="BD31" s="354">
        <f t="shared" si="11"/>
        <v>-9</v>
      </c>
      <c r="BE31" s="354">
        <f t="shared" si="11"/>
        <v>6</v>
      </c>
      <c r="BF31" s="354">
        <f t="shared" si="11"/>
        <v>-1</v>
      </c>
      <c r="BG31" s="354">
        <f t="shared" si="11"/>
        <v>-222</v>
      </c>
      <c r="BH31" s="317"/>
      <c r="BI31" s="355">
        <f t="shared" si="21"/>
        <v>1</v>
      </c>
      <c r="BJ31" s="355">
        <f t="shared" si="22"/>
        <v>0</v>
      </c>
      <c r="BK31" s="337">
        <v>671476.08666666667</v>
      </c>
      <c r="BL31" s="129">
        <f t="shared" si="12"/>
        <v>671476.08666666667</v>
      </c>
      <c r="BM31" s="340">
        <v>1190196.01</v>
      </c>
      <c r="BN31" s="129">
        <f t="shared" si="13"/>
        <v>1190196.01</v>
      </c>
      <c r="BO31" s="339">
        <v>785482.28444444458</v>
      </c>
      <c r="BP31" s="129">
        <f t="shared" si="14"/>
        <v>785482.28444444458</v>
      </c>
      <c r="BQ31" s="339">
        <v>915212.26666666672</v>
      </c>
      <c r="BR31" s="129">
        <f t="shared" si="15"/>
        <v>915212.26666666672</v>
      </c>
      <c r="BS31" s="339">
        <v>551083.68888888892</v>
      </c>
      <c r="BT31" s="129">
        <f t="shared" si="16"/>
        <v>551083.68888888892</v>
      </c>
      <c r="BU31" s="342">
        <v>953622.75555555557</v>
      </c>
      <c r="BV31" s="129">
        <f t="shared" si="17"/>
        <v>953622.75555555557</v>
      </c>
      <c r="BW31" s="343">
        <v>206963.49966222225</v>
      </c>
      <c r="BX31" s="345">
        <f t="shared" si="23"/>
        <v>206963.49966222225</v>
      </c>
      <c r="BY31" s="343">
        <v>309836.01777257503</v>
      </c>
      <c r="BZ31" s="129">
        <f t="shared" si="25"/>
        <v>309836.01777257503</v>
      </c>
      <c r="CA31" s="326"/>
      <c r="CB31" s="325"/>
      <c r="CC31" s="152"/>
      <c r="CD31" s="152"/>
      <c r="CE31" s="152"/>
      <c r="CF31" s="152"/>
      <c r="CG31" s="152"/>
      <c r="CH31" s="152"/>
      <c r="CI31" s="152"/>
      <c r="CJ31" s="152"/>
      <c r="CK31" s="317"/>
    </row>
    <row r="32" spans="1:89" s="317" customFormat="1" x14ac:dyDescent="0.25">
      <c r="A32" s="124"/>
      <c r="B32" s="124" t="s">
        <v>628</v>
      </c>
      <c r="C32" s="319"/>
      <c r="D32" s="319"/>
      <c r="E32" s="363" t="s">
        <v>67</v>
      </c>
      <c r="F32" s="374">
        <f>F31+F66+F209</f>
        <v>173367.66666666669</v>
      </c>
      <c r="G32" s="374">
        <f t="shared" ref="G32:BJ32" si="26">G31+G66+G209</f>
        <v>184234</v>
      </c>
      <c r="H32" s="374">
        <f t="shared" si="26"/>
        <v>1646</v>
      </c>
      <c r="I32" s="374">
        <f t="shared" si="26"/>
        <v>1248</v>
      </c>
      <c r="J32" s="374">
        <f t="shared" si="26"/>
        <v>470.75155555555546</v>
      </c>
      <c r="K32" s="374">
        <f t="shared" si="26"/>
        <v>170</v>
      </c>
      <c r="L32" s="374"/>
      <c r="M32" s="374">
        <f t="shared" si="26"/>
        <v>25545</v>
      </c>
      <c r="N32" s="374">
        <f t="shared" si="26"/>
        <v>33270</v>
      </c>
      <c r="O32" s="374">
        <f t="shared" si="26"/>
        <v>53257</v>
      </c>
      <c r="P32" s="374">
        <f t="shared" si="26"/>
        <v>35017</v>
      </c>
      <c r="Q32" s="374">
        <f t="shared" si="26"/>
        <v>21306</v>
      </c>
      <c r="R32" s="374">
        <f t="shared" si="26"/>
        <v>9067</v>
      </c>
      <c r="S32" s="374">
        <f t="shared" si="26"/>
        <v>5564</v>
      </c>
      <c r="T32" s="374">
        <f t="shared" si="26"/>
        <v>1208</v>
      </c>
      <c r="U32" s="374">
        <f t="shared" si="26"/>
        <v>184234</v>
      </c>
      <c r="V32" s="374"/>
      <c r="W32" s="379">
        <f t="shared" ref="W32:W95" si="27">M32/U32</f>
        <v>0.13865518851026412</v>
      </c>
      <c r="X32" s="379">
        <f t="shared" ref="X32:X95" si="28">N32/U32</f>
        <v>0.18058555966868223</v>
      </c>
      <c r="Y32" s="379">
        <f t="shared" ref="Y32:Y95" si="29">O32/U32</f>
        <v>0.28907259246393174</v>
      </c>
      <c r="Z32" s="379">
        <f t="shared" ref="Z32:Z95" si="30">P32/U32</f>
        <v>0.19006806561221057</v>
      </c>
      <c r="AA32" s="379">
        <f t="shared" ref="AA32:AA95" si="31">Q32/U32</f>
        <v>0.11564640620080983</v>
      </c>
      <c r="AB32" s="379">
        <f t="shared" ref="AB32:AB95" si="32">R32/U32</f>
        <v>4.9214585798495393E-2</v>
      </c>
      <c r="AC32" s="379">
        <f t="shared" ref="AC32:AC95" si="33">S32/U32</f>
        <v>3.0200722993584245E-2</v>
      </c>
      <c r="AD32" s="379">
        <f t="shared" ref="AD32:AD95" si="34">T32/U32</f>
        <v>6.5568787520218852E-3</v>
      </c>
      <c r="AE32" s="374"/>
      <c r="AF32" s="374">
        <f t="shared" si="26"/>
        <v>488</v>
      </c>
      <c r="AG32" s="374">
        <f t="shared" si="26"/>
        <v>143</v>
      </c>
      <c r="AH32" s="374">
        <f t="shared" si="26"/>
        <v>337</v>
      </c>
      <c r="AI32" s="374">
        <f t="shared" si="26"/>
        <v>278</v>
      </c>
      <c r="AJ32" s="374">
        <f t="shared" si="26"/>
        <v>126</v>
      </c>
      <c r="AK32" s="374">
        <f t="shared" si="26"/>
        <v>32</v>
      </c>
      <c r="AL32" s="374">
        <f t="shared" si="26"/>
        <v>43</v>
      </c>
      <c r="AM32" s="374">
        <f t="shared" si="26"/>
        <v>31</v>
      </c>
      <c r="AN32" s="374">
        <f t="shared" si="26"/>
        <v>1478</v>
      </c>
      <c r="AO32" s="374"/>
      <c r="AP32" s="374">
        <f t="shared" si="26"/>
        <v>94</v>
      </c>
      <c r="AQ32" s="374">
        <f t="shared" si="26"/>
        <v>88</v>
      </c>
      <c r="AR32" s="374">
        <f t="shared" si="26"/>
        <v>33</v>
      </c>
      <c r="AS32" s="374">
        <f t="shared" si="26"/>
        <v>1</v>
      </c>
      <c r="AT32" s="374">
        <f t="shared" si="26"/>
        <v>2</v>
      </c>
      <c r="AU32" s="374">
        <f t="shared" si="26"/>
        <v>2</v>
      </c>
      <c r="AV32" s="374">
        <f t="shared" si="26"/>
        <v>9</v>
      </c>
      <c r="AW32" s="374">
        <f t="shared" si="26"/>
        <v>1</v>
      </c>
      <c r="AX32" s="374">
        <f t="shared" si="26"/>
        <v>230</v>
      </c>
      <c r="AY32" s="374">
        <f t="shared" si="26"/>
        <v>-94</v>
      </c>
      <c r="AZ32" s="374">
        <f t="shared" si="26"/>
        <v>-88</v>
      </c>
      <c r="BA32" s="374">
        <f t="shared" si="26"/>
        <v>-33</v>
      </c>
      <c r="BB32" s="374">
        <f t="shared" si="26"/>
        <v>-1</v>
      </c>
      <c r="BC32" s="374">
        <f t="shared" si="26"/>
        <v>-2</v>
      </c>
      <c r="BD32" s="374">
        <f t="shared" si="26"/>
        <v>-2</v>
      </c>
      <c r="BE32" s="374">
        <f t="shared" si="26"/>
        <v>-9</v>
      </c>
      <c r="BF32" s="374">
        <f t="shared" si="26"/>
        <v>-1</v>
      </c>
      <c r="BG32" s="374">
        <f t="shared" si="26"/>
        <v>-230</v>
      </c>
      <c r="BH32" s="374"/>
      <c r="BI32" s="374">
        <f t="shared" si="26"/>
        <v>2.8</v>
      </c>
      <c r="BJ32" s="374">
        <f t="shared" si="26"/>
        <v>0.19999999999999996</v>
      </c>
      <c r="BK32" s="374" t="s">
        <v>629</v>
      </c>
      <c r="BL32" s="374" t="s">
        <v>629</v>
      </c>
      <c r="BM32" s="374" t="s">
        <v>629</v>
      </c>
      <c r="BN32" s="374" t="s">
        <v>629</v>
      </c>
      <c r="BO32" s="374" t="s">
        <v>629</v>
      </c>
      <c r="BP32" s="374" t="s">
        <v>629</v>
      </c>
      <c r="BQ32" s="374" t="s">
        <v>629</v>
      </c>
      <c r="BR32" s="374" t="s">
        <v>629</v>
      </c>
      <c r="BS32" s="374" t="s">
        <v>629</v>
      </c>
      <c r="BT32" s="374" t="s">
        <v>629</v>
      </c>
      <c r="BU32" s="374">
        <v>1808240.9177777779</v>
      </c>
      <c r="BV32" s="374">
        <v>1808240.9177777779</v>
      </c>
      <c r="BW32" s="374">
        <v>251900.6512711111</v>
      </c>
      <c r="BX32" s="374">
        <v>251900.6512711111</v>
      </c>
      <c r="BY32" s="374">
        <v>881673.2980546765</v>
      </c>
      <c r="BZ32" s="129">
        <f t="shared" si="25"/>
        <v>881673.2980546765</v>
      </c>
      <c r="CA32" s="326"/>
      <c r="CB32" s="325"/>
      <c r="CC32" s="152"/>
      <c r="CD32" s="152"/>
      <c r="CE32" s="152"/>
      <c r="CF32" s="152"/>
      <c r="CG32" s="152"/>
      <c r="CH32" s="152"/>
      <c r="CI32" s="152"/>
      <c r="CJ32" s="152"/>
    </row>
    <row r="33" spans="1:88" x14ac:dyDescent="0.25">
      <c r="A33" s="124" t="s">
        <v>630</v>
      </c>
      <c r="B33" s="124" t="s">
        <v>631</v>
      </c>
      <c r="C33" s="319"/>
      <c r="D33" s="319" t="s">
        <v>554</v>
      </c>
      <c r="E33" s="125" t="s">
        <v>141</v>
      </c>
      <c r="F33" s="331">
        <v>50846.222222222219</v>
      </c>
      <c r="G33" s="348">
        <f t="shared" si="18"/>
        <v>49394</v>
      </c>
      <c r="H33" s="332">
        <v>419</v>
      </c>
      <c r="I33" s="353">
        <f t="shared" si="19"/>
        <v>342</v>
      </c>
      <c r="J33" s="333">
        <v>126.50400000000005</v>
      </c>
      <c r="K33" s="333">
        <v>16</v>
      </c>
      <c r="L33" s="317"/>
      <c r="M33" s="332">
        <v>1642</v>
      </c>
      <c r="N33" s="332">
        <v>4535</v>
      </c>
      <c r="O33" s="332">
        <v>18226</v>
      </c>
      <c r="P33" s="332">
        <v>9480</v>
      </c>
      <c r="Q33" s="332">
        <v>7959</v>
      </c>
      <c r="R33" s="332">
        <v>4931</v>
      </c>
      <c r="S33" s="332">
        <v>2344</v>
      </c>
      <c r="T33" s="332">
        <v>277</v>
      </c>
      <c r="U33" s="332">
        <v>49394</v>
      </c>
      <c r="V33" s="124"/>
      <c r="W33" s="351">
        <f t="shared" si="27"/>
        <v>3.3242903996436812E-2</v>
      </c>
      <c r="X33" s="351">
        <f t="shared" si="28"/>
        <v>9.1812770781876343E-2</v>
      </c>
      <c r="Y33" s="351">
        <f t="shared" si="29"/>
        <v>0.36899218528566224</v>
      </c>
      <c r="Z33" s="351">
        <f t="shared" si="30"/>
        <v>0.19192614487589585</v>
      </c>
      <c r="AA33" s="351">
        <f t="shared" si="31"/>
        <v>0.16113293112523788</v>
      </c>
      <c r="AB33" s="351">
        <f t="shared" si="32"/>
        <v>9.9829938858970721E-2</v>
      </c>
      <c r="AC33" s="351">
        <f t="shared" si="33"/>
        <v>4.7455156496740494E-2</v>
      </c>
      <c r="AD33" s="351">
        <f t="shared" si="34"/>
        <v>5.6079685791796579E-3</v>
      </c>
      <c r="AE33" s="127"/>
      <c r="AF33" s="335">
        <v>2</v>
      </c>
      <c r="AG33" s="335">
        <v>50</v>
      </c>
      <c r="AH33" s="335">
        <v>188</v>
      </c>
      <c r="AI33" s="335">
        <v>77</v>
      </c>
      <c r="AJ33" s="335">
        <v>21</v>
      </c>
      <c r="AK33" s="335">
        <v>9</v>
      </c>
      <c r="AL33" s="335">
        <v>27</v>
      </c>
      <c r="AM33" s="335">
        <v>-4</v>
      </c>
      <c r="AN33" s="172">
        <v>370</v>
      </c>
      <c r="AO33" s="124"/>
      <c r="AP33" s="335">
        <v>7</v>
      </c>
      <c r="AQ33" s="335">
        <v>2</v>
      </c>
      <c r="AR33" s="335">
        <v>1</v>
      </c>
      <c r="AS33" s="335">
        <v>9</v>
      </c>
      <c r="AT33" s="335">
        <v>2</v>
      </c>
      <c r="AU33" s="335">
        <v>-1</v>
      </c>
      <c r="AV33" s="335">
        <v>9</v>
      </c>
      <c r="AW33" s="335">
        <v>-1</v>
      </c>
      <c r="AX33" s="336">
        <v>28</v>
      </c>
      <c r="AY33" s="354">
        <f t="shared" si="24"/>
        <v>-7</v>
      </c>
      <c r="AZ33" s="354">
        <f t="shared" si="11"/>
        <v>-2</v>
      </c>
      <c r="BA33" s="354">
        <f t="shared" si="11"/>
        <v>-1</v>
      </c>
      <c r="BB33" s="354">
        <f t="shared" si="11"/>
        <v>-9</v>
      </c>
      <c r="BC33" s="354">
        <f t="shared" si="11"/>
        <v>-2</v>
      </c>
      <c r="BD33" s="354">
        <f t="shared" si="11"/>
        <v>1</v>
      </c>
      <c r="BE33" s="354">
        <f t="shared" si="11"/>
        <v>-9</v>
      </c>
      <c r="BF33" s="354">
        <f t="shared" si="11"/>
        <v>1</v>
      </c>
      <c r="BG33" s="354">
        <f t="shared" si="11"/>
        <v>-28</v>
      </c>
      <c r="BH33" s="317"/>
      <c r="BI33" s="355">
        <f t="shared" si="21"/>
        <v>1</v>
      </c>
      <c r="BJ33" s="355">
        <f t="shared" si="22"/>
        <v>0</v>
      </c>
      <c r="BK33" s="337">
        <v>646849.43333333335</v>
      </c>
      <c r="BL33" s="129">
        <f t="shared" si="12"/>
        <v>646849.43333333335</v>
      </c>
      <c r="BM33" s="340">
        <v>787555.94222222222</v>
      </c>
      <c r="BN33" s="129">
        <f t="shared" si="13"/>
        <v>787555.94222222222</v>
      </c>
      <c r="BO33" s="339">
        <v>524718.50222222228</v>
      </c>
      <c r="BP33" s="129">
        <f t="shared" si="14"/>
        <v>524718.50222222228</v>
      </c>
      <c r="BQ33" s="339">
        <v>648505.06666666665</v>
      </c>
      <c r="BR33" s="129">
        <f t="shared" si="15"/>
        <v>648505.06666666665</v>
      </c>
      <c r="BS33" s="339">
        <v>632763.13111111114</v>
      </c>
      <c r="BT33" s="129">
        <f t="shared" si="16"/>
        <v>632763.13111111114</v>
      </c>
      <c r="BU33" s="342">
        <v>658281.80444444448</v>
      </c>
      <c r="BV33" s="129">
        <f t="shared" si="17"/>
        <v>658281.80444444448</v>
      </c>
      <c r="BW33" s="343">
        <v>293702.29980444437</v>
      </c>
      <c r="BX33" s="345">
        <f t="shared" si="23"/>
        <v>293702.29980444437</v>
      </c>
      <c r="BY33" s="343">
        <v>186980.47382308761</v>
      </c>
      <c r="BZ33" s="129">
        <f t="shared" si="25"/>
        <v>186980.47382308761</v>
      </c>
      <c r="CA33" s="326"/>
      <c r="CB33" s="325"/>
      <c r="CC33" s="152"/>
      <c r="CD33" s="152"/>
      <c r="CE33" s="152"/>
      <c r="CF33" s="152"/>
      <c r="CG33" s="152"/>
      <c r="CH33" s="152"/>
      <c r="CI33" s="152"/>
      <c r="CJ33" s="152"/>
    </row>
    <row r="34" spans="1:88" x14ac:dyDescent="0.25">
      <c r="A34" s="124" t="s">
        <v>632</v>
      </c>
      <c r="B34" s="124" t="s">
        <v>633</v>
      </c>
      <c r="C34" s="319"/>
      <c r="D34" s="319" t="s">
        <v>589</v>
      </c>
      <c r="E34" s="125" t="s">
        <v>142</v>
      </c>
      <c r="F34" s="331">
        <v>176065.11111111109</v>
      </c>
      <c r="G34" s="348">
        <f t="shared" si="18"/>
        <v>217399</v>
      </c>
      <c r="H34" s="332">
        <v>4090</v>
      </c>
      <c r="I34" s="353">
        <f t="shared" si="19"/>
        <v>1292</v>
      </c>
      <c r="J34" s="333">
        <v>487.7395555555554</v>
      </c>
      <c r="K34" s="333">
        <v>334</v>
      </c>
      <c r="L34" s="317"/>
      <c r="M34" s="332">
        <v>91778</v>
      </c>
      <c r="N34" s="332">
        <v>45864</v>
      </c>
      <c r="O34" s="332">
        <v>39575</v>
      </c>
      <c r="P34" s="332">
        <v>17855</v>
      </c>
      <c r="Q34" s="332">
        <v>12514</v>
      </c>
      <c r="R34" s="332">
        <v>5871</v>
      </c>
      <c r="S34" s="332">
        <v>3633</v>
      </c>
      <c r="T34" s="332">
        <v>309</v>
      </c>
      <c r="U34" s="332">
        <v>217399</v>
      </c>
      <c r="V34" s="124"/>
      <c r="W34" s="351">
        <f t="shared" si="27"/>
        <v>0.42216385539951884</v>
      </c>
      <c r="X34" s="351">
        <f t="shared" si="28"/>
        <v>0.21096693177061532</v>
      </c>
      <c r="Y34" s="351">
        <f t="shared" si="29"/>
        <v>0.18203855583512343</v>
      </c>
      <c r="Z34" s="351">
        <f t="shared" si="30"/>
        <v>8.2130092594722148E-2</v>
      </c>
      <c r="AA34" s="351">
        <f t="shared" si="31"/>
        <v>5.7562362292374852E-2</v>
      </c>
      <c r="AB34" s="351">
        <f t="shared" si="32"/>
        <v>2.7005644000202392E-2</v>
      </c>
      <c r="AC34" s="351">
        <f t="shared" si="33"/>
        <v>1.6711208423221817E-2</v>
      </c>
      <c r="AD34" s="351">
        <f t="shared" si="34"/>
        <v>1.4213496842211785E-3</v>
      </c>
      <c r="AE34" s="127"/>
      <c r="AF34" s="335">
        <v>496</v>
      </c>
      <c r="AG34" s="335">
        <v>220</v>
      </c>
      <c r="AH34" s="335">
        <v>294</v>
      </c>
      <c r="AI34" s="335">
        <v>159</v>
      </c>
      <c r="AJ34" s="335">
        <v>175</v>
      </c>
      <c r="AK34" s="335">
        <v>73</v>
      </c>
      <c r="AL34" s="335">
        <v>33</v>
      </c>
      <c r="AM34" s="335">
        <v>1</v>
      </c>
      <c r="AN34" s="172">
        <v>1451</v>
      </c>
      <c r="AO34" s="124"/>
      <c r="AP34" s="335">
        <v>165</v>
      </c>
      <c r="AQ34" s="335">
        <v>-3</v>
      </c>
      <c r="AR34" s="335">
        <v>-2</v>
      </c>
      <c r="AS34" s="335">
        <v>-6</v>
      </c>
      <c r="AT34" s="335">
        <v>4</v>
      </c>
      <c r="AU34" s="335">
        <v>0</v>
      </c>
      <c r="AV34" s="335">
        <v>1</v>
      </c>
      <c r="AW34" s="335">
        <v>0</v>
      </c>
      <c r="AX34" s="336">
        <v>159</v>
      </c>
      <c r="AY34" s="354">
        <f t="shared" si="24"/>
        <v>-165</v>
      </c>
      <c r="AZ34" s="354">
        <f t="shared" si="11"/>
        <v>3</v>
      </c>
      <c r="BA34" s="354">
        <f t="shared" si="11"/>
        <v>2</v>
      </c>
      <c r="BB34" s="354">
        <f t="shared" si="11"/>
        <v>6</v>
      </c>
      <c r="BC34" s="354">
        <f t="shared" si="11"/>
        <v>-4</v>
      </c>
      <c r="BD34" s="354">
        <f t="shared" si="11"/>
        <v>0</v>
      </c>
      <c r="BE34" s="354">
        <f t="shared" si="11"/>
        <v>-1</v>
      </c>
      <c r="BF34" s="354">
        <f t="shared" si="11"/>
        <v>0</v>
      </c>
      <c r="BG34" s="354">
        <f t="shared" si="11"/>
        <v>-159</v>
      </c>
      <c r="BH34" s="317"/>
      <c r="BI34" s="355">
        <f t="shared" si="21"/>
        <v>1</v>
      </c>
      <c r="BJ34" s="355">
        <f t="shared" si="22"/>
        <v>0</v>
      </c>
      <c r="BK34" s="337">
        <v>2760423.96</v>
      </c>
      <c r="BL34" s="129">
        <f t="shared" si="12"/>
        <v>2760423.96</v>
      </c>
      <c r="BM34" s="340">
        <v>1149628.5177777777</v>
      </c>
      <c r="BN34" s="129">
        <f t="shared" si="13"/>
        <v>1149628.5177777777</v>
      </c>
      <c r="BO34" s="339">
        <v>1756490.0544444448</v>
      </c>
      <c r="BP34" s="129">
        <f t="shared" si="14"/>
        <v>1756490.0544444448</v>
      </c>
      <c r="BQ34" s="339">
        <v>1863090.6666666663</v>
      </c>
      <c r="BR34" s="129">
        <f t="shared" si="15"/>
        <v>1863090.6666666663</v>
      </c>
      <c r="BS34" s="339">
        <v>1708231.3666666667</v>
      </c>
      <c r="BT34" s="129">
        <f t="shared" si="16"/>
        <v>1708231.3666666667</v>
      </c>
      <c r="BU34" s="342">
        <v>1916333.3777777774</v>
      </c>
      <c r="BV34" s="129">
        <f t="shared" si="17"/>
        <v>1916333.3777777774</v>
      </c>
      <c r="BW34" s="343">
        <v>1004450.0380444442</v>
      </c>
      <c r="BX34" s="345">
        <f t="shared" si="23"/>
        <v>1004450.0380444442</v>
      </c>
      <c r="BY34" s="343">
        <v>1034378.5256290521</v>
      </c>
      <c r="BZ34" s="129">
        <f t="shared" si="25"/>
        <v>1034378.5256290521</v>
      </c>
      <c r="CA34" s="326"/>
      <c r="CB34" s="325"/>
      <c r="CC34" s="317"/>
      <c r="CD34" s="317"/>
      <c r="CE34" s="317"/>
      <c r="CF34" s="317"/>
      <c r="CG34" s="317"/>
      <c r="CH34" s="317"/>
      <c r="CI34" s="317"/>
      <c r="CJ34" s="317"/>
    </row>
    <row r="35" spans="1:88" x14ac:dyDescent="0.25">
      <c r="A35" s="124" t="s">
        <v>634</v>
      </c>
      <c r="B35" s="124" t="s">
        <v>635</v>
      </c>
      <c r="C35" s="319" t="s">
        <v>596</v>
      </c>
      <c r="D35" s="319" t="s">
        <v>578</v>
      </c>
      <c r="E35" s="125" t="s">
        <v>143</v>
      </c>
      <c r="F35" s="331">
        <v>60943.333333333336</v>
      </c>
      <c r="G35" s="348">
        <f t="shared" si="18"/>
        <v>64634</v>
      </c>
      <c r="H35" s="332">
        <v>647</v>
      </c>
      <c r="I35" s="353">
        <f t="shared" si="19"/>
        <v>415</v>
      </c>
      <c r="J35" s="333">
        <v>145.22666666666666</v>
      </c>
      <c r="K35" s="333">
        <v>109</v>
      </c>
      <c r="L35" s="317"/>
      <c r="M35" s="332">
        <v>5980</v>
      </c>
      <c r="N35" s="332">
        <v>16768</v>
      </c>
      <c r="O35" s="332">
        <v>18839</v>
      </c>
      <c r="P35" s="332">
        <v>9369</v>
      </c>
      <c r="Q35" s="332">
        <v>7135</v>
      </c>
      <c r="R35" s="332">
        <v>4129</v>
      </c>
      <c r="S35" s="332">
        <v>2201</v>
      </c>
      <c r="T35" s="332">
        <v>213</v>
      </c>
      <c r="U35" s="332">
        <v>64634</v>
      </c>
      <c r="V35" s="124"/>
      <c r="W35" s="351">
        <f t="shared" si="27"/>
        <v>9.2520964198409508E-2</v>
      </c>
      <c r="X35" s="351">
        <f t="shared" si="28"/>
        <v>0.25943002135099175</v>
      </c>
      <c r="Y35" s="351">
        <f t="shared" si="29"/>
        <v>0.29147198069127705</v>
      </c>
      <c r="Z35" s="351">
        <f t="shared" si="30"/>
        <v>0.1449546678218894</v>
      </c>
      <c r="AA35" s="351">
        <f t="shared" si="31"/>
        <v>0.110390815979206</v>
      </c>
      <c r="AB35" s="351">
        <f t="shared" si="32"/>
        <v>6.3882786149704496E-2</v>
      </c>
      <c r="AC35" s="351">
        <f t="shared" si="33"/>
        <v>3.4053284648946372E-2</v>
      </c>
      <c r="AD35" s="351">
        <f t="shared" si="34"/>
        <v>3.2954791595754557E-3</v>
      </c>
      <c r="AE35" s="127"/>
      <c r="AF35" s="335">
        <v>45</v>
      </c>
      <c r="AG35" s="335">
        <v>134</v>
      </c>
      <c r="AH35" s="335">
        <v>147</v>
      </c>
      <c r="AI35" s="335">
        <v>72</v>
      </c>
      <c r="AJ35" s="335">
        <v>72</v>
      </c>
      <c r="AK35" s="335">
        <v>11</v>
      </c>
      <c r="AL35" s="335">
        <v>-2</v>
      </c>
      <c r="AM35" s="335">
        <v>2</v>
      </c>
      <c r="AN35" s="172">
        <v>481</v>
      </c>
      <c r="AO35" s="124"/>
      <c r="AP35" s="335">
        <v>-8</v>
      </c>
      <c r="AQ35" s="335">
        <v>48</v>
      </c>
      <c r="AR35" s="335">
        <v>25</v>
      </c>
      <c r="AS35" s="335">
        <v>4</v>
      </c>
      <c r="AT35" s="335">
        <v>0</v>
      </c>
      <c r="AU35" s="335">
        <v>2</v>
      </c>
      <c r="AV35" s="335">
        <v>-4</v>
      </c>
      <c r="AW35" s="335">
        <v>-1</v>
      </c>
      <c r="AX35" s="336">
        <v>66</v>
      </c>
      <c r="AY35" s="354">
        <f t="shared" si="24"/>
        <v>8</v>
      </c>
      <c r="AZ35" s="354">
        <f t="shared" si="11"/>
        <v>-48</v>
      </c>
      <c r="BA35" s="354">
        <f t="shared" si="11"/>
        <v>-25</v>
      </c>
      <c r="BB35" s="354">
        <f t="shared" si="11"/>
        <v>-4</v>
      </c>
      <c r="BC35" s="354">
        <f t="shared" si="11"/>
        <v>0</v>
      </c>
      <c r="BD35" s="354">
        <f t="shared" si="11"/>
        <v>-2</v>
      </c>
      <c r="BE35" s="354">
        <f t="shared" si="11"/>
        <v>4</v>
      </c>
      <c r="BF35" s="354">
        <f t="shared" si="11"/>
        <v>1</v>
      </c>
      <c r="BG35" s="354">
        <f t="shared" si="11"/>
        <v>-66</v>
      </c>
      <c r="BH35" s="317"/>
      <c r="BI35" s="355">
        <f t="shared" si="21"/>
        <v>0.8</v>
      </c>
      <c r="BJ35" s="355">
        <f t="shared" si="22"/>
        <v>0.19999999999999996</v>
      </c>
      <c r="BK35" s="337">
        <v>509036.12266666669</v>
      </c>
      <c r="BL35" s="129">
        <f t="shared" si="12"/>
        <v>509036.12266666669</v>
      </c>
      <c r="BM35" s="340">
        <v>472599.29777777777</v>
      </c>
      <c r="BN35" s="129">
        <f t="shared" si="13"/>
        <v>472599.29777777777</v>
      </c>
      <c r="BO35" s="339">
        <v>605957.69777777779</v>
      </c>
      <c r="BP35" s="129">
        <f t="shared" si="14"/>
        <v>605957.69777777779</v>
      </c>
      <c r="BQ35" s="339">
        <v>266869.01333333337</v>
      </c>
      <c r="BR35" s="129">
        <f t="shared" si="15"/>
        <v>266869.01333333337</v>
      </c>
      <c r="BS35" s="339">
        <v>247144.93688888891</v>
      </c>
      <c r="BT35" s="129">
        <f t="shared" si="16"/>
        <v>247144.93688888891</v>
      </c>
      <c r="BU35" s="342">
        <v>680527.26933333336</v>
      </c>
      <c r="BV35" s="129">
        <f t="shared" si="17"/>
        <v>680527.26933333336</v>
      </c>
      <c r="BW35" s="343">
        <v>328712.19521422224</v>
      </c>
      <c r="BX35" s="345">
        <f t="shared" si="23"/>
        <v>328712.19521422224</v>
      </c>
      <c r="BY35" s="343">
        <v>16240</v>
      </c>
      <c r="BZ35" s="129">
        <f t="shared" si="25"/>
        <v>16240</v>
      </c>
      <c r="CA35" s="326"/>
      <c r="CB35" s="325"/>
      <c r="CC35" s="317"/>
      <c r="CD35" s="317"/>
      <c r="CE35" s="317"/>
      <c r="CF35" s="317"/>
      <c r="CG35" s="317"/>
      <c r="CH35" s="317"/>
      <c r="CI35" s="317"/>
      <c r="CJ35" s="317"/>
    </row>
    <row r="36" spans="1:88" x14ac:dyDescent="0.25">
      <c r="A36" s="124" t="s">
        <v>636</v>
      </c>
      <c r="B36" s="124" t="s">
        <v>637</v>
      </c>
      <c r="C36" s="319" t="s">
        <v>638</v>
      </c>
      <c r="D36" s="319" t="s">
        <v>578</v>
      </c>
      <c r="E36" s="125" t="s">
        <v>144</v>
      </c>
      <c r="F36" s="331">
        <v>51753.666666666664</v>
      </c>
      <c r="G36" s="348">
        <f t="shared" si="18"/>
        <v>61042</v>
      </c>
      <c r="H36" s="332">
        <v>419</v>
      </c>
      <c r="I36" s="353">
        <f t="shared" si="19"/>
        <v>645</v>
      </c>
      <c r="J36" s="333">
        <v>392.9853333333333</v>
      </c>
      <c r="K36" s="333">
        <v>122</v>
      </c>
      <c r="L36" s="317"/>
      <c r="M36" s="332">
        <v>15667</v>
      </c>
      <c r="N36" s="332">
        <v>17150</v>
      </c>
      <c r="O36" s="332">
        <v>13798</v>
      </c>
      <c r="P36" s="332">
        <v>7662</v>
      </c>
      <c r="Q36" s="332">
        <v>4374</v>
      </c>
      <c r="R36" s="332">
        <v>1591</v>
      </c>
      <c r="S36" s="332">
        <v>744</v>
      </c>
      <c r="T36" s="332">
        <v>56</v>
      </c>
      <c r="U36" s="332">
        <v>61042</v>
      </c>
      <c r="V36" s="124"/>
      <c r="W36" s="351">
        <f t="shared" si="27"/>
        <v>0.25665934930048162</v>
      </c>
      <c r="X36" s="351">
        <f t="shared" si="28"/>
        <v>0.2809540971789915</v>
      </c>
      <c r="Y36" s="351">
        <f t="shared" si="29"/>
        <v>0.22604108646505686</v>
      </c>
      <c r="Z36" s="351">
        <f t="shared" si="30"/>
        <v>0.12552013367845091</v>
      </c>
      <c r="AA36" s="351">
        <f t="shared" si="31"/>
        <v>7.1655581402968446E-2</v>
      </c>
      <c r="AB36" s="351">
        <f t="shared" si="32"/>
        <v>2.6064021493397989E-2</v>
      </c>
      <c r="AC36" s="351">
        <f t="shared" si="33"/>
        <v>1.2188329347006978E-2</v>
      </c>
      <c r="AD36" s="351">
        <f t="shared" si="34"/>
        <v>9.1740113364568662E-4</v>
      </c>
      <c r="AE36" s="127"/>
      <c r="AF36" s="335">
        <v>97</v>
      </c>
      <c r="AG36" s="335">
        <v>168</v>
      </c>
      <c r="AH36" s="335">
        <v>131</v>
      </c>
      <c r="AI36" s="335">
        <v>75</v>
      </c>
      <c r="AJ36" s="335">
        <v>91</v>
      </c>
      <c r="AK36" s="335">
        <v>30</v>
      </c>
      <c r="AL36" s="335">
        <v>5</v>
      </c>
      <c r="AM36" s="335">
        <v>0</v>
      </c>
      <c r="AN36" s="172">
        <v>597</v>
      </c>
      <c r="AO36" s="124"/>
      <c r="AP36" s="335">
        <v>7</v>
      </c>
      <c r="AQ36" s="335">
        <v>-22</v>
      </c>
      <c r="AR36" s="335">
        <v>0</v>
      </c>
      <c r="AS36" s="335">
        <v>-17</v>
      </c>
      <c r="AT36" s="335">
        <v>-10</v>
      </c>
      <c r="AU36" s="335">
        <v>-6</v>
      </c>
      <c r="AV36" s="335">
        <v>0</v>
      </c>
      <c r="AW36" s="335">
        <v>0</v>
      </c>
      <c r="AX36" s="336">
        <v>-48</v>
      </c>
      <c r="AY36" s="354">
        <f t="shared" si="24"/>
        <v>-7</v>
      </c>
      <c r="AZ36" s="354">
        <f t="shared" si="11"/>
        <v>22</v>
      </c>
      <c r="BA36" s="354">
        <f t="shared" si="11"/>
        <v>0</v>
      </c>
      <c r="BB36" s="354">
        <f t="shared" si="11"/>
        <v>17</v>
      </c>
      <c r="BC36" s="354">
        <f t="shared" si="11"/>
        <v>10</v>
      </c>
      <c r="BD36" s="354">
        <f t="shared" si="11"/>
        <v>6</v>
      </c>
      <c r="BE36" s="354">
        <f t="shared" si="11"/>
        <v>0</v>
      </c>
      <c r="BF36" s="354">
        <f t="shared" si="11"/>
        <v>0</v>
      </c>
      <c r="BG36" s="354">
        <f t="shared" si="11"/>
        <v>48</v>
      </c>
      <c r="BH36" s="317"/>
      <c r="BI36" s="355">
        <f t="shared" si="21"/>
        <v>0.8</v>
      </c>
      <c r="BJ36" s="355">
        <f t="shared" si="22"/>
        <v>0.19999999999999996</v>
      </c>
      <c r="BK36" s="337">
        <v>471168.64533333335</v>
      </c>
      <c r="BL36" s="129">
        <f t="shared" si="12"/>
        <v>471168.64533333335</v>
      </c>
      <c r="BM36" s="340">
        <v>401080.58933333331</v>
      </c>
      <c r="BN36" s="129">
        <f t="shared" si="13"/>
        <v>401080.58933333331</v>
      </c>
      <c r="BO36" s="339">
        <v>235454.91111111117</v>
      </c>
      <c r="BP36" s="129">
        <f t="shared" si="14"/>
        <v>235454.91111111117</v>
      </c>
      <c r="BQ36" s="339">
        <v>554620.90666666662</v>
      </c>
      <c r="BR36" s="129">
        <f t="shared" si="15"/>
        <v>554620.90666666662</v>
      </c>
      <c r="BS36" s="339">
        <v>700625.87199999997</v>
      </c>
      <c r="BT36" s="129">
        <f t="shared" si="16"/>
        <v>700625.87199999997</v>
      </c>
      <c r="BU36" s="342">
        <v>642269.91111111129</v>
      </c>
      <c r="BV36" s="129">
        <f t="shared" si="17"/>
        <v>642269.91111111129</v>
      </c>
      <c r="BW36" s="343">
        <v>587898.56233244448</v>
      </c>
      <c r="BX36" s="345">
        <f t="shared" si="23"/>
        <v>587898.56233244448</v>
      </c>
      <c r="BY36" s="343">
        <v>464787.21541290451</v>
      </c>
      <c r="BZ36" s="129">
        <f t="shared" si="25"/>
        <v>464787.21541290451</v>
      </c>
      <c r="CA36" s="326"/>
      <c r="CB36" s="325"/>
      <c r="CC36" s="317"/>
      <c r="CD36" s="317"/>
      <c r="CE36" s="317"/>
      <c r="CF36" s="317"/>
      <c r="CG36" s="317"/>
      <c r="CH36" s="317"/>
      <c r="CI36" s="317"/>
      <c r="CJ36" s="317"/>
    </row>
    <row r="37" spans="1:88" x14ac:dyDescent="0.25">
      <c r="A37" s="124" t="s">
        <v>639</v>
      </c>
      <c r="B37" s="124" t="s">
        <v>640</v>
      </c>
      <c r="C37" s="319"/>
      <c r="D37" s="319" t="s">
        <v>582</v>
      </c>
      <c r="E37" s="125" t="s">
        <v>145</v>
      </c>
      <c r="F37" s="331">
        <v>121553.00000000001</v>
      </c>
      <c r="G37" s="348">
        <f t="shared" si="18"/>
        <v>121470</v>
      </c>
      <c r="H37" s="332">
        <v>405</v>
      </c>
      <c r="I37" s="353">
        <f t="shared" si="19"/>
        <v>1096</v>
      </c>
      <c r="J37" s="333">
        <v>464.01022222222224</v>
      </c>
      <c r="K37" s="333">
        <v>128</v>
      </c>
      <c r="L37" s="317"/>
      <c r="M37" s="332">
        <v>5586</v>
      </c>
      <c r="N37" s="332">
        <v>12979</v>
      </c>
      <c r="O37" s="332">
        <v>36264</v>
      </c>
      <c r="P37" s="332">
        <v>34565</v>
      </c>
      <c r="Q37" s="332">
        <v>22063</v>
      </c>
      <c r="R37" s="332">
        <v>6379</v>
      </c>
      <c r="S37" s="332">
        <v>3385</v>
      </c>
      <c r="T37" s="332">
        <v>249</v>
      </c>
      <c r="U37" s="332">
        <v>121470</v>
      </c>
      <c r="V37" s="124"/>
      <c r="W37" s="351">
        <f t="shared" si="27"/>
        <v>4.5986663373672514E-2</v>
      </c>
      <c r="X37" s="351">
        <f t="shared" si="28"/>
        <v>0.10684942784226557</v>
      </c>
      <c r="Y37" s="351">
        <f t="shared" si="29"/>
        <v>0.2985428500864411</v>
      </c>
      <c r="Z37" s="351">
        <f t="shared" si="30"/>
        <v>0.2845558574133531</v>
      </c>
      <c r="AA37" s="351">
        <f t="shared" si="31"/>
        <v>0.18163332510084795</v>
      </c>
      <c r="AB37" s="351">
        <f t="shared" si="32"/>
        <v>5.2515024285831893E-2</v>
      </c>
      <c r="AC37" s="351">
        <f t="shared" si="33"/>
        <v>2.7866963036140609E-2</v>
      </c>
      <c r="AD37" s="351">
        <f t="shared" si="34"/>
        <v>2.0498888614472709E-3</v>
      </c>
      <c r="AE37" s="127"/>
      <c r="AF37" s="335">
        <v>405</v>
      </c>
      <c r="AG37" s="335">
        <v>-61</v>
      </c>
      <c r="AH37" s="335">
        <v>355</v>
      </c>
      <c r="AI37" s="335">
        <v>343</v>
      </c>
      <c r="AJ37" s="335">
        <v>84</v>
      </c>
      <c r="AK37" s="335">
        <v>14</v>
      </c>
      <c r="AL37" s="335">
        <v>15</v>
      </c>
      <c r="AM37" s="335">
        <v>-8</v>
      </c>
      <c r="AN37" s="172">
        <v>1147</v>
      </c>
      <c r="AO37" s="124"/>
      <c r="AP37" s="335">
        <v>4</v>
      </c>
      <c r="AQ37" s="335">
        <v>-13</v>
      </c>
      <c r="AR37" s="335">
        <v>14</v>
      </c>
      <c r="AS37" s="335">
        <v>22</v>
      </c>
      <c r="AT37" s="335">
        <v>3</v>
      </c>
      <c r="AU37" s="335">
        <v>10</v>
      </c>
      <c r="AV37" s="335">
        <v>13</v>
      </c>
      <c r="AW37" s="335">
        <v>-2</v>
      </c>
      <c r="AX37" s="336">
        <v>51</v>
      </c>
      <c r="AY37" s="354">
        <f t="shared" si="24"/>
        <v>-4</v>
      </c>
      <c r="AZ37" s="354">
        <f t="shared" si="11"/>
        <v>13</v>
      </c>
      <c r="BA37" s="354">
        <f t="shared" si="11"/>
        <v>-14</v>
      </c>
      <c r="BB37" s="354">
        <f t="shared" si="11"/>
        <v>-22</v>
      </c>
      <c r="BC37" s="354">
        <f t="shared" si="11"/>
        <v>-3</v>
      </c>
      <c r="BD37" s="354">
        <f t="shared" si="11"/>
        <v>-10</v>
      </c>
      <c r="BE37" s="354">
        <f t="shared" si="11"/>
        <v>-13</v>
      </c>
      <c r="BF37" s="354">
        <f t="shared" si="11"/>
        <v>2</v>
      </c>
      <c r="BG37" s="354">
        <f t="shared" si="11"/>
        <v>-51</v>
      </c>
      <c r="BH37" s="317"/>
      <c r="BI37" s="355">
        <f t="shared" si="21"/>
        <v>1</v>
      </c>
      <c r="BJ37" s="355">
        <f t="shared" si="22"/>
        <v>0</v>
      </c>
      <c r="BK37" s="337">
        <v>1065342.6266666667</v>
      </c>
      <c r="BL37" s="129">
        <f t="shared" si="12"/>
        <v>1065342.6266666667</v>
      </c>
      <c r="BM37" s="340">
        <v>1728335.83</v>
      </c>
      <c r="BN37" s="129">
        <f t="shared" si="13"/>
        <v>1728335.83</v>
      </c>
      <c r="BO37" s="339">
        <v>2495203.1066666674</v>
      </c>
      <c r="BP37" s="129">
        <f t="shared" si="14"/>
        <v>2495203.1066666674</v>
      </c>
      <c r="BQ37" s="339">
        <v>909230.1333333333</v>
      </c>
      <c r="BR37" s="129">
        <f t="shared" si="15"/>
        <v>909230.1333333333</v>
      </c>
      <c r="BS37" s="339">
        <v>889472.30888888892</v>
      </c>
      <c r="BT37" s="129">
        <f t="shared" si="16"/>
        <v>889472.30888888892</v>
      </c>
      <c r="BU37" s="342">
        <v>4059268.2355555552</v>
      </c>
      <c r="BV37" s="129">
        <f t="shared" si="17"/>
        <v>4059268.2355555552</v>
      </c>
      <c r="BW37" s="343">
        <v>2522645.2666666661</v>
      </c>
      <c r="BX37" s="345">
        <f t="shared" si="23"/>
        <v>2522645.2666666661</v>
      </c>
      <c r="BY37" s="343">
        <v>1400905.7334346995</v>
      </c>
      <c r="BZ37" s="129">
        <f t="shared" si="25"/>
        <v>1400905.7334346995</v>
      </c>
      <c r="CA37" s="326"/>
      <c r="CB37" s="325"/>
      <c r="CC37" s="317"/>
      <c r="CD37" s="317"/>
      <c r="CE37" s="317"/>
      <c r="CF37" s="317"/>
      <c r="CG37" s="317"/>
      <c r="CH37" s="317"/>
      <c r="CI37" s="317"/>
      <c r="CJ37" s="317"/>
    </row>
    <row r="38" spans="1:88" x14ac:dyDescent="0.25">
      <c r="A38" s="124" t="s">
        <v>641</v>
      </c>
      <c r="B38" s="124" t="s">
        <v>642</v>
      </c>
      <c r="C38" s="319" t="s">
        <v>596</v>
      </c>
      <c r="D38" s="319" t="s">
        <v>578</v>
      </c>
      <c r="E38" s="125" t="s">
        <v>146</v>
      </c>
      <c r="F38" s="331">
        <v>37557.000000000007</v>
      </c>
      <c r="G38" s="348">
        <f t="shared" si="18"/>
        <v>33553</v>
      </c>
      <c r="H38" s="332">
        <v>271</v>
      </c>
      <c r="I38" s="353">
        <f t="shared" si="19"/>
        <v>498</v>
      </c>
      <c r="J38" s="333">
        <v>369.21644444444439</v>
      </c>
      <c r="K38" s="333">
        <v>52</v>
      </c>
      <c r="L38" s="317"/>
      <c r="M38" s="332">
        <v>680</v>
      </c>
      <c r="N38" s="332">
        <v>2971</v>
      </c>
      <c r="O38" s="332">
        <v>6622</v>
      </c>
      <c r="P38" s="332">
        <v>8445</v>
      </c>
      <c r="Q38" s="332">
        <v>5974</v>
      </c>
      <c r="R38" s="332">
        <v>4419</v>
      </c>
      <c r="S38" s="332">
        <v>3851</v>
      </c>
      <c r="T38" s="332">
        <v>591</v>
      </c>
      <c r="U38" s="332">
        <v>33553</v>
      </c>
      <c r="V38" s="124"/>
      <c r="W38" s="351">
        <f t="shared" si="27"/>
        <v>2.0266444133162458E-2</v>
      </c>
      <c r="X38" s="351">
        <f t="shared" si="28"/>
        <v>8.854647870533186E-2</v>
      </c>
      <c r="Y38" s="351">
        <f t="shared" si="29"/>
        <v>0.1973594015438262</v>
      </c>
      <c r="Z38" s="351">
        <f t="shared" si="30"/>
        <v>0.25169135397728964</v>
      </c>
      <c r="AA38" s="351">
        <f t="shared" si="31"/>
        <v>0.1780466724286949</v>
      </c>
      <c r="AB38" s="351">
        <f t="shared" si="32"/>
        <v>0.1317020832712425</v>
      </c>
      <c r="AC38" s="351">
        <f t="shared" si="33"/>
        <v>0.11477364170118916</v>
      </c>
      <c r="AD38" s="351">
        <f t="shared" si="34"/>
        <v>1.7613924239263255E-2</v>
      </c>
      <c r="AE38" s="127"/>
      <c r="AF38" s="335">
        <v>3</v>
      </c>
      <c r="AG38" s="335">
        <v>92</v>
      </c>
      <c r="AH38" s="335">
        <v>68</v>
      </c>
      <c r="AI38" s="335">
        <v>95</v>
      </c>
      <c r="AJ38" s="335">
        <v>120</v>
      </c>
      <c r="AK38" s="335">
        <v>11</v>
      </c>
      <c r="AL38" s="335">
        <v>17</v>
      </c>
      <c r="AM38" s="335">
        <v>4</v>
      </c>
      <c r="AN38" s="172">
        <v>410</v>
      </c>
      <c r="AO38" s="124"/>
      <c r="AP38" s="335">
        <v>-3</v>
      </c>
      <c r="AQ38" s="335">
        <v>-16</v>
      </c>
      <c r="AR38" s="335">
        <v>-8</v>
      </c>
      <c r="AS38" s="335">
        <v>-37</v>
      </c>
      <c r="AT38" s="335">
        <v>-8</v>
      </c>
      <c r="AU38" s="335">
        <v>-14</v>
      </c>
      <c r="AV38" s="335">
        <v>-3</v>
      </c>
      <c r="AW38" s="335">
        <v>1</v>
      </c>
      <c r="AX38" s="336">
        <v>-88</v>
      </c>
      <c r="AY38" s="354">
        <f t="shared" si="24"/>
        <v>3</v>
      </c>
      <c r="AZ38" s="354">
        <f t="shared" si="11"/>
        <v>16</v>
      </c>
      <c r="BA38" s="354">
        <f t="shared" si="11"/>
        <v>8</v>
      </c>
      <c r="BB38" s="354">
        <f t="shared" si="11"/>
        <v>37</v>
      </c>
      <c r="BC38" s="354">
        <f t="shared" si="11"/>
        <v>8</v>
      </c>
      <c r="BD38" s="354">
        <f t="shared" si="11"/>
        <v>14</v>
      </c>
      <c r="BE38" s="354">
        <f t="shared" si="11"/>
        <v>3</v>
      </c>
      <c r="BF38" s="354">
        <f t="shared" si="11"/>
        <v>-1</v>
      </c>
      <c r="BG38" s="354">
        <f t="shared" si="11"/>
        <v>88</v>
      </c>
      <c r="BH38" s="317"/>
      <c r="BI38" s="355">
        <f t="shared" si="21"/>
        <v>0.8</v>
      </c>
      <c r="BJ38" s="355">
        <f t="shared" si="22"/>
        <v>0.19999999999999996</v>
      </c>
      <c r="BK38" s="337">
        <v>254965.81866666672</v>
      </c>
      <c r="BL38" s="129">
        <f t="shared" si="12"/>
        <v>254965.81866666672</v>
      </c>
      <c r="BM38" s="340">
        <v>214200.592</v>
      </c>
      <c r="BN38" s="129">
        <f t="shared" si="13"/>
        <v>214200.592</v>
      </c>
      <c r="BO38" s="339">
        <v>329518.37422222225</v>
      </c>
      <c r="BP38" s="129">
        <f t="shared" si="14"/>
        <v>329518.37422222225</v>
      </c>
      <c r="BQ38" s="339">
        <v>415563.62666666671</v>
      </c>
      <c r="BR38" s="129">
        <f t="shared" si="15"/>
        <v>415563.62666666671</v>
      </c>
      <c r="BS38" s="339">
        <v>241178.23288888892</v>
      </c>
      <c r="BT38" s="129">
        <f t="shared" si="16"/>
        <v>241178.23288888892</v>
      </c>
      <c r="BU38" s="342">
        <v>166272.8728888889</v>
      </c>
      <c r="BV38" s="129">
        <f t="shared" si="17"/>
        <v>166272.8728888889</v>
      </c>
      <c r="BW38" s="343">
        <v>1120</v>
      </c>
      <c r="BX38" s="345">
        <f t="shared" si="23"/>
        <v>1120</v>
      </c>
      <c r="BY38" s="343">
        <v>1400</v>
      </c>
      <c r="BZ38" s="129">
        <f t="shared" si="25"/>
        <v>1400</v>
      </c>
      <c r="CA38" s="326"/>
      <c r="CB38" s="325"/>
      <c r="CC38" s="317"/>
      <c r="CD38" s="317"/>
      <c r="CE38" s="317"/>
      <c r="CF38" s="317"/>
      <c r="CG38" s="317"/>
      <c r="CH38" s="317"/>
      <c r="CI38" s="317"/>
      <c r="CJ38" s="317"/>
    </row>
    <row r="39" spans="1:88" x14ac:dyDescent="0.25">
      <c r="A39" s="124" t="s">
        <v>643</v>
      </c>
      <c r="B39" s="124" t="s">
        <v>644</v>
      </c>
      <c r="C39" s="319"/>
      <c r="D39" s="319" t="s">
        <v>554</v>
      </c>
      <c r="E39" s="125" t="s">
        <v>147</v>
      </c>
      <c r="F39" s="331">
        <v>115634.11111111111</v>
      </c>
      <c r="G39" s="348">
        <f t="shared" si="18"/>
        <v>130005</v>
      </c>
      <c r="H39" s="332">
        <v>779</v>
      </c>
      <c r="I39" s="353">
        <f>AN39+BG39</f>
        <v>700</v>
      </c>
      <c r="J39" s="333">
        <v>141.24133333333339</v>
      </c>
      <c r="K39" s="437">
        <v>101</v>
      </c>
      <c r="L39" s="317"/>
      <c r="M39" s="332">
        <v>28213</v>
      </c>
      <c r="N39" s="332">
        <v>29118</v>
      </c>
      <c r="O39" s="332">
        <v>34280</v>
      </c>
      <c r="P39" s="332">
        <v>19561</v>
      </c>
      <c r="Q39" s="332">
        <v>11257</v>
      </c>
      <c r="R39" s="332">
        <v>4627</v>
      </c>
      <c r="S39" s="332">
        <v>2755</v>
      </c>
      <c r="T39" s="332">
        <v>194</v>
      </c>
      <c r="U39" s="332">
        <v>130005</v>
      </c>
      <c r="V39" s="124"/>
      <c r="W39" s="351">
        <f t="shared" si="27"/>
        <v>0.21701473020268452</v>
      </c>
      <c r="X39" s="351">
        <f t="shared" si="28"/>
        <v>0.22397600092304143</v>
      </c>
      <c r="Y39" s="351">
        <f t="shared" si="29"/>
        <v>0.26368216607053574</v>
      </c>
      <c r="Z39" s="351">
        <f t="shared" si="30"/>
        <v>0.15046344371370332</v>
      </c>
      <c r="AA39" s="351">
        <f t="shared" si="31"/>
        <v>8.6588977347025115E-2</v>
      </c>
      <c r="AB39" s="351">
        <f t="shared" si="32"/>
        <v>3.5590938810045769E-2</v>
      </c>
      <c r="AC39" s="351">
        <f t="shared" si="33"/>
        <v>2.1191492634898657E-2</v>
      </c>
      <c r="AD39" s="351">
        <f t="shared" si="34"/>
        <v>1.4922502980654591E-3</v>
      </c>
      <c r="AE39" s="127"/>
      <c r="AF39" s="335">
        <v>251</v>
      </c>
      <c r="AG39" s="335">
        <v>166</v>
      </c>
      <c r="AH39" s="335">
        <v>59</v>
      </c>
      <c r="AI39" s="335">
        <v>62</v>
      </c>
      <c r="AJ39" s="335">
        <v>23</v>
      </c>
      <c r="AK39" s="335">
        <v>15</v>
      </c>
      <c r="AL39" s="335">
        <v>7</v>
      </c>
      <c r="AM39" s="335">
        <v>7</v>
      </c>
      <c r="AN39" s="172">
        <v>590</v>
      </c>
      <c r="AO39" s="124"/>
      <c r="AP39" s="335">
        <v>-51</v>
      </c>
      <c r="AQ39" s="335">
        <v>2</v>
      </c>
      <c r="AR39" s="335">
        <v>8</v>
      </c>
      <c r="AS39" s="335">
        <v>-7</v>
      </c>
      <c r="AT39" s="335">
        <v>-33</v>
      </c>
      <c r="AU39" s="335">
        <v>-16</v>
      </c>
      <c r="AV39" s="335">
        <v>-13</v>
      </c>
      <c r="AW39" s="335">
        <v>0</v>
      </c>
      <c r="AX39" s="336">
        <v>-110</v>
      </c>
      <c r="AY39" s="354">
        <f t="shared" si="24"/>
        <v>51</v>
      </c>
      <c r="AZ39" s="354">
        <f t="shared" si="11"/>
        <v>-2</v>
      </c>
      <c r="BA39" s="354">
        <f t="shared" si="11"/>
        <v>-8</v>
      </c>
      <c r="BB39" s="354">
        <f t="shared" si="11"/>
        <v>7</v>
      </c>
      <c r="BC39" s="354">
        <f t="shared" si="11"/>
        <v>33</v>
      </c>
      <c r="BD39" s="354">
        <f t="shared" ref="BD39:BG104" si="35">AU39*$AX$3</f>
        <v>16</v>
      </c>
      <c r="BE39" s="354">
        <f t="shared" si="35"/>
        <v>13</v>
      </c>
      <c r="BF39" s="354">
        <f t="shared" si="35"/>
        <v>0</v>
      </c>
      <c r="BG39" s="354">
        <f t="shared" si="35"/>
        <v>110</v>
      </c>
      <c r="BH39" s="317"/>
      <c r="BI39" s="355">
        <f t="shared" si="21"/>
        <v>1</v>
      </c>
      <c r="BJ39" s="355">
        <f t="shared" si="22"/>
        <v>0</v>
      </c>
      <c r="BK39" s="337">
        <v>595996.99333333317</v>
      </c>
      <c r="BL39" s="129">
        <f t="shared" si="12"/>
        <v>595996.99333333317</v>
      </c>
      <c r="BM39" s="340">
        <v>424534.11222222226</v>
      </c>
      <c r="BN39" s="129">
        <f t="shared" si="13"/>
        <v>424534.11222222226</v>
      </c>
      <c r="BO39" s="339">
        <v>970303.86888888897</v>
      </c>
      <c r="BP39" s="129">
        <f t="shared" si="14"/>
        <v>970303.86888888897</v>
      </c>
      <c r="BQ39" s="339">
        <v>679829.60000000009</v>
      </c>
      <c r="BR39" s="129">
        <f t="shared" si="15"/>
        <v>679829.60000000009</v>
      </c>
      <c r="BS39" s="339">
        <v>1166125.8311111112</v>
      </c>
      <c r="BT39" s="129">
        <f t="shared" si="16"/>
        <v>1166125.8311111112</v>
      </c>
      <c r="BU39" s="342">
        <v>1177150.0377777775</v>
      </c>
      <c r="BV39" s="129">
        <f t="shared" si="17"/>
        <v>1177150.0377777775</v>
      </c>
      <c r="BW39" s="343">
        <v>626578.9040000001</v>
      </c>
      <c r="BX39" s="345">
        <f t="shared" si="23"/>
        <v>626578.9040000001</v>
      </c>
      <c r="BY39" s="343">
        <v>26950</v>
      </c>
      <c r="BZ39" s="129">
        <f t="shared" si="25"/>
        <v>26950</v>
      </c>
      <c r="CA39" s="326"/>
      <c r="CB39" s="325"/>
      <c r="CC39" s="317"/>
      <c r="CD39" s="317"/>
      <c r="CE39" s="317"/>
      <c r="CF39" s="317"/>
      <c r="CG39" s="317"/>
      <c r="CH39" s="317"/>
      <c r="CI39" s="317"/>
      <c r="CJ39" s="317"/>
    </row>
    <row r="40" spans="1:88" x14ac:dyDescent="0.25">
      <c r="A40" s="124" t="s">
        <v>645</v>
      </c>
      <c r="B40" s="124" t="s">
        <v>646</v>
      </c>
      <c r="C40" s="319"/>
      <c r="D40" s="319" t="s">
        <v>604</v>
      </c>
      <c r="E40" s="125" t="s">
        <v>148</v>
      </c>
      <c r="F40" s="331">
        <v>167297.55555555553</v>
      </c>
      <c r="G40" s="348">
        <f t="shared" si="18"/>
        <v>200978</v>
      </c>
      <c r="H40" s="332">
        <v>775</v>
      </c>
      <c r="I40" s="353">
        <f t="shared" si="19"/>
        <v>1759</v>
      </c>
      <c r="J40" s="333">
        <v>810.36533333333352</v>
      </c>
      <c r="K40" s="333">
        <v>159</v>
      </c>
      <c r="L40" s="317"/>
      <c r="M40" s="332">
        <v>52243</v>
      </c>
      <c r="N40" s="332">
        <v>73560</v>
      </c>
      <c r="O40" s="332">
        <v>39094</v>
      </c>
      <c r="P40" s="332">
        <v>18391</v>
      </c>
      <c r="Q40" s="332">
        <v>9708</v>
      </c>
      <c r="R40" s="332">
        <v>4787</v>
      </c>
      <c r="S40" s="332">
        <v>2857</v>
      </c>
      <c r="T40" s="332">
        <v>338</v>
      </c>
      <c r="U40" s="332">
        <v>200978</v>
      </c>
      <c r="V40" s="124"/>
      <c r="W40" s="351">
        <f t="shared" si="27"/>
        <v>0.25994387445392031</v>
      </c>
      <c r="X40" s="351">
        <f t="shared" si="28"/>
        <v>0.36601021007274426</v>
      </c>
      <c r="Y40" s="351">
        <f t="shared" si="29"/>
        <v>0.19451880305307048</v>
      </c>
      <c r="Z40" s="351">
        <f t="shared" si="30"/>
        <v>9.1507528187164761E-2</v>
      </c>
      <c r="AA40" s="351">
        <f t="shared" si="31"/>
        <v>4.8303794445163153E-2</v>
      </c>
      <c r="AB40" s="351">
        <f t="shared" si="32"/>
        <v>2.3818527401009065E-2</v>
      </c>
      <c r="AC40" s="351">
        <f t="shared" si="33"/>
        <v>1.4215486272129287E-2</v>
      </c>
      <c r="AD40" s="351">
        <f t="shared" si="34"/>
        <v>1.6817761147986346E-3</v>
      </c>
      <c r="AE40" s="127"/>
      <c r="AF40" s="335">
        <v>519</v>
      </c>
      <c r="AG40" s="335">
        <v>570</v>
      </c>
      <c r="AH40" s="335">
        <v>322</v>
      </c>
      <c r="AI40" s="335">
        <v>269</v>
      </c>
      <c r="AJ40" s="335">
        <v>65</v>
      </c>
      <c r="AK40" s="335">
        <v>28</v>
      </c>
      <c r="AL40" s="335">
        <v>11</v>
      </c>
      <c r="AM40" s="335">
        <v>0</v>
      </c>
      <c r="AN40" s="172">
        <v>1784</v>
      </c>
      <c r="AO40" s="124"/>
      <c r="AP40" s="335">
        <v>71</v>
      </c>
      <c r="AQ40" s="335">
        <v>-17</v>
      </c>
      <c r="AR40" s="335">
        <v>-19</v>
      </c>
      <c r="AS40" s="335">
        <v>-2</v>
      </c>
      <c r="AT40" s="335">
        <v>-6</v>
      </c>
      <c r="AU40" s="335">
        <v>3</v>
      </c>
      <c r="AV40" s="335">
        <v>-3</v>
      </c>
      <c r="AW40" s="335">
        <v>-2</v>
      </c>
      <c r="AX40" s="336">
        <v>25</v>
      </c>
      <c r="AY40" s="354">
        <f t="shared" si="24"/>
        <v>-71</v>
      </c>
      <c r="AZ40" s="354">
        <f t="shared" si="24"/>
        <v>17</v>
      </c>
      <c r="BA40" s="354">
        <f t="shared" si="24"/>
        <v>19</v>
      </c>
      <c r="BB40" s="354">
        <f t="shared" si="24"/>
        <v>2</v>
      </c>
      <c r="BC40" s="354">
        <f t="shared" si="24"/>
        <v>6</v>
      </c>
      <c r="BD40" s="354">
        <f t="shared" si="35"/>
        <v>-3</v>
      </c>
      <c r="BE40" s="354">
        <f t="shared" si="35"/>
        <v>3</v>
      </c>
      <c r="BF40" s="354">
        <f t="shared" si="35"/>
        <v>2</v>
      </c>
      <c r="BG40" s="354">
        <f t="shared" si="35"/>
        <v>-25</v>
      </c>
      <c r="BH40" s="317"/>
      <c r="BI40" s="355">
        <f t="shared" si="21"/>
        <v>1</v>
      </c>
      <c r="BJ40" s="355">
        <f t="shared" si="22"/>
        <v>0</v>
      </c>
      <c r="BK40" s="337">
        <v>2281003.7866666666</v>
      </c>
      <c r="BL40" s="129">
        <f t="shared" si="12"/>
        <v>2281003.7866666666</v>
      </c>
      <c r="BM40" s="340">
        <v>2611131.472222222</v>
      </c>
      <c r="BN40" s="129">
        <f t="shared" si="13"/>
        <v>2611131.472222222</v>
      </c>
      <c r="BO40" s="339">
        <v>2397465.86</v>
      </c>
      <c r="BP40" s="129">
        <f t="shared" si="14"/>
        <v>2397465.86</v>
      </c>
      <c r="BQ40" s="339">
        <v>2189512.5333333332</v>
      </c>
      <c r="BR40" s="129">
        <f t="shared" si="15"/>
        <v>2189512.5333333332</v>
      </c>
      <c r="BS40" s="339">
        <v>2018943.7</v>
      </c>
      <c r="BT40" s="129">
        <f t="shared" si="16"/>
        <v>2018943.7</v>
      </c>
      <c r="BU40" s="342">
        <v>2037535.9044444445</v>
      </c>
      <c r="BV40" s="129">
        <f t="shared" si="17"/>
        <v>2037535.9044444445</v>
      </c>
      <c r="BW40" s="343">
        <v>1420573.2789688886</v>
      </c>
      <c r="BX40" s="345">
        <f t="shared" si="23"/>
        <v>1420573.2789688886</v>
      </c>
      <c r="BY40" s="343">
        <v>2074854.934983958</v>
      </c>
      <c r="BZ40" s="129">
        <f t="shared" si="25"/>
        <v>2074854.934983958</v>
      </c>
      <c r="CA40" s="326"/>
      <c r="CB40" s="325"/>
      <c r="CC40" s="317"/>
      <c r="CD40" s="317"/>
      <c r="CE40" s="317"/>
      <c r="CF40" s="317"/>
      <c r="CG40" s="317"/>
      <c r="CH40" s="317"/>
      <c r="CI40" s="317"/>
      <c r="CJ40" s="317"/>
    </row>
    <row r="41" spans="1:88" x14ac:dyDescent="0.25">
      <c r="A41" s="124" t="s">
        <v>647</v>
      </c>
      <c r="B41" s="124" t="s">
        <v>648</v>
      </c>
      <c r="C41" s="319" t="s">
        <v>638</v>
      </c>
      <c r="D41" s="319" t="s">
        <v>578</v>
      </c>
      <c r="E41" s="125" t="s">
        <v>149</v>
      </c>
      <c r="F41" s="331">
        <v>52556.555555555555</v>
      </c>
      <c r="G41" s="348">
        <f t="shared" si="18"/>
        <v>57856</v>
      </c>
      <c r="H41" s="332">
        <v>222</v>
      </c>
      <c r="I41" s="353">
        <f t="shared" si="19"/>
        <v>595</v>
      </c>
      <c r="J41" s="333">
        <v>361.66266666666672</v>
      </c>
      <c r="K41" s="333">
        <v>208</v>
      </c>
      <c r="L41" s="317"/>
      <c r="M41" s="332">
        <v>4730</v>
      </c>
      <c r="N41" s="332">
        <v>15039</v>
      </c>
      <c r="O41" s="332">
        <v>20493</v>
      </c>
      <c r="P41" s="332">
        <v>9583</v>
      </c>
      <c r="Q41" s="332">
        <v>4992</v>
      </c>
      <c r="R41" s="332">
        <v>2114</v>
      </c>
      <c r="S41" s="332">
        <v>812</v>
      </c>
      <c r="T41" s="332">
        <v>93</v>
      </c>
      <c r="U41" s="332">
        <v>57856</v>
      </c>
      <c r="V41" s="124"/>
      <c r="W41" s="351">
        <f t="shared" si="27"/>
        <v>8.1754701327433635E-2</v>
      </c>
      <c r="X41" s="351">
        <f t="shared" si="28"/>
        <v>0.25993846792035397</v>
      </c>
      <c r="Y41" s="351">
        <f t="shared" si="29"/>
        <v>0.35420699668141592</v>
      </c>
      <c r="Z41" s="351">
        <f t="shared" si="30"/>
        <v>0.16563537057522124</v>
      </c>
      <c r="AA41" s="351">
        <f t="shared" si="31"/>
        <v>8.628318584070796E-2</v>
      </c>
      <c r="AB41" s="351">
        <f t="shared" si="32"/>
        <v>3.6538993362831861E-2</v>
      </c>
      <c r="AC41" s="351">
        <f t="shared" si="33"/>
        <v>1.4034845132743362E-2</v>
      </c>
      <c r="AD41" s="351">
        <f t="shared" si="34"/>
        <v>1.6074391592920353E-3</v>
      </c>
      <c r="AE41" s="127"/>
      <c r="AF41" s="335">
        <v>39</v>
      </c>
      <c r="AG41" s="335">
        <v>111</v>
      </c>
      <c r="AH41" s="335">
        <v>171</v>
      </c>
      <c r="AI41" s="335">
        <v>102</v>
      </c>
      <c r="AJ41" s="335">
        <v>100</v>
      </c>
      <c r="AK41" s="335">
        <v>20</v>
      </c>
      <c r="AL41" s="335">
        <v>9</v>
      </c>
      <c r="AM41" s="335">
        <v>0</v>
      </c>
      <c r="AN41" s="172">
        <v>552</v>
      </c>
      <c r="AO41" s="124"/>
      <c r="AP41" s="335">
        <v>-10</v>
      </c>
      <c r="AQ41" s="335">
        <v>-14</v>
      </c>
      <c r="AR41" s="335">
        <v>5</v>
      </c>
      <c r="AS41" s="335">
        <v>-11</v>
      </c>
      <c r="AT41" s="335">
        <v>-14</v>
      </c>
      <c r="AU41" s="335">
        <v>1</v>
      </c>
      <c r="AV41" s="335">
        <v>-1</v>
      </c>
      <c r="AW41" s="335">
        <v>1</v>
      </c>
      <c r="AX41" s="336">
        <v>-43</v>
      </c>
      <c r="AY41" s="354">
        <f t="shared" si="24"/>
        <v>10</v>
      </c>
      <c r="AZ41" s="354">
        <f t="shared" si="24"/>
        <v>14</v>
      </c>
      <c r="BA41" s="354">
        <f t="shared" si="24"/>
        <v>-5</v>
      </c>
      <c r="BB41" s="354">
        <f t="shared" si="24"/>
        <v>11</v>
      </c>
      <c r="BC41" s="354">
        <f t="shared" si="24"/>
        <v>14</v>
      </c>
      <c r="BD41" s="354">
        <f t="shared" si="35"/>
        <v>-1</v>
      </c>
      <c r="BE41" s="354">
        <f t="shared" si="35"/>
        <v>1</v>
      </c>
      <c r="BF41" s="354">
        <f t="shared" si="35"/>
        <v>-1</v>
      </c>
      <c r="BG41" s="354">
        <f t="shared" si="35"/>
        <v>43</v>
      </c>
      <c r="BH41" s="317"/>
      <c r="BI41" s="355">
        <f t="shared" si="21"/>
        <v>0.8</v>
      </c>
      <c r="BJ41" s="355">
        <f t="shared" si="22"/>
        <v>0.19999999999999996</v>
      </c>
      <c r="BK41" s="337">
        <v>187674.28800000006</v>
      </c>
      <c r="BL41" s="129">
        <f t="shared" si="12"/>
        <v>187674.28800000006</v>
      </c>
      <c r="BM41" s="340">
        <v>257074.23911111115</v>
      </c>
      <c r="BN41" s="129">
        <f t="shared" si="13"/>
        <v>257074.23911111115</v>
      </c>
      <c r="BO41" s="339">
        <v>313655.36888888897</v>
      </c>
      <c r="BP41" s="129">
        <f t="shared" si="14"/>
        <v>313655.36888888897</v>
      </c>
      <c r="BQ41" s="339">
        <v>360379.2</v>
      </c>
      <c r="BR41" s="129">
        <f t="shared" si="15"/>
        <v>360379.2</v>
      </c>
      <c r="BS41" s="339">
        <v>375905.91644444451</v>
      </c>
      <c r="BT41" s="129">
        <f t="shared" si="16"/>
        <v>375905.91644444451</v>
      </c>
      <c r="BU41" s="342">
        <v>504878.81422222219</v>
      </c>
      <c r="BV41" s="129">
        <f t="shared" si="17"/>
        <v>504878.81422222219</v>
      </c>
      <c r="BW41" s="343">
        <v>511625.29797688883</v>
      </c>
      <c r="BX41" s="345">
        <f t="shared" si="23"/>
        <v>511625.29797688883</v>
      </c>
      <c r="BY41" s="343">
        <v>615732.38591145189</v>
      </c>
      <c r="BZ41" s="129">
        <f t="shared" si="25"/>
        <v>615732.38591145189</v>
      </c>
      <c r="CA41" s="326"/>
      <c r="CB41" s="325"/>
      <c r="CC41" s="317"/>
      <c r="CD41" s="317"/>
      <c r="CE41" s="317"/>
      <c r="CF41" s="317"/>
      <c r="CG41" s="317"/>
      <c r="CH41" s="317"/>
      <c r="CI41" s="317"/>
      <c r="CJ41" s="317"/>
    </row>
    <row r="42" spans="1:88" x14ac:dyDescent="0.25">
      <c r="A42" s="124" t="s">
        <v>649</v>
      </c>
      <c r="B42" s="124" t="s">
        <v>650</v>
      </c>
      <c r="C42" s="319"/>
      <c r="D42" s="319" t="s">
        <v>582</v>
      </c>
      <c r="E42" s="125" t="s">
        <v>150</v>
      </c>
      <c r="F42" s="331">
        <v>158072.11111111112</v>
      </c>
      <c r="G42" s="348">
        <f t="shared" si="18"/>
        <v>140344</v>
      </c>
      <c r="H42" s="332">
        <v>482</v>
      </c>
      <c r="I42" s="353">
        <f t="shared" si="19"/>
        <v>666</v>
      </c>
      <c r="J42" s="333">
        <v>130.60044444444441</v>
      </c>
      <c r="K42" s="333">
        <v>88</v>
      </c>
      <c r="L42" s="317"/>
      <c r="M42" s="332">
        <v>2002</v>
      </c>
      <c r="N42" s="332">
        <v>10264</v>
      </c>
      <c r="O42" s="332">
        <v>29575</v>
      </c>
      <c r="P42" s="332">
        <v>36059</v>
      </c>
      <c r="Q42" s="332">
        <v>29114</v>
      </c>
      <c r="R42" s="332">
        <v>18062</v>
      </c>
      <c r="S42" s="332">
        <v>13695</v>
      </c>
      <c r="T42" s="332">
        <v>1573</v>
      </c>
      <c r="U42" s="332">
        <v>140344</v>
      </c>
      <c r="V42" s="124"/>
      <c r="W42" s="351">
        <f t="shared" si="27"/>
        <v>1.4264948982500143E-2</v>
      </c>
      <c r="X42" s="351">
        <f t="shared" si="28"/>
        <v>7.3134583594596139E-2</v>
      </c>
      <c r="Y42" s="351">
        <f t="shared" si="29"/>
        <v>0.210732200877843</v>
      </c>
      <c r="Z42" s="351">
        <f t="shared" si="30"/>
        <v>0.25693296471527105</v>
      </c>
      <c r="AA42" s="351">
        <f t="shared" si="31"/>
        <v>0.20744741492333124</v>
      </c>
      <c r="AB42" s="351">
        <f t="shared" si="32"/>
        <v>0.12869805620475402</v>
      </c>
      <c r="AC42" s="351">
        <f t="shared" si="33"/>
        <v>9.7581656501168554E-2</v>
      </c>
      <c r="AD42" s="351">
        <f t="shared" si="34"/>
        <v>1.1208174200535827E-2</v>
      </c>
      <c r="AE42" s="127"/>
      <c r="AF42" s="335">
        <v>14</v>
      </c>
      <c r="AG42" s="335">
        <v>83</v>
      </c>
      <c r="AH42" s="335">
        <v>145</v>
      </c>
      <c r="AI42" s="335">
        <v>85</v>
      </c>
      <c r="AJ42" s="335">
        <v>86</v>
      </c>
      <c r="AK42" s="335">
        <v>81</v>
      </c>
      <c r="AL42" s="335">
        <v>46</v>
      </c>
      <c r="AM42" s="335">
        <v>33</v>
      </c>
      <c r="AN42" s="172">
        <v>573</v>
      </c>
      <c r="AO42" s="124"/>
      <c r="AP42" s="335">
        <v>-2</v>
      </c>
      <c r="AQ42" s="335">
        <v>2</v>
      </c>
      <c r="AR42" s="335">
        <v>-7</v>
      </c>
      <c r="AS42" s="335">
        <v>-33</v>
      </c>
      <c r="AT42" s="335">
        <v>-34</v>
      </c>
      <c r="AU42" s="335">
        <v>-10</v>
      </c>
      <c r="AV42" s="335">
        <v>-8</v>
      </c>
      <c r="AW42" s="335">
        <v>-1</v>
      </c>
      <c r="AX42" s="336">
        <v>-93</v>
      </c>
      <c r="AY42" s="354">
        <f t="shared" si="24"/>
        <v>2</v>
      </c>
      <c r="AZ42" s="354">
        <f t="shared" si="24"/>
        <v>-2</v>
      </c>
      <c r="BA42" s="354">
        <f t="shared" si="24"/>
        <v>7</v>
      </c>
      <c r="BB42" s="354">
        <f t="shared" si="24"/>
        <v>33</v>
      </c>
      <c r="BC42" s="354">
        <f t="shared" si="24"/>
        <v>34</v>
      </c>
      <c r="BD42" s="354">
        <f t="shared" si="35"/>
        <v>10</v>
      </c>
      <c r="BE42" s="354">
        <f t="shared" si="35"/>
        <v>8</v>
      </c>
      <c r="BF42" s="354">
        <f t="shared" si="35"/>
        <v>1</v>
      </c>
      <c r="BG42" s="354">
        <f t="shared" si="35"/>
        <v>93</v>
      </c>
      <c r="BH42" s="317"/>
      <c r="BI42" s="355">
        <f t="shared" si="21"/>
        <v>1</v>
      </c>
      <c r="BJ42" s="355">
        <f t="shared" si="22"/>
        <v>0</v>
      </c>
      <c r="BK42" s="337">
        <v>993381.62666666671</v>
      </c>
      <c r="BL42" s="129">
        <f t="shared" si="12"/>
        <v>993381.62666666671</v>
      </c>
      <c r="BM42" s="340">
        <v>1031971.5733333334</v>
      </c>
      <c r="BN42" s="129">
        <f t="shared" si="13"/>
        <v>1031971.5733333334</v>
      </c>
      <c r="BO42" s="339">
        <v>1547269.5988888892</v>
      </c>
      <c r="BP42" s="129">
        <f t="shared" si="14"/>
        <v>1547269.5988888892</v>
      </c>
      <c r="BQ42" s="339">
        <v>1350729.4666666666</v>
      </c>
      <c r="BR42" s="129">
        <f t="shared" si="15"/>
        <v>1350729.4666666666</v>
      </c>
      <c r="BS42" s="339">
        <v>1251398.3288888889</v>
      </c>
      <c r="BT42" s="129">
        <f t="shared" si="16"/>
        <v>1251398.3288888889</v>
      </c>
      <c r="BU42" s="342">
        <v>1227580.7133333334</v>
      </c>
      <c r="BV42" s="129">
        <f t="shared" si="17"/>
        <v>1227580.7133333334</v>
      </c>
      <c r="BW42" s="343">
        <v>634221.81564444455</v>
      </c>
      <c r="BX42" s="345">
        <f t="shared" si="23"/>
        <v>634221.81564444455</v>
      </c>
      <c r="BY42" s="343">
        <v>420528.60442991217</v>
      </c>
      <c r="BZ42" s="129">
        <f t="shared" si="25"/>
        <v>420528.60442991217</v>
      </c>
      <c r="CA42" s="326"/>
      <c r="CB42" s="325"/>
      <c r="CC42" s="317"/>
      <c r="CD42" s="317"/>
      <c r="CE42" s="317"/>
      <c r="CF42" s="317"/>
      <c r="CG42" s="317"/>
      <c r="CH42" s="317"/>
      <c r="CI42" s="317"/>
      <c r="CJ42" s="317"/>
    </row>
    <row r="43" spans="1:88" x14ac:dyDescent="0.25">
      <c r="A43" s="124" t="s">
        <v>651</v>
      </c>
      <c r="B43" s="124" t="s">
        <v>652</v>
      </c>
      <c r="C43" s="319" t="s">
        <v>653</v>
      </c>
      <c r="D43" s="319" t="s">
        <v>611</v>
      </c>
      <c r="E43" s="125" t="s">
        <v>151</v>
      </c>
      <c r="F43" s="331">
        <v>42335.111111111117</v>
      </c>
      <c r="G43" s="348">
        <f t="shared" si="18"/>
        <v>41525</v>
      </c>
      <c r="H43" s="332">
        <v>338</v>
      </c>
      <c r="I43" s="353">
        <f t="shared" si="19"/>
        <v>334</v>
      </c>
      <c r="J43" s="333">
        <v>193.21511111111113</v>
      </c>
      <c r="K43" s="333">
        <v>129</v>
      </c>
      <c r="L43" s="317"/>
      <c r="M43" s="332">
        <v>3736</v>
      </c>
      <c r="N43" s="332">
        <v>7278</v>
      </c>
      <c r="O43" s="332">
        <v>8970</v>
      </c>
      <c r="P43" s="332">
        <v>7835</v>
      </c>
      <c r="Q43" s="332">
        <v>6904</v>
      </c>
      <c r="R43" s="332">
        <v>3650</v>
      </c>
      <c r="S43" s="332">
        <v>2806</v>
      </c>
      <c r="T43" s="332">
        <v>346</v>
      </c>
      <c r="U43" s="332">
        <v>41525</v>
      </c>
      <c r="V43" s="124"/>
      <c r="W43" s="351">
        <f t="shared" si="27"/>
        <v>8.9969897652016864E-2</v>
      </c>
      <c r="X43" s="351">
        <f t="shared" si="28"/>
        <v>0.17526791089704996</v>
      </c>
      <c r="Y43" s="351">
        <f t="shared" si="29"/>
        <v>0.21601444912703191</v>
      </c>
      <c r="Z43" s="351">
        <f t="shared" si="30"/>
        <v>0.18868151715833836</v>
      </c>
      <c r="AA43" s="351">
        <f t="shared" si="31"/>
        <v>0.16626128838049367</v>
      </c>
      <c r="AB43" s="351">
        <f t="shared" si="32"/>
        <v>8.7898856110776635E-2</v>
      </c>
      <c r="AC43" s="351">
        <f t="shared" si="33"/>
        <v>6.7573750752558698E-2</v>
      </c>
      <c r="AD43" s="351">
        <f t="shared" si="34"/>
        <v>8.3323299217338952E-3</v>
      </c>
      <c r="AE43" s="127"/>
      <c r="AF43" s="335">
        <v>52</v>
      </c>
      <c r="AG43" s="335">
        <v>37</v>
      </c>
      <c r="AH43" s="335">
        <v>107</v>
      </c>
      <c r="AI43" s="335">
        <v>77</v>
      </c>
      <c r="AJ43" s="335">
        <v>54</v>
      </c>
      <c r="AK43" s="335">
        <v>43</v>
      </c>
      <c r="AL43" s="335">
        <v>40</v>
      </c>
      <c r="AM43" s="335">
        <v>2</v>
      </c>
      <c r="AN43" s="172">
        <v>412</v>
      </c>
      <c r="AO43" s="124"/>
      <c r="AP43" s="335">
        <v>23</v>
      </c>
      <c r="AQ43" s="335">
        <v>17</v>
      </c>
      <c r="AR43" s="335">
        <v>3</v>
      </c>
      <c r="AS43" s="335">
        <v>20</v>
      </c>
      <c r="AT43" s="335">
        <v>10</v>
      </c>
      <c r="AU43" s="335">
        <v>-3</v>
      </c>
      <c r="AV43" s="335">
        <v>10</v>
      </c>
      <c r="AW43" s="335">
        <v>-2</v>
      </c>
      <c r="AX43" s="336">
        <v>78</v>
      </c>
      <c r="AY43" s="354">
        <f t="shared" si="24"/>
        <v>-23</v>
      </c>
      <c r="AZ43" s="354">
        <f t="shared" si="24"/>
        <v>-17</v>
      </c>
      <c r="BA43" s="354">
        <f t="shared" si="24"/>
        <v>-3</v>
      </c>
      <c r="BB43" s="354">
        <f t="shared" si="24"/>
        <v>-20</v>
      </c>
      <c r="BC43" s="354">
        <f t="shared" si="24"/>
        <v>-10</v>
      </c>
      <c r="BD43" s="354">
        <f t="shared" si="35"/>
        <v>3</v>
      </c>
      <c r="BE43" s="354">
        <f t="shared" si="35"/>
        <v>-10</v>
      </c>
      <c r="BF43" s="354">
        <f t="shared" si="35"/>
        <v>2</v>
      </c>
      <c r="BG43" s="354">
        <f t="shared" si="35"/>
        <v>-78</v>
      </c>
      <c r="BH43" s="317"/>
      <c r="BI43" s="355">
        <f t="shared" si="21"/>
        <v>0.8</v>
      </c>
      <c r="BJ43" s="355">
        <f t="shared" si="22"/>
        <v>0.19999999999999996</v>
      </c>
      <c r="BK43" s="337">
        <v>124988.26133333336</v>
      </c>
      <c r="BL43" s="129">
        <f t="shared" si="12"/>
        <v>124988.26133333336</v>
      </c>
      <c r="BM43" s="340">
        <v>240599.30133333334</v>
      </c>
      <c r="BN43" s="129">
        <f t="shared" si="13"/>
        <v>240599.30133333334</v>
      </c>
      <c r="BO43" s="339">
        <v>321982.32888888894</v>
      </c>
      <c r="BP43" s="129">
        <f t="shared" si="14"/>
        <v>321982.32888888894</v>
      </c>
      <c r="BQ43" s="339">
        <v>262904.53333333338</v>
      </c>
      <c r="BR43" s="129">
        <f t="shared" si="15"/>
        <v>262904.53333333338</v>
      </c>
      <c r="BS43" s="339">
        <v>347900.01244444447</v>
      </c>
      <c r="BT43" s="129">
        <f t="shared" si="16"/>
        <v>347900.01244444447</v>
      </c>
      <c r="BU43" s="342">
        <v>404845.08088888892</v>
      </c>
      <c r="BV43" s="129">
        <f t="shared" si="17"/>
        <v>404845.08088888892</v>
      </c>
      <c r="BW43" s="343">
        <v>575289.32397511124</v>
      </c>
      <c r="BX43" s="345">
        <f t="shared" si="23"/>
        <v>575289.32397511124</v>
      </c>
      <c r="BY43" s="343">
        <v>314624.61751234037</v>
      </c>
      <c r="BZ43" s="129">
        <f t="shared" si="25"/>
        <v>314624.61751234037</v>
      </c>
      <c r="CA43" s="326"/>
      <c r="CB43" s="325"/>
      <c r="CC43" s="317"/>
      <c r="CD43" s="317"/>
      <c r="CE43" s="317"/>
      <c r="CF43" s="317"/>
      <c r="CG43" s="317"/>
      <c r="CH43" s="317"/>
      <c r="CI43" s="317"/>
      <c r="CJ43" s="317"/>
    </row>
    <row r="44" spans="1:88" x14ac:dyDescent="0.25">
      <c r="A44" s="124" t="s">
        <v>654</v>
      </c>
      <c r="B44" s="124" t="s">
        <v>655</v>
      </c>
      <c r="C44" s="319" t="s">
        <v>656</v>
      </c>
      <c r="D44" s="319" t="s">
        <v>578</v>
      </c>
      <c r="E44" s="125" t="s">
        <v>152</v>
      </c>
      <c r="F44" s="331">
        <v>42562.888888888891</v>
      </c>
      <c r="G44" s="348">
        <f t="shared" si="18"/>
        <v>40590</v>
      </c>
      <c r="H44" s="332">
        <v>205</v>
      </c>
      <c r="I44" s="353">
        <f t="shared" si="19"/>
        <v>271</v>
      </c>
      <c r="J44" s="333">
        <v>148.52622222222226</v>
      </c>
      <c r="K44" s="333">
        <v>63</v>
      </c>
      <c r="L44" s="317"/>
      <c r="M44" s="332">
        <v>542</v>
      </c>
      <c r="N44" s="332">
        <v>3712</v>
      </c>
      <c r="O44" s="332">
        <v>9447</v>
      </c>
      <c r="P44" s="332">
        <v>14183</v>
      </c>
      <c r="Q44" s="332">
        <v>7560</v>
      </c>
      <c r="R44" s="332">
        <v>2826</v>
      </c>
      <c r="S44" s="332">
        <v>2123</v>
      </c>
      <c r="T44" s="332">
        <v>197</v>
      </c>
      <c r="U44" s="332">
        <v>40590</v>
      </c>
      <c r="V44" s="124"/>
      <c r="W44" s="351">
        <f t="shared" si="27"/>
        <v>1.3353042621335305E-2</v>
      </c>
      <c r="X44" s="351">
        <f t="shared" si="28"/>
        <v>9.145109632914511E-2</v>
      </c>
      <c r="Y44" s="351">
        <f t="shared" si="29"/>
        <v>0.23274205469327419</v>
      </c>
      <c r="Z44" s="351">
        <f t="shared" si="30"/>
        <v>0.34942103966494209</v>
      </c>
      <c r="AA44" s="351">
        <f t="shared" si="31"/>
        <v>0.18625277161862527</v>
      </c>
      <c r="AB44" s="351">
        <f t="shared" si="32"/>
        <v>6.9623059866962309E-2</v>
      </c>
      <c r="AC44" s="351">
        <f t="shared" si="33"/>
        <v>5.2303523035230351E-2</v>
      </c>
      <c r="AD44" s="351">
        <f t="shared" si="34"/>
        <v>4.8534121704853416E-3</v>
      </c>
      <c r="AE44" s="127"/>
      <c r="AF44" s="335">
        <v>-19</v>
      </c>
      <c r="AG44" s="335">
        <v>26</v>
      </c>
      <c r="AH44" s="335">
        <v>106</v>
      </c>
      <c r="AI44" s="335">
        <v>87</v>
      </c>
      <c r="AJ44" s="335">
        <v>43</v>
      </c>
      <c r="AK44" s="335">
        <v>27</v>
      </c>
      <c r="AL44" s="335">
        <v>14</v>
      </c>
      <c r="AM44" s="335">
        <v>22</v>
      </c>
      <c r="AN44" s="172">
        <v>306</v>
      </c>
      <c r="AO44" s="124"/>
      <c r="AP44" s="335">
        <v>2</v>
      </c>
      <c r="AQ44" s="335">
        <v>11</v>
      </c>
      <c r="AR44" s="335">
        <v>18</v>
      </c>
      <c r="AS44" s="335">
        <v>3</v>
      </c>
      <c r="AT44" s="335">
        <v>7</v>
      </c>
      <c r="AU44" s="335">
        <v>-5</v>
      </c>
      <c r="AV44" s="335">
        <v>-2</v>
      </c>
      <c r="AW44" s="335">
        <v>1</v>
      </c>
      <c r="AX44" s="336">
        <v>35</v>
      </c>
      <c r="AY44" s="354">
        <f t="shared" si="24"/>
        <v>-2</v>
      </c>
      <c r="AZ44" s="354">
        <f t="shared" si="24"/>
        <v>-11</v>
      </c>
      <c r="BA44" s="354">
        <f t="shared" si="24"/>
        <v>-18</v>
      </c>
      <c r="BB44" s="354">
        <f t="shared" si="24"/>
        <v>-3</v>
      </c>
      <c r="BC44" s="354">
        <f t="shared" si="24"/>
        <v>-7</v>
      </c>
      <c r="BD44" s="354">
        <f t="shared" si="35"/>
        <v>5</v>
      </c>
      <c r="BE44" s="354">
        <f t="shared" si="35"/>
        <v>2</v>
      </c>
      <c r="BF44" s="354">
        <f t="shared" si="35"/>
        <v>-1</v>
      </c>
      <c r="BG44" s="354">
        <f t="shared" si="35"/>
        <v>-35</v>
      </c>
      <c r="BH44" s="317"/>
      <c r="BI44" s="355">
        <f t="shared" si="21"/>
        <v>0.8</v>
      </c>
      <c r="BJ44" s="355">
        <f t="shared" si="22"/>
        <v>0.19999999999999996</v>
      </c>
      <c r="BK44" s="337">
        <v>296415.35466666665</v>
      </c>
      <c r="BL44" s="129">
        <f t="shared" si="12"/>
        <v>296415.35466666665</v>
      </c>
      <c r="BM44" s="340">
        <v>330617.96000000002</v>
      </c>
      <c r="BN44" s="129">
        <f t="shared" si="13"/>
        <v>330617.96000000002</v>
      </c>
      <c r="BO44" s="339">
        <v>251036.29511111113</v>
      </c>
      <c r="BP44" s="129">
        <f t="shared" si="14"/>
        <v>251036.29511111113</v>
      </c>
      <c r="BQ44" s="339">
        <v>342192.32</v>
      </c>
      <c r="BR44" s="129">
        <f t="shared" si="15"/>
        <v>342192.32</v>
      </c>
      <c r="BS44" s="339">
        <v>149464.81955555556</v>
      </c>
      <c r="BT44" s="129">
        <f t="shared" si="16"/>
        <v>149464.81955555556</v>
      </c>
      <c r="BU44" s="342">
        <v>221466.24888888886</v>
      </c>
      <c r="BV44" s="129">
        <f t="shared" si="17"/>
        <v>221466.24888888886</v>
      </c>
      <c r="BW44" s="343">
        <v>56854.493582222174</v>
      </c>
      <c r="BX44" s="345">
        <f t="shared" si="23"/>
        <v>56854.493582222174</v>
      </c>
      <c r="BY44" s="343">
        <v>3920</v>
      </c>
      <c r="BZ44" s="129">
        <f t="shared" si="25"/>
        <v>3920</v>
      </c>
      <c r="CA44" s="326"/>
      <c r="CB44" s="325"/>
      <c r="CC44" s="154"/>
      <c r="CD44" s="317"/>
      <c r="CE44" s="317"/>
      <c r="CF44" s="317"/>
      <c r="CG44" s="317"/>
      <c r="CH44" s="317"/>
      <c r="CI44" s="317"/>
      <c r="CJ44" s="317"/>
    </row>
    <row r="45" spans="1:88" x14ac:dyDescent="0.25">
      <c r="A45" s="124" t="s">
        <v>657</v>
      </c>
      <c r="B45" s="124" t="s">
        <v>658</v>
      </c>
      <c r="C45" s="319" t="s">
        <v>568</v>
      </c>
      <c r="D45" s="319" t="s">
        <v>563</v>
      </c>
      <c r="E45" s="125" t="s">
        <v>153</v>
      </c>
      <c r="F45" s="331">
        <v>41328.999999999993</v>
      </c>
      <c r="G45" s="348">
        <f t="shared" si="18"/>
        <v>50233</v>
      </c>
      <c r="H45" s="332">
        <v>479</v>
      </c>
      <c r="I45" s="353">
        <f t="shared" si="19"/>
        <v>217</v>
      </c>
      <c r="J45" s="333">
        <v>6.1284444444444546</v>
      </c>
      <c r="K45" s="333">
        <v>33</v>
      </c>
      <c r="L45" s="317"/>
      <c r="M45" s="332">
        <v>16476</v>
      </c>
      <c r="N45" s="332">
        <v>13031</v>
      </c>
      <c r="O45" s="332">
        <v>10862</v>
      </c>
      <c r="P45" s="332">
        <v>5970</v>
      </c>
      <c r="Q45" s="332">
        <v>2660</v>
      </c>
      <c r="R45" s="332">
        <v>748</v>
      </c>
      <c r="S45" s="332">
        <v>459</v>
      </c>
      <c r="T45" s="332">
        <v>27</v>
      </c>
      <c r="U45" s="332">
        <v>50233</v>
      </c>
      <c r="V45" s="124"/>
      <c r="W45" s="351">
        <f t="shared" si="27"/>
        <v>0.32799155933350588</v>
      </c>
      <c r="X45" s="351">
        <f t="shared" si="28"/>
        <v>0.25941114406864013</v>
      </c>
      <c r="Y45" s="351">
        <f t="shared" si="29"/>
        <v>0.21623235721537634</v>
      </c>
      <c r="Z45" s="351">
        <f t="shared" si="30"/>
        <v>0.11884617681603726</v>
      </c>
      <c r="AA45" s="351">
        <f t="shared" si="31"/>
        <v>5.295323791133319E-2</v>
      </c>
      <c r="AB45" s="351">
        <f t="shared" si="32"/>
        <v>1.4890609758525273E-2</v>
      </c>
      <c r="AC45" s="351">
        <f t="shared" si="33"/>
        <v>9.1374196245495986E-3</v>
      </c>
      <c r="AD45" s="351">
        <f t="shared" si="34"/>
        <v>5.3749527203232931E-4</v>
      </c>
      <c r="AE45" s="127"/>
      <c r="AF45" s="335">
        <v>141</v>
      </c>
      <c r="AG45" s="335">
        <v>43</v>
      </c>
      <c r="AH45" s="335">
        <v>24</v>
      </c>
      <c r="AI45" s="335">
        <v>15</v>
      </c>
      <c r="AJ45" s="335">
        <v>8</v>
      </c>
      <c r="AK45" s="335">
        <v>8</v>
      </c>
      <c r="AL45" s="335">
        <v>4</v>
      </c>
      <c r="AM45" s="335">
        <v>1</v>
      </c>
      <c r="AN45" s="172">
        <v>244</v>
      </c>
      <c r="AO45" s="124"/>
      <c r="AP45" s="335">
        <v>0</v>
      </c>
      <c r="AQ45" s="335">
        <v>16</v>
      </c>
      <c r="AR45" s="335">
        <v>11</v>
      </c>
      <c r="AS45" s="335">
        <v>-1</v>
      </c>
      <c r="AT45" s="335">
        <v>4</v>
      </c>
      <c r="AU45" s="335">
        <v>-4</v>
      </c>
      <c r="AV45" s="335">
        <v>0</v>
      </c>
      <c r="AW45" s="335">
        <v>1</v>
      </c>
      <c r="AX45" s="336">
        <v>27</v>
      </c>
      <c r="AY45" s="354">
        <f t="shared" si="24"/>
        <v>0</v>
      </c>
      <c r="AZ45" s="354">
        <f t="shared" si="24"/>
        <v>-16</v>
      </c>
      <c r="BA45" s="354">
        <f t="shared" si="24"/>
        <v>-11</v>
      </c>
      <c r="BB45" s="354">
        <f t="shared" si="24"/>
        <v>1</v>
      </c>
      <c r="BC45" s="354">
        <f t="shared" si="24"/>
        <v>-4</v>
      </c>
      <c r="BD45" s="354">
        <f t="shared" si="35"/>
        <v>4</v>
      </c>
      <c r="BE45" s="354">
        <f t="shared" si="35"/>
        <v>0</v>
      </c>
      <c r="BF45" s="354">
        <f t="shared" si="35"/>
        <v>-1</v>
      </c>
      <c r="BG45" s="354">
        <f t="shared" si="35"/>
        <v>-27</v>
      </c>
      <c r="BH45" s="317"/>
      <c r="BI45" s="355">
        <f t="shared" si="21"/>
        <v>0.8</v>
      </c>
      <c r="BJ45" s="355">
        <f t="shared" si="22"/>
        <v>0.19999999999999996</v>
      </c>
      <c r="BK45" s="337">
        <v>190872.55466666666</v>
      </c>
      <c r="BL45" s="129">
        <f t="shared" si="12"/>
        <v>190872.55466666666</v>
      </c>
      <c r="BM45" s="340">
        <v>211512.75111111111</v>
      </c>
      <c r="BN45" s="129">
        <f t="shared" si="13"/>
        <v>211512.75111111111</v>
      </c>
      <c r="BO45" s="339">
        <v>208744.13511111113</v>
      </c>
      <c r="BP45" s="129">
        <f t="shared" si="14"/>
        <v>208744.13511111113</v>
      </c>
      <c r="BQ45" s="339">
        <v>41482.559999999998</v>
      </c>
      <c r="BR45" s="129">
        <f t="shared" si="15"/>
        <v>41482.559999999998</v>
      </c>
      <c r="BS45" s="339">
        <v>81032.323555555573</v>
      </c>
      <c r="BT45" s="129">
        <f t="shared" si="16"/>
        <v>81032.323555555573</v>
      </c>
      <c r="BU45" s="342">
        <v>88823.043555555574</v>
      </c>
      <c r="BV45" s="129">
        <f t="shared" si="17"/>
        <v>88823.043555555574</v>
      </c>
      <c r="BW45" s="343">
        <v>38532.544497777802</v>
      </c>
      <c r="BX45" s="345">
        <f t="shared" si="23"/>
        <v>38532.544497777802</v>
      </c>
      <c r="BY45" s="343">
        <v>1960</v>
      </c>
      <c r="BZ45" s="129">
        <f t="shared" si="25"/>
        <v>1960</v>
      </c>
      <c r="CA45" s="326"/>
      <c r="CB45" s="325"/>
      <c r="CC45" s="317"/>
      <c r="CD45" s="317"/>
      <c r="CE45" s="317"/>
      <c r="CF45" s="317"/>
      <c r="CG45" s="317"/>
      <c r="CH45" s="317"/>
      <c r="CI45" s="317"/>
      <c r="CJ45" s="317"/>
    </row>
    <row r="46" spans="1:88" x14ac:dyDescent="0.25">
      <c r="A46" s="124" t="s">
        <v>659</v>
      </c>
      <c r="B46" s="124" t="s">
        <v>660</v>
      </c>
      <c r="C46" s="319" t="s">
        <v>661</v>
      </c>
      <c r="D46" s="319" t="s">
        <v>559</v>
      </c>
      <c r="E46" s="125" t="s">
        <v>154</v>
      </c>
      <c r="F46" s="331">
        <v>30636.555555555555</v>
      </c>
      <c r="G46" s="348">
        <f t="shared" si="18"/>
        <v>41439</v>
      </c>
      <c r="H46" s="332">
        <v>976</v>
      </c>
      <c r="I46" s="353">
        <f t="shared" si="19"/>
        <v>432</v>
      </c>
      <c r="J46" s="333">
        <v>208.78711111111113</v>
      </c>
      <c r="K46" s="333">
        <v>17</v>
      </c>
      <c r="L46" s="317"/>
      <c r="M46" s="332">
        <v>25293</v>
      </c>
      <c r="N46" s="332">
        <v>5451</v>
      </c>
      <c r="O46" s="332">
        <v>6162</v>
      </c>
      <c r="P46" s="332">
        <v>2793</v>
      </c>
      <c r="Q46" s="332">
        <v>1258</v>
      </c>
      <c r="R46" s="332">
        <v>329</v>
      </c>
      <c r="S46" s="332">
        <v>133</v>
      </c>
      <c r="T46" s="332">
        <v>20</v>
      </c>
      <c r="U46" s="332">
        <v>41439</v>
      </c>
      <c r="V46" s="124"/>
      <c r="W46" s="351">
        <f t="shared" si="27"/>
        <v>0.6103670455368132</v>
      </c>
      <c r="X46" s="351">
        <f t="shared" si="28"/>
        <v>0.13154274958372547</v>
      </c>
      <c r="Y46" s="351">
        <f t="shared" si="29"/>
        <v>0.14870049952942879</v>
      </c>
      <c r="Z46" s="351">
        <f t="shared" si="30"/>
        <v>6.7400275103163682E-2</v>
      </c>
      <c r="AA46" s="351">
        <f t="shared" si="31"/>
        <v>3.0357875431356936E-2</v>
      </c>
      <c r="AB46" s="351">
        <f t="shared" si="32"/>
        <v>7.9393807765631413E-3</v>
      </c>
      <c r="AC46" s="351">
        <f t="shared" si="33"/>
        <v>3.2095369096744614E-3</v>
      </c>
      <c r="AD46" s="351">
        <f t="shared" si="34"/>
        <v>4.8263712927435506E-4</v>
      </c>
      <c r="AE46" s="127"/>
      <c r="AF46" s="335">
        <v>141</v>
      </c>
      <c r="AG46" s="335">
        <v>62</v>
      </c>
      <c r="AH46" s="335">
        <v>35</v>
      </c>
      <c r="AI46" s="335">
        <v>22</v>
      </c>
      <c r="AJ46" s="335">
        <v>7</v>
      </c>
      <c r="AK46" s="335">
        <v>1</v>
      </c>
      <c r="AL46" s="335">
        <v>1</v>
      </c>
      <c r="AM46" s="335">
        <v>0</v>
      </c>
      <c r="AN46" s="172">
        <v>269</v>
      </c>
      <c r="AO46" s="124"/>
      <c r="AP46" s="335">
        <v>-97</v>
      </c>
      <c r="AQ46" s="335">
        <v>-22</v>
      </c>
      <c r="AR46" s="335">
        <v>-29</v>
      </c>
      <c r="AS46" s="335">
        <v>-13</v>
      </c>
      <c r="AT46" s="335">
        <v>1</v>
      </c>
      <c r="AU46" s="335">
        <v>0</v>
      </c>
      <c r="AV46" s="335">
        <v>-3</v>
      </c>
      <c r="AW46" s="335">
        <v>0</v>
      </c>
      <c r="AX46" s="336">
        <v>-163</v>
      </c>
      <c r="AY46" s="354">
        <f t="shared" si="24"/>
        <v>97</v>
      </c>
      <c r="AZ46" s="354">
        <f t="shared" si="24"/>
        <v>22</v>
      </c>
      <c r="BA46" s="354">
        <f t="shared" si="24"/>
        <v>29</v>
      </c>
      <c r="BB46" s="354">
        <f t="shared" si="24"/>
        <v>13</v>
      </c>
      <c r="BC46" s="354">
        <f t="shared" si="24"/>
        <v>-1</v>
      </c>
      <c r="BD46" s="354">
        <f t="shared" si="35"/>
        <v>0</v>
      </c>
      <c r="BE46" s="354">
        <f t="shared" si="35"/>
        <v>3</v>
      </c>
      <c r="BF46" s="354">
        <f t="shared" si="35"/>
        <v>0</v>
      </c>
      <c r="BG46" s="354">
        <f t="shared" si="35"/>
        <v>163</v>
      </c>
      <c r="BH46" s="317"/>
      <c r="BI46" s="355">
        <f t="shared" si="21"/>
        <v>0.8</v>
      </c>
      <c r="BJ46" s="355">
        <f t="shared" si="22"/>
        <v>0.19999999999999996</v>
      </c>
      <c r="BK46" s="337">
        <v>69722.213333333333</v>
      </c>
      <c r="BL46" s="129">
        <f t="shared" si="12"/>
        <v>69722.213333333333</v>
      </c>
      <c r="BM46" s="340">
        <v>13720</v>
      </c>
      <c r="BN46" s="129">
        <f t="shared" si="13"/>
        <v>13720</v>
      </c>
      <c r="BO46" s="339">
        <v>254584.85333333339</v>
      </c>
      <c r="BP46" s="129">
        <f t="shared" si="14"/>
        <v>254584.85333333339</v>
      </c>
      <c r="BQ46" s="339">
        <v>265498.34666666668</v>
      </c>
      <c r="BR46" s="129">
        <f t="shared" si="15"/>
        <v>265498.34666666668</v>
      </c>
      <c r="BS46" s="339">
        <v>237684.88000000003</v>
      </c>
      <c r="BT46" s="129">
        <f t="shared" si="16"/>
        <v>237684.88000000003</v>
      </c>
      <c r="BU46" s="342">
        <v>161956.81599999999</v>
      </c>
      <c r="BV46" s="129">
        <f t="shared" si="17"/>
        <v>161956.81599999999</v>
      </c>
      <c r="BW46" s="343">
        <v>49723.140295111167</v>
      </c>
      <c r="BX46" s="345">
        <f t="shared" si="23"/>
        <v>49723.140295111167</v>
      </c>
      <c r="BY46" s="343">
        <v>111768.6783841688</v>
      </c>
      <c r="BZ46" s="129">
        <f t="shared" si="25"/>
        <v>111768.6783841688</v>
      </c>
      <c r="CA46" s="326"/>
      <c r="CB46" s="325"/>
      <c r="CC46" s="317"/>
      <c r="CD46" s="317"/>
      <c r="CE46" s="317"/>
      <c r="CF46" s="317"/>
      <c r="CG46" s="317"/>
      <c r="CH46" s="317"/>
      <c r="CI46" s="317"/>
      <c r="CJ46" s="317"/>
    </row>
    <row r="47" spans="1:88" x14ac:dyDescent="0.25">
      <c r="A47" s="124" t="s">
        <v>662</v>
      </c>
      <c r="B47" s="124" t="s">
        <v>663</v>
      </c>
      <c r="C47" s="319"/>
      <c r="D47" s="319" t="s">
        <v>559</v>
      </c>
      <c r="E47" s="125" t="s">
        <v>155</v>
      </c>
      <c r="F47" s="331">
        <v>69637.222222222219</v>
      </c>
      <c r="G47" s="348">
        <f t="shared" si="18"/>
        <v>83701</v>
      </c>
      <c r="H47" s="332">
        <v>972</v>
      </c>
      <c r="I47" s="353">
        <f t="shared" si="19"/>
        <v>235</v>
      </c>
      <c r="J47" s="333">
        <v>0</v>
      </c>
      <c r="K47" s="333">
        <v>100</v>
      </c>
      <c r="L47" s="317"/>
      <c r="M47" s="332">
        <v>30225</v>
      </c>
      <c r="N47" s="332">
        <v>18410</v>
      </c>
      <c r="O47" s="332">
        <v>17247</v>
      </c>
      <c r="P47" s="332">
        <v>9116</v>
      </c>
      <c r="Q47" s="332">
        <v>5428</v>
      </c>
      <c r="R47" s="332">
        <v>1833</v>
      </c>
      <c r="S47" s="332">
        <v>1263</v>
      </c>
      <c r="T47" s="332">
        <v>179</v>
      </c>
      <c r="U47" s="332">
        <v>83701</v>
      </c>
      <c r="V47" s="124"/>
      <c r="W47" s="351">
        <f t="shared" si="27"/>
        <v>0.36110679681246344</v>
      </c>
      <c r="X47" s="351">
        <f t="shared" si="28"/>
        <v>0.21994958244226473</v>
      </c>
      <c r="Y47" s="351">
        <f t="shared" si="29"/>
        <v>0.20605488584365778</v>
      </c>
      <c r="Z47" s="351">
        <f t="shared" si="30"/>
        <v>0.10891148253903776</v>
      </c>
      <c r="AA47" s="351">
        <f t="shared" si="31"/>
        <v>6.4849882319207658E-2</v>
      </c>
      <c r="AB47" s="351">
        <f t="shared" si="32"/>
        <v>2.1899379935723589E-2</v>
      </c>
      <c r="AC47" s="351">
        <f t="shared" si="33"/>
        <v>1.5089425454893012E-2</v>
      </c>
      <c r="AD47" s="351">
        <f t="shared" si="34"/>
        <v>2.1385646527520581E-3</v>
      </c>
      <c r="AE47" s="127"/>
      <c r="AF47" s="335">
        <v>59</v>
      </c>
      <c r="AG47" s="335">
        <v>63</v>
      </c>
      <c r="AH47" s="335">
        <v>28</v>
      </c>
      <c r="AI47" s="335">
        <v>40</v>
      </c>
      <c r="AJ47" s="335">
        <v>54</v>
      </c>
      <c r="AK47" s="335">
        <v>4</v>
      </c>
      <c r="AL47" s="335">
        <v>4</v>
      </c>
      <c r="AM47" s="335">
        <v>-2</v>
      </c>
      <c r="AN47" s="172">
        <v>250</v>
      </c>
      <c r="AO47" s="124"/>
      <c r="AP47" s="335">
        <v>23</v>
      </c>
      <c r="AQ47" s="335">
        <v>-2</v>
      </c>
      <c r="AR47" s="335">
        <v>-8</v>
      </c>
      <c r="AS47" s="335">
        <v>1</v>
      </c>
      <c r="AT47" s="335">
        <v>1</v>
      </c>
      <c r="AU47" s="335">
        <v>-6</v>
      </c>
      <c r="AV47" s="335">
        <v>3</v>
      </c>
      <c r="AW47" s="335">
        <v>3</v>
      </c>
      <c r="AX47" s="336">
        <v>15</v>
      </c>
      <c r="AY47" s="354">
        <f t="shared" si="24"/>
        <v>-23</v>
      </c>
      <c r="AZ47" s="354">
        <f t="shared" si="24"/>
        <v>2</v>
      </c>
      <c r="BA47" s="354">
        <f t="shared" si="24"/>
        <v>8</v>
      </c>
      <c r="BB47" s="354">
        <f t="shared" si="24"/>
        <v>-1</v>
      </c>
      <c r="BC47" s="354">
        <f t="shared" si="24"/>
        <v>-1</v>
      </c>
      <c r="BD47" s="354">
        <f t="shared" si="35"/>
        <v>6</v>
      </c>
      <c r="BE47" s="354">
        <f t="shared" si="35"/>
        <v>-3</v>
      </c>
      <c r="BF47" s="354">
        <f t="shared" si="35"/>
        <v>-3</v>
      </c>
      <c r="BG47" s="354">
        <f t="shared" si="35"/>
        <v>-15</v>
      </c>
      <c r="BH47" s="317"/>
      <c r="BI47" s="355">
        <f t="shared" si="21"/>
        <v>1</v>
      </c>
      <c r="BJ47" s="355">
        <f t="shared" si="22"/>
        <v>0</v>
      </c>
      <c r="BK47" s="337">
        <v>253622.54666666663</v>
      </c>
      <c r="BL47" s="129">
        <f t="shared" si="12"/>
        <v>253622.54666666663</v>
      </c>
      <c r="BM47" s="340">
        <v>169483</v>
      </c>
      <c r="BN47" s="129">
        <f t="shared" si="13"/>
        <v>169483</v>
      </c>
      <c r="BO47" s="339">
        <v>566453.87444444443</v>
      </c>
      <c r="BP47" s="129">
        <f t="shared" si="14"/>
        <v>566453.87444444443</v>
      </c>
      <c r="BQ47" s="339">
        <v>486143.73333333334</v>
      </c>
      <c r="BR47" s="129">
        <f t="shared" si="15"/>
        <v>486143.73333333334</v>
      </c>
      <c r="BS47" s="339">
        <v>477453.3844444445</v>
      </c>
      <c r="BT47" s="129">
        <f t="shared" si="16"/>
        <v>477453.3844444445</v>
      </c>
      <c r="BU47" s="342">
        <v>631394.52444444422</v>
      </c>
      <c r="BV47" s="129">
        <f t="shared" si="17"/>
        <v>631394.52444444422</v>
      </c>
      <c r="BW47" s="343">
        <v>24150</v>
      </c>
      <c r="BX47" s="345">
        <f t="shared" si="23"/>
        <v>24150</v>
      </c>
      <c r="BY47" s="343">
        <v>200173.88389548249</v>
      </c>
      <c r="BZ47" s="129">
        <f t="shared" si="25"/>
        <v>200173.88389548249</v>
      </c>
      <c r="CA47" s="326"/>
      <c r="CB47" s="325"/>
      <c r="CC47" s="317"/>
      <c r="CD47" s="317"/>
      <c r="CE47" s="317"/>
      <c r="CF47" s="317"/>
      <c r="CG47" s="317"/>
      <c r="CH47" s="317"/>
      <c r="CI47" s="317"/>
      <c r="CJ47" s="317"/>
    </row>
    <row r="48" spans="1:88" x14ac:dyDescent="0.25">
      <c r="A48" s="124" t="s">
        <v>664</v>
      </c>
      <c r="B48" s="124" t="s">
        <v>665</v>
      </c>
      <c r="C48" s="319"/>
      <c r="D48" s="319" t="s">
        <v>589</v>
      </c>
      <c r="E48" s="125" t="s">
        <v>156</v>
      </c>
      <c r="F48" s="331">
        <v>76421.111111111109</v>
      </c>
      <c r="G48" s="348">
        <f t="shared" si="18"/>
        <v>95209</v>
      </c>
      <c r="H48" s="332">
        <v>1521</v>
      </c>
      <c r="I48" s="353">
        <f t="shared" si="19"/>
        <v>584</v>
      </c>
      <c r="J48" s="333">
        <v>210.53777777777771</v>
      </c>
      <c r="K48" s="333">
        <v>30</v>
      </c>
      <c r="L48" s="317"/>
      <c r="M48" s="332">
        <v>44545</v>
      </c>
      <c r="N48" s="332">
        <v>18108</v>
      </c>
      <c r="O48" s="332">
        <v>15411</v>
      </c>
      <c r="P48" s="332">
        <v>7391</v>
      </c>
      <c r="Q48" s="332">
        <v>5459</v>
      </c>
      <c r="R48" s="332">
        <v>2917</v>
      </c>
      <c r="S48" s="332">
        <v>1323</v>
      </c>
      <c r="T48" s="332">
        <v>55</v>
      </c>
      <c r="U48" s="332">
        <v>95209</v>
      </c>
      <c r="V48" s="124"/>
      <c r="W48" s="351">
        <f t="shared" si="27"/>
        <v>0.4678654328897478</v>
      </c>
      <c r="X48" s="351">
        <f t="shared" si="28"/>
        <v>0.19019210368767658</v>
      </c>
      <c r="Y48" s="351">
        <f t="shared" si="29"/>
        <v>0.16186494974214621</v>
      </c>
      <c r="Z48" s="351">
        <f t="shared" si="30"/>
        <v>7.7629215725404113E-2</v>
      </c>
      <c r="AA48" s="351">
        <f t="shared" si="31"/>
        <v>5.7337016458528081E-2</v>
      </c>
      <c r="AB48" s="351">
        <f t="shared" si="32"/>
        <v>3.063785986618912E-2</v>
      </c>
      <c r="AC48" s="351">
        <f t="shared" si="33"/>
        <v>1.3895745150143369E-2</v>
      </c>
      <c r="AD48" s="351">
        <f t="shared" si="34"/>
        <v>5.7767648016469029E-4</v>
      </c>
      <c r="AE48" s="127"/>
      <c r="AF48" s="335">
        <v>179</v>
      </c>
      <c r="AG48" s="335">
        <v>43</v>
      </c>
      <c r="AH48" s="335">
        <v>83</v>
      </c>
      <c r="AI48" s="335">
        <v>70</v>
      </c>
      <c r="AJ48" s="335">
        <v>15</v>
      </c>
      <c r="AK48" s="335">
        <v>45</v>
      </c>
      <c r="AL48" s="335">
        <v>19</v>
      </c>
      <c r="AM48" s="335">
        <v>0</v>
      </c>
      <c r="AN48" s="172">
        <v>454</v>
      </c>
      <c r="AO48" s="124"/>
      <c r="AP48" s="335">
        <v>-78</v>
      </c>
      <c r="AQ48" s="335">
        <v>-6</v>
      </c>
      <c r="AR48" s="335">
        <v>-23</v>
      </c>
      <c r="AS48" s="335">
        <v>-2</v>
      </c>
      <c r="AT48" s="335">
        <v>-19</v>
      </c>
      <c r="AU48" s="335">
        <v>-3</v>
      </c>
      <c r="AV48" s="335">
        <v>0</v>
      </c>
      <c r="AW48" s="335">
        <v>1</v>
      </c>
      <c r="AX48" s="336">
        <v>-130</v>
      </c>
      <c r="AY48" s="354">
        <f t="shared" si="24"/>
        <v>78</v>
      </c>
      <c r="AZ48" s="354">
        <f t="shared" si="24"/>
        <v>6</v>
      </c>
      <c r="BA48" s="354">
        <f t="shared" si="24"/>
        <v>23</v>
      </c>
      <c r="BB48" s="354">
        <f t="shared" si="24"/>
        <v>2</v>
      </c>
      <c r="BC48" s="354">
        <f t="shared" si="24"/>
        <v>19</v>
      </c>
      <c r="BD48" s="354">
        <f t="shared" si="35"/>
        <v>3</v>
      </c>
      <c r="BE48" s="354">
        <f t="shared" si="35"/>
        <v>0</v>
      </c>
      <c r="BF48" s="354">
        <f t="shared" si="35"/>
        <v>-1</v>
      </c>
      <c r="BG48" s="354">
        <f t="shared" si="35"/>
        <v>130</v>
      </c>
      <c r="BH48" s="317"/>
      <c r="BI48" s="355">
        <f t="shared" si="21"/>
        <v>1</v>
      </c>
      <c r="BJ48" s="355">
        <f t="shared" si="22"/>
        <v>0</v>
      </c>
      <c r="BK48" s="337">
        <v>724567.31333333335</v>
      </c>
      <c r="BL48" s="129">
        <f t="shared" si="12"/>
        <v>724567.31333333335</v>
      </c>
      <c r="BM48" s="340">
        <v>999065.36777777772</v>
      </c>
      <c r="BN48" s="129">
        <f t="shared" si="13"/>
        <v>999065.36777777772</v>
      </c>
      <c r="BO48" s="339">
        <v>685061.06222222233</v>
      </c>
      <c r="BP48" s="129">
        <f t="shared" si="14"/>
        <v>685061.06222222233</v>
      </c>
      <c r="BQ48" s="339">
        <v>529925.33333333326</v>
      </c>
      <c r="BR48" s="129">
        <f t="shared" si="15"/>
        <v>529925.33333333326</v>
      </c>
      <c r="BS48" s="339">
        <v>832921.73555555556</v>
      </c>
      <c r="BT48" s="129">
        <f t="shared" si="16"/>
        <v>832921.73555555556</v>
      </c>
      <c r="BU48" s="342">
        <v>347457.81777777779</v>
      </c>
      <c r="BV48" s="129">
        <f t="shared" si="17"/>
        <v>347457.81777777779</v>
      </c>
      <c r="BW48" s="343">
        <v>314340.76558222214</v>
      </c>
      <c r="BX48" s="345">
        <f t="shared" si="23"/>
        <v>314340.76558222214</v>
      </c>
      <c r="BY48" s="343">
        <v>23450</v>
      </c>
      <c r="BZ48" s="129">
        <f t="shared" si="25"/>
        <v>23450</v>
      </c>
      <c r="CA48" s="326"/>
      <c r="CB48" s="325"/>
      <c r="CC48" s="317"/>
      <c r="CD48" s="317"/>
      <c r="CE48" s="317"/>
      <c r="CF48" s="317"/>
      <c r="CG48" s="317"/>
      <c r="CH48" s="317"/>
      <c r="CI48" s="317"/>
      <c r="CJ48" s="317"/>
    </row>
    <row r="49" spans="1:80" x14ac:dyDescent="0.25">
      <c r="A49" s="124" t="s">
        <v>666</v>
      </c>
      <c r="B49" s="124" t="s">
        <v>667</v>
      </c>
      <c r="C49" s="319" t="s">
        <v>668</v>
      </c>
      <c r="D49" s="319" t="s">
        <v>578</v>
      </c>
      <c r="E49" s="125" t="s">
        <v>157</v>
      </c>
      <c r="F49" s="331">
        <v>55343.666666666672</v>
      </c>
      <c r="G49" s="348">
        <f t="shared" si="18"/>
        <v>57413</v>
      </c>
      <c r="H49" s="332">
        <v>410</v>
      </c>
      <c r="I49" s="353">
        <f t="shared" si="19"/>
        <v>1281</v>
      </c>
      <c r="J49" s="333">
        <v>1013.292</v>
      </c>
      <c r="K49" s="333">
        <v>503</v>
      </c>
      <c r="L49" s="317"/>
      <c r="M49" s="332">
        <v>4208</v>
      </c>
      <c r="N49" s="332">
        <v>10396</v>
      </c>
      <c r="O49" s="332">
        <v>19758</v>
      </c>
      <c r="P49" s="332">
        <v>9993</v>
      </c>
      <c r="Q49" s="332">
        <v>5729</v>
      </c>
      <c r="R49" s="332">
        <v>3654</v>
      </c>
      <c r="S49" s="332">
        <v>3193</v>
      </c>
      <c r="T49" s="332">
        <v>482</v>
      </c>
      <c r="U49" s="332">
        <v>57413</v>
      </c>
      <c r="V49" s="124"/>
      <c r="W49" s="351">
        <f t="shared" si="27"/>
        <v>7.3293504955323704E-2</v>
      </c>
      <c r="X49" s="351">
        <f t="shared" si="28"/>
        <v>0.18107397279361817</v>
      </c>
      <c r="Y49" s="351">
        <f t="shared" si="29"/>
        <v>0.34413808719279604</v>
      </c>
      <c r="Z49" s="351">
        <f t="shared" si="30"/>
        <v>0.1740546566108721</v>
      </c>
      <c r="AA49" s="351">
        <f t="shared" si="31"/>
        <v>9.9785762806333056E-2</v>
      </c>
      <c r="AB49" s="351">
        <f t="shared" si="32"/>
        <v>6.3644122411300574E-2</v>
      </c>
      <c r="AC49" s="351">
        <f t="shared" si="33"/>
        <v>5.5614582063295767E-2</v>
      </c>
      <c r="AD49" s="351">
        <f t="shared" si="34"/>
        <v>8.3953111664605579E-3</v>
      </c>
      <c r="AE49" s="127"/>
      <c r="AF49" s="335">
        <v>61</v>
      </c>
      <c r="AG49" s="335">
        <v>270</v>
      </c>
      <c r="AH49" s="335">
        <v>478</v>
      </c>
      <c r="AI49" s="335">
        <v>178</v>
      </c>
      <c r="AJ49" s="335">
        <v>108</v>
      </c>
      <c r="AK49" s="335">
        <v>37</v>
      </c>
      <c r="AL49" s="335">
        <v>72</v>
      </c>
      <c r="AM49" s="335">
        <v>0</v>
      </c>
      <c r="AN49" s="172">
        <v>1204</v>
      </c>
      <c r="AO49" s="124"/>
      <c r="AP49" s="335">
        <v>1</v>
      </c>
      <c r="AQ49" s="335">
        <v>-26</v>
      </c>
      <c r="AR49" s="335">
        <v>-12</v>
      </c>
      <c r="AS49" s="335">
        <v>-34</v>
      </c>
      <c r="AT49" s="335">
        <v>-6</v>
      </c>
      <c r="AU49" s="335">
        <v>11</v>
      </c>
      <c r="AV49" s="335">
        <v>-6</v>
      </c>
      <c r="AW49" s="335">
        <v>-5</v>
      </c>
      <c r="AX49" s="336">
        <v>-77</v>
      </c>
      <c r="AY49" s="354">
        <f t="shared" si="24"/>
        <v>-1</v>
      </c>
      <c r="AZ49" s="354">
        <f t="shared" si="24"/>
        <v>26</v>
      </c>
      <c r="BA49" s="354">
        <f t="shared" si="24"/>
        <v>12</v>
      </c>
      <c r="BB49" s="354">
        <f t="shared" si="24"/>
        <v>34</v>
      </c>
      <c r="BC49" s="354">
        <f t="shared" si="24"/>
        <v>6</v>
      </c>
      <c r="BD49" s="354">
        <f t="shared" si="35"/>
        <v>-11</v>
      </c>
      <c r="BE49" s="354">
        <f t="shared" si="35"/>
        <v>6</v>
      </c>
      <c r="BF49" s="354">
        <f t="shared" si="35"/>
        <v>5</v>
      </c>
      <c r="BG49" s="354">
        <f t="shared" si="35"/>
        <v>77</v>
      </c>
      <c r="BH49" s="317"/>
      <c r="BI49" s="355">
        <f t="shared" si="21"/>
        <v>0.8</v>
      </c>
      <c r="BJ49" s="355">
        <f t="shared" si="22"/>
        <v>0.19999999999999996</v>
      </c>
      <c r="BK49" s="337">
        <v>786645.66933333338</v>
      </c>
      <c r="BL49" s="129">
        <f t="shared" si="12"/>
        <v>786645.66933333338</v>
      </c>
      <c r="BM49" s="340">
        <v>734897.95466666669</v>
      </c>
      <c r="BN49" s="129">
        <f t="shared" si="13"/>
        <v>734897.95466666669</v>
      </c>
      <c r="BO49" s="339">
        <v>563739.38844444451</v>
      </c>
      <c r="BP49" s="129">
        <f t="shared" si="14"/>
        <v>563739.38844444451</v>
      </c>
      <c r="BQ49" s="339">
        <v>1290692.5866666667</v>
      </c>
      <c r="BR49" s="129">
        <f t="shared" si="15"/>
        <v>1290692.5866666667</v>
      </c>
      <c r="BS49" s="339">
        <v>1587213.3511111112</v>
      </c>
      <c r="BT49" s="129">
        <f t="shared" si="16"/>
        <v>1587213.3511111112</v>
      </c>
      <c r="BU49" s="342">
        <v>1360104.4800000002</v>
      </c>
      <c r="BV49" s="129">
        <f t="shared" si="17"/>
        <v>1360104.4800000002</v>
      </c>
      <c r="BW49" s="343">
        <v>1161319.2276764442</v>
      </c>
      <c r="BX49" s="345">
        <f t="shared" si="23"/>
        <v>1161319.2276764442</v>
      </c>
      <c r="BY49" s="343">
        <v>1487166.4122704272</v>
      </c>
      <c r="BZ49" s="129">
        <f t="shared" si="25"/>
        <v>1487166.4122704272</v>
      </c>
      <c r="CA49" s="326"/>
      <c r="CB49" s="325"/>
    </row>
    <row r="50" spans="1:80" x14ac:dyDescent="0.25">
      <c r="A50" s="124" t="s">
        <v>669</v>
      </c>
      <c r="B50" s="124" t="s">
        <v>670</v>
      </c>
      <c r="C50" s="319"/>
      <c r="D50" s="319" t="s">
        <v>582</v>
      </c>
      <c r="E50" s="125" t="s">
        <v>158</v>
      </c>
      <c r="F50" s="331">
        <v>122597.11111111111</v>
      </c>
      <c r="G50" s="348">
        <f>U50</f>
        <v>109496</v>
      </c>
      <c r="H50" s="332">
        <v>1210</v>
      </c>
      <c r="I50" s="353">
        <f t="shared" si="19"/>
        <v>1069</v>
      </c>
      <c r="J50" s="333">
        <v>1063.5004444444444</v>
      </c>
      <c r="K50" s="333">
        <v>329</v>
      </c>
      <c r="L50" s="317"/>
      <c r="M50" s="332">
        <v>3658</v>
      </c>
      <c r="N50" s="332">
        <v>11713</v>
      </c>
      <c r="O50" s="332">
        <v>20515</v>
      </c>
      <c r="P50" s="332">
        <v>26022</v>
      </c>
      <c r="Q50" s="332">
        <v>18601</v>
      </c>
      <c r="R50" s="332">
        <v>11898</v>
      </c>
      <c r="S50" s="332">
        <v>12442</v>
      </c>
      <c r="T50" s="332">
        <v>4647</v>
      </c>
      <c r="U50" s="332">
        <v>109496</v>
      </c>
      <c r="V50" s="124"/>
      <c r="W50" s="351">
        <f t="shared" si="27"/>
        <v>3.3407613063490903E-2</v>
      </c>
      <c r="X50" s="351">
        <f t="shared" si="28"/>
        <v>0.10697194418060933</v>
      </c>
      <c r="Y50" s="351">
        <f t="shared" si="29"/>
        <v>0.18735844231752757</v>
      </c>
      <c r="Z50" s="351">
        <f t="shared" si="30"/>
        <v>0.23765251698692189</v>
      </c>
      <c r="AA50" s="351">
        <f t="shared" si="31"/>
        <v>0.1698783517206108</v>
      </c>
      <c r="AB50" s="351">
        <f t="shared" si="32"/>
        <v>0.10866150361657047</v>
      </c>
      <c r="AC50" s="351">
        <f t="shared" si="33"/>
        <v>0.11362972163366698</v>
      </c>
      <c r="AD50" s="351">
        <f t="shared" si="34"/>
        <v>4.243990648060203E-2</v>
      </c>
      <c r="AE50" s="127"/>
      <c r="AF50" s="335">
        <v>-68</v>
      </c>
      <c r="AG50" s="335">
        <v>-256</v>
      </c>
      <c r="AH50" s="335">
        <v>64</v>
      </c>
      <c r="AI50" s="335">
        <v>234</v>
      </c>
      <c r="AJ50" s="335">
        <v>504</v>
      </c>
      <c r="AK50" s="335">
        <v>415</v>
      </c>
      <c r="AL50" s="335">
        <v>170</v>
      </c>
      <c r="AM50" s="335">
        <v>74</v>
      </c>
      <c r="AN50" s="172">
        <v>1137</v>
      </c>
      <c r="AO50" s="124"/>
      <c r="AP50" s="335">
        <v>-7</v>
      </c>
      <c r="AQ50" s="335">
        <v>-33</v>
      </c>
      <c r="AR50" s="335">
        <v>-45</v>
      </c>
      <c r="AS50" s="335">
        <v>36</v>
      </c>
      <c r="AT50" s="335">
        <v>20</v>
      </c>
      <c r="AU50" s="335">
        <v>62</v>
      </c>
      <c r="AV50" s="335">
        <v>31</v>
      </c>
      <c r="AW50" s="335">
        <v>4</v>
      </c>
      <c r="AX50" s="336">
        <v>68</v>
      </c>
      <c r="AY50" s="354">
        <f t="shared" si="24"/>
        <v>7</v>
      </c>
      <c r="AZ50" s="354">
        <f t="shared" si="24"/>
        <v>33</v>
      </c>
      <c r="BA50" s="354">
        <f t="shared" si="24"/>
        <v>45</v>
      </c>
      <c r="BB50" s="354">
        <f t="shared" si="24"/>
        <v>-36</v>
      </c>
      <c r="BC50" s="354">
        <f t="shared" si="24"/>
        <v>-20</v>
      </c>
      <c r="BD50" s="354">
        <f t="shared" si="35"/>
        <v>-62</v>
      </c>
      <c r="BE50" s="354">
        <f t="shared" si="35"/>
        <v>-31</v>
      </c>
      <c r="BF50" s="354">
        <f t="shared" si="35"/>
        <v>-4</v>
      </c>
      <c r="BG50" s="354">
        <f t="shared" si="35"/>
        <v>-68</v>
      </c>
      <c r="BH50" s="317"/>
      <c r="BI50" s="355">
        <f t="shared" si="21"/>
        <v>1</v>
      </c>
      <c r="BJ50" s="355">
        <f t="shared" si="22"/>
        <v>0</v>
      </c>
      <c r="BK50" s="337">
        <v>1767042.3333333333</v>
      </c>
      <c r="BL50" s="129">
        <f t="shared" si="12"/>
        <v>1767042.3333333333</v>
      </c>
      <c r="BM50" s="340">
        <v>1129551.3466666664</v>
      </c>
      <c r="BN50" s="129">
        <f t="shared" si="13"/>
        <v>1129551.3466666664</v>
      </c>
      <c r="BO50" s="339">
        <v>1319184.4577777779</v>
      </c>
      <c r="BP50" s="129">
        <f t="shared" si="14"/>
        <v>1319184.4577777779</v>
      </c>
      <c r="BQ50" s="339">
        <v>1057994.5333333332</v>
      </c>
      <c r="BR50" s="129">
        <f t="shared" si="15"/>
        <v>1057994.5333333332</v>
      </c>
      <c r="BS50" s="339">
        <v>2283509.9000000004</v>
      </c>
      <c r="BT50" s="129">
        <f t="shared" si="16"/>
        <v>2283509.9000000004</v>
      </c>
      <c r="BU50" s="342">
        <v>1683461.22</v>
      </c>
      <c r="BV50" s="129">
        <f t="shared" si="17"/>
        <v>1683461.22</v>
      </c>
      <c r="BW50" s="343">
        <v>1255258.4805688886</v>
      </c>
      <c r="BX50" s="345">
        <f t="shared" si="23"/>
        <v>1255258.4805688886</v>
      </c>
      <c r="BY50" s="343">
        <v>334652.24324893858</v>
      </c>
      <c r="BZ50" s="129">
        <f t="shared" si="25"/>
        <v>334652.24324893858</v>
      </c>
      <c r="CA50" s="326"/>
      <c r="CB50" s="325"/>
    </row>
    <row r="51" spans="1:80" x14ac:dyDescent="0.25">
      <c r="A51" s="124" t="s">
        <v>671</v>
      </c>
      <c r="B51" s="124" t="s">
        <v>672</v>
      </c>
      <c r="C51" s="319" t="s">
        <v>673</v>
      </c>
      <c r="D51" s="319" t="s">
        <v>611</v>
      </c>
      <c r="E51" s="125" t="s">
        <v>159</v>
      </c>
      <c r="F51" s="331">
        <v>35143.444444444445</v>
      </c>
      <c r="G51" s="348">
        <f t="shared" si="18"/>
        <v>43706</v>
      </c>
      <c r="H51" s="332">
        <v>343</v>
      </c>
      <c r="I51" s="353">
        <f t="shared" si="19"/>
        <v>609</v>
      </c>
      <c r="J51" s="333">
        <v>406.98177777777778</v>
      </c>
      <c r="K51" s="333">
        <v>238</v>
      </c>
      <c r="L51" s="317"/>
      <c r="M51" s="332">
        <v>13959</v>
      </c>
      <c r="N51" s="332">
        <v>13785</v>
      </c>
      <c r="O51" s="332">
        <v>8206</v>
      </c>
      <c r="P51" s="332">
        <v>5001</v>
      </c>
      <c r="Q51" s="332">
        <v>1848</v>
      </c>
      <c r="R51" s="332">
        <v>615</v>
      </c>
      <c r="S51" s="332">
        <v>275</v>
      </c>
      <c r="T51" s="332">
        <v>17</v>
      </c>
      <c r="U51" s="332">
        <v>43706</v>
      </c>
      <c r="V51" s="124"/>
      <c r="W51" s="351">
        <f t="shared" si="27"/>
        <v>0.31938406626092525</v>
      </c>
      <c r="X51" s="351">
        <f t="shared" si="28"/>
        <v>0.31540291950761912</v>
      </c>
      <c r="Y51" s="351">
        <f t="shared" si="29"/>
        <v>0.18775454171052031</v>
      </c>
      <c r="Z51" s="351">
        <f t="shared" si="30"/>
        <v>0.11442364892692079</v>
      </c>
      <c r="AA51" s="351">
        <f t="shared" si="31"/>
        <v>4.2282524138562212E-2</v>
      </c>
      <c r="AB51" s="351">
        <f t="shared" si="32"/>
        <v>1.4071294559099437E-2</v>
      </c>
      <c r="AC51" s="351">
        <f t="shared" si="33"/>
        <v>6.2920422825241389E-3</v>
      </c>
      <c r="AD51" s="351">
        <f t="shared" si="34"/>
        <v>3.8896261382876491E-4</v>
      </c>
      <c r="AE51" s="127"/>
      <c r="AF51" s="335">
        <v>56</v>
      </c>
      <c r="AG51" s="335">
        <v>180</v>
      </c>
      <c r="AH51" s="335">
        <v>216</v>
      </c>
      <c r="AI51" s="335">
        <v>92</v>
      </c>
      <c r="AJ51" s="335">
        <v>83</v>
      </c>
      <c r="AK51" s="335">
        <v>-1</v>
      </c>
      <c r="AL51" s="335">
        <v>2</v>
      </c>
      <c r="AM51" s="335">
        <v>0</v>
      </c>
      <c r="AN51" s="172">
        <v>628</v>
      </c>
      <c r="AO51" s="124"/>
      <c r="AP51" s="335">
        <v>7</v>
      </c>
      <c r="AQ51" s="335">
        <v>7</v>
      </c>
      <c r="AR51" s="335">
        <v>-2</v>
      </c>
      <c r="AS51" s="335">
        <v>1</v>
      </c>
      <c r="AT51" s="335">
        <v>4</v>
      </c>
      <c r="AU51" s="335">
        <v>2</v>
      </c>
      <c r="AV51" s="335">
        <v>0</v>
      </c>
      <c r="AW51" s="335">
        <v>0</v>
      </c>
      <c r="AX51" s="336">
        <v>19</v>
      </c>
      <c r="AY51" s="354">
        <f t="shared" si="24"/>
        <v>-7</v>
      </c>
      <c r="AZ51" s="354">
        <f t="shared" si="24"/>
        <v>-7</v>
      </c>
      <c r="BA51" s="354">
        <f t="shared" si="24"/>
        <v>2</v>
      </c>
      <c r="BB51" s="354">
        <f t="shared" si="24"/>
        <v>-1</v>
      </c>
      <c r="BC51" s="354">
        <f t="shared" si="24"/>
        <v>-4</v>
      </c>
      <c r="BD51" s="354">
        <f t="shared" si="35"/>
        <v>-2</v>
      </c>
      <c r="BE51" s="354">
        <f t="shared" si="35"/>
        <v>0</v>
      </c>
      <c r="BF51" s="354">
        <f t="shared" si="35"/>
        <v>0</v>
      </c>
      <c r="BG51" s="354">
        <f t="shared" si="35"/>
        <v>-19</v>
      </c>
      <c r="BH51" s="317"/>
      <c r="BI51" s="355">
        <f t="shared" si="21"/>
        <v>0.8</v>
      </c>
      <c r="BJ51" s="355">
        <f t="shared" si="22"/>
        <v>0.19999999999999996</v>
      </c>
      <c r="BK51" s="337">
        <v>153260.93866666665</v>
      </c>
      <c r="BL51" s="129">
        <f t="shared" si="12"/>
        <v>153260.93866666665</v>
      </c>
      <c r="BM51" s="340">
        <v>430916.91644444439</v>
      </c>
      <c r="BN51" s="129">
        <f t="shared" si="13"/>
        <v>430916.91644444439</v>
      </c>
      <c r="BO51" s="339">
        <v>120522.24711111114</v>
      </c>
      <c r="BP51" s="129">
        <f t="shared" si="14"/>
        <v>120522.24711111114</v>
      </c>
      <c r="BQ51" s="339">
        <v>301564.79999999999</v>
      </c>
      <c r="BR51" s="129">
        <f t="shared" si="15"/>
        <v>301564.79999999999</v>
      </c>
      <c r="BS51" s="339">
        <v>205237.02755555554</v>
      </c>
      <c r="BT51" s="129">
        <f t="shared" si="16"/>
        <v>205237.02755555554</v>
      </c>
      <c r="BU51" s="342">
        <v>191864.78577777778</v>
      </c>
      <c r="BV51" s="129">
        <f t="shared" si="17"/>
        <v>191864.78577777778</v>
      </c>
      <c r="BW51" s="343">
        <v>155568.3496248888</v>
      </c>
      <c r="BX51" s="345">
        <f t="shared" si="23"/>
        <v>155568.3496248888</v>
      </c>
      <c r="BY51" s="343">
        <v>478888.62664784066</v>
      </c>
      <c r="BZ51" s="129">
        <f t="shared" si="25"/>
        <v>478888.62664784066</v>
      </c>
      <c r="CA51" s="326"/>
      <c r="CB51" s="325"/>
    </row>
    <row r="52" spans="1:80" x14ac:dyDescent="0.25">
      <c r="A52" s="124" t="s">
        <v>674</v>
      </c>
      <c r="B52" s="124" t="s">
        <v>675</v>
      </c>
      <c r="C52" s="319" t="s">
        <v>571</v>
      </c>
      <c r="D52" s="319" t="s">
        <v>554</v>
      </c>
      <c r="E52" s="125" t="s">
        <v>160</v>
      </c>
      <c r="F52" s="331">
        <v>63813</v>
      </c>
      <c r="G52" s="348">
        <f t="shared" si="18"/>
        <v>68125</v>
      </c>
      <c r="H52" s="332">
        <v>511</v>
      </c>
      <c r="I52" s="353">
        <f t="shared" si="19"/>
        <v>1281</v>
      </c>
      <c r="J52" s="333">
        <v>863.41466666666679</v>
      </c>
      <c r="K52" s="333">
        <v>111</v>
      </c>
      <c r="L52" s="317"/>
      <c r="M52" s="332">
        <v>7000</v>
      </c>
      <c r="N52" s="332">
        <v>13653</v>
      </c>
      <c r="O52" s="332">
        <v>20682</v>
      </c>
      <c r="P52" s="332">
        <v>13163</v>
      </c>
      <c r="Q52" s="332">
        <v>7405</v>
      </c>
      <c r="R52" s="332">
        <v>3945</v>
      </c>
      <c r="S52" s="332">
        <v>2165</v>
      </c>
      <c r="T52" s="332">
        <v>112</v>
      </c>
      <c r="U52" s="332">
        <v>68125</v>
      </c>
      <c r="V52" s="124"/>
      <c r="W52" s="351">
        <f t="shared" si="27"/>
        <v>0.10275229357798166</v>
      </c>
      <c r="X52" s="351">
        <f t="shared" si="28"/>
        <v>0.20041100917431193</v>
      </c>
      <c r="Y52" s="351">
        <f t="shared" si="29"/>
        <v>0.30358899082568808</v>
      </c>
      <c r="Z52" s="351">
        <f t="shared" si="30"/>
        <v>0.1932183486238532</v>
      </c>
      <c r="AA52" s="351">
        <f t="shared" si="31"/>
        <v>0.10869724770642201</v>
      </c>
      <c r="AB52" s="351">
        <f t="shared" si="32"/>
        <v>5.7908256880733942E-2</v>
      </c>
      <c r="AC52" s="351">
        <f t="shared" si="33"/>
        <v>3.1779816513761466E-2</v>
      </c>
      <c r="AD52" s="351">
        <f t="shared" si="34"/>
        <v>1.6440366972477064E-3</v>
      </c>
      <c r="AE52" s="127"/>
      <c r="AF52" s="335">
        <v>625</v>
      </c>
      <c r="AG52" s="335">
        <v>112</v>
      </c>
      <c r="AH52" s="335">
        <v>133</v>
      </c>
      <c r="AI52" s="335">
        <v>191</v>
      </c>
      <c r="AJ52" s="335">
        <v>232</v>
      </c>
      <c r="AK52" s="335">
        <v>27</v>
      </c>
      <c r="AL52" s="335">
        <v>28</v>
      </c>
      <c r="AM52" s="335">
        <v>1</v>
      </c>
      <c r="AN52" s="172">
        <v>1349</v>
      </c>
      <c r="AO52" s="124"/>
      <c r="AP52" s="335">
        <v>25</v>
      </c>
      <c r="AQ52" s="335">
        <v>7</v>
      </c>
      <c r="AR52" s="335">
        <v>21</v>
      </c>
      <c r="AS52" s="335">
        <v>-10</v>
      </c>
      <c r="AT52" s="335">
        <v>12</v>
      </c>
      <c r="AU52" s="335">
        <v>7</v>
      </c>
      <c r="AV52" s="335">
        <v>6</v>
      </c>
      <c r="AW52" s="335">
        <v>0</v>
      </c>
      <c r="AX52" s="336">
        <v>68</v>
      </c>
      <c r="AY52" s="354">
        <f t="shared" si="24"/>
        <v>-25</v>
      </c>
      <c r="AZ52" s="354">
        <f t="shared" si="24"/>
        <v>-7</v>
      </c>
      <c r="BA52" s="354">
        <f t="shared" si="24"/>
        <v>-21</v>
      </c>
      <c r="BB52" s="354">
        <f t="shared" si="24"/>
        <v>10</v>
      </c>
      <c r="BC52" s="354">
        <f t="shared" si="24"/>
        <v>-12</v>
      </c>
      <c r="BD52" s="354">
        <f t="shared" si="35"/>
        <v>-7</v>
      </c>
      <c r="BE52" s="354">
        <f t="shared" si="35"/>
        <v>-6</v>
      </c>
      <c r="BF52" s="354">
        <f t="shared" si="35"/>
        <v>0</v>
      </c>
      <c r="BG52" s="354">
        <f t="shared" si="35"/>
        <v>-68</v>
      </c>
      <c r="BH52" s="317"/>
      <c r="BI52" s="355">
        <f t="shared" si="21"/>
        <v>0.8</v>
      </c>
      <c r="BJ52" s="355">
        <f t="shared" si="22"/>
        <v>0.19999999999999996</v>
      </c>
      <c r="BK52" s="337">
        <v>440593.21599999996</v>
      </c>
      <c r="BL52" s="129">
        <f t="shared" si="12"/>
        <v>440593.21599999996</v>
      </c>
      <c r="BM52" s="340">
        <v>469118.70222222223</v>
      </c>
      <c r="BN52" s="129">
        <f t="shared" si="13"/>
        <v>469118.70222222223</v>
      </c>
      <c r="BO52" s="339">
        <v>594865.92000000004</v>
      </c>
      <c r="BP52" s="129">
        <f t="shared" si="14"/>
        <v>594865.92000000004</v>
      </c>
      <c r="BQ52" s="339">
        <v>1022264.7466666666</v>
      </c>
      <c r="BR52" s="129">
        <f t="shared" si="15"/>
        <v>1022264.7466666666</v>
      </c>
      <c r="BS52" s="339">
        <v>475875.37600000011</v>
      </c>
      <c r="BT52" s="129">
        <f t="shared" si="16"/>
        <v>475875.37600000011</v>
      </c>
      <c r="BU52" s="342">
        <v>301652.92266666674</v>
      </c>
      <c r="BV52" s="129">
        <f t="shared" si="17"/>
        <v>301652.92266666674</v>
      </c>
      <c r="BW52" s="343">
        <v>15680</v>
      </c>
      <c r="BX52" s="345">
        <f t="shared" si="23"/>
        <v>15680</v>
      </c>
      <c r="BY52" s="343">
        <v>264146.45198648318</v>
      </c>
      <c r="BZ52" s="129">
        <f t="shared" si="25"/>
        <v>264146.45198648318</v>
      </c>
      <c r="CA52" s="326"/>
      <c r="CB52" s="325"/>
    </row>
    <row r="53" spans="1:80" x14ac:dyDescent="0.25">
      <c r="A53" s="124" t="s">
        <v>676</v>
      </c>
      <c r="B53" s="124" t="s">
        <v>677</v>
      </c>
      <c r="C53" s="319" t="s">
        <v>558</v>
      </c>
      <c r="D53" s="319" t="s">
        <v>559</v>
      </c>
      <c r="E53" s="125" t="s">
        <v>161</v>
      </c>
      <c r="F53" s="331">
        <v>41733.444444444445</v>
      </c>
      <c r="G53" s="348">
        <f t="shared" si="18"/>
        <v>52379</v>
      </c>
      <c r="H53" s="332">
        <v>789</v>
      </c>
      <c r="I53" s="353">
        <f t="shared" si="19"/>
        <v>399</v>
      </c>
      <c r="J53" s="333">
        <v>243.28844444444445</v>
      </c>
      <c r="K53" s="333">
        <v>90</v>
      </c>
      <c r="L53" s="317"/>
      <c r="M53" s="332">
        <v>22420</v>
      </c>
      <c r="N53" s="332">
        <v>12110</v>
      </c>
      <c r="O53" s="332">
        <v>7812</v>
      </c>
      <c r="P53" s="332">
        <v>5627</v>
      </c>
      <c r="Q53" s="332">
        <v>2823</v>
      </c>
      <c r="R53" s="332">
        <v>1172</v>
      </c>
      <c r="S53" s="332">
        <v>386</v>
      </c>
      <c r="T53" s="332">
        <v>29</v>
      </c>
      <c r="U53" s="332">
        <v>52379</v>
      </c>
      <c r="V53" s="124"/>
      <c r="W53" s="351">
        <f t="shared" si="27"/>
        <v>0.4280341358177896</v>
      </c>
      <c r="X53" s="351">
        <f t="shared" si="28"/>
        <v>0.23119952652780695</v>
      </c>
      <c r="Y53" s="351">
        <f t="shared" si="29"/>
        <v>0.14914374081215753</v>
      </c>
      <c r="Z53" s="351">
        <f t="shared" si="30"/>
        <v>0.10742854960957636</v>
      </c>
      <c r="AA53" s="351">
        <f t="shared" si="31"/>
        <v>5.3895645201321139E-2</v>
      </c>
      <c r="AB53" s="351">
        <f t="shared" si="32"/>
        <v>2.2375379445961168E-2</v>
      </c>
      <c r="AC53" s="351">
        <f t="shared" si="33"/>
        <v>7.369365585444548E-3</v>
      </c>
      <c r="AD53" s="351">
        <f t="shared" si="34"/>
        <v>5.5365699994272511E-4</v>
      </c>
      <c r="AE53" s="127"/>
      <c r="AF53" s="335">
        <v>-10</v>
      </c>
      <c r="AG53" s="335">
        <v>100</v>
      </c>
      <c r="AH53" s="335">
        <v>108</v>
      </c>
      <c r="AI53" s="335">
        <v>113</v>
      </c>
      <c r="AJ53" s="335">
        <v>83</v>
      </c>
      <c r="AK53" s="335">
        <v>34</v>
      </c>
      <c r="AL53" s="335">
        <v>8</v>
      </c>
      <c r="AM53" s="335">
        <v>-1</v>
      </c>
      <c r="AN53" s="172">
        <v>435</v>
      </c>
      <c r="AO53" s="124"/>
      <c r="AP53" s="335">
        <v>10</v>
      </c>
      <c r="AQ53" s="335">
        <v>-13</v>
      </c>
      <c r="AR53" s="335">
        <v>15</v>
      </c>
      <c r="AS53" s="335">
        <v>25</v>
      </c>
      <c r="AT53" s="335">
        <v>2</v>
      </c>
      <c r="AU53" s="335">
        <v>1</v>
      </c>
      <c r="AV53" s="335">
        <v>-3</v>
      </c>
      <c r="AW53" s="335">
        <v>-1</v>
      </c>
      <c r="AX53" s="336">
        <v>36</v>
      </c>
      <c r="AY53" s="354">
        <f t="shared" si="24"/>
        <v>-10</v>
      </c>
      <c r="AZ53" s="354">
        <f t="shared" si="24"/>
        <v>13</v>
      </c>
      <c r="BA53" s="354">
        <f t="shared" si="24"/>
        <v>-15</v>
      </c>
      <c r="BB53" s="354">
        <f t="shared" si="24"/>
        <v>-25</v>
      </c>
      <c r="BC53" s="354">
        <f t="shared" si="24"/>
        <v>-2</v>
      </c>
      <c r="BD53" s="354">
        <f t="shared" si="35"/>
        <v>-1</v>
      </c>
      <c r="BE53" s="354">
        <f t="shared" si="35"/>
        <v>3</v>
      </c>
      <c r="BF53" s="354">
        <f t="shared" si="35"/>
        <v>1</v>
      </c>
      <c r="BG53" s="354">
        <f t="shared" si="35"/>
        <v>-36</v>
      </c>
      <c r="BH53" s="317"/>
      <c r="BI53" s="355">
        <f t="shared" si="21"/>
        <v>0.8</v>
      </c>
      <c r="BJ53" s="355">
        <f t="shared" si="22"/>
        <v>0.19999999999999996</v>
      </c>
      <c r="BK53" s="337">
        <v>243452.05866666671</v>
      </c>
      <c r="BL53" s="129">
        <f t="shared" si="12"/>
        <v>243452.05866666671</v>
      </c>
      <c r="BM53" s="340">
        <v>408477.01600000006</v>
      </c>
      <c r="BN53" s="129">
        <f t="shared" si="13"/>
        <v>408477.01600000006</v>
      </c>
      <c r="BO53" s="339">
        <v>388728.36266666668</v>
      </c>
      <c r="BP53" s="129">
        <f t="shared" si="14"/>
        <v>388728.36266666668</v>
      </c>
      <c r="BQ53" s="339">
        <v>269021.12</v>
      </c>
      <c r="BR53" s="129">
        <f t="shared" si="15"/>
        <v>269021.12</v>
      </c>
      <c r="BS53" s="339">
        <v>391561.67644444446</v>
      </c>
      <c r="BT53" s="129">
        <f t="shared" si="16"/>
        <v>391561.67644444446</v>
      </c>
      <c r="BU53" s="342">
        <v>479721.57333333336</v>
      </c>
      <c r="BV53" s="129">
        <f t="shared" si="17"/>
        <v>479721.57333333336</v>
      </c>
      <c r="BW53" s="343">
        <v>476064.31526400021</v>
      </c>
      <c r="BX53" s="345">
        <f t="shared" si="23"/>
        <v>476064.31526400021</v>
      </c>
      <c r="BY53" s="343">
        <v>259017.92268998298</v>
      </c>
      <c r="BZ53" s="129">
        <f t="shared" si="25"/>
        <v>259017.92268998298</v>
      </c>
      <c r="CA53" s="326"/>
      <c r="CB53" s="325"/>
    </row>
    <row r="54" spans="1:80" x14ac:dyDescent="0.25">
      <c r="A54" s="124" t="s">
        <v>678</v>
      </c>
      <c r="B54" s="124" t="s">
        <v>679</v>
      </c>
      <c r="C54" s="319" t="s">
        <v>596</v>
      </c>
      <c r="D54" s="319" t="s">
        <v>578</v>
      </c>
      <c r="E54" s="125" t="s">
        <v>162</v>
      </c>
      <c r="F54" s="331">
        <v>36694.222222222226</v>
      </c>
      <c r="G54" s="348">
        <f t="shared" si="18"/>
        <v>38693</v>
      </c>
      <c r="H54" s="332">
        <v>290</v>
      </c>
      <c r="I54" s="353">
        <f t="shared" si="19"/>
        <v>87</v>
      </c>
      <c r="J54" s="333">
        <v>0</v>
      </c>
      <c r="K54" s="333">
        <v>45</v>
      </c>
      <c r="L54" s="317"/>
      <c r="M54" s="332">
        <v>2994</v>
      </c>
      <c r="N54" s="332">
        <v>6354</v>
      </c>
      <c r="O54" s="332">
        <v>13802</v>
      </c>
      <c r="P54" s="332">
        <v>8599</v>
      </c>
      <c r="Q54" s="332">
        <v>4368</v>
      </c>
      <c r="R54" s="332">
        <v>1842</v>
      </c>
      <c r="S54" s="332">
        <v>668</v>
      </c>
      <c r="T54" s="332">
        <v>66</v>
      </c>
      <c r="U54" s="332">
        <v>38693</v>
      </c>
      <c r="V54" s="124"/>
      <c r="W54" s="351">
        <f t="shared" si="27"/>
        <v>7.737833716692942E-2</v>
      </c>
      <c r="X54" s="351">
        <f t="shared" si="28"/>
        <v>0.16421574961879409</v>
      </c>
      <c r="Y54" s="351">
        <f t="shared" si="29"/>
        <v>0.35670534722042746</v>
      </c>
      <c r="Z54" s="351">
        <f t="shared" si="30"/>
        <v>0.22223658025999535</v>
      </c>
      <c r="AA54" s="351">
        <f t="shared" si="31"/>
        <v>0.11288863618742408</v>
      </c>
      <c r="AB54" s="351">
        <f t="shared" si="32"/>
        <v>4.7605510040575817E-2</v>
      </c>
      <c r="AC54" s="351">
        <f t="shared" si="33"/>
        <v>1.7264104618406429E-2</v>
      </c>
      <c r="AD54" s="351">
        <f t="shared" si="34"/>
        <v>1.7057348874473419E-3</v>
      </c>
      <c r="AE54" s="127"/>
      <c r="AF54" s="335">
        <v>13</v>
      </c>
      <c r="AG54" s="335">
        <v>27</v>
      </c>
      <c r="AH54" s="335">
        <v>54</v>
      </c>
      <c r="AI54" s="335">
        <v>18</v>
      </c>
      <c r="AJ54" s="335">
        <v>10</v>
      </c>
      <c r="AK54" s="335">
        <v>14</v>
      </c>
      <c r="AL54" s="335">
        <v>11</v>
      </c>
      <c r="AM54" s="335">
        <v>0</v>
      </c>
      <c r="AN54" s="172">
        <v>147</v>
      </c>
      <c r="AO54" s="124"/>
      <c r="AP54" s="335">
        <v>-2</v>
      </c>
      <c r="AQ54" s="335">
        <v>19</v>
      </c>
      <c r="AR54" s="335">
        <v>13</v>
      </c>
      <c r="AS54" s="335">
        <v>24</v>
      </c>
      <c r="AT54" s="335">
        <v>8</v>
      </c>
      <c r="AU54" s="335">
        <v>-1</v>
      </c>
      <c r="AV54" s="335">
        <v>-1</v>
      </c>
      <c r="AW54" s="335">
        <v>0</v>
      </c>
      <c r="AX54" s="336">
        <v>60</v>
      </c>
      <c r="AY54" s="354">
        <f t="shared" si="24"/>
        <v>2</v>
      </c>
      <c r="AZ54" s="354">
        <f t="shared" si="24"/>
        <v>-19</v>
      </c>
      <c r="BA54" s="354">
        <f t="shared" si="24"/>
        <v>-13</v>
      </c>
      <c r="BB54" s="354">
        <f t="shared" si="24"/>
        <v>-24</v>
      </c>
      <c r="BC54" s="354">
        <f t="shared" si="24"/>
        <v>-8</v>
      </c>
      <c r="BD54" s="354">
        <f t="shared" si="35"/>
        <v>1</v>
      </c>
      <c r="BE54" s="354">
        <f t="shared" si="35"/>
        <v>1</v>
      </c>
      <c r="BF54" s="354">
        <f t="shared" si="35"/>
        <v>0</v>
      </c>
      <c r="BG54" s="354">
        <f t="shared" si="35"/>
        <v>-60</v>
      </c>
      <c r="BH54" s="317"/>
      <c r="BI54" s="355">
        <f t="shared" si="21"/>
        <v>0.8</v>
      </c>
      <c r="BJ54" s="355">
        <f t="shared" si="22"/>
        <v>0.19999999999999996</v>
      </c>
      <c r="BK54" s="337">
        <v>254709.95733333344</v>
      </c>
      <c r="BL54" s="129">
        <f t="shared" si="12"/>
        <v>254709.95733333344</v>
      </c>
      <c r="BM54" s="340">
        <v>142470.07200000001</v>
      </c>
      <c r="BN54" s="129">
        <f t="shared" si="13"/>
        <v>142470.07200000001</v>
      </c>
      <c r="BO54" s="339">
        <v>135659.14933333336</v>
      </c>
      <c r="BP54" s="129">
        <f t="shared" si="14"/>
        <v>135659.14933333336</v>
      </c>
      <c r="BQ54" s="339">
        <v>153206.93333333332</v>
      </c>
      <c r="BR54" s="129">
        <f t="shared" si="15"/>
        <v>153206.93333333332</v>
      </c>
      <c r="BS54" s="339">
        <v>134458.80177777779</v>
      </c>
      <c r="BT54" s="129">
        <f t="shared" si="16"/>
        <v>134458.80177777779</v>
      </c>
      <c r="BU54" s="342">
        <v>350690.00711111113</v>
      </c>
      <c r="BV54" s="129">
        <f t="shared" si="17"/>
        <v>350690.00711111113</v>
      </c>
      <c r="BW54" s="343">
        <v>201226.466304</v>
      </c>
      <c r="BX54" s="345">
        <f t="shared" si="23"/>
        <v>201226.466304</v>
      </c>
      <c r="BY54" s="343">
        <v>4480</v>
      </c>
      <c r="BZ54" s="129">
        <f t="shared" si="25"/>
        <v>4480</v>
      </c>
      <c r="CA54" s="326"/>
      <c r="CB54" s="325"/>
    </row>
    <row r="55" spans="1:80" x14ac:dyDescent="0.25">
      <c r="A55" s="124" t="s">
        <v>680</v>
      </c>
      <c r="B55" s="124" t="s">
        <v>681</v>
      </c>
      <c r="C55" s="319"/>
      <c r="D55" s="319" t="s">
        <v>578</v>
      </c>
      <c r="E55" s="125" t="s">
        <v>163</v>
      </c>
      <c r="F55" s="331">
        <v>114802.55555555556</v>
      </c>
      <c r="G55" s="348">
        <f t="shared" si="18"/>
        <v>119052</v>
      </c>
      <c r="H55" s="332">
        <v>1092</v>
      </c>
      <c r="I55" s="353">
        <f t="shared" si="19"/>
        <v>1637</v>
      </c>
      <c r="J55" s="333">
        <v>1281.123111111111</v>
      </c>
      <c r="K55" s="333">
        <v>347</v>
      </c>
      <c r="L55" s="317"/>
      <c r="M55" s="332">
        <v>10049</v>
      </c>
      <c r="N55" s="332">
        <v>23763</v>
      </c>
      <c r="O55" s="332">
        <v>33178</v>
      </c>
      <c r="P55" s="332">
        <v>22796</v>
      </c>
      <c r="Q55" s="332">
        <v>15509</v>
      </c>
      <c r="R55" s="332">
        <v>8510</v>
      </c>
      <c r="S55" s="332">
        <v>4881</v>
      </c>
      <c r="T55" s="332">
        <v>366</v>
      </c>
      <c r="U55" s="332">
        <v>119052</v>
      </c>
      <c r="V55" s="124"/>
      <c r="W55" s="351">
        <f t="shared" si="27"/>
        <v>8.4408493767429357E-2</v>
      </c>
      <c r="X55" s="351">
        <f t="shared" si="28"/>
        <v>0.19960185465174882</v>
      </c>
      <c r="Y55" s="351">
        <f t="shared" si="29"/>
        <v>0.27868494439404629</v>
      </c>
      <c r="Z55" s="351">
        <f t="shared" si="30"/>
        <v>0.19147935355978901</v>
      </c>
      <c r="AA55" s="351">
        <f t="shared" si="31"/>
        <v>0.13027080603433794</v>
      </c>
      <c r="AB55" s="351">
        <f t="shared" si="32"/>
        <v>7.1481369485602936E-2</v>
      </c>
      <c r="AC55" s="351">
        <f t="shared" si="33"/>
        <v>4.0998891240802339E-2</v>
      </c>
      <c r="AD55" s="351">
        <f t="shared" si="34"/>
        <v>3.0742868662433222E-3</v>
      </c>
      <c r="AE55" s="127"/>
      <c r="AF55" s="335">
        <v>103</v>
      </c>
      <c r="AG55" s="335">
        <v>292</v>
      </c>
      <c r="AH55" s="335">
        <v>382</v>
      </c>
      <c r="AI55" s="335">
        <v>477</v>
      </c>
      <c r="AJ55" s="335">
        <v>285</v>
      </c>
      <c r="AK55" s="335">
        <v>244</v>
      </c>
      <c r="AL55" s="335">
        <v>81</v>
      </c>
      <c r="AM55" s="335">
        <v>3</v>
      </c>
      <c r="AN55" s="172">
        <v>1867</v>
      </c>
      <c r="AO55" s="124"/>
      <c r="AP55" s="335">
        <v>30</v>
      </c>
      <c r="AQ55" s="335">
        <v>74</v>
      </c>
      <c r="AR55" s="335">
        <v>35</v>
      </c>
      <c r="AS55" s="335">
        <v>34</v>
      </c>
      <c r="AT55" s="335">
        <v>38</v>
      </c>
      <c r="AU55" s="335">
        <v>24</v>
      </c>
      <c r="AV55" s="335">
        <v>0</v>
      </c>
      <c r="AW55" s="335">
        <v>-5</v>
      </c>
      <c r="AX55" s="336">
        <v>230</v>
      </c>
      <c r="AY55" s="354">
        <f t="shared" si="24"/>
        <v>-30</v>
      </c>
      <c r="AZ55" s="354">
        <f t="shared" si="24"/>
        <v>-74</v>
      </c>
      <c r="BA55" s="354">
        <f t="shared" si="24"/>
        <v>-35</v>
      </c>
      <c r="BB55" s="354">
        <f t="shared" si="24"/>
        <v>-34</v>
      </c>
      <c r="BC55" s="354">
        <f t="shared" si="24"/>
        <v>-38</v>
      </c>
      <c r="BD55" s="354">
        <f t="shared" si="35"/>
        <v>-24</v>
      </c>
      <c r="BE55" s="354">
        <f t="shared" si="35"/>
        <v>0</v>
      </c>
      <c r="BF55" s="354">
        <f t="shared" si="35"/>
        <v>5</v>
      </c>
      <c r="BG55" s="354">
        <f t="shared" si="35"/>
        <v>-230</v>
      </c>
      <c r="BH55" s="317"/>
      <c r="BI55" s="355">
        <f t="shared" si="21"/>
        <v>1</v>
      </c>
      <c r="BJ55" s="355">
        <f t="shared" si="22"/>
        <v>0</v>
      </c>
      <c r="BK55" s="337">
        <v>1120672.6399999999</v>
      </c>
      <c r="BL55" s="129">
        <f t="shared" si="12"/>
        <v>1120672.6399999999</v>
      </c>
      <c r="BM55" s="340">
        <v>1782611.1377777779</v>
      </c>
      <c r="BN55" s="129">
        <f t="shared" si="13"/>
        <v>1782611.1377777779</v>
      </c>
      <c r="BO55" s="339">
        <v>2082087.03</v>
      </c>
      <c r="BP55" s="129">
        <f t="shared" si="14"/>
        <v>2082087.03</v>
      </c>
      <c r="BQ55" s="339">
        <v>1962041.0666666667</v>
      </c>
      <c r="BR55" s="129">
        <f t="shared" si="15"/>
        <v>1962041.0666666667</v>
      </c>
      <c r="BS55" s="339">
        <v>2122715.4822222223</v>
      </c>
      <c r="BT55" s="129">
        <f t="shared" si="16"/>
        <v>2122715.4822222223</v>
      </c>
      <c r="BU55" s="342">
        <v>2586756.5111111109</v>
      </c>
      <c r="BV55" s="129">
        <f t="shared" si="17"/>
        <v>2586756.5111111109</v>
      </c>
      <c r="BW55" s="343">
        <v>2100027.6168888891</v>
      </c>
      <c r="BX55" s="345">
        <f t="shared" si="23"/>
        <v>2100027.6168888891</v>
      </c>
      <c r="BY55" s="343">
        <v>1219123.5040646635</v>
      </c>
      <c r="BZ55" s="129">
        <f t="shared" si="25"/>
        <v>1219123.5040646635</v>
      </c>
      <c r="CA55" s="326"/>
      <c r="CB55" s="325"/>
    </row>
    <row r="56" spans="1:80" x14ac:dyDescent="0.25">
      <c r="A56" s="124" t="s">
        <v>682</v>
      </c>
      <c r="B56" s="124" t="s">
        <v>683</v>
      </c>
      <c r="C56" s="319" t="s">
        <v>614</v>
      </c>
      <c r="D56" s="319" t="s">
        <v>563</v>
      </c>
      <c r="E56" s="125" t="s">
        <v>164</v>
      </c>
      <c r="F56" s="331">
        <v>66762.222222222219</v>
      </c>
      <c r="G56" s="348">
        <f t="shared" si="18"/>
        <v>74524</v>
      </c>
      <c r="H56" s="332">
        <v>500</v>
      </c>
      <c r="I56" s="353">
        <f t="shared" si="19"/>
        <v>987</v>
      </c>
      <c r="J56" s="333">
        <v>685.50666666666655</v>
      </c>
      <c r="K56" s="333">
        <v>255</v>
      </c>
      <c r="L56" s="317"/>
      <c r="M56" s="332">
        <v>12511</v>
      </c>
      <c r="N56" s="332">
        <v>20768</v>
      </c>
      <c r="O56" s="332">
        <v>18423</v>
      </c>
      <c r="P56" s="332">
        <v>10591</v>
      </c>
      <c r="Q56" s="332">
        <v>6858</v>
      </c>
      <c r="R56" s="332">
        <v>3206</v>
      </c>
      <c r="S56" s="332">
        <v>1956</v>
      </c>
      <c r="T56" s="332">
        <v>211</v>
      </c>
      <c r="U56" s="332">
        <v>74524</v>
      </c>
      <c r="V56" s="124"/>
      <c r="W56" s="351">
        <f t="shared" si="27"/>
        <v>0.16787880414363157</v>
      </c>
      <c r="X56" s="351">
        <f t="shared" si="28"/>
        <v>0.27867532606945411</v>
      </c>
      <c r="Y56" s="351">
        <f t="shared" si="29"/>
        <v>0.24720895282056787</v>
      </c>
      <c r="Z56" s="351">
        <f t="shared" si="30"/>
        <v>0.14211529171810425</v>
      </c>
      <c r="AA56" s="351">
        <f t="shared" si="31"/>
        <v>9.2024045944930494E-2</v>
      </c>
      <c r="AB56" s="351">
        <f t="shared" si="32"/>
        <v>4.3019698352208688E-2</v>
      </c>
      <c r="AC56" s="351">
        <f t="shared" si="33"/>
        <v>2.6246578283505986E-2</v>
      </c>
      <c r="AD56" s="351">
        <f t="shared" si="34"/>
        <v>2.8313026675970158E-3</v>
      </c>
      <c r="AE56" s="127"/>
      <c r="AF56" s="335">
        <v>112</v>
      </c>
      <c r="AG56" s="335">
        <v>235</v>
      </c>
      <c r="AH56" s="335">
        <v>224</v>
      </c>
      <c r="AI56" s="335">
        <v>183</v>
      </c>
      <c r="AJ56" s="335">
        <v>207</v>
      </c>
      <c r="AK56" s="335">
        <v>41</v>
      </c>
      <c r="AL56" s="335">
        <v>18</v>
      </c>
      <c r="AM56" s="335">
        <v>2</v>
      </c>
      <c r="AN56" s="172">
        <v>1022</v>
      </c>
      <c r="AO56" s="124"/>
      <c r="AP56" s="335">
        <v>11</v>
      </c>
      <c r="AQ56" s="335">
        <v>9</v>
      </c>
      <c r="AR56" s="335">
        <v>-4</v>
      </c>
      <c r="AS56" s="335">
        <v>6</v>
      </c>
      <c r="AT56" s="335">
        <v>11</v>
      </c>
      <c r="AU56" s="335">
        <v>0</v>
      </c>
      <c r="AV56" s="335">
        <v>3</v>
      </c>
      <c r="AW56" s="335">
        <v>-1</v>
      </c>
      <c r="AX56" s="336">
        <v>35</v>
      </c>
      <c r="AY56" s="354">
        <f t="shared" si="24"/>
        <v>-11</v>
      </c>
      <c r="AZ56" s="354">
        <f t="shared" si="24"/>
        <v>-9</v>
      </c>
      <c r="BA56" s="354">
        <f t="shared" si="24"/>
        <v>4</v>
      </c>
      <c r="BB56" s="354">
        <f t="shared" si="24"/>
        <v>-6</v>
      </c>
      <c r="BC56" s="354">
        <f t="shared" si="24"/>
        <v>-11</v>
      </c>
      <c r="BD56" s="354">
        <f t="shared" si="35"/>
        <v>0</v>
      </c>
      <c r="BE56" s="354">
        <f t="shared" si="35"/>
        <v>-3</v>
      </c>
      <c r="BF56" s="354">
        <f t="shared" si="35"/>
        <v>1</v>
      </c>
      <c r="BG56" s="354">
        <f t="shared" si="35"/>
        <v>-35</v>
      </c>
      <c r="BH56" s="317"/>
      <c r="BI56" s="355">
        <f t="shared" si="21"/>
        <v>0.8</v>
      </c>
      <c r="BJ56" s="355">
        <f t="shared" si="22"/>
        <v>0.19999999999999996</v>
      </c>
      <c r="BK56" s="337">
        <v>644386.76800000016</v>
      </c>
      <c r="BL56" s="129">
        <f t="shared" si="12"/>
        <v>644386.76800000016</v>
      </c>
      <c r="BM56" s="340">
        <v>672005.94488888886</v>
      </c>
      <c r="BN56" s="129">
        <f t="shared" si="13"/>
        <v>672005.94488888886</v>
      </c>
      <c r="BO56" s="339">
        <v>847265.28977777774</v>
      </c>
      <c r="BP56" s="129">
        <f t="shared" si="14"/>
        <v>847265.28977777774</v>
      </c>
      <c r="BQ56" s="339">
        <v>733274.56</v>
      </c>
      <c r="BR56" s="129">
        <f t="shared" si="15"/>
        <v>733274.56</v>
      </c>
      <c r="BS56" s="339">
        <v>878142.3822222224</v>
      </c>
      <c r="BT56" s="129">
        <f t="shared" si="16"/>
        <v>878142.3822222224</v>
      </c>
      <c r="BU56" s="342">
        <v>715641.90755555546</v>
      </c>
      <c r="BV56" s="129">
        <f t="shared" si="17"/>
        <v>715641.90755555546</v>
      </c>
      <c r="BW56" s="343">
        <v>829471.31633777777</v>
      </c>
      <c r="BX56" s="345">
        <f t="shared" si="23"/>
        <v>829471.31633777777</v>
      </c>
      <c r="BY56" s="343">
        <v>1197581.5539739707</v>
      </c>
      <c r="BZ56" s="129">
        <f t="shared" si="25"/>
        <v>1197581.5539739707</v>
      </c>
      <c r="CA56" s="326"/>
      <c r="CB56" s="325"/>
    </row>
    <row r="57" spans="1:80" x14ac:dyDescent="0.25">
      <c r="A57" s="124" t="s">
        <v>684</v>
      </c>
      <c r="B57" s="124" t="s">
        <v>685</v>
      </c>
      <c r="C57" s="319" t="s">
        <v>596</v>
      </c>
      <c r="D57" s="319" t="s">
        <v>578</v>
      </c>
      <c r="E57" s="125" t="s">
        <v>165</v>
      </c>
      <c r="F57" s="331">
        <v>75790</v>
      </c>
      <c r="G57" s="348">
        <f t="shared" si="18"/>
        <v>75600</v>
      </c>
      <c r="H57" s="332">
        <v>480</v>
      </c>
      <c r="I57" s="353">
        <f t="shared" si="19"/>
        <v>815</v>
      </c>
      <c r="J57" s="333">
        <v>616.61777777777775</v>
      </c>
      <c r="K57" s="333">
        <v>213</v>
      </c>
      <c r="L57" s="317"/>
      <c r="M57" s="332">
        <v>4529</v>
      </c>
      <c r="N57" s="332">
        <v>10364</v>
      </c>
      <c r="O57" s="332">
        <v>22940</v>
      </c>
      <c r="P57" s="332">
        <v>17084</v>
      </c>
      <c r="Q57" s="332">
        <v>10503</v>
      </c>
      <c r="R57" s="332">
        <v>5808</v>
      </c>
      <c r="S57" s="332">
        <v>3990</v>
      </c>
      <c r="T57" s="332">
        <v>382</v>
      </c>
      <c r="U57" s="332">
        <v>75600</v>
      </c>
      <c r="V57" s="124"/>
      <c r="W57" s="351">
        <f t="shared" si="27"/>
        <v>5.9907407407407409E-2</v>
      </c>
      <c r="X57" s="351">
        <f t="shared" si="28"/>
        <v>0.1370899470899471</v>
      </c>
      <c r="Y57" s="351">
        <f t="shared" si="29"/>
        <v>0.30343915343915345</v>
      </c>
      <c r="Z57" s="351">
        <f t="shared" si="30"/>
        <v>0.22597883597883597</v>
      </c>
      <c r="AA57" s="351">
        <f t="shared" si="31"/>
        <v>0.13892857142857143</v>
      </c>
      <c r="AB57" s="351">
        <f t="shared" si="32"/>
        <v>7.6825396825396824E-2</v>
      </c>
      <c r="AC57" s="351">
        <f t="shared" si="33"/>
        <v>5.2777777777777778E-2</v>
      </c>
      <c r="AD57" s="351">
        <f t="shared" si="34"/>
        <v>5.0529100529100529E-3</v>
      </c>
      <c r="AE57" s="127"/>
      <c r="AF57" s="335">
        <v>21</v>
      </c>
      <c r="AG57" s="335">
        <v>84</v>
      </c>
      <c r="AH57" s="335">
        <v>241</v>
      </c>
      <c r="AI57" s="335">
        <v>155</v>
      </c>
      <c r="AJ57" s="335">
        <v>110</v>
      </c>
      <c r="AK57" s="335">
        <v>145</v>
      </c>
      <c r="AL57" s="335">
        <v>94</v>
      </c>
      <c r="AM57" s="335">
        <v>10</v>
      </c>
      <c r="AN57" s="172">
        <v>860</v>
      </c>
      <c r="AO57" s="124"/>
      <c r="AP57" s="335">
        <v>5</v>
      </c>
      <c r="AQ57" s="335">
        <v>0</v>
      </c>
      <c r="AR57" s="335">
        <v>13</v>
      </c>
      <c r="AS57" s="335">
        <v>8</v>
      </c>
      <c r="AT57" s="335">
        <v>8</v>
      </c>
      <c r="AU57" s="335">
        <v>9</v>
      </c>
      <c r="AV57" s="335">
        <v>1</v>
      </c>
      <c r="AW57" s="335">
        <v>1</v>
      </c>
      <c r="AX57" s="336">
        <v>45</v>
      </c>
      <c r="AY57" s="354">
        <f t="shared" si="24"/>
        <v>-5</v>
      </c>
      <c r="AZ57" s="354">
        <f t="shared" si="24"/>
        <v>0</v>
      </c>
      <c r="BA57" s="354">
        <f t="shared" si="24"/>
        <v>-13</v>
      </c>
      <c r="BB57" s="354">
        <f t="shared" si="24"/>
        <v>-8</v>
      </c>
      <c r="BC57" s="354">
        <f t="shared" si="24"/>
        <v>-8</v>
      </c>
      <c r="BD57" s="354">
        <f t="shared" si="35"/>
        <v>-9</v>
      </c>
      <c r="BE57" s="354">
        <f t="shared" si="35"/>
        <v>-1</v>
      </c>
      <c r="BF57" s="354">
        <f t="shared" si="35"/>
        <v>-1</v>
      </c>
      <c r="BG57" s="354">
        <f t="shared" si="35"/>
        <v>-45</v>
      </c>
      <c r="BH57" s="317"/>
      <c r="BI57" s="355">
        <f t="shared" si="21"/>
        <v>0.8</v>
      </c>
      <c r="BJ57" s="355">
        <f t="shared" si="22"/>
        <v>0.19999999999999996</v>
      </c>
      <c r="BK57" s="337">
        <v>309592.21333333338</v>
      </c>
      <c r="BL57" s="129">
        <f t="shared" si="12"/>
        <v>309592.21333333338</v>
      </c>
      <c r="BM57" s="340">
        <v>404459.54666666669</v>
      </c>
      <c r="BN57" s="129">
        <f t="shared" si="13"/>
        <v>404459.54666666669</v>
      </c>
      <c r="BO57" s="339">
        <v>285404.99822222226</v>
      </c>
      <c r="BP57" s="129">
        <f t="shared" si="14"/>
        <v>285404.99822222226</v>
      </c>
      <c r="BQ57" s="339">
        <v>405615.04000000004</v>
      </c>
      <c r="BR57" s="129">
        <f t="shared" si="15"/>
        <v>405615.04000000004</v>
      </c>
      <c r="BS57" s="339">
        <v>225492.32888888885</v>
      </c>
      <c r="BT57" s="129">
        <f t="shared" si="16"/>
        <v>225492.32888888885</v>
      </c>
      <c r="BU57" s="342">
        <v>714588.33600000001</v>
      </c>
      <c r="BV57" s="129">
        <f t="shared" si="17"/>
        <v>714588.33600000001</v>
      </c>
      <c r="BW57" s="343">
        <v>1082343.7449955554</v>
      </c>
      <c r="BX57" s="345">
        <f t="shared" si="23"/>
        <v>1082343.7449955554</v>
      </c>
      <c r="BY57" s="343">
        <v>1133523.5846627881</v>
      </c>
      <c r="BZ57" s="129">
        <f t="shared" si="25"/>
        <v>1133523.5846627881</v>
      </c>
      <c r="CA57" s="326"/>
      <c r="CB57" s="325"/>
    </row>
    <row r="58" spans="1:80" x14ac:dyDescent="0.25">
      <c r="A58" s="124" t="s">
        <v>686</v>
      </c>
      <c r="B58" s="124" t="s">
        <v>687</v>
      </c>
      <c r="C58" s="319" t="s">
        <v>688</v>
      </c>
      <c r="D58" s="319" t="s">
        <v>604</v>
      </c>
      <c r="E58" s="125" t="s">
        <v>166</v>
      </c>
      <c r="F58" s="331">
        <v>51193.666666666664</v>
      </c>
      <c r="G58" s="348">
        <f t="shared" si="18"/>
        <v>55869</v>
      </c>
      <c r="H58" s="332">
        <v>416</v>
      </c>
      <c r="I58" s="353">
        <f t="shared" si="19"/>
        <v>386</v>
      </c>
      <c r="J58" s="333">
        <v>163.22533333333334</v>
      </c>
      <c r="K58" s="333">
        <v>44</v>
      </c>
      <c r="L58" s="317"/>
      <c r="M58" s="332">
        <v>9756</v>
      </c>
      <c r="N58" s="332">
        <v>13247</v>
      </c>
      <c r="O58" s="332">
        <v>13912</v>
      </c>
      <c r="P58" s="332">
        <v>9100</v>
      </c>
      <c r="Q58" s="332">
        <v>5008</v>
      </c>
      <c r="R58" s="332">
        <v>2658</v>
      </c>
      <c r="S58" s="332">
        <v>2062</v>
      </c>
      <c r="T58" s="332">
        <v>126</v>
      </c>
      <c r="U58" s="332">
        <v>55869</v>
      </c>
      <c r="V58" s="124"/>
      <c r="W58" s="351">
        <f t="shared" si="27"/>
        <v>0.17462277828491651</v>
      </c>
      <c r="X58" s="351">
        <f t="shared" si="28"/>
        <v>0.23710823533623299</v>
      </c>
      <c r="Y58" s="351">
        <f t="shared" si="29"/>
        <v>0.24901107948952012</v>
      </c>
      <c r="Z58" s="351">
        <f t="shared" si="30"/>
        <v>0.16288102525550843</v>
      </c>
      <c r="AA58" s="351">
        <f t="shared" si="31"/>
        <v>8.9638260931822658E-2</v>
      </c>
      <c r="AB58" s="351">
        <f t="shared" si="32"/>
        <v>4.7575578585619935E-2</v>
      </c>
      <c r="AC58" s="351">
        <f t="shared" si="33"/>
        <v>3.6907766382072348E-2</v>
      </c>
      <c r="AD58" s="351">
        <f t="shared" si="34"/>
        <v>2.2552757343070398E-3</v>
      </c>
      <c r="AE58" s="127"/>
      <c r="AF58" s="335">
        <v>59</v>
      </c>
      <c r="AG58" s="335">
        <v>92</v>
      </c>
      <c r="AH58" s="335">
        <v>81</v>
      </c>
      <c r="AI58" s="335">
        <v>106</v>
      </c>
      <c r="AJ58" s="335">
        <v>27</v>
      </c>
      <c r="AK58" s="335">
        <v>24</v>
      </c>
      <c r="AL58" s="335">
        <v>7</v>
      </c>
      <c r="AM58" s="335">
        <v>1</v>
      </c>
      <c r="AN58" s="172">
        <v>397</v>
      </c>
      <c r="AO58" s="124"/>
      <c r="AP58" s="335">
        <v>5</v>
      </c>
      <c r="AQ58" s="335">
        <v>11</v>
      </c>
      <c r="AR58" s="335">
        <v>11</v>
      </c>
      <c r="AS58" s="335">
        <v>-10</v>
      </c>
      <c r="AT58" s="335">
        <v>-1</v>
      </c>
      <c r="AU58" s="335">
        <v>-2</v>
      </c>
      <c r="AV58" s="335">
        <v>-2</v>
      </c>
      <c r="AW58" s="335">
        <v>-1</v>
      </c>
      <c r="AX58" s="336">
        <v>11</v>
      </c>
      <c r="AY58" s="354">
        <f t="shared" si="24"/>
        <v>-5</v>
      </c>
      <c r="AZ58" s="354">
        <f t="shared" si="24"/>
        <v>-11</v>
      </c>
      <c r="BA58" s="354">
        <f t="shared" si="24"/>
        <v>-11</v>
      </c>
      <c r="BB58" s="354">
        <f t="shared" si="24"/>
        <v>10</v>
      </c>
      <c r="BC58" s="354">
        <f t="shared" si="24"/>
        <v>1</v>
      </c>
      <c r="BD58" s="354">
        <f t="shared" si="35"/>
        <v>2</v>
      </c>
      <c r="BE58" s="354">
        <f t="shared" si="35"/>
        <v>2</v>
      </c>
      <c r="BF58" s="354">
        <f t="shared" si="35"/>
        <v>1</v>
      </c>
      <c r="BG58" s="354">
        <f t="shared" si="35"/>
        <v>-11</v>
      </c>
      <c r="BH58" s="317"/>
      <c r="BI58" s="355">
        <f t="shared" si="21"/>
        <v>0.8</v>
      </c>
      <c r="BJ58" s="355">
        <f t="shared" si="22"/>
        <v>0.19999999999999996</v>
      </c>
      <c r="BK58" s="337">
        <v>290274.68266666669</v>
      </c>
      <c r="BL58" s="129">
        <f t="shared" si="12"/>
        <v>290274.68266666669</v>
      </c>
      <c r="BM58" s="340">
        <v>293284.5608888889</v>
      </c>
      <c r="BN58" s="129">
        <f t="shared" si="13"/>
        <v>293284.5608888889</v>
      </c>
      <c r="BO58" s="339">
        <v>115575.31022222222</v>
      </c>
      <c r="BP58" s="129">
        <f t="shared" si="14"/>
        <v>115575.31022222222</v>
      </c>
      <c r="BQ58" s="339">
        <v>390238.1866666667</v>
      </c>
      <c r="BR58" s="129">
        <f t="shared" si="15"/>
        <v>390238.1866666667</v>
      </c>
      <c r="BS58" s="339">
        <v>516312.22399999993</v>
      </c>
      <c r="BT58" s="129">
        <f t="shared" si="16"/>
        <v>516312.22399999993</v>
      </c>
      <c r="BU58" s="342">
        <v>546475.66399999999</v>
      </c>
      <c r="BV58" s="129">
        <f t="shared" si="17"/>
        <v>546475.66399999999</v>
      </c>
      <c r="BW58" s="343">
        <v>202949.49720177782</v>
      </c>
      <c r="BX58" s="345">
        <f t="shared" si="23"/>
        <v>202949.49720177782</v>
      </c>
      <c r="BY58" s="343">
        <v>488792.61393627798</v>
      </c>
      <c r="BZ58" s="129">
        <f t="shared" si="25"/>
        <v>488792.61393627798</v>
      </c>
      <c r="CA58" s="326"/>
      <c r="CB58" s="325"/>
    </row>
    <row r="59" spans="1:80" x14ac:dyDescent="0.25">
      <c r="A59" s="124" t="s">
        <v>689</v>
      </c>
      <c r="B59" s="124" t="s">
        <v>690</v>
      </c>
      <c r="C59" s="319" t="s">
        <v>691</v>
      </c>
      <c r="D59" s="319" t="s">
        <v>554</v>
      </c>
      <c r="E59" s="125" t="s">
        <v>167</v>
      </c>
      <c r="F59" s="331">
        <v>60980.555555555555</v>
      </c>
      <c r="G59" s="348">
        <f t="shared" si="18"/>
        <v>64762</v>
      </c>
      <c r="H59" s="332">
        <v>344</v>
      </c>
      <c r="I59" s="353">
        <f t="shared" si="19"/>
        <v>1427</v>
      </c>
      <c r="J59" s="333">
        <v>1227.4111111111113</v>
      </c>
      <c r="K59" s="333">
        <v>438</v>
      </c>
      <c r="L59" s="317"/>
      <c r="M59" s="332">
        <v>5681</v>
      </c>
      <c r="N59" s="332">
        <v>15687</v>
      </c>
      <c r="O59" s="332">
        <v>17609</v>
      </c>
      <c r="P59" s="332">
        <v>11407</v>
      </c>
      <c r="Q59" s="332">
        <v>7868</v>
      </c>
      <c r="R59" s="332">
        <v>3727</v>
      </c>
      <c r="S59" s="332">
        <v>2533</v>
      </c>
      <c r="T59" s="332">
        <v>250</v>
      </c>
      <c r="U59" s="332">
        <v>64762</v>
      </c>
      <c r="V59" s="124"/>
      <c r="W59" s="351">
        <f t="shared" si="27"/>
        <v>8.7721194527655103E-2</v>
      </c>
      <c r="X59" s="351">
        <f t="shared" si="28"/>
        <v>0.24222537908032488</v>
      </c>
      <c r="Y59" s="351">
        <f t="shared" si="29"/>
        <v>0.27190327661282854</v>
      </c>
      <c r="Z59" s="351">
        <f t="shared" si="30"/>
        <v>0.17613724097464561</v>
      </c>
      <c r="AA59" s="351">
        <f t="shared" si="31"/>
        <v>0.12149099780735617</v>
      </c>
      <c r="AB59" s="351">
        <f t="shared" si="32"/>
        <v>5.7549180074735182E-2</v>
      </c>
      <c r="AC59" s="351">
        <f t="shared" si="33"/>
        <v>3.9112442481702231E-2</v>
      </c>
      <c r="AD59" s="351">
        <f t="shared" si="34"/>
        <v>3.8602884407522931E-3</v>
      </c>
      <c r="AE59" s="127"/>
      <c r="AF59" s="335">
        <v>71</v>
      </c>
      <c r="AG59" s="335">
        <v>212</v>
      </c>
      <c r="AH59" s="335">
        <v>420</v>
      </c>
      <c r="AI59" s="335">
        <v>309</v>
      </c>
      <c r="AJ59" s="335">
        <v>231</v>
      </c>
      <c r="AK59" s="335">
        <v>136</v>
      </c>
      <c r="AL59" s="335">
        <v>59</v>
      </c>
      <c r="AM59" s="335">
        <v>4</v>
      </c>
      <c r="AN59" s="172">
        <v>1442</v>
      </c>
      <c r="AO59" s="124"/>
      <c r="AP59" s="335">
        <v>5</v>
      </c>
      <c r="AQ59" s="335">
        <v>14</v>
      </c>
      <c r="AR59" s="335">
        <v>5</v>
      </c>
      <c r="AS59" s="335">
        <v>1</v>
      </c>
      <c r="AT59" s="335">
        <v>-13</v>
      </c>
      <c r="AU59" s="335">
        <v>2</v>
      </c>
      <c r="AV59" s="335">
        <v>1</v>
      </c>
      <c r="AW59" s="335">
        <v>0</v>
      </c>
      <c r="AX59" s="336">
        <v>15</v>
      </c>
      <c r="AY59" s="354">
        <f t="shared" si="24"/>
        <v>-5</v>
      </c>
      <c r="AZ59" s="354">
        <f t="shared" si="24"/>
        <v>-14</v>
      </c>
      <c r="BA59" s="354">
        <f t="shared" si="24"/>
        <v>-5</v>
      </c>
      <c r="BB59" s="354">
        <f t="shared" si="24"/>
        <v>-1</v>
      </c>
      <c r="BC59" s="354">
        <f t="shared" si="24"/>
        <v>13</v>
      </c>
      <c r="BD59" s="354">
        <f t="shared" si="35"/>
        <v>-2</v>
      </c>
      <c r="BE59" s="354">
        <f t="shared" si="35"/>
        <v>-1</v>
      </c>
      <c r="BF59" s="354">
        <f t="shared" si="35"/>
        <v>0</v>
      </c>
      <c r="BG59" s="354">
        <f t="shared" si="35"/>
        <v>-15</v>
      </c>
      <c r="BH59" s="317"/>
      <c r="BI59" s="355">
        <f t="shared" si="21"/>
        <v>0.8</v>
      </c>
      <c r="BJ59" s="355">
        <f t="shared" si="22"/>
        <v>0.19999999999999996</v>
      </c>
      <c r="BK59" s="337">
        <v>439185.97866666672</v>
      </c>
      <c r="BL59" s="129">
        <f t="shared" si="12"/>
        <v>439185.97866666672</v>
      </c>
      <c r="BM59" s="340">
        <v>264009.22666666668</v>
      </c>
      <c r="BN59" s="129">
        <f t="shared" si="13"/>
        <v>264009.22666666668</v>
      </c>
      <c r="BO59" s="339">
        <v>636961.41511111101</v>
      </c>
      <c r="BP59" s="129">
        <f t="shared" si="14"/>
        <v>636961.41511111101</v>
      </c>
      <c r="BQ59" s="339">
        <v>686155.62666666671</v>
      </c>
      <c r="BR59" s="129">
        <f t="shared" si="15"/>
        <v>686155.62666666671</v>
      </c>
      <c r="BS59" s="339">
        <v>686016.35733333346</v>
      </c>
      <c r="BT59" s="129">
        <f t="shared" si="16"/>
        <v>686016.35733333346</v>
      </c>
      <c r="BU59" s="342">
        <v>1138660.4817777777</v>
      </c>
      <c r="BV59" s="129">
        <f t="shared" si="17"/>
        <v>1138660.4817777777</v>
      </c>
      <c r="BW59" s="343">
        <v>1319845.1157048892</v>
      </c>
      <c r="BX59" s="345">
        <f t="shared" si="23"/>
        <v>1319845.1157048892</v>
      </c>
      <c r="BY59" s="343">
        <v>864162.26996093988</v>
      </c>
      <c r="BZ59" s="129">
        <f t="shared" si="25"/>
        <v>864162.26996093988</v>
      </c>
      <c r="CA59" s="326"/>
      <c r="CB59" s="325"/>
    </row>
    <row r="60" spans="1:80" x14ac:dyDescent="0.25">
      <c r="A60" s="124" t="s">
        <v>692</v>
      </c>
      <c r="B60" s="124" t="s">
        <v>693</v>
      </c>
      <c r="C60" s="319"/>
      <c r="D60" s="319" t="s">
        <v>559</v>
      </c>
      <c r="E60" s="125" t="s">
        <v>168</v>
      </c>
      <c r="F60" s="331">
        <v>170188.22222222222</v>
      </c>
      <c r="G60" s="348">
        <f t="shared" si="18"/>
        <v>175081</v>
      </c>
      <c r="H60" s="332">
        <v>1685</v>
      </c>
      <c r="I60" s="353">
        <f t="shared" si="19"/>
        <v>1705</v>
      </c>
      <c r="J60" s="333">
        <v>1084.6915555555554</v>
      </c>
      <c r="K60" s="333">
        <v>613</v>
      </c>
      <c r="L60" s="317"/>
      <c r="M60" s="332">
        <v>30646</v>
      </c>
      <c r="N60" s="332">
        <v>36273</v>
      </c>
      <c r="O60" s="332">
        <v>34140</v>
      </c>
      <c r="P60" s="332">
        <v>25973</v>
      </c>
      <c r="Q60" s="332">
        <v>20212</v>
      </c>
      <c r="R60" s="332">
        <v>13786</v>
      </c>
      <c r="S60" s="332">
        <v>12224</v>
      </c>
      <c r="T60" s="332">
        <v>1827</v>
      </c>
      <c r="U60" s="332">
        <v>175081</v>
      </c>
      <c r="V60" s="124"/>
      <c r="W60" s="351">
        <f t="shared" si="27"/>
        <v>0.1750389819569228</v>
      </c>
      <c r="X60" s="351">
        <f t="shared" si="28"/>
        <v>0.20717839171583438</v>
      </c>
      <c r="Y60" s="351">
        <f t="shared" si="29"/>
        <v>0.19499545924457823</v>
      </c>
      <c r="Z60" s="351">
        <f t="shared" si="30"/>
        <v>0.14834847870414267</v>
      </c>
      <c r="AA60" s="351">
        <f t="shared" si="31"/>
        <v>0.11544370891187508</v>
      </c>
      <c r="AB60" s="351">
        <f t="shared" si="32"/>
        <v>7.8740697163027396E-2</v>
      </c>
      <c r="AC60" s="351">
        <f t="shared" si="33"/>
        <v>6.9819112296594155E-2</v>
      </c>
      <c r="AD60" s="351">
        <f t="shared" si="34"/>
        <v>1.043517000702532E-2</v>
      </c>
      <c r="AE60" s="127"/>
      <c r="AF60" s="335">
        <v>216</v>
      </c>
      <c r="AG60" s="335">
        <v>323</v>
      </c>
      <c r="AH60" s="335">
        <v>301</v>
      </c>
      <c r="AI60" s="335">
        <v>432</v>
      </c>
      <c r="AJ60" s="335">
        <v>417</v>
      </c>
      <c r="AK60" s="335">
        <v>212</v>
      </c>
      <c r="AL60" s="335">
        <v>82</v>
      </c>
      <c r="AM60" s="335">
        <v>11</v>
      </c>
      <c r="AN60" s="172">
        <v>1994</v>
      </c>
      <c r="AO60" s="124"/>
      <c r="AP60" s="335">
        <v>13</v>
      </c>
      <c r="AQ60" s="335">
        <v>74</v>
      </c>
      <c r="AR60" s="335">
        <v>49</v>
      </c>
      <c r="AS60" s="335">
        <v>55</v>
      </c>
      <c r="AT60" s="335">
        <v>34</v>
      </c>
      <c r="AU60" s="335">
        <v>41</v>
      </c>
      <c r="AV60" s="335">
        <v>23</v>
      </c>
      <c r="AW60" s="335">
        <v>0</v>
      </c>
      <c r="AX60" s="336">
        <v>289</v>
      </c>
      <c r="AY60" s="354">
        <f t="shared" si="24"/>
        <v>-13</v>
      </c>
      <c r="AZ60" s="354">
        <f t="shared" si="24"/>
        <v>-74</v>
      </c>
      <c r="BA60" s="354">
        <f t="shared" si="24"/>
        <v>-49</v>
      </c>
      <c r="BB60" s="354">
        <f t="shared" si="24"/>
        <v>-55</v>
      </c>
      <c r="BC60" s="354">
        <f t="shared" si="24"/>
        <v>-34</v>
      </c>
      <c r="BD60" s="354">
        <f t="shared" si="35"/>
        <v>-41</v>
      </c>
      <c r="BE60" s="354">
        <f t="shared" si="35"/>
        <v>-23</v>
      </c>
      <c r="BF60" s="354">
        <f t="shared" si="35"/>
        <v>0</v>
      </c>
      <c r="BG60" s="354">
        <f t="shared" si="35"/>
        <v>-289</v>
      </c>
      <c r="BH60" s="317"/>
      <c r="BI60" s="355">
        <f t="shared" si="21"/>
        <v>1</v>
      </c>
      <c r="BJ60" s="355">
        <f t="shared" si="22"/>
        <v>0</v>
      </c>
      <c r="BK60" s="337">
        <v>869768.62</v>
      </c>
      <c r="BL60" s="129">
        <f t="shared" si="12"/>
        <v>869768.62</v>
      </c>
      <c r="BM60" s="340">
        <v>1929661.5066666666</v>
      </c>
      <c r="BN60" s="129">
        <f t="shared" si="13"/>
        <v>1929661.5066666666</v>
      </c>
      <c r="BO60" s="339">
        <v>1119266.7166666668</v>
      </c>
      <c r="BP60" s="129">
        <f t="shared" si="14"/>
        <v>1119266.7166666668</v>
      </c>
      <c r="BQ60" s="339">
        <v>1356419.3333333333</v>
      </c>
      <c r="BR60" s="129">
        <f t="shared" si="15"/>
        <v>1356419.3333333333</v>
      </c>
      <c r="BS60" s="339">
        <v>1262665.8777777778</v>
      </c>
      <c r="BT60" s="129">
        <f t="shared" si="16"/>
        <v>1262665.8777777778</v>
      </c>
      <c r="BU60" s="342">
        <v>2666035.944444444</v>
      </c>
      <c r="BV60" s="129">
        <f t="shared" si="17"/>
        <v>2666035.944444444</v>
      </c>
      <c r="BW60" s="343">
        <v>1849651.2488355557</v>
      </c>
      <c r="BX60" s="345">
        <f t="shared" si="23"/>
        <v>1849651.2488355557</v>
      </c>
      <c r="BY60" s="343">
        <v>2784219.8856033445</v>
      </c>
      <c r="BZ60" s="129">
        <f t="shared" si="25"/>
        <v>2784219.8856033445</v>
      </c>
      <c r="CA60" s="326"/>
      <c r="CB60" s="325"/>
    </row>
    <row r="61" spans="1:80" x14ac:dyDescent="0.25">
      <c r="A61" s="124" t="s">
        <v>694</v>
      </c>
      <c r="B61" s="124" t="s">
        <v>695</v>
      </c>
      <c r="C61" s="319"/>
      <c r="D61" s="319" t="s">
        <v>559</v>
      </c>
      <c r="E61" s="125" t="s">
        <v>169</v>
      </c>
      <c r="F61" s="331">
        <v>144499.44444444444</v>
      </c>
      <c r="G61" s="348">
        <f t="shared" si="18"/>
        <v>157779</v>
      </c>
      <c r="H61" s="332">
        <v>1630</v>
      </c>
      <c r="I61" s="353">
        <f t="shared" si="19"/>
        <v>2334</v>
      </c>
      <c r="J61" s="333">
        <v>1678.0022222222224</v>
      </c>
      <c r="K61" s="333">
        <v>554</v>
      </c>
      <c r="L61" s="317"/>
      <c r="M61" s="332">
        <v>34369</v>
      </c>
      <c r="N61" s="332">
        <v>36981</v>
      </c>
      <c r="O61" s="332">
        <v>31070</v>
      </c>
      <c r="P61" s="332">
        <v>21245</v>
      </c>
      <c r="Q61" s="332">
        <v>16148</v>
      </c>
      <c r="R61" s="332">
        <v>9769</v>
      </c>
      <c r="S61" s="332">
        <v>7600</v>
      </c>
      <c r="T61" s="332">
        <v>597</v>
      </c>
      <c r="U61" s="332">
        <v>157779</v>
      </c>
      <c r="V61" s="124"/>
      <c r="W61" s="351">
        <f t="shared" si="27"/>
        <v>0.21783000272533101</v>
      </c>
      <c r="X61" s="351">
        <f t="shared" si="28"/>
        <v>0.23438480406137699</v>
      </c>
      <c r="Y61" s="351">
        <f t="shared" si="29"/>
        <v>0.19692100976682575</v>
      </c>
      <c r="Z61" s="351">
        <f t="shared" si="30"/>
        <v>0.13465036538449349</v>
      </c>
      <c r="AA61" s="351">
        <f t="shared" si="31"/>
        <v>0.10234568605454465</v>
      </c>
      <c r="AB61" s="351">
        <f t="shared" si="32"/>
        <v>6.1915717554300635E-2</v>
      </c>
      <c r="AC61" s="351">
        <f t="shared" si="33"/>
        <v>4.8168640947147595E-2</v>
      </c>
      <c r="AD61" s="351">
        <f t="shared" si="34"/>
        <v>3.7837735059798832E-3</v>
      </c>
      <c r="AE61" s="127"/>
      <c r="AF61" s="335">
        <v>410</v>
      </c>
      <c r="AG61" s="335">
        <v>565</v>
      </c>
      <c r="AH61" s="335">
        <v>407</v>
      </c>
      <c r="AI61" s="335">
        <v>280</v>
      </c>
      <c r="AJ61" s="335">
        <v>274</v>
      </c>
      <c r="AK61" s="335">
        <v>185</v>
      </c>
      <c r="AL61" s="335">
        <v>87</v>
      </c>
      <c r="AM61" s="335">
        <v>7</v>
      </c>
      <c r="AN61" s="172">
        <v>2215</v>
      </c>
      <c r="AO61" s="124"/>
      <c r="AP61" s="335">
        <v>39</v>
      </c>
      <c r="AQ61" s="335">
        <v>-22</v>
      </c>
      <c r="AR61" s="335">
        <v>-61</v>
      </c>
      <c r="AS61" s="335">
        <v>-26</v>
      </c>
      <c r="AT61" s="335">
        <v>-19</v>
      </c>
      <c r="AU61" s="335">
        <v>-22</v>
      </c>
      <c r="AV61" s="335">
        <v>-6</v>
      </c>
      <c r="AW61" s="335">
        <v>-2</v>
      </c>
      <c r="AX61" s="336">
        <v>-119</v>
      </c>
      <c r="AY61" s="354">
        <f t="shared" si="24"/>
        <v>-39</v>
      </c>
      <c r="AZ61" s="354">
        <f t="shared" si="24"/>
        <v>22</v>
      </c>
      <c r="BA61" s="354">
        <f t="shared" si="24"/>
        <v>61</v>
      </c>
      <c r="BB61" s="354">
        <f t="shared" si="24"/>
        <v>26</v>
      </c>
      <c r="BC61" s="354">
        <f t="shared" si="24"/>
        <v>19</v>
      </c>
      <c r="BD61" s="354">
        <f t="shared" si="35"/>
        <v>22</v>
      </c>
      <c r="BE61" s="354">
        <f t="shared" si="35"/>
        <v>6</v>
      </c>
      <c r="BF61" s="354">
        <f t="shared" si="35"/>
        <v>2</v>
      </c>
      <c r="BG61" s="354">
        <f t="shared" si="35"/>
        <v>119</v>
      </c>
      <c r="BH61" s="317"/>
      <c r="BI61" s="355">
        <f t="shared" si="21"/>
        <v>1</v>
      </c>
      <c r="BJ61" s="355">
        <f t="shared" si="22"/>
        <v>0</v>
      </c>
      <c r="BK61" s="337">
        <v>326383.11333333328</v>
      </c>
      <c r="BL61" s="129">
        <f t="shared" si="12"/>
        <v>326383.11333333328</v>
      </c>
      <c r="BM61" s="340">
        <v>1224966.4822222223</v>
      </c>
      <c r="BN61" s="129">
        <f t="shared" si="13"/>
        <v>1224966.4822222223</v>
      </c>
      <c r="BO61" s="339">
        <v>1175658.82</v>
      </c>
      <c r="BP61" s="129">
        <f t="shared" si="14"/>
        <v>1175658.82</v>
      </c>
      <c r="BQ61" s="339">
        <v>1082077.8666666667</v>
      </c>
      <c r="BR61" s="129">
        <f t="shared" si="15"/>
        <v>1082077.8666666667</v>
      </c>
      <c r="BS61" s="339">
        <v>1615378.4266666668</v>
      </c>
      <c r="BT61" s="129">
        <f t="shared" si="16"/>
        <v>1615378.4266666668</v>
      </c>
      <c r="BU61" s="342">
        <v>2647079.2288888884</v>
      </c>
      <c r="BV61" s="129">
        <f t="shared" si="17"/>
        <v>2647079.2288888884</v>
      </c>
      <c r="BW61" s="343">
        <v>1977563.7343288886</v>
      </c>
      <c r="BX61" s="345">
        <f t="shared" si="23"/>
        <v>1977563.7343288886</v>
      </c>
      <c r="BY61" s="343">
        <v>2630480.93162267</v>
      </c>
      <c r="BZ61" s="129">
        <f t="shared" si="25"/>
        <v>2630480.93162267</v>
      </c>
      <c r="CA61" s="326"/>
      <c r="CB61" s="325"/>
    </row>
    <row r="62" spans="1:80" x14ac:dyDescent="0.25">
      <c r="A62" s="124" t="s">
        <v>696</v>
      </c>
      <c r="B62" s="124" t="s">
        <v>697</v>
      </c>
      <c r="C62" s="319" t="s">
        <v>562</v>
      </c>
      <c r="D62" s="319" t="s">
        <v>563</v>
      </c>
      <c r="E62" s="125" t="s">
        <v>170</v>
      </c>
      <c r="F62" s="331">
        <v>37846.222222222219</v>
      </c>
      <c r="G62" s="348">
        <f t="shared" si="18"/>
        <v>49329</v>
      </c>
      <c r="H62" s="332">
        <v>518</v>
      </c>
      <c r="I62" s="353">
        <f t="shared" si="19"/>
        <v>89</v>
      </c>
      <c r="J62" s="333">
        <v>0</v>
      </c>
      <c r="K62" s="333">
        <v>19</v>
      </c>
      <c r="L62" s="317"/>
      <c r="M62" s="332">
        <v>26617</v>
      </c>
      <c r="N62" s="332">
        <v>10184</v>
      </c>
      <c r="O62" s="332">
        <v>6187</v>
      </c>
      <c r="P62" s="332">
        <v>3729</v>
      </c>
      <c r="Q62" s="332">
        <v>1836</v>
      </c>
      <c r="R62" s="332">
        <v>535</v>
      </c>
      <c r="S62" s="332">
        <v>218</v>
      </c>
      <c r="T62" s="332">
        <v>23</v>
      </c>
      <c r="U62" s="332">
        <v>49329</v>
      </c>
      <c r="V62" s="124"/>
      <c r="W62" s="351">
        <f t="shared" si="27"/>
        <v>0.53958117942792272</v>
      </c>
      <c r="X62" s="351">
        <f t="shared" si="28"/>
        <v>0.2064505666038233</v>
      </c>
      <c r="Y62" s="351">
        <f t="shared" si="29"/>
        <v>0.1254231790630258</v>
      </c>
      <c r="Z62" s="351">
        <f t="shared" si="30"/>
        <v>7.5594477893328474E-2</v>
      </c>
      <c r="AA62" s="351">
        <f t="shared" si="31"/>
        <v>3.7219485495347565E-2</v>
      </c>
      <c r="AB62" s="351">
        <f t="shared" si="32"/>
        <v>1.0845547244014677E-2</v>
      </c>
      <c r="AC62" s="351">
        <f t="shared" si="33"/>
        <v>4.4193071012994384E-3</v>
      </c>
      <c r="AD62" s="351">
        <f t="shared" si="34"/>
        <v>4.6625717123801414E-4</v>
      </c>
      <c r="AE62" s="127"/>
      <c r="AF62" s="335">
        <v>-24</v>
      </c>
      <c r="AG62" s="335">
        <v>37</v>
      </c>
      <c r="AH62" s="335">
        <v>6</v>
      </c>
      <c r="AI62" s="335">
        <v>21</v>
      </c>
      <c r="AJ62" s="335">
        <v>28</v>
      </c>
      <c r="AK62" s="335">
        <v>10</v>
      </c>
      <c r="AL62" s="335">
        <v>2</v>
      </c>
      <c r="AM62" s="335">
        <v>0</v>
      </c>
      <c r="AN62" s="172">
        <v>80</v>
      </c>
      <c r="AO62" s="124"/>
      <c r="AP62" s="335">
        <v>-25</v>
      </c>
      <c r="AQ62" s="335">
        <v>10</v>
      </c>
      <c r="AR62" s="335">
        <v>3</v>
      </c>
      <c r="AS62" s="335">
        <v>-2</v>
      </c>
      <c r="AT62" s="335">
        <v>3</v>
      </c>
      <c r="AU62" s="335">
        <v>2</v>
      </c>
      <c r="AV62" s="335">
        <v>0</v>
      </c>
      <c r="AW62" s="335">
        <v>0</v>
      </c>
      <c r="AX62" s="336">
        <v>-9</v>
      </c>
      <c r="AY62" s="354">
        <f t="shared" si="24"/>
        <v>25</v>
      </c>
      <c r="AZ62" s="354">
        <f t="shared" si="24"/>
        <v>-10</v>
      </c>
      <c r="BA62" s="354">
        <f t="shared" si="24"/>
        <v>-3</v>
      </c>
      <c r="BB62" s="354">
        <f t="shared" si="24"/>
        <v>2</v>
      </c>
      <c r="BC62" s="354">
        <f t="shared" si="24"/>
        <v>-3</v>
      </c>
      <c r="BD62" s="354">
        <f t="shared" si="35"/>
        <v>-2</v>
      </c>
      <c r="BE62" s="354">
        <f t="shared" si="35"/>
        <v>0</v>
      </c>
      <c r="BF62" s="354">
        <f t="shared" si="35"/>
        <v>0</v>
      </c>
      <c r="BG62" s="354">
        <f t="shared" si="35"/>
        <v>9</v>
      </c>
      <c r="BH62" s="317"/>
      <c r="BI62" s="355">
        <f t="shared" si="21"/>
        <v>0.8</v>
      </c>
      <c r="BJ62" s="355">
        <f t="shared" si="22"/>
        <v>0.19999999999999996</v>
      </c>
      <c r="BK62" s="337">
        <v>126907.22133333335</v>
      </c>
      <c r="BL62" s="129">
        <f t="shared" si="12"/>
        <v>126907.22133333335</v>
      </c>
      <c r="BM62" s="340">
        <v>100843.27377777775</v>
      </c>
      <c r="BN62" s="129">
        <f t="shared" si="13"/>
        <v>100843.27377777775</v>
      </c>
      <c r="BO62" s="339">
        <v>123662.43822222222</v>
      </c>
      <c r="BP62" s="129">
        <f t="shared" si="14"/>
        <v>123662.43822222222</v>
      </c>
      <c r="BQ62" s="339">
        <v>100567.78666666665</v>
      </c>
      <c r="BR62" s="129">
        <f t="shared" si="15"/>
        <v>100567.78666666665</v>
      </c>
      <c r="BS62" s="339">
        <v>154306.30933333331</v>
      </c>
      <c r="BT62" s="129">
        <f t="shared" si="16"/>
        <v>154306.30933333331</v>
      </c>
      <c r="BU62" s="342">
        <v>295859.31200000003</v>
      </c>
      <c r="BV62" s="129">
        <f t="shared" si="17"/>
        <v>295859.31200000003</v>
      </c>
      <c r="BW62" s="343">
        <v>8400</v>
      </c>
      <c r="BX62" s="345">
        <f t="shared" si="23"/>
        <v>8400</v>
      </c>
      <c r="BY62" s="343">
        <v>3080</v>
      </c>
      <c r="BZ62" s="129">
        <f t="shared" si="25"/>
        <v>3080</v>
      </c>
      <c r="CA62" s="326"/>
      <c r="CB62" s="325"/>
    </row>
    <row r="63" spans="1:80" x14ac:dyDescent="0.25">
      <c r="A63" s="124" t="s">
        <v>698</v>
      </c>
      <c r="B63" s="124" t="s">
        <v>699</v>
      </c>
      <c r="C63" s="319" t="s">
        <v>553</v>
      </c>
      <c r="D63" s="319" t="s">
        <v>554</v>
      </c>
      <c r="E63" s="125" t="s">
        <v>171</v>
      </c>
      <c r="F63" s="331">
        <v>62269.666666666672</v>
      </c>
      <c r="G63" s="348">
        <f t="shared" si="18"/>
        <v>57421</v>
      </c>
      <c r="H63" s="332">
        <v>272</v>
      </c>
      <c r="I63" s="353">
        <f t="shared" si="19"/>
        <v>474</v>
      </c>
      <c r="J63" s="333">
        <v>269.69911111111116</v>
      </c>
      <c r="K63" s="333">
        <v>154</v>
      </c>
      <c r="L63" s="317"/>
      <c r="M63" s="332">
        <v>3315</v>
      </c>
      <c r="N63" s="332">
        <v>6035</v>
      </c>
      <c r="O63" s="332">
        <v>14443</v>
      </c>
      <c r="P63" s="332">
        <v>11888</v>
      </c>
      <c r="Q63" s="332">
        <v>8715</v>
      </c>
      <c r="R63" s="332">
        <v>5953</v>
      </c>
      <c r="S63" s="332">
        <v>5793</v>
      </c>
      <c r="T63" s="332">
        <v>1279</v>
      </c>
      <c r="U63" s="332">
        <v>57421</v>
      </c>
      <c r="V63" s="124"/>
      <c r="W63" s="351">
        <f t="shared" si="27"/>
        <v>5.7731491962870723E-2</v>
      </c>
      <c r="X63" s="351">
        <f t="shared" si="28"/>
        <v>0.10510092126573901</v>
      </c>
      <c r="Y63" s="351">
        <f t="shared" si="29"/>
        <v>0.25152818655195835</v>
      </c>
      <c r="Z63" s="351">
        <f t="shared" si="30"/>
        <v>0.20703227042371258</v>
      </c>
      <c r="AA63" s="351">
        <f t="shared" si="31"/>
        <v>0.15177374131415336</v>
      </c>
      <c r="AB63" s="351">
        <f t="shared" si="32"/>
        <v>0.10367287229410843</v>
      </c>
      <c r="AC63" s="351">
        <f t="shared" si="33"/>
        <v>0.10088643527629265</v>
      </c>
      <c r="AD63" s="351">
        <f t="shared" si="34"/>
        <v>2.2274080911164906E-2</v>
      </c>
      <c r="AE63" s="127"/>
      <c r="AF63" s="335">
        <v>24</v>
      </c>
      <c r="AG63" s="335">
        <v>68</v>
      </c>
      <c r="AH63" s="335">
        <v>117</v>
      </c>
      <c r="AI63" s="335">
        <v>95</v>
      </c>
      <c r="AJ63" s="335">
        <v>97</v>
      </c>
      <c r="AK63" s="335">
        <v>50</v>
      </c>
      <c r="AL63" s="335">
        <v>34</v>
      </c>
      <c r="AM63" s="335">
        <v>9</v>
      </c>
      <c r="AN63" s="172">
        <v>494</v>
      </c>
      <c r="AO63" s="124"/>
      <c r="AP63" s="335">
        <v>-5</v>
      </c>
      <c r="AQ63" s="335">
        <v>11</v>
      </c>
      <c r="AR63" s="335">
        <v>15</v>
      </c>
      <c r="AS63" s="335">
        <v>-1</v>
      </c>
      <c r="AT63" s="335">
        <v>4</v>
      </c>
      <c r="AU63" s="335">
        <v>-2</v>
      </c>
      <c r="AV63" s="335">
        <v>3</v>
      </c>
      <c r="AW63" s="335">
        <v>-5</v>
      </c>
      <c r="AX63" s="336">
        <v>20</v>
      </c>
      <c r="AY63" s="354">
        <f t="shared" si="24"/>
        <v>5</v>
      </c>
      <c r="AZ63" s="354">
        <f t="shared" si="24"/>
        <v>-11</v>
      </c>
      <c r="BA63" s="354">
        <f t="shared" si="24"/>
        <v>-15</v>
      </c>
      <c r="BB63" s="354">
        <f t="shared" si="24"/>
        <v>1</v>
      </c>
      <c r="BC63" s="354">
        <f t="shared" si="24"/>
        <v>-4</v>
      </c>
      <c r="BD63" s="354">
        <f t="shared" si="35"/>
        <v>2</v>
      </c>
      <c r="BE63" s="354">
        <f t="shared" si="35"/>
        <v>-3</v>
      </c>
      <c r="BF63" s="354">
        <f t="shared" si="35"/>
        <v>5</v>
      </c>
      <c r="BG63" s="354">
        <f t="shared" si="35"/>
        <v>-20</v>
      </c>
      <c r="BH63" s="317"/>
      <c r="BI63" s="355">
        <f t="shared" si="21"/>
        <v>0.8</v>
      </c>
      <c r="BJ63" s="355">
        <f t="shared" si="22"/>
        <v>0.19999999999999996</v>
      </c>
      <c r="BK63" s="337">
        <v>382896.48533333332</v>
      </c>
      <c r="BL63" s="129">
        <f t="shared" si="12"/>
        <v>382896.48533333332</v>
      </c>
      <c r="BM63" s="340">
        <v>530406.34400000004</v>
      </c>
      <c r="BN63" s="129">
        <f t="shared" si="13"/>
        <v>530406.34400000004</v>
      </c>
      <c r="BO63" s="339">
        <v>474156.73600000015</v>
      </c>
      <c r="BP63" s="129">
        <f t="shared" si="14"/>
        <v>474156.73600000015</v>
      </c>
      <c r="BQ63" s="339">
        <v>724193.28000000003</v>
      </c>
      <c r="BR63" s="129">
        <f t="shared" si="15"/>
        <v>724193.28000000003</v>
      </c>
      <c r="BS63" s="339">
        <v>540153.65866666683</v>
      </c>
      <c r="BT63" s="129">
        <f t="shared" si="16"/>
        <v>540153.65866666683</v>
      </c>
      <c r="BU63" s="342">
        <v>1014087.648</v>
      </c>
      <c r="BV63" s="129">
        <f t="shared" si="17"/>
        <v>1014087.648</v>
      </c>
      <c r="BW63" s="343">
        <v>322063.98316088895</v>
      </c>
      <c r="BX63" s="345">
        <f t="shared" si="23"/>
        <v>322063.98316088895</v>
      </c>
      <c r="BY63" s="343">
        <v>437698.91520401352</v>
      </c>
      <c r="BZ63" s="129">
        <f t="shared" si="25"/>
        <v>437698.91520401352</v>
      </c>
      <c r="CA63" s="326"/>
      <c r="CB63" s="325"/>
    </row>
    <row r="64" spans="1:80" x14ac:dyDescent="0.25">
      <c r="A64" s="124" t="s">
        <v>700</v>
      </c>
      <c r="B64" s="124" t="s">
        <v>701</v>
      </c>
      <c r="C64" s="319" t="s">
        <v>574</v>
      </c>
      <c r="D64" s="319" t="s">
        <v>554</v>
      </c>
      <c r="E64" s="125" t="s">
        <v>172</v>
      </c>
      <c r="F64" s="331">
        <v>50077.666666666672</v>
      </c>
      <c r="G64" s="348">
        <f t="shared" si="18"/>
        <v>39745</v>
      </c>
      <c r="H64" s="332">
        <v>402</v>
      </c>
      <c r="I64" s="353">
        <f t="shared" si="19"/>
        <v>235</v>
      </c>
      <c r="J64" s="333">
        <v>67.689333333333309</v>
      </c>
      <c r="K64" s="333">
        <v>12</v>
      </c>
      <c r="L64" s="317"/>
      <c r="M64" s="332">
        <v>758</v>
      </c>
      <c r="N64" s="332">
        <v>2128</v>
      </c>
      <c r="O64" s="332">
        <v>5639</v>
      </c>
      <c r="P64" s="332">
        <v>6840</v>
      </c>
      <c r="Q64" s="332">
        <v>6703</v>
      </c>
      <c r="R64" s="332">
        <v>6614</v>
      </c>
      <c r="S64" s="332">
        <v>9104</v>
      </c>
      <c r="T64" s="332">
        <v>1959</v>
      </c>
      <c r="U64" s="332">
        <v>39745</v>
      </c>
      <c r="V64" s="124"/>
      <c r="W64" s="351">
        <f t="shared" si="27"/>
        <v>1.9071581330985028E-2</v>
      </c>
      <c r="X64" s="351">
        <f t="shared" si="28"/>
        <v>5.354132595295006E-2</v>
      </c>
      <c r="Y64" s="351">
        <f t="shared" si="29"/>
        <v>0.1418794816958108</v>
      </c>
      <c r="Z64" s="351">
        <f t="shared" si="30"/>
        <v>0.17209711913448233</v>
      </c>
      <c r="AA64" s="351">
        <f t="shared" si="31"/>
        <v>0.16865014467228581</v>
      </c>
      <c r="AB64" s="351">
        <f t="shared" si="32"/>
        <v>0.16641086929173482</v>
      </c>
      <c r="AC64" s="351">
        <f t="shared" si="33"/>
        <v>0.2290602591520946</v>
      </c>
      <c r="AD64" s="351">
        <f t="shared" si="34"/>
        <v>4.9289218769656563E-2</v>
      </c>
      <c r="AE64" s="127"/>
      <c r="AF64" s="335">
        <v>6</v>
      </c>
      <c r="AG64" s="335">
        <v>22</v>
      </c>
      <c r="AH64" s="335">
        <v>12</v>
      </c>
      <c r="AI64" s="335">
        <v>96</v>
      </c>
      <c r="AJ64" s="335">
        <v>17</v>
      </c>
      <c r="AK64" s="335">
        <v>-12</v>
      </c>
      <c r="AL64" s="335">
        <v>32</v>
      </c>
      <c r="AM64" s="335">
        <v>8</v>
      </c>
      <c r="AN64" s="172">
        <v>181</v>
      </c>
      <c r="AO64" s="124"/>
      <c r="AP64" s="335">
        <v>-5</v>
      </c>
      <c r="AQ64" s="335">
        <v>-6</v>
      </c>
      <c r="AR64" s="335">
        <v>-12</v>
      </c>
      <c r="AS64" s="335">
        <v>15</v>
      </c>
      <c r="AT64" s="335">
        <v>-30</v>
      </c>
      <c r="AU64" s="335">
        <v>-1</v>
      </c>
      <c r="AV64" s="335">
        <v>-13</v>
      </c>
      <c r="AW64" s="335">
        <v>-2</v>
      </c>
      <c r="AX64" s="336">
        <v>-54</v>
      </c>
      <c r="AY64" s="354">
        <f t="shared" si="24"/>
        <v>5</v>
      </c>
      <c r="AZ64" s="354">
        <f t="shared" si="24"/>
        <v>6</v>
      </c>
      <c r="BA64" s="354">
        <f t="shared" si="24"/>
        <v>12</v>
      </c>
      <c r="BB64" s="354">
        <f t="shared" si="24"/>
        <v>-15</v>
      </c>
      <c r="BC64" s="354">
        <f t="shared" si="24"/>
        <v>30</v>
      </c>
      <c r="BD64" s="354">
        <f t="shared" si="35"/>
        <v>1</v>
      </c>
      <c r="BE64" s="354">
        <f t="shared" si="35"/>
        <v>13</v>
      </c>
      <c r="BF64" s="354">
        <f t="shared" si="35"/>
        <v>2</v>
      </c>
      <c r="BG64" s="354">
        <f t="shared" si="35"/>
        <v>54</v>
      </c>
      <c r="BH64" s="317"/>
      <c r="BI64" s="355">
        <f t="shared" si="21"/>
        <v>0.8</v>
      </c>
      <c r="BJ64" s="355">
        <f t="shared" si="22"/>
        <v>0.19999999999999996</v>
      </c>
      <c r="BK64" s="337">
        <v>29551.983999999997</v>
      </c>
      <c r="BL64" s="129">
        <f t="shared" si="12"/>
        <v>29551.983999999997</v>
      </c>
      <c r="BM64" s="340">
        <v>178842.87555555557</v>
      </c>
      <c r="BN64" s="129">
        <f t="shared" si="13"/>
        <v>178842.87555555557</v>
      </c>
      <c r="BO64" s="339">
        <v>160117.88711111114</v>
      </c>
      <c r="BP64" s="129">
        <f t="shared" si="14"/>
        <v>160117.88711111114</v>
      </c>
      <c r="BQ64" s="339">
        <v>354116.05333333329</v>
      </c>
      <c r="BR64" s="129">
        <f t="shared" si="15"/>
        <v>354116.05333333329</v>
      </c>
      <c r="BS64" s="339">
        <v>11863.381333333333</v>
      </c>
      <c r="BT64" s="129">
        <f t="shared" si="16"/>
        <v>11863.381333333333</v>
      </c>
      <c r="BU64" s="342">
        <v>312381.60177777772</v>
      </c>
      <c r="BV64" s="129">
        <f t="shared" si="17"/>
        <v>312381.60177777772</v>
      </c>
      <c r="BW64" s="343">
        <v>287754.89698133332</v>
      </c>
      <c r="BX64" s="345">
        <f t="shared" si="23"/>
        <v>287754.89698133332</v>
      </c>
      <c r="BY64" s="343">
        <v>5600</v>
      </c>
      <c r="BZ64" s="129">
        <f t="shared" si="25"/>
        <v>5600</v>
      </c>
      <c r="CA64" s="326"/>
      <c r="CB64" s="325"/>
    </row>
    <row r="65" spans="1:80" x14ac:dyDescent="0.25">
      <c r="A65" s="124" t="s">
        <v>702</v>
      </c>
      <c r="B65" s="124" t="s">
        <v>703</v>
      </c>
      <c r="C65" s="319" t="s">
        <v>661</v>
      </c>
      <c r="D65" s="319" t="s">
        <v>559</v>
      </c>
      <c r="E65" s="125" t="s">
        <v>173</v>
      </c>
      <c r="F65" s="331">
        <v>44096</v>
      </c>
      <c r="G65" s="348">
        <f t="shared" si="18"/>
        <v>50848</v>
      </c>
      <c r="H65" s="332">
        <v>499</v>
      </c>
      <c r="I65" s="353">
        <f t="shared" si="19"/>
        <v>537</v>
      </c>
      <c r="J65" s="333">
        <v>373.61599999999999</v>
      </c>
      <c r="K65" s="333">
        <v>180</v>
      </c>
      <c r="L65" s="317"/>
      <c r="M65" s="332">
        <v>14882</v>
      </c>
      <c r="N65" s="332">
        <v>11557</v>
      </c>
      <c r="O65" s="332">
        <v>9449</v>
      </c>
      <c r="P65" s="332">
        <v>6725</v>
      </c>
      <c r="Q65" s="332">
        <v>5030</v>
      </c>
      <c r="R65" s="332">
        <v>2209</v>
      </c>
      <c r="S65" s="332">
        <v>927</v>
      </c>
      <c r="T65" s="332">
        <v>69</v>
      </c>
      <c r="U65" s="332">
        <v>50848</v>
      </c>
      <c r="V65" s="124"/>
      <c r="W65" s="351">
        <f t="shared" si="27"/>
        <v>0.29267621145374451</v>
      </c>
      <c r="X65" s="351">
        <f t="shared" si="28"/>
        <v>0.2272852422907489</v>
      </c>
      <c r="Y65" s="351">
        <f t="shared" si="29"/>
        <v>0.18582835116425425</v>
      </c>
      <c r="Z65" s="351">
        <f t="shared" si="30"/>
        <v>0.13225692259282568</v>
      </c>
      <c r="AA65" s="351">
        <f t="shared" si="31"/>
        <v>9.8922278162366262E-2</v>
      </c>
      <c r="AB65" s="351">
        <f t="shared" si="32"/>
        <v>4.3443203272498426E-2</v>
      </c>
      <c r="AC65" s="351">
        <f t="shared" si="33"/>
        <v>1.8230805538074261E-2</v>
      </c>
      <c r="AD65" s="351">
        <f t="shared" si="34"/>
        <v>1.3569855254877282E-3</v>
      </c>
      <c r="AE65" s="127"/>
      <c r="AF65" s="335">
        <v>78</v>
      </c>
      <c r="AG65" s="335">
        <v>175</v>
      </c>
      <c r="AH65" s="335">
        <v>55</v>
      </c>
      <c r="AI65" s="335">
        <v>72</v>
      </c>
      <c r="AJ65" s="335">
        <v>134</v>
      </c>
      <c r="AK65" s="335">
        <v>56</v>
      </c>
      <c r="AL65" s="335">
        <v>27</v>
      </c>
      <c r="AM65" s="335">
        <v>0</v>
      </c>
      <c r="AN65" s="172">
        <v>597</v>
      </c>
      <c r="AO65" s="124"/>
      <c r="AP65" s="335">
        <v>25</v>
      </c>
      <c r="AQ65" s="335">
        <v>21</v>
      </c>
      <c r="AR65" s="335">
        <v>1</v>
      </c>
      <c r="AS65" s="335">
        <v>9</v>
      </c>
      <c r="AT65" s="335">
        <v>0</v>
      </c>
      <c r="AU65" s="335">
        <v>7</v>
      </c>
      <c r="AV65" s="335">
        <v>-5</v>
      </c>
      <c r="AW65" s="335">
        <v>2</v>
      </c>
      <c r="AX65" s="336">
        <v>60</v>
      </c>
      <c r="AY65" s="354">
        <f t="shared" si="24"/>
        <v>-25</v>
      </c>
      <c r="AZ65" s="354">
        <f t="shared" si="24"/>
        <v>-21</v>
      </c>
      <c r="BA65" s="354">
        <f t="shared" si="24"/>
        <v>-1</v>
      </c>
      <c r="BB65" s="354">
        <f t="shared" si="24"/>
        <v>-9</v>
      </c>
      <c r="BC65" s="354">
        <f t="shared" si="24"/>
        <v>0</v>
      </c>
      <c r="BD65" s="354">
        <f t="shared" si="35"/>
        <v>-7</v>
      </c>
      <c r="BE65" s="354">
        <f t="shared" si="35"/>
        <v>5</v>
      </c>
      <c r="BF65" s="354">
        <f t="shared" si="35"/>
        <v>-2</v>
      </c>
      <c r="BG65" s="354">
        <f t="shared" si="35"/>
        <v>-60</v>
      </c>
      <c r="BH65" s="317"/>
      <c r="BI65" s="355">
        <f t="shared" si="21"/>
        <v>0.8</v>
      </c>
      <c r="BJ65" s="355">
        <f t="shared" si="22"/>
        <v>0.19999999999999996</v>
      </c>
      <c r="BK65" s="337">
        <v>301916.37333333335</v>
      </c>
      <c r="BL65" s="129">
        <f t="shared" si="12"/>
        <v>301916.37333333335</v>
      </c>
      <c r="BM65" s="340">
        <v>742337.55644444423</v>
      </c>
      <c r="BN65" s="129">
        <f t="shared" si="13"/>
        <v>742337.55644444423</v>
      </c>
      <c r="BO65" s="339">
        <v>739007.71555555565</v>
      </c>
      <c r="BP65" s="129">
        <f t="shared" si="14"/>
        <v>739007.71555555565</v>
      </c>
      <c r="BQ65" s="339">
        <v>846556.58666666679</v>
      </c>
      <c r="BR65" s="129">
        <f t="shared" si="15"/>
        <v>846556.58666666679</v>
      </c>
      <c r="BS65" s="339">
        <v>749248.39466666663</v>
      </c>
      <c r="BT65" s="129">
        <f t="shared" si="16"/>
        <v>749248.39466666663</v>
      </c>
      <c r="BU65" s="342">
        <v>1076130.496</v>
      </c>
      <c r="BV65" s="129">
        <f t="shared" si="17"/>
        <v>1076130.496</v>
      </c>
      <c r="BW65" s="343">
        <v>589018.38550755556</v>
      </c>
      <c r="BX65" s="345">
        <f t="shared" si="23"/>
        <v>589018.38550755556</v>
      </c>
      <c r="BY65" s="343">
        <v>574986.22659302969</v>
      </c>
      <c r="BZ65" s="129">
        <f t="shared" si="25"/>
        <v>574986.22659302969</v>
      </c>
      <c r="CA65" s="326"/>
      <c r="CB65" s="325"/>
    </row>
    <row r="66" spans="1:80" x14ac:dyDescent="0.25">
      <c r="A66" s="124" t="s">
        <v>704</v>
      </c>
      <c r="B66" s="124" t="s">
        <v>705</v>
      </c>
      <c r="C66" s="319" t="s">
        <v>706</v>
      </c>
      <c r="D66" s="319" t="s">
        <v>604</v>
      </c>
      <c r="E66" s="125" t="s">
        <v>174</v>
      </c>
      <c r="F66" s="331">
        <v>24322.222222222219</v>
      </c>
      <c r="G66" s="348">
        <f t="shared" si="18"/>
        <v>24074</v>
      </c>
      <c r="H66" s="332">
        <v>134</v>
      </c>
      <c r="I66" s="353">
        <f t="shared" si="19"/>
        <v>253</v>
      </c>
      <c r="J66" s="333">
        <v>156.26666666666665</v>
      </c>
      <c r="K66" s="333">
        <v>103</v>
      </c>
      <c r="L66" s="317"/>
      <c r="M66" s="332">
        <v>1720</v>
      </c>
      <c r="N66" s="332">
        <v>2323</v>
      </c>
      <c r="O66" s="332">
        <v>6239</v>
      </c>
      <c r="P66" s="332">
        <v>6222</v>
      </c>
      <c r="Q66" s="332">
        <v>5124</v>
      </c>
      <c r="R66" s="332">
        <v>1623</v>
      </c>
      <c r="S66" s="332">
        <v>782</v>
      </c>
      <c r="T66" s="332">
        <v>41</v>
      </c>
      <c r="U66" s="332">
        <v>24074</v>
      </c>
      <c r="V66" s="124"/>
      <c r="W66" s="351">
        <f t="shared" si="27"/>
        <v>7.1446373681149783E-2</v>
      </c>
      <c r="X66" s="351">
        <f t="shared" si="28"/>
        <v>9.6494143058901721E-2</v>
      </c>
      <c r="Y66" s="351">
        <f t="shared" si="29"/>
        <v>0.259159258951566</v>
      </c>
      <c r="Z66" s="351">
        <f t="shared" si="30"/>
        <v>0.25845310293262441</v>
      </c>
      <c r="AA66" s="351">
        <f t="shared" si="31"/>
        <v>0.21284373182686717</v>
      </c>
      <c r="AB66" s="351">
        <f t="shared" si="32"/>
        <v>6.7417130514247733E-2</v>
      </c>
      <c r="AC66" s="351">
        <f t="shared" si="33"/>
        <v>3.2483176871313447E-2</v>
      </c>
      <c r="AD66" s="351">
        <f t="shared" si="34"/>
        <v>1.7030821633297333E-3</v>
      </c>
      <c r="AE66" s="127"/>
      <c r="AF66" s="335">
        <v>11</v>
      </c>
      <c r="AG66" s="335">
        <v>37</v>
      </c>
      <c r="AH66" s="335">
        <v>79</v>
      </c>
      <c r="AI66" s="335">
        <v>59</v>
      </c>
      <c r="AJ66" s="335">
        <v>36</v>
      </c>
      <c r="AK66" s="335">
        <v>18</v>
      </c>
      <c r="AL66" s="335">
        <v>3</v>
      </c>
      <c r="AM66" s="335">
        <v>0</v>
      </c>
      <c r="AN66" s="172">
        <v>243</v>
      </c>
      <c r="AO66" s="124"/>
      <c r="AP66" s="335">
        <v>-2</v>
      </c>
      <c r="AQ66" s="335">
        <v>0</v>
      </c>
      <c r="AR66" s="335">
        <v>4</v>
      </c>
      <c r="AS66" s="335">
        <v>0</v>
      </c>
      <c r="AT66" s="335">
        <v>-11</v>
      </c>
      <c r="AU66" s="335">
        <v>0</v>
      </c>
      <c r="AV66" s="335">
        <v>0</v>
      </c>
      <c r="AW66" s="335">
        <v>-1</v>
      </c>
      <c r="AX66" s="336">
        <v>-10</v>
      </c>
      <c r="AY66" s="354">
        <f t="shared" si="24"/>
        <v>2</v>
      </c>
      <c r="AZ66" s="354">
        <f t="shared" si="24"/>
        <v>0</v>
      </c>
      <c r="BA66" s="354">
        <f t="shared" si="24"/>
        <v>-4</v>
      </c>
      <c r="BB66" s="354">
        <f t="shared" si="24"/>
        <v>0</v>
      </c>
      <c r="BC66" s="354">
        <f t="shared" si="24"/>
        <v>11</v>
      </c>
      <c r="BD66" s="354">
        <f t="shared" si="35"/>
        <v>0</v>
      </c>
      <c r="BE66" s="354">
        <f t="shared" si="35"/>
        <v>0</v>
      </c>
      <c r="BF66" s="354">
        <f t="shared" si="35"/>
        <v>1</v>
      </c>
      <c r="BG66" s="354">
        <f t="shared" si="35"/>
        <v>10</v>
      </c>
      <c r="BH66" s="317"/>
      <c r="BI66" s="355">
        <f t="shared" si="21"/>
        <v>0.8</v>
      </c>
      <c r="BJ66" s="355">
        <f t="shared" si="22"/>
        <v>0.19999999999999996</v>
      </c>
      <c r="BK66" s="337">
        <v>89935.258666666676</v>
      </c>
      <c r="BL66" s="129">
        <f t="shared" si="12"/>
        <v>89935.258666666676</v>
      </c>
      <c r="BM66" s="340">
        <v>120736.97066666669</v>
      </c>
      <c r="BN66" s="129">
        <f t="shared" si="13"/>
        <v>120736.97066666669</v>
      </c>
      <c r="BO66" s="339">
        <v>118249.37511111112</v>
      </c>
      <c r="BP66" s="129">
        <f t="shared" si="14"/>
        <v>118249.37511111112</v>
      </c>
      <c r="BQ66" s="339">
        <v>162787.62666666665</v>
      </c>
      <c r="BR66" s="129">
        <f t="shared" si="15"/>
        <v>162787.62666666665</v>
      </c>
      <c r="BS66" s="339">
        <v>151579.71911111113</v>
      </c>
      <c r="BT66" s="129">
        <f t="shared" si="16"/>
        <v>151579.71911111113</v>
      </c>
      <c r="BU66" s="342">
        <v>195803.32799999998</v>
      </c>
      <c r="BV66" s="129">
        <f t="shared" si="17"/>
        <v>195803.32799999998</v>
      </c>
      <c r="BW66" s="343">
        <v>30909.72128711109</v>
      </c>
      <c r="BX66" s="345">
        <f t="shared" si="23"/>
        <v>30909.72128711109</v>
      </c>
      <c r="BY66" s="343">
        <v>10360</v>
      </c>
      <c r="BZ66" s="129">
        <f t="shared" si="25"/>
        <v>10360</v>
      </c>
      <c r="CA66" s="326"/>
      <c r="CB66" s="325"/>
    </row>
    <row r="67" spans="1:80" x14ac:dyDescent="0.25">
      <c r="A67" s="124" t="s">
        <v>707</v>
      </c>
      <c r="B67" s="124" t="s">
        <v>708</v>
      </c>
      <c r="C67" s="319"/>
      <c r="D67" s="319" t="s">
        <v>582</v>
      </c>
      <c r="E67" s="125" t="s">
        <v>175</v>
      </c>
      <c r="F67" s="331">
        <v>8591</v>
      </c>
      <c r="G67" s="348">
        <f t="shared" si="18"/>
        <v>7271</v>
      </c>
      <c r="H67" s="332">
        <v>244</v>
      </c>
      <c r="I67" s="353">
        <f t="shared" si="19"/>
        <v>248</v>
      </c>
      <c r="J67" s="333">
        <v>356.74711111111111</v>
      </c>
      <c r="K67" s="333">
        <v>19</v>
      </c>
      <c r="L67" s="317"/>
      <c r="M67" s="332">
        <v>3</v>
      </c>
      <c r="N67" s="332">
        <v>293</v>
      </c>
      <c r="O67" s="332">
        <v>672</v>
      </c>
      <c r="P67" s="332">
        <v>865</v>
      </c>
      <c r="Q67" s="332">
        <v>2774</v>
      </c>
      <c r="R67" s="332">
        <v>1269</v>
      </c>
      <c r="S67" s="332">
        <v>1209</v>
      </c>
      <c r="T67" s="332">
        <v>186</v>
      </c>
      <c r="U67" s="332">
        <v>7271</v>
      </c>
      <c r="V67" s="124"/>
      <c r="W67" s="351">
        <f t="shared" si="27"/>
        <v>4.1259799202310549E-4</v>
      </c>
      <c r="X67" s="351">
        <f t="shared" si="28"/>
        <v>4.0297070554256638E-2</v>
      </c>
      <c r="Y67" s="351">
        <f t="shared" si="29"/>
        <v>9.2421950213175633E-2</v>
      </c>
      <c r="Z67" s="351">
        <f t="shared" si="30"/>
        <v>0.11896575436666208</v>
      </c>
      <c r="AA67" s="351">
        <f t="shared" si="31"/>
        <v>0.38151560995736489</v>
      </c>
      <c r="AB67" s="351">
        <f t="shared" si="32"/>
        <v>0.17452895062577362</v>
      </c>
      <c r="AC67" s="351">
        <f t="shared" si="33"/>
        <v>0.16627699078531152</v>
      </c>
      <c r="AD67" s="351">
        <f t="shared" si="34"/>
        <v>2.5581075505432541E-2</v>
      </c>
      <c r="AE67" s="127"/>
      <c r="AF67" s="335">
        <v>0</v>
      </c>
      <c r="AG67" s="335">
        <v>0</v>
      </c>
      <c r="AH67" s="335">
        <v>-1</v>
      </c>
      <c r="AI67" s="335">
        <v>2</v>
      </c>
      <c r="AJ67" s="335">
        <v>63</v>
      </c>
      <c r="AK67" s="335">
        <v>120</v>
      </c>
      <c r="AL67" s="335">
        <v>135</v>
      </c>
      <c r="AM67" s="335">
        <v>15</v>
      </c>
      <c r="AN67" s="172">
        <v>334</v>
      </c>
      <c r="AO67" s="124"/>
      <c r="AP67" s="335">
        <v>0</v>
      </c>
      <c r="AQ67" s="335">
        <v>0</v>
      </c>
      <c r="AR67" s="335">
        <v>2</v>
      </c>
      <c r="AS67" s="335">
        <v>29</v>
      </c>
      <c r="AT67" s="335">
        <v>6</v>
      </c>
      <c r="AU67" s="335">
        <v>23</v>
      </c>
      <c r="AV67" s="335">
        <v>24</v>
      </c>
      <c r="AW67" s="335">
        <v>2</v>
      </c>
      <c r="AX67" s="336">
        <v>86</v>
      </c>
      <c r="AY67" s="354">
        <f t="shared" si="24"/>
        <v>0</v>
      </c>
      <c r="AZ67" s="354">
        <f t="shared" si="24"/>
        <v>0</v>
      </c>
      <c r="BA67" s="354">
        <f t="shared" si="24"/>
        <v>-2</v>
      </c>
      <c r="BB67" s="354">
        <f t="shared" si="24"/>
        <v>-29</v>
      </c>
      <c r="BC67" s="354">
        <f t="shared" si="24"/>
        <v>-6</v>
      </c>
      <c r="BD67" s="354">
        <f t="shared" si="35"/>
        <v>-23</v>
      </c>
      <c r="BE67" s="354">
        <f t="shared" si="35"/>
        <v>-24</v>
      </c>
      <c r="BF67" s="354">
        <f t="shared" si="35"/>
        <v>-2</v>
      </c>
      <c r="BG67" s="354">
        <f t="shared" si="35"/>
        <v>-86</v>
      </c>
      <c r="BH67" s="317"/>
      <c r="BI67" s="355">
        <f t="shared" si="21"/>
        <v>1</v>
      </c>
      <c r="BJ67" s="355">
        <f t="shared" si="22"/>
        <v>0</v>
      </c>
      <c r="BK67" s="337">
        <v>242908.35333333333</v>
      </c>
      <c r="BL67" s="129">
        <f t="shared" si="12"/>
        <v>242908.35333333333</v>
      </c>
      <c r="BM67" s="340">
        <v>24788.461111111108</v>
      </c>
      <c r="BN67" s="129">
        <f t="shared" si="13"/>
        <v>24788.461111111108</v>
      </c>
      <c r="BO67" s="339">
        <v>135645.92555555556</v>
      </c>
      <c r="BP67" s="129">
        <f t="shared" si="14"/>
        <v>135645.92555555556</v>
      </c>
      <c r="BQ67" s="339">
        <v>441529.46666666662</v>
      </c>
      <c r="BR67" s="129">
        <f t="shared" si="15"/>
        <v>441529.46666666662</v>
      </c>
      <c r="BS67" s="339">
        <v>471044.7888888889</v>
      </c>
      <c r="BT67" s="129">
        <f t="shared" si="16"/>
        <v>471044.7888888889</v>
      </c>
      <c r="BU67" s="342">
        <v>412319.75555555552</v>
      </c>
      <c r="BV67" s="129">
        <f t="shared" si="17"/>
        <v>412319.75555555552</v>
      </c>
      <c r="BW67" s="343">
        <v>350</v>
      </c>
      <c r="BX67" s="345">
        <f t="shared" si="23"/>
        <v>350</v>
      </c>
      <c r="BY67" s="343">
        <v>0</v>
      </c>
      <c r="BZ67" s="129">
        <f t="shared" si="25"/>
        <v>0</v>
      </c>
      <c r="CA67" s="326"/>
      <c r="CB67" s="325"/>
    </row>
    <row r="68" spans="1:80" x14ac:dyDescent="0.25">
      <c r="A68" s="124" t="s">
        <v>709</v>
      </c>
      <c r="B68" s="124" t="s">
        <v>710</v>
      </c>
      <c r="C68" s="319" t="s">
        <v>596</v>
      </c>
      <c r="D68" s="319" t="s">
        <v>578</v>
      </c>
      <c r="E68" s="125" t="s">
        <v>176</v>
      </c>
      <c r="F68" s="331">
        <v>75038.333333333328</v>
      </c>
      <c r="G68" s="348">
        <f t="shared" si="18"/>
        <v>81681</v>
      </c>
      <c r="H68" s="332">
        <v>648</v>
      </c>
      <c r="I68" s="353">
        <f t="shared" si="19"/>
        <v>1168</v>
      </c>
      <c r="J68" s="333">
        <v>852.84666666666669</v>
      </c>
      <c r="K68" s="333">
        <v>130</v>
      </c>
      <c r="L68" s="317"/>
      <c r="M68" s="332">
        <v>9318</v>
      </c>
      <c r="N68" s="332">
        <v>22153</v>
      </c>
      <c r="O68" s="332">
        <v>20382</v>
      </c>
      <c r="P68" s="332">
        <v>14865</v>
      </c>
      <c r="Q68" s="332">
        <v>8507</v>
      </c>
      <c r="R68" s="332">
        <v>3929</v>
      </c>
      <c r="S68" s="332">
        <v>2365</v>
      </c>
      <c r="T68" s="332">
        <v>162</v>
      </c>
      <c r="U68" s="332">
        <v>81681</v>
      </c>
      <c r="V68" s="124"/>
      <c r="W68" s="351">
        <f t="shared" si="27"/>
        <v>0.11407793734160943</v>
      </c>
      <c r="X68" s="351">
        <f t="shared" si="28"/>
        <v>0.27121362373134511</v>
      </c>
      <c r="Y68" s="351">
        <f t="shared" si="29"/>
        <v>0.24953171484188488</v>
      </c>
      <c r="Z68" s="351">
        <f t="shared" si="30"/>
        <v>0.18198846733022367</v>
      </c>
      <c r="AA68" s="351">
        <f t="shared" si="31"/>
        <v>0.10414906771464601</v>
      </c>
      <c r="AB68" s="351">
        <f t="shared" si="32"/>
        <v>4.8101761731614449E-2</v>
      </c>
      <c r="AC68" s="351">
        <f t="shared" si="33"/>
        <v>2.8954101933130104E-2</v>
      </c>
      <c r="AD68" s="351">
        <f t="shared" si="34"/>
        <v>1.9833253755463325E-3</v>
      </c>
      <c r="AE68" s="127"/>
      <c r="AF68" s="335">
        <v>79</v>
      </c>
      <c r="AG68" s="335">
        <v>321</v>
      </c>
      <c r="AH68" s="335">
        <v>196</v>
      </c>
      <c r="AI68" s="335">
        <v>377</v>
      </c>
      <c r="AJ68" s="335">
        <v>204</v>
      </c>
      <c r="AK68" s="335">
        <v>74</v>
      </c>
      <c r="AL68" s="335">
        <v>13</v>
      </c>
      <c r="AM68" s="335">
        <v>-2</v>
      </c>
      <c r="AN68" s="172">
        <v>1262</v>
      </c>
      <c r="AO68" s="124"/>
      <c r="AP68" s="335">
        <v>33</v>
      </c>
      <c r="AQ68" s="335">
        <v>49</v>
      </c>
      <c r="AR68" s="335">
        <v>-11</v>
      </c>
      <c r="AS68" s="335">
        <v>18</v>
      </c>
      <c r="AT68" s="335">
        <v>3</v>
      </c>
      <c r="AU68" s="335">
        <v>1</v>
      </c>
      <c r="AV68" s="335">
        <v>3</v>
      </c>
      <c r="AW68" s="335">
        <v>-2</v>
      </c>
      <c r="AX68" s="336">
        <v>94</v>
      </c>
      <c r="AY68" s="354">
        <f t="shared" si="24"/>
        <v>-33</v>
      </c>
      <c r="AZ68" s="354">
        <f t="shared" si="24"/>
        <v>-49</v>
      </c>
      <c r="BA68" s="354">
        <f t="shared" si="24"/>
        <v>11</v>
      </c>
      <c r="BB68" s="354">
        <f t="shared" si="24"/>
        <v>-18</v>
      </c>
      <c r="BC68" s="354">
        <f t="shared" si="24"/>
        <v>-3</v>
      </c>
      <c r="BD68" s="354">
        <f t="shared" si="35"/>
        <v>-1</v>
      </c>
      <c r="BE68" s="354">
        <f t="shared" si="35"/>
        <v>-3</v>
      </c>
      <c r="BF68" s="354">
        <f t="shared" si="35"/>
        <v>2</v>
      </c>
      <c r="BG68" s="354">
        <f t="shared" si="35"/>
        <v>-94</v>
      </c>
      <c r="BH68" s="317"/>
      <c r="BI68" s="355">
        <f t="shared" si="21"/>
        <v>0.8</v>
      </c>
      <c r="BJ68" s="355">
        <f t="shared" si="22"/>
        <v>0.19999999999999996</v>
      </c>
      <c r="BK68" s="337">
        <v>723831.71200000006</v>
      </c>
      <c r="BL68" s="129">
        <f t="shared" si="12"/>
        <v>723831.71200000006</v>
      </c>
      <c r="BM68" s="340">
        <v>801019.24266666675</v>
      </c>
      <c r="BN68" s="129">
        <f t="shared" si="13"/>
        <v>801019.24266666675</v>
      </c>
      <c r="BO68" s="339">
        <v>1091291.0462222223</v>
      </c>
      <c r="BP68" s="129">
        <f t="shared" si="14"/>
        <v>1091291.0462222223</v>
      </c>
      <c r="BQ68" s="339">
        <v>793763.83999999997</v>
      </c>
      <c r="BR68" s="129">
        <f t="shared" si="15"/>
        <v>793763.83999999997</v>
      </c>
      <c r="BS68" s="339">
        <v>1205113.456</v>
      </c>
      <c r="BT68" s="129">
        <f t="shared" si="16"/>
        <v>1205113.456</v>
      </c>
      <c r="BU68" s="342">
        <v>1098579.2533333332</v>
      </c>
      <c r="BV68" s="129">
        <f t="shared" si="17"/>
        <v>1098579.2533333332</v>
      </c>
      <c r="BW68" s="343">
        <v>594163.35369955562</v>
      </c>
      <c r="BX68" s="345">
        <f t="shared" si="23"/>
        <v>594163.35369955562</v>
      </c>
      <c r="BY68" s="343">
        <v>545388.6703306475</v>
      </c>
      <c r="BZ68" s="129">
        <f t="shared" si="25"/>
        <v>545388.6703306475</v>
      </c>
      <c r="CA68" s="326"/>
      <c r="CB68" s="325"/>
    </row>
    <row r="69" spans="1:80" x14ac:dyDescent="0.25">
      <c r="A69" s="124" t="s">
        <v>711</v>
      </c>
      <c r="B69" s="124" t="s">
        <v>712</v>
      </c>
      <c r="C69" s="319" t="s">
        <v>558</v>
      </c>
      <c r="D69" s="319" t="s">
        <v>559</v>
      </c>
      <c r="E69" s="125" t="s">
        <v>177</v>
      </c>
      <c r="F69" s="331">
        <v>25659.555555555558</v>
      </c>
      <c r="G69" s="348">
        <f t="shared" si="18"/>
        <v>33651</v>
      </c>
      <c r="H69" s="332">
        <v>847</v>
      </c>
      <c r="I69" s="353">
        <f t="shared" si="19"/>
        <v>142</v>
      </c>
      <c r="J69" s="333">
        <v>26.139555555555532</v>
      </c>
      <c r="K69" s="333">
        <v>0</v>
      </c>
      <c r="L69" s="317"/>
      <c r="M69" s="332">
        <v>19281</v>
      </c>
      <c r="N69" s="332">
        <v>4645</v>
      </c>
      <c r="O69" s="332">
        <v>4132</v>
      </c>
      <c r="P69" s="332">
        <v>3188</v>
      </c>
      <c r="Q69" s="332">
        <v>1863</v>
      </c>
      <c r="R69" s="332">
        <v>439</v>
      </c>
      <c r="S69" s="332">
        <v>85</v>
      </c>
      <c r="T69" s="332">
        <v>18</v>
      </c>
      <c r="U69" s="332">
        <v>33651</v>
      </c>
      <c r="V69" s="124"/>
      <c r="W69" s="351">
        <f t="shared" si="27"/>
        <v>0.57296959971471872</v>
      </c>
      <c r="X69" s="351">
        <f t="shared" si="28"/>
        <v>0.13803453092032927</v>
      </c>
      <c r="Y69" s="351">
        <f t="shared" si="29"/>
        <v>0.12278981308133488</v>
      </c>
      <c r="Z69" s="351">
        <f t="shared" si="30"/>
        <v>9.4737154913672697E-2</v>
      </c>
      <c r="AA69" s="351">
        <f t="shared" si="31"/>
        <v>5.5362396362663817E-2</v>
      </c>
      <c r="AB69" s="351">
        <f t="shared" si="32"/>
        <v>1.304567471991917E-2</v>
      </c>
      <c r="AC69" s="351">
        <f t="shared" si="33"/>
        <v>2.5259279070458532E-3</v>
      </c>
      <c r="AD69" s="351">
        <f t="shared" si="34"/>
        <v>5.3490238031559236E-4</v>
      </c>
      <c r="AE69" s="127"/>
      <c r="AF69" s="335">
        <v>2</v>
      </c>
      <c r="AG69" s="335">
        <v>3</v>
      </c>
      <c r="AH69" s="335">
        <v>21</v>
      </c>
      <c r="AI69" s="335">
        <v>35</v>
      </c>
      <c r="AJ69" s="335">
        <v>12</v>
      </c>
      <c r="AK69" s="335">
        <v>4</v>
      </c>
      <c r="AL69" s="335">
        <v>-2</v>
      </c>
      <c r="AM69" s="335">
        <v>0</v>
      </c>
      <c r="AN69" s="172">
        <v>75</v>
      </c>
      <c r="AO69" s="124"/>
      <c r="AP69" s="335">
        <v>-25</v>
      </c>
      <c r="AQ69" s="335">
        <v>-20</v>
      </c>
      <c r="AR69" s="335">
        <v>-5</v>
      </c>
      <c r="AS69" s="335">
        <v>-14</v>
      </c>
      <c r="AT69" s="335">
        <v>-3</v>
      </c>
      <c r="AU69" s="335">
        <v>0</v>
      </c>
      <c r="AV69" s="335">
        <v>0</v>
      </c>
      <c r="AW69" s="335">
        <v>0</v>
      </c>
      <c r="AX69" s="336">
        <v>-67</v>
      </c>
      <c r="AY69" s="354">
        <f t="shared" si="24"/>
        <v>25</v>
      </c>
      <c r="AZ69" s="354">
        <f t="shared" si="24"/>
        <v>20</v>
      </c>
      <c r="BA69" s="354">
        <f t="shared" si="24"/>
        <v>5</v>
      </c>
      <c r="BB69" s="354">
        <f t="shared" si="24"/>
        <v>14</v>
      </c>
      <c r="BC69" s="354">
        <f t="shared" si="24"/>
        <v>3</v>
      </c>
      <c r="BD69" s="354">
        <f t="shared" si="35"/>
        <v>0</v>
      </c>
      <c r="BE69" s="354">
        <f t="shared" si="35"/>
        <v>0</v>
      </c>
      <c r="BF69" s="354">
        <f t="shared" si="35"/>
        <v>0</v>
      </c>
      <c r="BG69" s="354">
        <f t="shared" si="35"/>
        <v>67</v>
      </c>
      <c r="BH69" s="317"/>
      <c r="BI69" s="355">
        <f t="shared" si="21"/>
        <v>0.8</v>
      </c>
      <c r="BJ69" s="355">
        <f t="shared" si="22"/>
        <v>0.19999999999999996</v>
      </c>
      <c r="BK69" s="337">
        <v>14967.888000000006</v>
      </c>
      <c r="BL69" s="129">
        <f t="shared" si="12"/>
        <v>14967.888000000006</v>
      </c>
      <c r="BM69" s="340">
        <v>18477.915555555548</v>
      </c>
      <c r="BN69" s="129">
        <f t="shared" si="13"/>
        <v>18477.915555555548</v>
      </c>
      <c r="BO69" s="339">
        <v>183935.6</v>
      </c>
      <c r="BP69" s="129">
        <f t="shared" si="14"/>
        <v>183935.6</v>
      </c>
      <c r="BQ69" s="339">
        <v>254506.55999999997</v>
      </c>
      <c r="BR69" s="129">
        <f t="shared" si="15"/>
        <v>254506.55999999997</v>
      </c>
      <c r="BS69" s="339">
        <v>136717.65511111109</v>
      </c>
      <c r="BT69" s="129">
        <f t="shared" si="16"/>
        <v>136717.65511111109</v>
      </c>
      <c r="BU69" s="342">
        <v>84944.38400000002</v>
      </c>
      <c r="BV69" s="129">
        <f t="shared" si="17"/>
        <v>84944.38400000002</v>
      </c>
      <c r="BW69" s="343">
        <v>4200</v>
      </c>
      <c r="BX69" s="345">
        <f t="shared" si="23"/>
        <v>4200</v>
      </c>
      <c r="BY69" s="343">
        <v>1120</v>
      </c>
      <c r="BZ69" s="129">
        <f t="shared" si="25"/>
        <v>1120</v>
      </c>
      <c r="CA69" s="326"/>
      <c r="CB69" s="325"/>
    </row>
    <row r="70" spans="1:80" x14ac:dyDescent="0.25">
      <c r="A70" s="124" t="s">
        <v>713</v>
      </c>
      <c r="B70" s="124" t="s">
        <v>714</v>
      </c>
      <c r="C70" s="319" t="s">
        <v>715</v>
      </c>
      <c r="D70" s="319" t="s">
        <v>563</v>
      </c>
      <c r="E70" s="125" t="s">
        <v>178</v>
      </c>
      <c r="F70" s="331">
        <v>23037.999999999996</v>
      </c>
      <c r="G70" s="348">
        <f t="shared" si="18"/>
        <v>29446</v>
      </c>
      <c r="H70" s="332">
        <v>12</v>
      </c>
      <c r="I70" s="353">
        <f t="shared" si="19"/>
        <v>510</v>
      </c>
      <c r="J70" s="333">
        <v>392.62577777777778</v>
      </c>
      <c r="K70" s="333">
        <v>33</v>
      </c>
      <c r="L70" s="317"/>
      <c r="M70" s="332">
        <v>13797</v>
      </c>
      <c r="N70" s="332">
        <v>6576</v>
      </c>
      <c r="O70" s="332">
        <v>4087</v>
      </c>
      <c r="P70" s="332">
        <v>2940</v>
      </c>
      <c r="Q70" s="332">
        <v>1583</v>
      </c>
      <c r="R70" s="332">
        <v>296</v>
      </c>
      <c r="S70" s="332">
        <v>149</v>
      </c>
      <c r="T70" s="332">
        <v>18</v>
      </c>
      <c r="U70" s="332">
        <v>29446</v>
      </c>
      <c r="V70" s="124"/>
      <c r="W70" s="351">
        <f t="shared" si="27"/>
        <v>0.46855260476805</v>
      </c>
      <c r="X70" s="351">
        <f t="shared" si="28"/>
        <v>0.22332405080486314</v>
      </c>
      <c r="Y70" s="351">
        <f t="shared" si="29"/>
        <v>0.13879644094274265</v>
      </c>
      <c r="Z70" s="351">
        <f t="shared" si="30"/>
        <v>9.984378183794064E-2</v>
      </c>
      <c r="AA70" s="351">
        <f t="shared" si="31"/>
        <v>5.3759424030428583E-2</v>
      </c>
      <c r="AB70" s="351">
        <f t="shared" si="32"/>
        <v>1.0052299123819873E-2</v>
      </c>
      <c r="AC70" s="351">
        <f t="shared" si="33"/>
        <v>5.0601100319228416E-3</v>
      </c>
      <c r="AD70" s="351">
        <f t="shared" si="34"/>
        <v>6.1128846023228965E-4</v>
      </c>
      <c r="AE70" s="127"/>
      <c r="AF70" s="335">
        <v>11</v>
      </c>
      <c r="AG70" s="335">
        <v>121</v>
      </c>
      <c r="AH70" s="335">
        <v>174</v>
      </c>
      <c r="AI70" s="335">
        <v>105</v>
      </c>
      <c r="AJ70" s="335">
        <v>93</v>
      </c>
      <c r="AK70" s="335">
        <v>10</v>
      </c>
      <c r="AL70" s="335">
        <v>-2</v>
      </c>
      <c r="AM70" s="335">
        <v>1</v>
      </c>
      <c r="AN70" s="172">
        <v>513</v>
      </c>
      <c r="AO70" s="124"/>
      <c r="AP70" s="335">
        <v>0</v>
      </c>
      <c r="AQ70" s="335">
        <v>2</v>
      </c>
      <c r="AR70" s="335">
        <v>1</v>
      </c>
      <c r="AS70" s="335">
        <v>-1</v>
      </c>
      <c r="AT70" s="335">
        <v>0</v>
      </c>
      <c r="AU70" s="335">
        <v>0</v>
      </c>
      <c r="AV70" s="335">
        <v>1</v>
      </c>
      <c r="AW70" s="335">
        <v>0</v>
      </c>
      <c r="AX70" s="336">
        <v>3</v>
      </c>
      <c r="AY70" s="354">
        <f t="shared" si="24"/>
        <v>0</v>
      </c>
      <c r="AZ70" s="354">
        <f t="shared" si="24"/>
        <v>-2</v>
      </c>
      <c r="BA70" s="354">
        <f t="shared" si="24"/>
        <v>-1</v>
      </c>
      <c r="BB70" s="354">
        <f t="shared" si="24"/>
        <v>1</v>
      </c>
      <c r="BC70" s="354">
        <f t="shared" si="24"/>
        <v>0</v>
      </c>
      <c r="BD70" s="354">
        <f t="shared" si="35"/>
        <v>0</v>
      </c>
      <c r="BE70" s="354">
        <f t="shared" si="35"/>
        <v>-1</v>
      </c>
      <c r="BF70" s="354">
        <f t="shared" si="35"/>
        <v>0</v>
      </c>
      <c r="BG70" s="354">
        <f t="shared" si="35"/>
        <v>-3</v>
      </c>
      <c r="BH70" s="317"/>
      <c r="BI70" s="355">
        <f t="shared" si="21"/>
        <v>0.8</v>
      </c>
      <c r="BJ70" s="355">
        <f t="shared" si="22"/>
        <v>0.19999999999999996</v>
      </c>
      <c r="BK70" s="337">
        <v>415135.01333333337</v>
      </c>
      <c r="BL70" s="129">
        <f t="shared" si="12"/>
        <v>415135.01333333337</v>
      </c>
      <c r="BM70" s="340">
        <v>651254.48088888894</v>
      </c>
      <c r="BN70" s="129">
        <f t="shared" si="13"/>
        <v>651254.48088888894</v>
      </c>
      <c r="BO70" s="339">
        <v>534430.70844444446</v>
      </c>
      <c r="BP70" s="129">
        <f t="shared" si="14"/>
        <v>534430.70844444446</v>
      </c>
      <c r="BQ70" s="339">
        <v>542087.57333333325</v>
      </c>
      <c r="BR70" s="129">
        <f t="shared" si="15"/>
        <v>542087.57333333325</v>
      </c>
      <c r="BS70" s="339">
        <v>504895.3777777779</v>
      </c>
      <c r="BT70" s="129">
        <f t="shared" si="16"/>
        <v>504895.3777777779</v>
      </c>
      <c r="BU70" s="342">
        <v>488194.43555555551</v>
      </c>
      <c r="BV70" s="129">
        <f t="shared" si="17"/>
        <v>488194.43555555551</v>
      </c>
      <c r="BW70" s="343">
        <v>414214.90680888889</v>
      </c>
      <c r="BX70" s="345">
        <f t="shared" si="23"/>
        <v>414214.90680888889</v>
      </c>
      <c r="BY70" s="343">
        <v>335977.74447470572</v>
      </c>
      <c r="BZ70" s="129">
        <f t="shared" si="25"/>
        <v>335977.74447470572</v>
      </c>
      <c r="CA70" s="326"/>
      <c r="CB70" s="325"/>
    </row>
    <row r="71" spans="1:80" x14ac:dyDescent="0.25">
      <c r="A71" s="124" t="s">
        <v>716</v>
      </c>
      <c r="B71" s="124" t="s">
        <v>717</v>
      </c>
      <c r="C71" s="319"/>
      <c r="D71" s="319" t="s">
        <v>604</v>
      </c>
      <c r="E71" s="125" t="s">
        <v>179</v>
      </c>
      <c r="F71" s="331">
        <v>235663.77777777781</v>
      </c>
      <c r="G71" s="348">
        <f t="shared" si="18"/>
        <v>271275</v>
      </c>
      <c r="H71" s="332">
        <v>2742</v>
      </c>
      <c r="I71" s="353">
        <f t="shared" si="19"/>
        <v>3065</v>
      </c>
      <c r="J71" s="333">
        <v>1828.5671111111114</v>
      </c>
      <c r="K71" s="437">
        <v>912</v>
      </c>
      <c r="L71" s="317"/>
      <c r="M71" s="332">
        <v>63070</v>
      </c>
      <c r="N71" s="332">
        <v>69871</v>
      </c>
      <c r="O71" s="332">
        <v>57989</v>
      </c>
      <c r="P71" s="332">
        <v>42357</v>
      </c>
      <c r="Q71" s="332">
        <v>24660</v>
      </c>
      <c r="R71" s="332">
        <v>8811</v>
      </c>
      <c r="S71" s="332">
        <v>4136</v>
      </c>
      <c r="T71" s="332">
        <v>381</v>
      </c>
      <c r="U71" s="332">
        <v>271275</v>
      </c>
      <c r="V71" s="124"/>
      <c r="W71" s="351">
        <f t="shared" si="27"/>
        <v>0.23249470094922128</v>
      </c>
      <c r="X71" s="351">
        <f t="shared" si="28"/>
        <v>0.25756520136392957</v>
      </c>
      <c r="Y71" s="351">
        <f t="shared" si="29"/>
        <v>0.21376462998801954</v>
      </c>
      <c r="Z71" s="351">
        <f t="shared" si="30"/>
        <v>0.15614044788498757</v>
      </c>
      <c r="AA71" s="351">
        <f t="shared" si="31"/>
        <v>9.0904064141553775E-2</v>
      </c>
      <c r="AB71" s="351">
        <f t="shared" si="32"/>
        <v>3.2479955764445671E-2</v>
      </c>
      <c r="AC71" s="351">
        <f t="shared" si="33"/>
        <v>1.5246521057967007E-2</v>
      </c>
      <c r="AD71" s="351">
        <f t="shared" si="34"/>
        <v>1.4044788498755875E-3</v>
      </c>
      <c r="AE71" s="127"/>
      <c r="AF71" s="335">
        <v>339</v>
      </c>
      <c r="AG71" s="335">
        <v>842</v>
      </c>
      <c r="AH71" s="335">
        <v>719</v>
      </c>
      <c r="AI71" s="335">
        <v>378</v>
      </c>
      <c r="AJ71" s="335">
        <v>227</v>
      </c>
      <c r="AK71" s="335">
        <v>90</v>
      </c>
      <c r="AL71" s="335">
        <v>44</v>
      </c>
      <c r="AM71" s="335">
        <v>5</v>
      </c>
      <c r="AN71" s="172">
        <v>2644</v>
      </c>
      <c r="AO71" s="124"/>
      <c r="AP71" s="335">
        <v>-70</v>
      </c>
      <c r="AQ71" s="335">
        <v>-89</v>
      </c>
      <c r="AR71" s="335">
        <v>-160</v>
      </c>
      <c r="AS71" s="335">
        <v>-38</v>
      </c>
      <c r="AT71" s="335">
        <v>-44</v>
      </c>
      <c r="AU71" s="335">
        <v>-8</v>
      </c>
      <c r="AV71" s="335">
        <v>-9</v>
      </c>
      <c r="AW71" s="335">
        <v>-3</v>
      </c>
      <c r="AX71" s="336">
        <v>-421</v>
      </c>
      <c r="AY71" s="354">
        <f t="shared" ref="AY71:BF117" si="36">AP71*$AX$3</f>
        <v>70</v>
      </c>
      <c r="AZ71" s="354">
        <f t="shared" si="36"/>
        <v>89</v>
      </c>
      <c r="BA71" s="354">
        <f t="shared" si="36"/>
        <v>160</v>
      </c>
      <c r="BB71" s="354">
        <f t="shared" si="36"/>
        <v>38</v>
      </c>
      <c r="BC71" s="354">
        <f t="shared" si="36"/>
        <v>44</v>
      </c>
      <c r="BD71" s="354">
        <f t="shared" si="35"/>
        <v>8</v>
      </c>
      <c r="BE71" s="354">
        <f t="shared" si="35"/>
        <v>9</v>
      </c>
      <c r="BF71" s="354">
        <f t="shared" si="35"/>
        <v>3</v>
      </c>
      <c r="BG71" s="354">
        <f t="shared" si="35"/>
        <v>421</v>
      </c>
      <c r="BH71" s="317"/>
      <c r="BI71" s="355">
        <f t="shared" si="21"/>
        <v>1</v>
      </c>
      <c r="BJ71" s="355">
        <f t="shared" si="22"/>
        <v>0</v>
      </c>
      <c r="BK71" s="337">
        <v>1997957.186666667</v>
      </c>
      <c r="BL71" s="129">
        <f t="shared" ref="BL71:BL137" si="37">BK71</f>
        <v>1997957.186666667</v>
      </c>
      <c r="BM71" s="340">
        <v>3134920.1744444445</v>
      </c>
      <c r="BN71" s="129">
        <f t="shared" ref="BN71:BN137" si="38">BM71</f>
        <v>3134920.1744444445</v>
      </c>
      <c r="BO71" s="339">
        <v>4485031.7988888901</v>
      </c>
      <c r="BP71" s="129">
        <f t="shared" ref="BP71:BP137" si="39">BO71</f>
        <v>4485031.7988888901</v>
      </c>
      <c r="BQ71" s="339">
        <v>2878417.8666666662</v>
      </c>
      <c r="BR71" s="129">
        <f t="shared" ref="BR71:BR137" si="40">BQ71</f>
        <v>2878417.8666666662</v>
      </c>
      <c r="BS71" s="339">
        <v>3657347.1977777774</v>
      </c>
      <c r="BT71" s="129">
        <f t="shared" ref="BT71:BT137" si="41">BS71</f>
        <v>3657347.1977777774</v>
      </c>
      <c r="BU71" s="342">
        <v>3416759.6088888887</v>
      </c>
      <c r="BV71" s="129">
        <f t="shared" ref="BV71:BV137" si="42">BU71</f>
        <v>3416759.6088888887</v>
      </c>
      <c r="BW71" s="343">
        <v>2624839.1579022226</v>
      </c>
      <c r="BX71" s="345">
        <f t="shared" si="23"/>
        <v>2624839.1579022226</v>
      </c>
      <c r="BY71" s="343">
        <v>2289381.6061959462</v>
      </c>
      <c r="BZ71" s="129">
        <f t="shared" si="25"/>
        <v>2289381.6061959462</v>
      </c>
      <c r="CA71" s="326"/>
      <c r="CB71" s="325"/>
    </row>
    <row r="72" spans="1:80" x14ac:dyDescent="0.25">
      <c r="A72" s="124" t="s">
        <v>718</v>
      </c>
      <c r="B72" s="124" t="s">
        <v>719</v>
      </c>
      <c r="C72" s="319" t="s">
        <v>688</v>
      </c>
      <c r="D72" s="319" t="s">
        <v>604</v>
      </c>
      <c r="E72" s="125" t="s">
        <v>180</v>
      </c>
      <c r="F72" s="331">
        <v>46264.888888888883</v>
      </c>
      <c r="G72" s="348">
        <f t="shared" ref="G72:G138" si="43">U72</f>
        <v>43714</v>
      </c>
      <c r="H72" s="332">
        <v>481</v>
      </c>
      <c r="I72" s="353">
        <f t="shared" ref="I72:I138" si="44">AN72+BG72</f>
        <v>598</v>
      </c>
      <c r="J72" s="333">
        <v>453.49599999999998</v>
      </c>
      <c r="K72" s="333">
        <v>208</v>
      </c>
      <c r="L72" s="317"/>
      <c r="M72" s="332">
        <v>3622</v>
      </c>
      <c r="N72" s="332">
        <v>5229</v>
      </c>
      <c r="O72" s="332">
        <v>11017</v>
      </c>
      <c r="P72" s="332">
        <v>7376</v>
      </c>
      <c r="Q72" s="332">
        <v>6448</v>
      </c>
      <c r="R72" s="332">
        <v>4790</v>
      </c>
      <c r="S72" s="332">
        <v>4524</v>
      </c>
      <c r="T72" s="332">
        <v>708</v>
      </c>
      <c r="U72" s="332">
        <v>43714</v>
      </c>
      <c r="V72" s="124"/>
      <c r="W72" s="351">
        <f t="shared" si="27"/>
        <v>8.2856750697716974E-2</v>
      </c>
      <c r="X72" s="351">
        <f t="shared" si="28"/>
        <v>0.11961842887862012</v>
      </c>
      <c r="Y72" s="351">
        <f t="shared" si="29"/>
        <v>0.25202452303609829</v>
      </c>
      <c r="Z72" s="351">
        <f t="shared" si="30"/>
        <v>0.16873312897469919</v>
      </c>
      <c r="AA72" s="351">
        <f t="shared" si="31"/>
        <v>0.14750423205380428</v>
      </c>
      <c r="AB72" s="351">
        <f t="shared" si="32"/>
        <v>0.10957587958091229</v>
      </c>
      <c r="AC72" s="351">
        <f t="shared" si="33"/>
        <v>0.10349087248936267</v>
      </c>
      <c r="AD72" s="351">
        <f t="shared" si="34"/>
        <v>1.6196184288786202E-2</v>
      </c>
      <c r="AE72" s="127"/>
      <c r="AF72" s="335">
        <v>62</v>
      </c>
      <c r="AG72" s="335">
        <v>89</v>
      </c>
      <c r="AH72" s="335">
        <v>201</v>
      </c>
      <c r="AI72" s="335">
        <v>151</v>
      </c>
      <c r="AJ72" s="335">
        <v>109</v>
      </c>
      <c r="AK72" s="335">
        <v>84</v>
      </c>
      <c r="AL72" s="335">
        <v>51</v>
      </c>
      <c r="AM72" s="335">
        <v>11</v>
      </c>
      <c r="AN72" s="172">
        <v>758</v>
      </c>
      <c r="AO72" s="124"/>
      <c r="AP72" s="335">
        <v>41</v>
      </c>
      <c r="AQ72" s="335">
        <v>7</v>
      </c>
      <c r="AR72" s="335">
        <v>41</v>
      </c>
      <c r="AS72" s="335">
        <v>24</v>
      </c>
      <c r="AT72" s="335">
        <v>22</v>
      </c>
      <c r="AU72" s="335">
        <v>4</v>
      </c>
      <c r="AV72" s="335">
        <v>14</v>
      </c>
      <c r="AW72" s="335">
        <v>7</v>
      </c>
      <c r="AX72" s="336">
        <v>160</v>
      </c>
      <c r="AY72" s="354">
        <f t="shared" si="36"/>
        <v>-41</v>
      </c>
      <c r="AZ72" s="354">
        <f t="shared" si="36"/>
        <v>-7</v>
      </c>
      <c r="BA72" s="354">
        <f t="shared" si="36"/>
        <v>-41</v>
      </c>
      <c r="BB72" s="354">
        <f t="shared" si="36"/>
        <v>-24</v>
      </c>
      <c r="BC72" s="354">
        <f t="shared" si="36"/>
        <v>-22</v>
      </c>
      <c r="BD72" s="354">
        <f t="shared" si="35"/>
        <v>-4</v>
      </c>
      <c r="BE72" s="354">
        <f t="shared" si="35"/>
        <v>-14</v>
      </c>
      <c r="BF72" s="354">
        <f t="shared" si="35"/>
        <v>-7</v>
      </c>
      <c r="BG72" s="354">
        <f t="shared" si="35"/>
        <v>-160</v>
      </c>
      <c r="BH72" s="317"/>
      <c r="BI72" s="355">
        <f t="shared" ref="BI72:BI138" si="45">IF(C72="",1,0.8)</f>
        <v>0.8</v>
      </c>
      <c r="BJ72" s="355">
        <f t="shared" ref="BJ72:BJ138" si="46">1-BI72</f>
        <v>0.19999999999999996</v>
      </c>
      <c r="BK72" s="337">
        <v>240381.72266666667</v>
      </c>
      <c r="BL72" s="129">
        <f t="shared" si="37"/>
        <v>240381.72266666667</v>
      </c>
      <c r="BM72" s="340">
        <v>503782.22488888889</v>
      </c>
      <c r="BN72" s="129">
        <f t="shared" si="38"/>
        <v>503782.22488888889</v>
      </c>
      <c r="BO72" s="339">
        <v>630007.94666666677</v>
      </c>
      <c r="BP72" s="129">
        <f t="shared" si="39"/>
        <v>630007.94666666677</v>
      </c>
      <c r="BQ72" s="339">
        <v>575659.30666666664</v>
      </c>
      <c r="BR72" s="129">
        <f t="shared" si="40"/>
        <v>575659.30666666664</v>
      </c>
      <c r="BS72" s="339">
        <v>614958.304</v>
      </c>
      <c r="BT72" s="129">
        <f t="shared" si="41"/>
        <v>614958.304</v>
      </c>
      <c r="BU72" s="342">
        <v>685825.88977777772</v>
      </c>
      <c r="BV72" s="129">
        <f t="shared" si="42"/>
        <v>685825.88977777772</v>
      </c>
      <c r="BW72" s="343">
        <v>649378.2371982222</v>
      </c>
      <c r="BX72" s="345">
        <f t="shared" ref="BX72:BX138" si="47">BW72</f>
        <v>649378.2371982222</v>
      </c>
      <c r="BY72" s="343">
        <v>1254950.6880781334</v>
      </c>
      <c r="BZ72" s="129">
        <f t="shared" ref="BZ72:BZ135" si="48">BY72</f>
        <v>1254950.6880781334</v>
      </c>
      <c r="CA72" s="326"/>
      <c r="CB72" s="325"/>
    </row>
    <row r="73" spans="1:80" x14ac:dyDescent="0.25">
      <c r="A73" s="124" t="s">
        <v>720</v>
      </c>
      <c r="B73" s="124" t="s">
        <v>721</v>
      </c>
      <c r="C73" s="319"/>
      <c r="D73" s="319" t="s">
        <v>611</v>
      </c>
      <c r="E73" s="125" t="s">
        <v>181</v>
      </c>
      <c r="F73" s="331">
        <v>111841</v>
      </c>
      <c r="G73" s="348">
        <f t="shared" si="43"/>
        <v>142177</v>
      </c>
      <c r="H73" s="332">
        <v>1336</v>
      </c>
      <c r="I73" s="353">
        <f t="shared" si="44"/>
        <v>1479</v>
      </c>
      <c r="J73" s="333">
        <v>759.74711111111105</v>
      </c>
      <c r="K73" s="333">
        <v>223</v>
      </c>
      <c r="L73" s="317"/>
      <c r="M73" s="332">
        <v>57790</v>
      </c>
      <c r="N73" s="332">
        <v>42328</v>
      </c>
      <c r="O73" s="332">
        <v>23761</v>
      </c>
      <c r="P73" s="332">
        <v>9669</v>
      </c>
      <c r="Q73" s="332">
        <v>4703</v>
      </c>
      <c r="R73" s="332">
        <v>2352</v>
      </c>
      <c r="S73" s="332">
        <v>1405</v>
      </c>
      <c r="T73" s="332">
        <v>169</v>
      </c>
      <c r="U73" s="332">
        <v>142177</v>
      </c>
      <c r="V73" s="124"/>
      <c r="W73" s="351">
        <f t="shared" si="27"/>
        <v>0.40646518072543381</v>
      </c>
      <c r="X73" s="351">
        <f t="shared" si="28"/>
        <v>0.29771341356196851</v>
      </c>
      <c r="Y73" s="351">
        <f t="shared" si="29"/>
        <v>0.16712267103680623</v>
      </c>
      <c r="Z73" s="351">
        <f t="shared" si="30"/>
        <v>6.8006780280917445E-2</v>
      </c>
      <c r="AA73" s="351">
        <f t="shared" si="31"/>
        <v>3.3078486675059963E-2</v>
      </c>
      <c r="AB73" s="351">
        <f t="shared" si="32"/>
        <v>1.6542760080744425E-2</v>
      </c>
      <c r="AC73" s="351">
        <f t="shared" si="33"/>
        <v>9.88204843258755E-3</v>
      </c>
      <c r="AD73" s="351">
        <f t="shared" si="34"/>
        <v>1.1886592064820612E-3</v>
      </c>
      <c r="AE73" s="127"/>
      <c r="AF73" s="335">
        <v>491</v>
      </c>
      <c r="AG73" s="335">
        <v>431</v>
      </c>
      <c r="AH73" s="335">
        <v>261</v>
      </c>
      <c r="AI73" s="335">
        <v>228</v>
      </c>
      <c r="AJ73" s="335">
        <v>27</v>
      </c>
      <c r="AK73" s="335">
        <v>8</v>
      </c>
      <c r="AL73" s="335">
        <v>3</v>
      </c>
      <c r="AM73" s="335">
        <v>2</v>
      </c>
      <c r="AN73" s="172">
        <v>1451</v>
      </c>
      <c r="AO73" s="124"/>
      <c r="AP73" s="335">
        <v>0</v>
      </c>
      <c r="AQ73" s="335">
        <v>0</v>
      </c>
      <c r="AR73" s="335">
        <v>-7</v>
      </c>
      <c r="AS73" s="335">
        <v>-12</v>
      </c>
      <c r="AT73" s="335">
        <v>-4</v>
      </c>
      <c r="AU73" s="335">
        <v>-2</v>
      </c>
      <c r="AV73" s="335">
        <v>-3</v>
      </c>
      <c r="AW73" s="335">
        <v>0</v>
      </c>
      <c r="AX73" s="336">
        <v>-28</v>
      </c>
      <c r="AY73" s="354">
        <f t="shared" si="36"/>
        <v>0</v>
      </c>
      <c r="AZ73" s="354">
        <f t="shared" si="36"/>
        <v>0</v>
      </c>
      <c r="BA73" s="354">
        <f t="shared" si="36"/>
        <v>7</v>
      </c>
      <c r="BB73" s="354">
        <f t="shared" si="36"/>
        <v>12</v>
      </c>
      <c r="BC73" s="354">
        <f t="shared" si="36"/>
        <v>4</v>
      </c>
      <c r="BD73" s="354">
        <f t="shared" si="35"/>
        <v>2</v>
      </c>
      <c r="BE73" s="354">
        <f t="shared" si="35"/>
        <v>3</v>
      </c>
      <c r="BF73" s="354">
        <f t="shared" si="35"/>
        <v>0</v>
      </c>
      <c r="BG73" s="354">
        <f t="shared" si="35"/>
        <v>28</v>
      </c>
      <c r="BH73" s="317"/>
      <c r="BI73" s="355">
        <f t="shared" si="45"/>
        <v>1</v>
      </c>
      <c r="BJ73" s="355">
        <f t="shared" si="46"/>
        <v>0</v>
      </c>
      <c r="BK73" s="337">
        <v>1372696.0533333335</v>
      </c>
      <c r="BL73" s="129">
        <f t="shared" si="37"/>
        <v>1372696.0533333335</v>
      </c>
      <c r="BM73" s="340">
        <v>1479360.894444444</v>
      </c>
      <c r="BN73" s="129">
        <f t="shared" si="38"/>
        <v>1479360.894444444</v>
      </c>
      <c r="BO73" s="339">
        <v>1553529.5222222225</v>
      </c>
      <c r="BP73" s="129">
        <f t="shared" si="39"/>
        <v>1553529.5222222225</v>
      </c>
      <c r="BQ73" s="339">
        <v>1306429.5999999999</v>
      </c>
      <c r="BR73" s="129">
        <f t="shared" si="40"/>
        <v>1306429.5999999999</v>
      </c>
      <c r="BS73" s="339">
        <v>1372349.3333333335</v>
      </c>
      <c r="BT73" s="129">
        <f t="shared" si="41"/>
        <v>1372349.3333333335</v>
      </c>
      <c r="BU73" s="342">
        <v>2328562.6</v>
      </c>
      <c r="BV73" s="129">
        <f t="shared" si="42"/>
        <v>2328562.6</v>
      </c>
      <c r="BW73" s="343">
        <v>1053937.4041955555</v>
      </c>
      <c r="BX73" s="345">
        <f t="shared" si="47"/>
        <v>1053937.4041955555</v>
      </c>
      <c r="BY73" s="343">
        <v>305274.03299311385</v>
      </c>
      <c r="BZ73" s="129">
        <f t="shared" si="48"/>
        <v>305274.03299311385</v>
      </c>
      <c r="CA73" s="326"/>
      <c r="CB73" s="325"/>
    </row>
    <row r="74" spans="1:80" x14ac:dyDescent="0.25">
      <c r="A74" s="124" t="s">
        <v>722</v>
      </c>
      <c r="B74" s="124" t="s">
        <v>723</v>
      </c>
      <c r="C74" s="319" t="s">
        <v>724</v>
      </c>
      <c r="D74" s="319" t="s">
        <v>589</v>
      </c>
      <c r="E74" s="125" t="s">
        <v>182</v>
      </c>
      <c r="F74" s="331">
        <v>26140.333333333336</v>
      </c>
      <c r="G74" s="348">
        <f t="shared" si="43"/>
        <v>27414</v>
      </c>
      <c r="H74" s="332">
        <v>430</v>
      </c>
      <c r="I74" s="353">
        <f t="shared" si="44"/>
        <v>-22</v>
      </c>
      <c r="J74" s="333">
        <v>0</v>
      </c>
      <c r="K74" s="333">
        <v>24</v>
      </c>
      <c r="L74" s="317"/>
      <c r="M74" s="332">
        <v>4282</v>
      </c>
      <c r="N74" s="332">
        <v>6207</v>
      </c>
      <c r="O74" s="332">
        <v>6005</v>
      </c>
      <c r="P74" s="332">
        <v>4290</v>
      </c>
      <c r="Q74" s="332">
        <v>3236</v>
      </c>
      <c r="R74" s="332">
        <v>2004</v>
      </c>
      <c r="S74" s="332">
        <v>1284</v>
      </c>
      <c r="T74" s="332">
        <v>106</v>
      </c>
      <c r="U74" s="332">
        <v>27414</v>
      </c>
      <c r="V74" s="124"/>
      <c r="W74" s="351">
        <f t="shared" si="27"/>
        <v>0.15619756328883053</v>
      </c>
      <c r="X74" s="351">
        <f t="shared" si="28"/>
        <v>0.22641715911578025</v>
      </c>
      <c r="Y74" s="351">
        <f t="shared" si="29"/>
        <v>0.21904866126796527</v>
      </c>
      <c r="Z74" s="351">
        <f t="shared" si="30"/>
        <v>0.15648938498577369</v>
      </c>
      <c r="AA74" s="351">
        <f t="shared" si="31"/>
        <v>0.11804187641351134</v>
      </c>
      <c r="AB74" s="351">
        <f t="shared" si="32"/>
        <v>7.3101335084263516E-2</v>
      </c>
      <c r="AC74" s="351">
        <f t="shared" si="33"/>
        <v>4.683738235937842E-2</v>
      </c>
      <c r="AD74" s="351">
        <f t="shared" si="34"/>
        <v>3.8666374844969725E-3</v>
      </c>
      <c r="AE74" s="127"/>
      <c r="AF74" s="335">
        <v>-1</v>
      </c>
      <c r="AG74" s="335">
        <v>44</v>
      </c>
      <c r="AH74" s="335">
        <v>48</v>
      </c>
      <c r="AI74" s="335">
        <v>-1</v>
      </c>
      <c r="AJ74" s="335">
        <v>3</v>
      </c>
      <c r="AK74" s="335">
        <v>-5</v>
      </c>
      <c r="AL74" s="335">
        <v>5</v>
      </c>
      <c r="AM74" s="335">
        <v>0</v>
      </c>
      <c r="AN74" s="172">
        <v>93</v>
      </c>
      <c r="AO74" s="124"/>
      <c r="AP74" s="335">
        <v>10</v>
      </c>
      <c r="AQ74" s="335">
        <v>33</v>
      </c>
      <c r="AR74" s="335">
        <v>29</v>
      </c>
      <c r="AS74" s="335">
        <v>15</v>
      </c>
      <c r="AT74" s="335">
        <v>11</v>
      </c>
      <c r="AU74" s="335">
        <v>10</v>
      </c>
      <c r="AV74" s="335">
        <v>4</v>
      </c>
      <c r="AW74" s="335">
        <v>3</v>
      </c>
      <c r="AX74" s="336">
        <v>115</v>
      </c>
      <c r="AY74" s="354">
        <f t="shared" si="36"/>
        <v>-10</v>
      </c>
      <c r="AZ74" s="354">
        <f t="shared" si="36"/>
        <v>-33</v>
      </c>
      <c r="BA74" s="354">
        <f t="shared" si="36"/>
        <v>-29</v>
      </c>
      <c r="BB74" s="354">
        <f t="shared" si="36"/>
        <v>-15</v>
      </c>
      <c r="BC74" s="354">
        <f t="shared" si="36"/>
        <v>-11</v>
      </c>
      <c r="BD74" s="354">
        <f t="shared" si="35"/>
        <v>-10</v>
      </c>
      <c r="BE74" s="354">
        <f t="shared" si="35"/>
        <v>-4</v>
      </c>
      <c r="BF74" s="354">
        <f t="shared" si="35"/>
        <v>-3</v>
      </c>
      <c r="BG74" s="354">
        <f t="shared" si="35"/>
        <v>-115</v>
      </c>
      <c r="BH74" s="317"/>
      <c r="BI74" s="355">
        <f t="shared" si="45"/>
        <v>0.8</v>
      </c>
      <c r="BJ74" s="355">
        <f t="shared" si="46"/>
        <v>0.19999999999999996</v>
      </c>
      <c r="BK74" s="337">
        <v>229123.82399999999</v>
      </c>
      <c r="BL74" s="129">
        <f t="shared" si="37"/>
        <v>229123.82399999999</v>
      </c>
      <c r="BM74" s="340">
        <v>172750.96533333336</v>
      </c>
      <c r="BN74" s="129">
        <f t="shared" si="38"/>
        <v>172750.96533333336</v>
      </c>
      <c r="BO74" s="339">
        <v>186452.35733333335</v>
      </c>
      <c r="BP74" s="129">
        <f t="shared" si="39"/>
        <v>186452.35733333335</v>
      </c>
      <c r="BQ74" s="339">
        <v>203105.70666666667</v>
      </c>
      <c r="BR74" s="129">
        <f t="shared" si="40"/>
        <v>203105.70666666667</v>
      </c>
      <c r="BS74" s="339">
        <v>2520</v>
      </c>
      <c r="BT74" s="129">
        <f t="shared" si="41"/>
        <v>2520</v>
      </c>
      <c r="BU74" s="342">
        <v>292540.65244444448</v>
      </c>
      <c r="BV74" s="129">
        <f t="shared" si="42"/>
        <v>292540.65244444448</v>
      </c>
      <c r="BW74" s="343">
        <v>131961.19495111113</v>
      </c>
      <c r="BX74" s="345">
        <f t="shared" si="47"/>
        <v>131961.19495111113</v>
      </c>
      <c r="BY74" s="343">
        <v>85613.440619386383</v>
      </c>
      <c r="BZ74" s="129">
        <f t="shared" si="48"/>
        <v>85613.440619386383</v>
      </c>
      <c r="CA74" s="326"/>
      <c r="CB74" s="325"/>
    </row>
    <row r="75" spans="1:80" x14ac:dyDescent="0.25">
      <c r="A75" s="124" t="s">
        <v>725</v>
      </c>
      <c r="B75" s="124" t="s">
        <v>726</v>
      </c>
      <c r="C75" s="319" t="s">
        <v>553</v>
      </c>
      <c r="D75" s="319" t="s">
        <v>554</v>
      </c>
      <c r="E75" s="125" t="s">
        <v>183</v>
      </c>
      <c r="F75" s="423">
        <v>42423.444444444438</v>
      </c>
      <c r="G75" s="348">
        <f t="shared" si="43"/>
        <v>44997</v>
      </c>
      <c r="H75" s="332">
        <v>30</v>
      </c>
      <c r="I75" s="353">
        <f t="shared" si="44"/>
        <v>353</v>
      </c>
      <c r="J75" s="425">
        <v>160.30622222</v>
      </c>
      <c r="K75" s="333">
        <v>172</v>
      </c>
      <c r="L75" s="317"/>
      <c r="M75" s="332">
        <v>1165</v>
      </c>
      <c r="N75" s="332">
        <v>7084</v>
      </c>
      <c r="O75" s="332">
        <v>21607</v>
      </c>
      <c r="P75" s="332">
        <v>8667</v>
      </c>
      <c r="Q75" s="332">
        <v>3771</v>
      </c>
      <c r="R75" s="332">
        <v>2233</v>
      </c>
      <c r="S75" s="332">
        <v>461</v>
      </c>
      <c r="T75" s="332">
        <v>9</v>
      </c>
      <c r="U75" s="332">
        <v>44997</v>
      </c>
      <c r="V75" s="124"/>
      <c r="W75" s="351">
        <f t="shared" si="27"/>
        <v>2.5890614929884214E-2</v>
      </c>
      <c r="X75" s="351">
        <f t="shared" si="28"/>
        <v>0.157432717736738</v>
      </c>
      <c r="Y75" s="351">
        <f t="shared" si="29"/>
        <v>0.48018756806009288</v>
      </c>
      <c r="Z75" s="351">
        <f t="shared" si="30"/>
        <v>0.19261284085605707</v>
      </c>
      <c r="AA75" s="351">
        <f t="shared" si="31"/>
        <v>8.3805587039135945E-2</v>
      </c>
      <c r="AB75" s="351">
        <f t="shared" si="32"/>
        <v>4.9625530590928287E-2</v>
      </c>
      <c r="AC75" s="351">
        <f t="shared" si="33"/>
        <v>1.0245127452941307E-2</v>
      </c>
      <c r="AD75" s="351">
        <f t="shared" si="34"/>
        <v>2.0001333422228149E-4</v>
      </c>
      <c r="AE75" s="127"/>
      <c r="AF75" s="420">
        <v>7</v>
      </c>
      <c r="AG75" s="420">
        <v>113</v>
      </c>
      <c r="AH75" s="420">
        <v>100</v>
      </c>
      <c r="AI75" s="420">
        <v>74</v>
      </c>
      <c r="AJ75" s="420">
        <v>27</v>
      </c>
      <c r="AK75" s="420">
        <v>19</v>
      </c>
      <c r="AL75" s="420">
        <v>3</v>
      </c>
      <c r="AM75" s="420">
        <v>0</v>
      </c>
      <c r="AN75" s="172">
        <v>343</v>
      </c>
      <c r="AO75" s="124"/>
      <c r="AP75" s="335">
        <v>-5</v>
      </c>
      <c r="AQ75" s="335">
        <v>0</v>
      </c>
      <c r="AR75" s="335">
        <v>-5</v>
      </c>
      <c r="AS75" s="335">
        <v>3</v>
      </c>
      <c r="AT75" s="335">
        <v>-1</v>
      </c>
      <c r="AU75" s="335">
        <v>-1</v>
      </c>
      <c r="AV75" s="335">
        <v>-1</v>
      </c>
      <c r="AW75" s="335">
        <v>0</v>
      </c>
      <c r="AX75" s="336">
        <v>-10</v>
      </c>
      <c r="AY75" s="354">
        <f t="shared" si="36"/>
        <v>5</v>
      </c>
      <c r="AZ75" s="354">
        <f t="shared" si="36"/>
        <v>0</v>
      </c>
      <c r="BA75" s="354">
        <f t="shared" si="36"/>
        <v>5</v>
      </c>
      <c r="BB75" s="354">
        <f t="shared" si="36"/>
        <v>-3</v>
      </c>
      <c r="BC75" s="354">
        <f t="shared" si="36"/>
        <v>1</v>
      </c>
      <c r="BD75" s="354">
        <f t="shared" si="35"/>
        <v>1</v>
      </c>
      <c r="BE75" s="354">
        <f t="shared" si="35"/>
        <v>1</v>
      </c>
      <c r="BF75" s="354">
        <f t="shared" si="35"/>
        <v>0</v>
      </c>
      <c r="BG75" s="354">
        <f t="shared" si="35"/>
        <v>10</v>
      </c>
      <c r="BH75" s="317"/>
      <c r="BI75" s="355">
        <f t="shared" si="45"/>
        <v>0.8</v>
      </c>
      <c r="BJ75" s="355">
        <f t="shared" si="46"/>
        <v>0.19999999999999996</v>
      </c>
      <c r="BK75" s="337">
        <v>477309.31733333343</v>
      </c>
      <c r="BL75" s="129">
        <f t="shared" si="37"/>
        <v>477309.31733333343</v>
      </c>
      <c r="BM75" s="340">
        <v>454296.46933333337</v>
      </c>
      <c r="BN75" s="129">
        <f t="shared" si="38"/>
        <v>454296.46933333337</v>
      </c>
      <c r="BO75" s="339">
        <v>183969.2826666667</v>
      </c>
      <c r="BP75" s="129">
        <f t="shared" si="39"/>
        <v>183969.2826666667</v>
      </c>
      <c r="BQ75" s="339">
        <v>201201.28</v>
      </c>
      <c r="BR75" s="129">
        <f t="shared" si="40"/>
        <v>201201.28</v>
      </c>
      <c r="BS75" s="339">
        <v>256643.39022222222</v>
      </c>
      <c r="BT75" s="129">
        <f t="shared" si="41"/>
        <v>256643.39022222222</v>
      </c>
      <c r="BU75" s="342">
        <v>307142.42844444443</v>
      </c>
      <c r="BV75" s="129">
        <f t="shared" si="42"/>
        <v>307142.42844444443</v>
      </c>
      <c r="BW75" s="343">
        <v>482947.02247822221</v>
      </c>
      <c r="BX75" s="345">
        <f t="shared" si="47"/>
        <v>482947.02247822221</v>
      </c>
      <c r="BY75" s="343">
        <v>420570.54184372968</v>
      </c>
      <c r="BZ75" s="129">
        <f t="shared" si="48"/>
        <v>420570.54184372968</v>
      </c>
      <c r="CA75" s="326"/>
      <c r="CB75" s="325"/>
    </row>
    <row r="76" spans="1:80" x14ac:dyDescent="0.25">
      <c r="A76" s="124" t="s">
        <v>727</v>
      </c>
      <c r="B76" s="124" t="s">
        <v>728</v>
      </c>
      <c r="C76" s="319"/>
      <c r="D76" s="319" t="s">
        <v>582</v>
      </c>
      <c r="E76" s="125" t="s">
        <v>184</v>
      </c>
      <c r="F76" s="331">
        <v>157952.11111111109</v>
      </c>
      <c r="G76" s="348">
        <f t="shared" si="43"/>
        <v>157013</v>
      </c>
      <c r="H76" s="332">
        <v>1521</v>
      </c>
      <c r="I76" s="353">
        <f t="shared" si="44"/>
        <v>1710</v>
      </c>
      <c r="J76" s="333">
        <v>1025.3026666666667</v>
      </c>
      <c r="K76" s="333">
        <v>155</v>
      </c>
      <c r="L76" s="317"/>
      <c r="M76" s="332">
        <v>3781</v>
      </c>
      <c r="N76" s="332">
        <v>22638</v>
      </c>
      <c r="O76" s="332">
        <v>48997</v>
      </c>
      <c r="P76" s="332">
        <v>39284</v>
      </c>
      <c r="Q76" s="332">
        <v>22507</v>
      </c>
      <c r="R76" s="332">
        <v>11698</v>
      </c>
      <c r="S76" s="332">
        <v>7465</v>
      </c>
      <c r="T76" s="332">
        <v>643</v>
      </c>
      <c r="U76" s="332">
        <v>157013</v>
      </c>
      <c r="V76" s="124"/>
      <c r="W76" s="351">
        <f t="shared" si="27"/>
        <v>2.4080808595466619E-2</v>
      </c>
      <c r="X76" s="351">
        <f t="shared" si="28"/>
        <v>0.14417914440205587</v>
      </c>
      <c r="Y76" s="351">
        <f t="shared" si="29"/>
        <v>0.31205696343614858</v>
      </c>
      <c r="Z76" s="351">
        <f t="shared" si="30"/>
        <v>0.25019584365625774</v>
      </c>
      <c r="AA76" s="351">
        <f t="shared" si="31"/>
        <v>0.14334481858190087</v>
      </c>
      <c r="AB76" s="351">
        <f t="shared" si="32"/>
        <v>7.4503385070026046E-2</v>
      </c>
      <c r="AC76" s="351">
        <f t="shared" si="33"/>
        <v>4.7543833950055091E-2</v>
      </c>
      <c r="AD76" s="351">
        <f t="shared" si="34"/>
        <v>4.0952023080891393E-3</v>
      </c>
      <c r="AE76" s="127"/>
      <c r="AF76" s="335">
        <v>85</v>
      </c>
      <c r="AG76" s="335">
        <v>281</v>
      </c>
      <c r="AH76" s="335">
        <v>676</v>
      </c>
      <c r="AI76" s="335">
        <v>478</v>
      </c>
      <c r="AJ76" s="335">
        <v>299</v>
      </c>
      <c r="AK76" s="335">
        <v>129</v>
      </c>
      <c r="AL76" s="335">
        <v>19</v>
      </c>
      <c r="AM76" s="335">
        <v>0</v>
      </c>
      <c r="AN76" s="172">
        <v>1967</v>
      </c>
      <c r="AO76" s="124"/>
      <c r="AP76" s="335">
        <v>-21</v>
      </c>
      <c r="AQ76" s="335">
        <v>31</v>
      </c>
      <c r="AR76" s="335">
        <v>78</v>
      </c>
      <c r="AS76" s="335">
        <v>86</v>
      </c>
      <c r="AT76" s="335">
        <v>47</v>
      </c>
      <c r="AU76" s="335">
        <v>11</v>
      </c>
      <c r="AV76" s="335">
        <v>25</v>
      </c>
      <c r="AW76" s="335">
        <v>0</v>
      </c>
      <c r="AX76" s="336">
        <v>257</v>
      </c>
      <c r="AY76" s="354">
        <f t="shared" si="36"/>
        <v>21</v>
      </c>
      <c r="AZ76" s="354">
        <f t="shared" si="36"/>
        <v>-31</v>
      </c>
      <c r="BA76" s="354">
        <f t="shared" si="36"/>
        <v>-78</v>
      </c>
      <c r="BB76" s="354">
        <f t="shared" si="36"/>
        <v>-86</v>
      </c>
      <c r="BC76" s="354">
        <f t="shared" si="36"/>
        <v>-47</v>
      </c>
      <c r="BD76" s="354">
        <f t="shared" si="35"/>
        <v>-11</v>
      </c>
      <c r="BE76" s="354">
        <f t="shared" si="35"/>
        <v>-25</v>
      </c>
      <c r="BF76" s="354">
        <f t="shared" si="35"/>
        <v>0</v>
      </c>
      <c r="BG76" s="354">
        <f t="shared" si="35"/>
        <v>-257</v>
      </c>
      <c r="BH76" s="317"/>
      <c r="BI76" s="355">
        <f t="shared" si="45"/>
        <v>1</v>
      </c>
      <c r="BJ76" s="355">
        <f t="shared" si="46"/>
        <v>0</v>
      </c>
      <c r="BK76" s="337">
        <v>2201846.6866666665</v>
      </c>
      <c r="BL76" s="129">
        <f t="shared" si="37"/>
        <v>2201846.6866666665</v>
      </c>
      <c r="BM76" s="340">
        <v>2022731.111111111</v>
      </c>
      <c r="BN76" s="129">
        <f t="shared" si="38"/>
        <v>2022731.111111111</v>
      </c>
      <c r="BO76" s="339">
        <v>1215087.4244444445</v>
      </c>
      <c r="BP76" s="129">
        <f t="shared" si="39"/>
        <v>1215087.4244444445</v>
      </c>
      <c r="BQ76" s="339">
        <v>2872593.4666666659</v>
      </c>
      <c r="BR76" s="129">
        <f t="shared" si="40"/>
        <v>2872593.4666666659</v>
      </c>
      <c r="BS76" s="339">
        <v>1337708.7866666666</v>
      </c>
      <c r="BT76" s="129">
        <f t="shared" si="41"/>
        <v>1337708.7866666666</v>
      </c>
      <c r="BU76" s="342">
        <v>2100750.3844444444</v>
      </c>
      <c r="BV76" s="129">
        <f t="shared" si="42"/>
        <v>2100750.3844444444</v>
      </c>
      <c r="BW76" s="343">
        <v>990757.96051555488</v>
      </c>
      <c r="BX76" s="345">
        <f t="shared" si="47"/>
        <v>990757.96051555488</v>
      </c>
      <c r="BY76" s="343">
        <v>1824966.2963980269</v>
      </c>
      <c r="BZ76" s="129">
        <f t="shared" si="48"/>
        <v>1824966.2963980269</v>
      </c>
      <c r="CA76" s="326"/>
      <c r="CB76" s="325"/>
    </row>
    <row r="77" spans="1:80" x14ac:dyDescent="0.25">
      <c r="A77" s="124" t="s">
        <v>729</v>
      </c>
      <c r="B77" s="124" t="s">
        <v>730</v>
      </c>
      <c r="C77" s="319" t="s">
        <v>656</v>
      </c>
      <c r="D77" s="319" t="s">
        <v>578</v>
      </c>
      <c r="E77" s="125" t="s">
        <v>185</v>
      </c>
      <c r="F77" s="331">
        <v>67279.333333333328</v>
      </c>
      <c r="G77" s="348">
        <f t="shared" si="43"/>
        <v>64267</v>
      </c>
      <c r="H77" s="332">
        <v>522</v>
      </c>
      <c r="I77" s="353">
        <f t="shared" si="44"/>
        <v>516</v>
      </c>
      <c r="J77" s="333">
        <v>318.10488888888898</v>
      </c>
      <c r="K77" s="333">
        <v>427</v>
      </c>
      <c r="L77" s="317"/>
      <c r="M77" s="332">
        <v>1223</v>
      </c>
      <c r="N77" s="332">
        <v>8050</v>
      </c>
      <c r="O77" s="332">
        <v>19441</v>
      </c>
      <c r="P77" s="332">
        <v>15364</v>
      </c>
      <c r="Q77" s="332">
        <v>8938</v>
      </c>
      <c r="R77" s="332">
        <v>5571</v>
      </c>
      <c r="S77" s="332">
        <v>4920</v>
      </c>
      <c r="T77" s="332">
        <v>760</v>
      </c>
      <c r="U77" s="332">
        <v>64267</v>
      </c>
      <c r="V77" s="124"/>
      <c r="W77" s="351">
        <f t="shared" si="27"/>
        <v>1.9029984284313878E-2</v>
      </c>
      <c r="X77" s="351">
        <f t="shared" si="28"/>
        <v>0.12525868641760157</v>
      </c>
      <c r="Y77" s="351">
        <f t="shared" si="29"/>
        <v>0.30250361771982509</v>
      </c>
      <c r="Z77" s="351">
        <f t="shared" si="30"/>
        <v>0.23906515007702242</v>
      </c>
      <c r="AA77" s="351">
        <f t="shared" si="31"/>
        <v>0.1390760421367109</v>
      </c>
      <c r="AB77" s="351">
        <f t="shared" si="32"/>
        <v>8.6685235035087987E-2</v>
      </c>
      <c r="AC77" s="351">
        <f t="shared" si="33"/>
        <v>7.6555619524794991E-2</v>
      </c>
      <c r="AD77" s="351">
        <f t="shared" si="34"/>
        <v>1.182566480464313E-2</v>
      </c>
      <c r="AE77" s="127"/>
      <c r="AF77" s="335">
        <v>4</v>
      </c>
      <c r="AG77" s="335">
        <v>25</v>
      </c>
      <c r="AH77" s="335">
        <v>245</v>
      </c>
      <c r="AI77" s="335">
        <v>59</v>
      </c>
      <c r="AJ77" s="335">
        <v>200</v>
      </c>
      <c r="AK77" s="335">
        <v>62</v>
      </c>
      <c r="AL77" s="335">
        <v>49</v>
      </c>
      <c r="AM77" s="335">
        <v>4</v>
      </c>
      <c r="AN77" s="172">
        <v>648</v>
      </c>
      <c r="AO77" s="124"/>
      <c r="AP77" s="335">
        <v>3</v>
      </c>
      <c r="AQ77" s="335">
        <v>26</v>
      </c>
      <c r="AR77" s="335">
        <v>59</v>
      </c>
      <c r="AS77" s="335">
        <v>14</v>
      </c>
      <c r="AT77" s="335">
        <v>3</v>
      </c>
      <c r="AU77" s="335">
        <v>6</v>
      </c>
      <c r="AV77" s="335">
        <v>23</v>
      </c>
      <c r="AW77" s="335">
        <v>-2</v>
      </c>
      <c r="AX77" s="336">
        <v>132</v>
      </c>
      <c r="AY77" s="354">
        <f t="shared" si="36"/>
        <v>-3</v>
      </c>
      <c r="AZ77" s="354">
        <f t="shared" si="36"/>
        <v>-26</v>
      </c>
      <c r="BA77" s="354">
        <f t="shared" si="36"/>
        <v>-59</v>
      </c>
      <c r="BB77" s="354">
        <f t="shared" si="36"/>
        <v>-14</v>
      </c>
      <c r="BC77" s="354">
        <f t="shared" si="36"/>
        <v>-3</v>
      </c>
      <c r="BD77" s="354">
        <f t="shared" si="35"/>
        <v>-6</v>
      </c>
      <c r="BE77" s="354">
        <f t="shared" si="35"/>
        <v>-23</v>
      </c>
      <c r="BF77" s="354">
        <f t="shared" si="35"/>
        <v>2</v>
      </c>
      <c r="BG77" s="354">
        <f t="shared" si="35"/>
        <v>-132</v>
      </c>
      <c r="BH77" s="317"/>
      <c r="BI77" s="355">
        <f t="shared" si="45"/>
        <v>0.8</v>
      </c>
      <c r="BJ77" s="355">
        <f t="shared" si="46"/>
        <v>0.19999999999999996</v>
      </c>
      <c r="BK77" s="337">
        <v>324943.89333333331</v>
      </c>
      <c r="BL77" s="129">
        <f t="shared" si="37"/>
        <v>324943.89333333331</v>
      </c>
      <c r="BM77" s="340">
        <v>556988.6755555555</v>
      </c>
      <c r="BN77" s="129">
        <f t="shared" si="38"/>
        <v>556988.6755555555</v>
      </c>
      <c r="BO77" s="339">
        <v>624903.82400000014</v>
      </c>
      <c r="BP77" s="129">
        <f t="shared" si="39"/>
        <v>624903.82400000014</v>
      </c>
      <c r="BQ77" s="339">
        <v>627628.37333333341</v>
      </c>
      <c r="BR77" s="129">
        <f t="shared" si="40"/>
        <v>627628.37333333341</v>
      </c>
      <c r="BS77" s="339">
        <v>476318.70044444449</v>
      </c>
      <c r="BT77" s="129">
        <f t="shared" si="41"/>
        <v>476318.70044444449</v>
      </c>
      <c r="BU77" s="342">
        <v>880671.74222222238</v>
      </c>
      <c r="BV77" s="129">
        <f t="shared" si="42"/>
        <v>880671.74222222238</v>
      </c>
      <c r="BW77" s="343">
        <v>489735.3821155554</v>
      </c>
      <c r="BX77" s="345">
        <f t="shared" si="47"/>
        <v>489735.3821155554</v>
      </c>
      <c r="BY77" s="343">
        <v>263321.40846137248</v>
      </c>
      <c r="BZ77" s="129">
        <f t="shared" si="48"/>
        <v>263321.40846137248</v>
      </c>
      <c r="CA77" s="326"/>
      <c r="CB77" s="325"/>
    </row>
    <row r="78" spans="1:80" x14ac:dyDescent="0.25">
      <c r="A78" s="124" t="s">
        <v>731</v>
      </c>
      <c r="B78" s="124" t="s">
        <v>732</v>
      </c>
      <c r="C78" s="319"/>
      <c r="D78" s="319" t="s">
        <v>733</v>
      </c>
      <c r="E78" s="125" t="s">
        <v>186</v>
      </c>
      <c r="F78" s="331">
        <v>40721.888888888891</v>
      </c>
      <c r="G78" s="348">
        <f t="shared" si="43"/>
        <v>50685</v>
      </c>
      <c r="H78" s="332">
        <v>592</v>
      </c>
      <c r="I78" s="353">
        <f t="shared" si="44"/>
        <v>450</v>
      </c>
      <c r="J78" s="333">
        <v>238.11244444444444</v>
      </c>
      <c r="K78" s="333">
        <v>78</v>
      </c>
      <c r="L78" s="317"/>
      <c r="M78" s="332">
        <v>22774</v>
      </c>
      <c r="N78" s="332">
        <v>10536</v>
      </c>
      <c r="O78" s="332">
        <v>7253</v>
      </c>
      <c r="P78" s="332">
        <v>5307</v>
      </c>
      <c r="Q78" s="332">
        <v>2996</v>
      </c>
      <c r="R78" s="332">
        <v>1218</v>
      </c>
      <c r="S78" s="332">
        <v>549</v>
      </c>
      <c r="T78" s="332">
        <v>52</v>
      </c>
      <c r="U78" s="332">
        <v>50685</v>
      </c>
      <c r="V78" s="124"/>
      <c r="W78" s="351">
        <f t="shared" si="27"/>
        <v>0.44932425766992207</v>
      </c>
      <c r="X78" s="351">
        <f t="shared" si="28"/>
        <v>0.20787215152411956</v>
      </c>
      <c r="Y78" s="351">
        <f t="shared" si="29"/>
        <v>0.14309953635197789</v>
      </c>
      <c r="Z78" s="351">
        <f t="shared" si="30"/>
        <v>0.10470553418171057</v>
      </c>
      <c r="AA78" s="351">
        <f t="shared" si="31"/>
        <v>5.9110190391634607E-2</v>
      </c>
      <c r="AB78" s="351">
        <f t="shared" si="32"/>
        <v>2.4030778336786032E-2</v>
      </c>
      <c r="AC78" s="351">
        <f t="shared" si="33"/>
        <v>1.0831606984314885E-2</v>
      </c>
      <c r="AD78" s="351">
        <f t="shared" si="34"/>
        <v>1.0259445595343791E-3</v>
      </c>
      <c r="AE78" s="127"/>
      <c r="AF78" s="335">
        <v>35</v>
      </c>
      <c r="AG78" s="335">
        <v>252</v>
      </c>
      <c r="AH78" s="335">
        <v>84</v>
      </c>
      <c r="AI78" s="335">
        <v>78</v>
      </c>
      <c r="AJ78" s="335">
        <v>35</v>
      </c>
      <c r="AK78" s="335">
        <v>16</v>
      </c>
      <c r="AL78" s="335">
        <v>1</v>
      </c>
      <c r="AM78" s="335">
        <v>-1</v>
      </c>
      <c r="AN78" s="172">
        <v>500</v>
      </c>
      <c r="AO78" s="124"/>
      <c r="AP78" s="335">
        <v>53</v>
      </c>
      <c r="AQ78" s="335">
        <v>-12</v>
      </c>
      <c r="AR78" s="335">
        <v>6</v>
      </c>
      <c r="AS78" s="335">
        <v>-4</v>
      </c>
      <c r="AT78" s="335">
        <v>4</v>
      </c>
      <c r="AU78" s="335">
        <v>3</v>
      </c>
      <c r="AV78" s="335">
        <v>0</v>
      </c>
      <c r="AW78" s="335">
        <v>0</v>
      </c>
      <c r="AX78" s="336">
        <v>50</v>
      </c>
      <c r="AY78" s="354">
        <f t="shared" si="36"/>
        <v>-53</v>
      </c>
      <c r="AZ78" s="354">
        <f t="shared" si="36"/>
        <v>12</v>
      </c>
      <c r="BA78" s="354">
        <f t="shared" si="36"/>
        <v>-6</v>
      </c>
      <c r="BB78" s="354">
        <f t="shared" si="36"/>
        <v>4</v>
      </c>
      <c r="BC78" s="354">
        <f t="shared" si="36"/>
        <v>-4</v>
      </c>
      <c r="BD78" s="354">
        <f t="shared" si="35"/>
        <v>-3</v>
      </c>
      <c r="BE78" s="354">
        <f t="shared" si="35"/>
        <v>0</v>
      </c>
      <c r="BF78" s="354">
        <f t="shared" si="35"/>
        <v>0</v>
      </c>
      <c r="BG78" s="354">
        <f t="shared" si="35"/>
        <v>-50</v>
      </c>
      <c r="BH78" s="317"/>
      <c r="BI78" s="355">
        <f t="shared" si="45"/>
        <v>1</v>
      </c>
      <c r="BJ78" s="355">
        <f t="shared" si="46"/>
        <v>0</v>
      </c>
      <c r="BK78" s="337">
        <v>274411.28000000003</v>
      </c>
      <c r="BL78" s="129">
        <f t="shared" si="37"/>
        <v>274411.28000000003</v>
      </c>
      <c r="BM78" s="340">
        <v>306080.39222222223</v>
      </c>
      <c r="BN78" s="129">
        <f t="shared" si="38"/>
        <v>306080.39222222223</v>
      </c>
      <c r="BO78" s="339">
        <v>289089.61444444448</v>
      </c>
      <c r="BP78" s="129">
        <f t="shared" si="39"/>
        <v>289089.61444444448</v>
      </c>
      <c r="BQ78" s="339">
        <v>401672.2666666666</v>
      </c>
      <c r="BR78" s="129">
        <f t="shared" si="40"/>
        <v>401672.2666666666</v>
      </c>
      <c r="BS78" s="339">
        <v>541704.60444444441</v>
      </c>
      <c r="BT78" s="129">
        <f t="shared" si="41"/>
        <v>541704.60444444441</v>
      </c>
      <c r="BU78" s="342">
        <v>837549.56444444449</v>
      </c>
      <c r="BV78" s="129">
        <f t="shared" si="42"/>
        <v>837549.56444444449</v>
      </c>
      <c r="BW78" s="343">
        <v>158589.11982222224</v>
      </c>
      <c r="BX78" s="345">
        <f t="shared" si="47"/>
        <v>158589.11982222224</v>
      </c>
      <c r="BY78" s="343">
        <v>291530.07145057537</v>
      </c>
      <c r="BZ78" s="129">
        <f t="shared" si="48"/>
        <v>291530.07145057537</v>
      </c>
      <c r="CA78" s="326"/>
      <c r="CB78" s="325"/>
    </row>
    <row r="79" spans="1:80" x14ac:dyDescent="0.25">
      <c r="A79" s="124" t="s">
        <v>734</v>
      </c>
      <c r="B79" s="124" t="s">
        <v>735</v>
      </c>
      <c r="C79" s="319" t="s">
        <v>571</v>
      </c>
      <c r="D79" s="319" t="s">
        <v>554</v>
      </c>
      <c r="E79" s="125" t="s">
        <v>187</v>
      </c>
      <c r="F79" s="331">
        <v>44140.444444444438</v>
      </c>
      <c r="G79" s="348">
        <f t="shared" si="43"/>
        <v>45834</v>
      </c>
      <c r="H79" s="332">
        <v>253</v>
      </c>
      <c r="I79" s="353">
        <f t="shared" si="44"/>
        <v>1054</v>
      </c>
      <c r="J79" s="333">
        <v>988.43822222222229</v>
      </c>
      <c r="K79" s="333">
        <v>171</v>
      </c>
      <c r="L79" s="317"/>
      <c r="M79" s="332">
        <v>1658</v>
      </c>
      <c r="N79" s="332">
        <v>6787</v>
      </c>
      <c r="O79" s="332">
        <v>14761</v>
      </c>
      <c r="P79" s="332">
        <v>12308</v>
      </c>
      <c r="Q79" s="332">
        <v>6487</v>
      </c>
      <c r="R79" s="332">
        <v>2712</v>
      </c>
      <c r="S79" s="332">
        <v>1062</v>
      </c>
      <c r="T79" s="332">
        <v>59</v>
      </c>
      <c r="U79" s="332">
        <v>45834</v>
      </c>
      <c r="V79" s="124"/>
      <c r="W79" s="351">
        <f t="shared" si="27"/>
        <v>3.6174019286992189E-2</v>
      </c>
      <c r="X79" s="351">
        <f t="shared" si="28"/>
        <v>0.14807784614041977</v>
      </c>
      <c r="Y79" s="351">
        <f t="shared" si="29"/>
        <v>0.32205349740367412</v>
      </c>
      <c r="Z79" s="351">
        <f t="shared" si="30"/>
        <v>0.26853427586507833</v>
      </c>
      <c r="AA79" s="351">
        <f t="shared" si="31"/>
        <v>0.14153248680019201</v>
      </c>
      <c r="AB79" s="351">
        <f t="shared" si="32"/>
        <v>5.9170048435659116E-2</v>
      </c>
      <c r="AC79" s="351">
        <f t="shared" si="33"/>
        <v>2.3170572064406335E-2</v>
      </c>
      <c r="AD79" s="351">
        <f t="shared" si="34"/>
        <v>1.2872540035781298E-3</v>
      </c>
      <c r="AE79" s="127"/>
      <c r="AF79" s="335">
        <v>3</v>
      </c>
      <c r="AG79" s="335">
        <v>-4</v>
      </c>
      <c r="AH79" s="335">
        <v>139</v>
      </c>
      <c r="AI79" s="335">
        <v>496</v>
      </c>
      <c r="AJ79" s="335">
        <v>345</v>
      </c>
      <c r="AK79" s="335">
        <v>93</v>
      </c>
      <c r="AL79" s="335">
        <v>15</v>
      </c>
      <c r="AM79" s="335">
        <v>0</v>
      </c>
      <c r="AN79" s="172">
        <v>1087</v>
      </c>
      <c r="AO79" s="124"/>
      <c r="AP79" s="335">
        <v>-2</v>
      </c>
      <c r="AQ79" s="335">
        <v>-2</v>
      </c>
      <c r="AR79" s="335">
        <v>21</v>
      </c>
      <c r="AS79" s="335">
        <v>8</v>
      </c>
      <c r="AT79" s="335">
        <v>4</v>
      </c>
      <c r="AU79" s="335">
        <v>4</v>
      </c>
      <c r="AV79" s="335">
        <v>0</v>
      </c>
      <c r="AW79" s="335">
        <v>0</v>
      </c>
      <c r="AX79" s="336">
        <v>33</v>
      </c>
      <c r="AY79" s="354">
        <f t="shared" si="36"/>
        <v>2</v>
      </c>
      <c r="AZ79" s="354">
        <f t="shared" si="36"/>
        <v>2</v>
      </c>
      <c r="BA79" s="354">
        <f t="shared" si="36"/>
        <v>-21</v>
      </c>
      <c r="BB79" s="354">
        <f t="shared" si="36"/>
        <v>-8</v>
      </c>
      <c r="BC79" s="354">
        <f t="shared" si="36"/>
        <v>-4</v>
      </c>
      <c r="BD79" s="354">
        <f t="shared" si="35"/>
        <v>-4</v>
      </c>
      <c r="BE79" s="354">
        <f t="shared" si="35"/>
        <v>0</v>
      </c>
      <c r="BF79" s="354">
        <f t="shared" si="35"/>
        <v>0</v>
      </c>
      <c r="BG79" s="354">
        <f t="shared" si="35"/>
        <v>-33</v>
      </c>
      <c r="BH79" s="317"/>
      <c r="BI79" s="355">
        <f t="shared" si="45"/>
        <v>0.8</v>
      </c>
      <c r="BJ79" s="355">
        <f t="shared" si="46"/>
        <v>0.19999999999999996</v>
      </c>
      <c r="BK79" s="337">
        <v>239102.41600000003</v>
      </c>
      <c r="BL79" s="129">
        <f t="shared" si="37"/>
        <v>239102.41600000003</v>
      </c>
      <c r="BM79" s="340">
        <v>534198.4035555555</v>
      </c>
      <c r="BN79" s="129">
        <f t="shared" si="38"/>
        <v>534198.4035555555</v>
      </c>
      <c r="BO79" s="339">
        <v>552440.52888888901</v>
      </c>
      <c r="BP79" s="129">
        <f t="shared" si="39"/>
        <v>552440.52888888901</v>
      </c>
      <c r="BQ79" s="339">
        <v>613279.57333333325</v>
      </c>
      <c r="BR79" s="129">
        <f t="shared" si="40"/>
        <v>613279.57333333325</v>
      </c>
      <c r="BS79" s="339">
        <v>717306.33066666673</v>
      </c>
      <c r="BT79" s="129">
        <f t="shared" si="41"/>
        <v>717306.33066666673</v>
      </c>
      <c r="BU79" s="342">
        <v>903670.2453333335</v>
      </c>
      <c r="BV79" s="129">
        <f t="shared" si="42"/>
        <v>903670.2453333335</v>
      </c>
      <c r="BW79" s="343">
        <v>883585.90692977794</v>
      </c>
      <c r="BX79" s="345">
        <f t="shared" si="47"/>
        <v>883585.90692977794</v>
      </c>
      <c r="BY79" s="343">
        <v>1616670.2242932988</v>
      </c>
      <c r="BZ79" s="129">
        <f t="shared" si="48"/>
        <v>1616670.2242932988</v>
      </c>
      <c r="CA79" s="326"/>
      <c r="CB79" s="325"/>
    </row>
    <row r="80" spans="1:80" x14ac:dyDescent="0.25">
      <c r="A80" s="124" t="s">
        <v>736</v>
      </c>
      <c r="B80" s="124" t="s">
        <v>737</v>
      </c>
      <c r="C80" s="319" t="s">
        <v>715</v>
      </c>
      <c r="D80" s="319" t="s">
        <v>563</v>
      </c>
      <c r="E80" s="125" t="s">
        <v>188</v>
      </c>
      <c r="F80" s="331">
        <v>34984.555555555555</v>
      </c>
      <c r="G80" s="348">
        <f t="shared" si="43"/>
        <v>35950</v>
      </c>
      <c r="H80" s="332">
        <v>87</v>
      </c>
      <c r="I80" s="353">
        <f t="shared" si="44"/>
        <v>783</v>
      </c>
      <c r="J80" s="333">
        <v>722.95066666666673</v>
      </c>
      <c r="K80" s="333">
        <v>40</v>
      </c>
      <c r="L80" s="317"/>
      <c r="M80" s="332">
        <v>3807</v>
      </c>
      <c r="N80" s="332">
        <v>8458</v>
      </c>
      <c r="O80" s="332">
        <v>8207</v>
      </c>
      <c r="P80" s="332">
        <v>5434</v>
      </c>
      <c r="Q80" s="332">
        <v>4613</v>
      </c>
      <c r="R80" s="332">
        <v>2955</v>
      </c>
      <c r="S80" s="332">
        <v>2325</v>
      </c>
      <c r="T80" s="332">
        <v>151</v>
      </c>
      <c r="U80" s="332">
        <v>35950</v>
      </c>
      <c r="V80" s="124"/>
      <c r="W80" s="351">
        <f t="shared" si="27"/>
        <v>0.10589707927677329</v>
      </c>
      <c r="X80" s="351">
        <f t="shared" si="28"/>
        <v>0.23527121001390822</v>
      </c>
      <c r="Y80" s="351">
        <f t="shared" si="29"/>
        <v>0.22828929068150208</v>
      </c>
      <c r="Z80" s="351">
        <f t="shared" si="30"/>
        <v>0.15115438108484006</v>
      </c>
      <c r="AA80" s="351">
        <f t="shared" si="31"/>
        <v>0.12831710709318497</v>
      </c>
      <c r="AB80" s="351">
        <f t="shared" si="32"/>
        <v>8.219749652294854E-2</v>
      </c>
      <c r="AC80" s="351">
        <f t="shared" si="33"/>
        <v>6.4673157162726008E-2</v>
      </c>
      <c r="AD80" s="351">
        <f t="shared" si="34"/>
        <v>4.2002781641168286E-3</v>
      </c>
      <c r="AE80" s="127"/>
      <c r="AF80" s="335">
        <v>48</v>
      </c>
      <c r="AG80" s="335">
        <v>38</v>
      </c>
      <c r="AH80" s="335">
        <v>270</v>
      </c>
      <c r="AI80" s="335">
        <v>77</v>
      </c>
      <c r="AJ80" s="335">
        <v>158</v>
      </c>
      <c r="AK80" s="335">
        <v>128</v>
      </c>
      <c r="AL80" s="335">
        <v>59</v>
      </c>
      <c r="AM80" s="335">
        <v>2</v>
      </c>
      <c r="AN80" s="172">
        <v>780</v>
      </c>
      <c r="AO80" s="124"/>
      <c r="AP80" s="335">
        <v>6</v>
      </c>
      <c r="AQ80" s="335">
        <v>-3</v>
      </c>
      <c r="AR80" s="335">
        <v>-2</v>
      </c>
      <c r="AS80" s="335">
        <v>-2</v>
      </c>
      <c r="AT80" s="335">
        <v>-2</v>
      </c>
      <c r="AU80" s="335">
        <v>-1</v>
      </c>
      <c r="AV80" s="335">
        <v>0</v>
      </c>
      <c r="AW80" s="335">
        <v>1</v>
      </c>
      <c r="AX80" s="336">
        <v>-3</v>
      </c>
      <c r="AY80" s="354">
        <f t="shared" si="36"/>
        <v>-6</v>
      </c>
      <c r="AZ80" s="354">
        <f t="shared" si="36"/>
        <v>3</v>
      </c>
      <c r="BA80" s="354">
        <f t="shared" si="36"/>
        <v>2</v>
      </c>
      <c r="BB80" s="354">
        <f t="shared" si="36"/>
        <v>2</v>
      </c>
      <c r="BC80" s="354">
        <f t="shared" si="36"/>
        <v>2</v>
      </c>
      <c r="BD80" s="354">
        <f t="shared" si="35"/>
        <v>1</v>
      </c>
      <c r="BE80" s="354">
        <f t="shared" si="35"/>
        <v>0</v>
      </c>
      <c r="BF80" s="354">
        <f t="shared" si="35"/>
        <v>-1</v>
      </c>
      <c r="BG80" s="354">
        <f t="shared" si="35"/>
        <v>3</v>
      </c>
      <c r="BH80" s="317"/>
      <c r="BI80" s="355">
        <f t="shared" si="45"/>
        <v>0.8</v>
      </c>
      <c r="BJ80" s="355">
        <f t="shared" si="46"/>
        <v>0.19999999999999996</v>
      </c>
      <c r="BK80" s="337">
        <v>169763.99466666669</v>
      </c>
      <c r="BL80" s="129">
        <f t="shared" si="37"/>
        <v>169763.99466666669</v>
      </c>
      <c r="BM80" s="340">
        <v>219424.11555555556</v>
      </c>
      <c r="BN80" s="129">
        <f t="shared" si="38"/>
        <v>219424.11555555556</v>
      </c>
      <c r="BO80" s="339">
        <v>218257.77155555558</v>
      </c>
      <c r="BP80" s="129">
        <f t="shared" si="39"/>
        <v>218257.77155555558</v>
      </c>
      <c r="BQ80" s="339">
        <v>125713.28000000001</v>
      </c>
      <c r="BR80" s="129">
        <f t="shared" si="40"/>
        <v>125713.28000000001</v>
      </c>
      <c r="BS80" s="339">
        <v>491938.9297777777</v>
      </c>
      <c r="BT80" s="129">
        <f t="shared" si="41"/>
        <v>491938.9297777777</v>
      </c>
      <c r="BU80" s="342">
        <v>504292.3075555556</v>
      </c>
      <c r="BV80" s="129">
        <f t="shared" si="42"/>
        <v>504292.3075555556</v>
      </c>
      <c r="BW80" s="343">
        <v>815109.8006755556</v>
      </c>
      <c r="BX80" s="345">
        <f t="shared" si="47"/>
        <v>815109.8006755556</v>
      </c>
      <c r="BY80" s="343">
        <v>765549.74418589007</v>
      </c>
      <c r="BZ80" s="129">
        <f t="shared" si="48"/>
        <v>765549.74418589007</v>
      </c>
      <c r="CA80" s="326"/>
      <c r="CB80" s="325"/>
    </row>
    <row r="81" spans="1:80" x14ac:dyDescent="0.25">
      <c r="A81" s="124" t="s">
        <v>738</v>
      </c>
      <c r="B81" s="124" t="s">
        <v>739</v>
      </c>
      <c r="C81" s="319"/>
      <c r="D81" s="319" t="s">
        <v>563</v>
      </c>
      <c r="E81" s="125" t="s">
        <v>189</v>
      </c>
      <c r="F81" s="331">
        <v>85878.666666666672</v>
      </c>
      <c r="G81" s="348">
        <f t="shared" si="43"/>
        <v>110194</v>
      </c>
      <c r="H81" s="332">
        <v>1135</v>
      </c>
      <c r="I81" s="353">
        <f t="shared" si="44"/>
        <v>572</v>
      </c>
      <c r="J81" s="333">
        <v>141.70755555555559</v>
      </c>
      <c r="K81" s="333">
        <v>101</v>
      </c>
      <c r="L81" s="317"/>
      <c r="M81" s="332">
        <v>56636</v>
      </c>
      <c r="N81" s="332">
        <v>21283</v>
      </c>
      <c r="O81" s="332">
        <v>16448</v>
      </c>
      <c r="P81" s="332">
        <v>8451</v>
      </c>
      <c r="Q81" s="332">
        <v>4415</v>
      </c>
      <c r="R81" s="332">
        <v>2269</v>
      </c>
      <c r="S81" s="332">
        <v>644</v>
      </c>
      <c r="T81" s="332">
        <v>48</v>
      </c>
      <c r="U81" s="332">
        <v>110194</v>
      </c>
      <c r="V81" s="124"/>
      <c r="W81" s="351">
        <f t="shared" si="27"/>
        <v>0.51396627765577074</v>
      </c>
      <c r="X81" s="351">
        <f t="shared" si="28"/>
        <v>0.19314118736047334</v>
      </c>
      <c r="Y81" s="351">
        <f t="shared" si="29"/>
        <v>0.14926402526453345</v>
      </c>
      <c r="Z81" s="351">
        <f t="shared" si="30"/>
        <v>7.669201589923226E-2</v>
      </c>
      <c r="AA81" s="351">
        <f t="shared" si="31"/>
        <v>4.0065702306840666E-2</v>
      </c>
      <c r="AB81" s="351">
        <f t="shared" si="32"/>
        <v>2.0590957765395577E-2</v>
      </c>
      <c r="AC81" s="351">
        <f t="shared" si="33"/>
        <v>5.844238343285478E-3</v>
      </c>
      <c r="AD81" s="351">
        <f t="shared" si="34"/>
        <v>4.3559540446848284E-4</v>
      </c>
      <c r="AE81" s="127"/>
      <c r="AF81" s="335">
        <v>134</v>
      </c>
      <c r="AG81" s="335">
        <v>221</v>
      </c>
      <c r="AH81" s="335">
        <v>80</v>
      </c>
      <c r="AI81" s="335">
        <v>62</v>
      </c>
      <c r="AJ81" s="335">
        <v>71</v>
      </c>
      <c r="AK81" s="335">
        <v>11</v>
      </c>
      <c r="AL81" s="335">
        <v>2</v>
      </c>
      <c r="AM81" s="335">
        <v>0</v>
      </c>
      <c r="AN81" s="172">
        <v>581</v>
      </c>
      <c r="AO81" s="124"/>
      <c r="AP81" s="335">
        <v>-18</v>
      </c>
      <c r="AQ81" s="335">
        <v>9</v>
      </c>
      <c r="AR81" s="335">
        <v>14</v>
      </c>
      <c r="AS81" s="335">
        <v>-2</v>
      </c>
      <c r="AT81" s="335">
        <v>1</v>
      </c>
      <c r="AU81" s="335">
        <v>1</v>
      </c>
      <c r="AV81" s="335">
        <v>3</v>
      </c>
      <c r="AW81" s="335">
        <v>1</v>
      </c>
      <c r="AX81" s="336">
        <v>9</v>
      </c>
      <c r="AY81" s="354">
        <f t="shared" si="36"/>
        <v>18</v>
      </c>
      <c r="AZ81" s="354">
        <f t="shared" si="36"/>
        <v>-9</v>
      </c>
      <c r="BA81" s="354">
        <f t="shared" si="36"/>
        <v>-14</v>
      </c>
      <c r="BB81" s="354">
        <f t="shared" si="36"/>
        <v>2</v>
      </c>
      <c r="BC81" s="354">
        <f t="shared" si="36"/>
        <v>-1</v>
      </c>
      <c r="BD81" s="354">
        <f t="shared" si="35"/>
        <v>-1</v>
      </c>
      <c r="BE81" s="354">
        <f t="shared" si="35"/>
        <v>-3</v>
      </c>
      <c r="BF81" s="354">
        <f t="shared" si="35"/>
        <v>-1</v>
      </c>
      <c r="BG81" s="354">
        <f t="shared" si="35"/>
        <v>-9</v>
      </c>
      <c r="BH81" s="317"/>
      <c r="BI81" s="355">
        <f t="shared" si="45"/>
        <v>1</v>
      </c>
      <c r="BJ81" s="355">
        <f t="shared" si="46"/>
        <v>0</v>
      </c>
      <c r="BK81" s="337">
        <v>1004575.56</v>
      </c>
      <c r="BL81" s="129">
        <f t="shared" si="37"/>
        <v>1004575.56</v>
      </c>
      <c r="BM81" s="340">
        <v>934470.95333333325</v>
      </c>
      <c r="BN81" s="129">
        <f t="shared" si="38"/>
        <v>934470.95333333325</v>
      </c>
      <c r="BO81" s="339">
        <v>605300.98666666669</v>
      </c>
      <c r="BP81" s="129">
        <f t="shared" si="39"/>
        <v>605300.98666666669</v>
      </c>
      <c r="BQ81" s="339">
        <v>765813.46666666656</v>
      </c>
      <c r="BR81" s="129">
        <f t="shared" si="40"/>
        <v>765813.46666666656</v>
      </c>
      <c r="BS81" s="339">
        <v>462919.42888888891</v>
      </c>
      <c r="BT81" s="129">
        <f t="shared" si="41"/>
        <v>462919.42888888891</v>
      </c>
      <c r="BU81" s="342">
        <v>880923.38444444456</v>
      </c>
      <c r="BV81" s="129">
        <f t="shared" si="42"/>
        <v>880923.38444444456</v>
      </c>
      <c r="BW81" s="343">
        <v>233465.16426666683</v>
      </c>
      <c r="BX81" s="345">
        <f t="shared" si="47"/>
        <v>233465.16426666683</v>
      </c>
      <c r="BY81" s="343">
        <v>307631.72323234665</v>
      </c>
      <c r="BZ81" s="129">
        <f t="shared" si="48"/>
        <v>307631.72323234665</v>
      </c>
      <c r="CA81" s="326"/>
      <c r="CB81" s="325"/>
    </row>
    <row r="82" spans="1:80" x14ac:dyDescent="0.25">
      <c r="A82" s="124" t="s">
        <v>740</v>
      </c>
      <c r="B82" s="124" t="s">
        <v>741</v>
      </c>
      <c r="C82" s="319" t="s">
        <v>562</v>
      </c>
      <c r="D82" s="319" t="s">
        <v>563</v>
      </c>
      <c r="E82" s="125" t="s">
        <v>190</v>
      </c>
      <c r="F82" s="331">
        <v>33557.333333333336</v>
      </c>
      <c r="G82" s="348">
        <f t="shared" si="43"/>
        <v>33963</v>
      </c>
      <c r="H82" s="332">
        <v>475</v>
      </c>
      <c r="I82" s="353">
        <f t="shared" si="44"/>
        <v>292</v>
      </c>
      <c r="J82" s="333">
        <v>157.77066666666664</v>
      </c>
      <c r="K82" s="333">
        <v>24</v>
      </c>
      <c r="L82" s="317"/>
      <c r="M82" s="332">
        <v>3511</v>
      </c>
      <c r="N82" s="332">
        <v>7281</v>
      </c>
      <c r="O82" s="332">
        <v>7416</v>
      </c>
      <c r="P82" s="332">
        <v>5615</v>
      </c>
      <c r="Q82" s="332">
        <v>4943</v>
      </c>
      <c r="R82" s="332">
        <v>2990</v>
      </c>
      <c r="S82" s="332">
        <v>2076</v>
      </c>
      <c r="T82" s="332">
        <v>131</v>
      </c>
      <c r="U82" s="332">
        <v>33963</v>
      </c>
      <c r="V82" s="124"/>
      <c r="W82" s="351">
        <f t="shared" si="27"/>
        <v>0.10337720460501133</v>
      </c>
      <c r="X82" s="351">
        <f t="shared" si="28"/>
        <v>0.21438035509230632</v>
      </c>
      <c r="Y82" s="351">
        <f t="shared" si="29"/>
        <v>0.21835526896917234</v>
      </c>
      <c r="Z82" s="351">
        <f t="shared" si="30"/>
        <v>0.16532697347113035</v>
      </c>
      <c r="AA82" s="351">
        <f t="shared" si="31"/>
        <v>0.14554073550628624</v>
      </c>
      <c r="AB82" s="351">
        <f t="shared" si="32"/>
        <v>8.8036981420958102E-2</v>
      </c>
      <c r="AC82" s="351">
        <f t="shared" si="33"/>
        <v>6.1125342284250511E-2</v>
      </c>
      <c r="AD82" s="351">
        <f t="shared" si="34"/>
        <v>3.8571386508847866E-3</v>
      </c>
      <c r="AE82" s="127"/>
      <c r="AF82" s="335">
        <v>15</v>
      </c>
      <c r="AG82" s="335">
        <v>40</v>
      </c>
      <c r="AH82" s="335">
        <v>36</v>
      </c>
      <c r="AI82" s="335">
        <v>17</v>
      </c>
      <c r="AJ82" s="335">
        <v>66</v>
      </c>
      <c r="AK82" s="335">
        <v>22</v>
      </c>
      <c r="AL82" s="335">
        <v>6</v>
      </c>
      <c r="AM82" s="335">
        <v>0</v>
      </c>
      <c r="AN82" s="172">
        <v>202</v>
      </c>
      <c r="AO82" s="124"/>
      <c r="AP82" s="335">
        <v>-45</v>
      </c>
      <c r="AQ82" s="335">
        <v>9</v>
      </c>
      <c r="AR82" s="335">
        <v>-23</v>
      </c>
      <c r="AS82" s="335">
        <v>-17</v>
      </c>
      <c r="AT82" s="335">
        <v>-12</v>
      </c>
      <c r="AU82" s="335">
        <v>3</v>
      </c>
      <c r="AV82" s="335">
        <v>-4</v>
      </c>
      <c r="AW82" s="335">
        <v>-1</v>
      </c>
      <c r="AX82" s="336">
        <v>-90</v>
      </c>
      <c r="AY82" s="354">
        <f t="shared" si="36"/>
        <v>45</v>
      </c>
      <c r="AZ82" s="354">
        <f t="shared" si="36"/>
        <v>-9</v>
      </c>
      <c r="BA82" s="354">
        <f t="shared" si="36"/>
        <v>23</v>
      </c>
      <c r="BB82" s="354">
        <f t="shared" si="36"/>
        <v>17</v>
      </c>
      <c r="BC82" s="354">
        <f t="shared" si="36"/>
        <v>12</v>
      </c>
      <c r="BD82" s="354">
        <f t="shared" si="35"/>
        <v>-3</v>
      </c>
      <c r="BE82" s="354">
        <f t="shared" si="35"/>
        <v>4</v>
      </c>
      <c r="BF82" s="354">
        <f t="shared" si="35"/>
        <v>1</v>
      </c>
      <c r="BG82" s="354">
        <f t="shared" si="35"/>
        <v>90</v>
      </c>
      <c r="BH82" s="317"/>
      <c r="BI82" s="355">
        <f t="shared" si="45"/>
        <v>0.8</v>
      </c>
      <c r="BJ82" s="355">
        <f t="shared" si="46"/>
        <v>0.19999999999999996</v>
      </c>
      <c r="BK82" s="337">
        <v>169252.272</v>
      </c>
      <c r="BL82" s="129">
        <f t="shared" si="37"/>
        <v>169252.272</v>
      </c>
      <c r="BM82" s="340">
        <v>146852.50399999999</v>
      </c>
      <c r="BN82" s="129">
        <f t="shared" si="38"/>
        <v>146852.50399999999</v>
      </c>
      <c r="BO82" s="339">
        <v>219434.72</v>
      </c>
      <c r="BP82" s="129">
        <f t="shared" si="39"/>
        <v>219434.72</v>
      </c>
      <c r="BQ82" s="339">
        <v>160235.19999999998</v>
      </c>
      <c r="BR82" s="129">
        <f t="shared" si="40"/>
        <v>160235.19999999998</v>
      </c>
      <c r="BS82" s="339">
        <v>170353.35822222222</v>
      </c>
      <c r="BT82" s="129">
        <f t="shared" si="41"/>
        <v>170353.35822222222</v>
      </c>
      <c r="BU82" s="342">
        <v>136331.96266666669</v>
      </c>
      <c r="BV82" s="129">
        <f t="shared" si="42"/>
        <v>136331.96266666669</v>
      </c>
      <c r="BW82" s="343">
        <v>94900.596664888901</v>
      </c>
      <c r="BX82" s="345">
        <f t="shared" si="47"/>
        <v>94900.596664888901</v>
      </c>
      <c r="BY82" s="343">
        <v>71037.417654927776</v>
      </c>
      <c r="BZ82" s="129">
        <f t="shared" si="48"/>
        <v>71037.417654927776</v>
      </c>
      <c r="CA82" s="326"/>
      <c r="CB82" s="325"/>
    </row>
    <row r="83" spans="1:80" x14ac:dyDescent="0.25">
      <c r="A83" s="124" t="s">
        <v>742</v>
      </c>
      <c r="B83" s="124" t="s">
        <v>743</v>
      </c>
      <c r="C83" s="319"/>
      <c r="D83" s="319" t="s">
        <v>589</v>
      </c>
      <c r="E83" s="125" t="s">
        <v>191</v>
      </c>
      <c r="F83" s="331">
        <v>103564.22222222223</v>
      </c>
      <c r="G83" s="348">
        <f t="shared" si="43"/>
        <v>137112</v>
      </c>
      <c r="H83" s="332">
        <v>1683</v>
      </c>
      <c r="I83" s="353">
        <f t="shared" si="44"/>
        <v>1150</v>
      </c>
      <c r="J83" s="333">
        <v>591.29866666666658</v>
      </c>
      <c r="K83" s="333">
        <v>201</v>
      </c>
      <c r="L83" s="317"/>
      <c r="M83" s="332">
        <v>80416</v>
      </c>
      <c r="N83" s="332">
        <v>24798</v>
      </c>
      <c r="O83" s="332">
        <v>14998</v>
      </c>
      <c r="P83" s="332">
        <v>9217</v>
      </c>
      <c r="Q83" s="332">
        <v>4556</v>
      </c>
      <c r="R83" s="332">
        <v>2094</v>
      </c>
      <c r="S83" s="332">
        <v>905</v>
      </c>
      <c r="T83" s="332">
        <v>128</v>
      </c>
      <c r="U83" s="332">
        <v>137112</v>
      </c>
      <c r="V83" s="124"/>
      <c r="W83" s="351">
        <f t="shared" si="27"/>
        <v>0.58649862885815973</v>
      </c>
      <c r="X83" s="351">
        <f t="shared" si="28"/>
        <v>0.18085944337475932</v>
      </c>
      <c r="Y83" s="351">
        <f t="shared" si="29"/>
        <v>0.10938502829803372</v>
      </c>
      <c r="Z83" s="351">
        <f t="shared" si="30"/>
        <v>6.7222416710426516E-2</v>
      </c>
      <c r="AA83" s="351">
        <f t="shared" si="31"/>
        <v>3.3228309703016511E-2</v>
      </c>
      <c r="AB83" s="351">
        <f t="shared" si="32"/>
        <v>1.5272186241904429E-2</v>
      </c>
      <c r="AC83" s="351">
        <f t="shared" si="33"/>
        <v>6.6004434331057822E-3</v>
      </c>
      <c r="AD83" s="351">
        <f t="shared" si="34"/>
        <v>9.3354338059396694E-4</v>
      </c>
      <c r="AE83" s="127"/>
      <c r="AF83" s="335">
        <v>354</v>
      </c>
      <c r="AG83" s="335">
        <v>341</v>
      </c>
      <c r="AH83" s="335">
        <v>172</v>
      </c>
      <c r="AI83" s="335">
        <v>168</v>
      </c>
      <c r="AJ83" s="335">
        <v>106</v>
      </c>
      <c r="AK83" s="335">
        <v>49</v>
      </c>
      <c r="AL83" s="335">
        <v>13</v>
      </c>
      <c r="AM83" s="335">
        <v>2</v>
      </c>
      <c r="AN83" s="172">
        <v>1205</v>
      </c>
      <c r="AO83" s="124"/>
      <c r="AP83" s="335">
        <v>49</v>
      </c>
      <c r="AQ83" s="335">
        <v>0</v>
      </c>
      <c r="AR83" s="335">
        <v>-3</v>
      </c>
      <c r="AS83" s="335">
        <v>2</v>
      </c>
      <c r="AT83" s="335">
        <v>-1</v>
      </c>
      <c r="AU83" s="335">
        <v>7</v>
      </c>
      <c r="AV83" s="335">
        <v>1</v>
      </c>
      <c r="AW83" s="335">
        <v>0</v>
      </c>
      <c r="AX83" s="336">
        <v>55</v>
      </c>
      <c r="AY83" s="354">
        <f t="shared" si="36"/>
        <v>-49</v>
      </c>
      <c r="AZ83" s="354">
        <f t="shared" si="36"/>
        <v>0</v>
      </c>
      <c r="BA83" s="354">
        <f t="shared" si="36"/>
        <v>3</v>
      </c>
      <c r="BB83" s="354">
        <f t="shared" si="36"/>
        <v>-2</v>
      </c>
      <c r="BC83" s="354">
        <f t="shared" si="36"/>
        <v>1</v>
      </c>
      <c r="BD83" s="354">
        <f t="shared" si="35"/>
        <v>-7</v>
      </c>
      <c r="BE83" s="354">
        <f t="shared" si="35"/>
        <v>-1</v>
      </c>
      <c r="BF83" s="354">
        <f t="shared" si="35"/>
        <v>0</v>
      </c>
      <c r="BG83" s="354">
        <f t="shared" si="35"/>
        <v>-55</v>
      </c>
      <c r="BH83" s="317"/>
      <c r="BI83" s="355">
        <f t="shared" si="45"/>
        <v>1</v>
      </c>
      <c r="BJ83" s="355">
        <f t="shared" si="46"/>
        <v>0</v>
      </c>
      <c r="BK83" s="337">
        <v>403301.42666666664</v>
      </c>
      <c r="BL83" s="129">
        <f t="shared" si="37"/>
        <v>403301.42666666664</v>
      </c>
      <c r="BM83" s="340">
        <v>525104.95444444451</v>
      </c>
      <c r="BN83" s="129">
        <f t="shared" si="38"/>
        <v>525104.95444444451</v>
      </c>
      <c r="BO83" s="339">
        <v>385288.69555555563</v>
      </c>
      <c r="BP83" s="129">
        <f t="shared" si="39"/>
        <v>385288.69555555563</v>
      </c>
      <c r="BQ83" s="339">
        <v>1116494.4000000001</v>
      </c>
      <c r="BR83" s="129">
        <f t="shared" si="40"/>
        <v>1116494.4000000001</v>
      </c>
      <c r="BS83" s="339">
        <v>1048375.1111111111</v>
      </c>
      <c r="BT83" s="129">
        <f t="shared" si="41"/>
        <v>1048375.1111111111</v>
      </c>
      <c r="BU83" s="342">
        <v>1572624.5266666666</v>
      </c>
      <c r="BV83" s="129">
        <f t="shared" si="42"/>
        <v>1572624.5266666666</v>
      </c>
      <c r="BW83" s="343">
        <v>823592.54956444446</v>
      </c>
      <c r="BX83" s="345">
        <f t="shared" si="47"/>
        <v>823592.54956444446</v>
      </c>
      <c r="BY83" s="343">
        <v>1013950.1828569671</v>
      </c>
      <c r="BZ83" s="129">
        <f t="shared" si="48"/>
        <v>1013950.1828569671</v>
      </c>
      <c r="CA83" s="326"/>
      <c r="CB83" s="325"/>
    </row>
    <row r="84" spans="1:80" x14ac:dyDescent="0.25">
      <c r="A84" s="124" t="s">
        <v>744</v>
      </c>
      <c r="B84" s="124" t="s">
        <v>745</v>
      </c>
      <c r="C84" s="319" t="s">
        <v>571</v>
      </c>
      <c r="D84" s="319" t="s">
        <v>554</v>
      </c>
      <c r="E84" s="125" t="s">
        <v>192</v>
      </c>
      <c r="F84" s="331">
        <v>47284.444444444438</v>
      </c>
      <c r="G84" s="348">
        <f t="shared" si="43"/>
        <v>52783</v>
      </c>
      <c r="H84" s="332">
        <v>471</v>
      </c>
      <c r="I84" s="353">
        <f t="shared" si="44"/>
        <v>573</v>
      </c>
      <c r="J84" s="333">
        <v>344.19555555555564</v>
      </c>
      <c r="K84" s="333">
        <v>99</v>
      </c>
      <c r="L84" s="317"/>
      <c r="M84" s="332">
        <v>7023</v>
      </c>
      <c r="N84" s="332">
        <v>16649</v>
      </c>
      <c r="O84" s="332">
        <v>13875</v>
      </c>
      <c r="P84" s="332">
        <v>7093</v>
      </c>
      <c r="Q84" s="332">
        <v>4277</v>
      </c>
      <c r="R84" s="332">
        <v>2345</v>
      </c>
      <c r="S84" s="332">
        <v>1448</v>
      </c>
      <c r="T84" s="332">
        <v>73</v>
      </c>
      <c r="U84" s="332">
        <v>52783</v>
      </c>
      <c r="V84" s="124"/>
      <c r="W84" s="351">
        <f t="shared" si="27"/>
        <v>0.13305420305780269</v>
      </c>
      <c r="X84" s="351">
        <f t="shared" si="28"/>
        <v>0.31542352651421857</v>
      </c>
      <c r="Y84" s="351">
        <f t="shared" si="29"/>
        <v>0.26286872667336075</v>
      </c>
      <c r="Z84" s="351">
        <f t="shared" si="30"/>
        <v>0.13438038762480345</v>
      </c>
      <c r="AA84" s="351">
        <f t="shared" si="31"/>
        <v>8.1029877043745147E-2</v>
      </c>
      <c r="AB84" s="351">
        <f t="shared" si="32"/>
        <v>4.442718299452475E-2</v>
      </c>
      <c r="AC84" s="351">
        <f t="shared" si="33"/>
        <v>2.7433075043101E-2</v>
      </c>
      <c r="AD84" s="351">
        <f t="shared" si="34"/>
        <v>1.3830210484436277E-3</v>
      </c>
      <c r="AE84" s="127"/>
      <c r="AF84" s="335">
        <v>20</v>
      </c>
      <c r="AG84" s="335">
        <v>186</v>
      </c>
      <c r="AH84" s="335">
        <v>134</v>
      </c>
      <c r="AI84" s="335">
        <v>106</v>
      </c>
      <c r="AJ84" s="335">
        <v>26</v>
      </c>
      <c r="AK84" s="335">
        <v>36</v>
      </c>
      <c r="AL84" s="335">
        <v>12</v>
      </c>
      <c r="AM84" s="335">
        <v>1</v>
      </c>
      <c r="AN84" s="172">
        <v>521</v>
      </c>
      <c r="AO84" s="124"/>
      <c r="AP84" s="335">
        <v>6</v>
      </c>
      <c r="AQ84" s="335">
        <v>-30</v>
      </c>
      <c r="AR84" s="335">
        <v>-15</v>
      </c>
      <c r="AS84" s="335">
        <v>-19</v>
      </c>
      <c r="AT84" s="335">
        <v>3</v>
      </c>
      <c r="AU84" s="335">
        <v>5</v>
      </c>
      <c r="AV84" s="335">
        <v>-1</v>
      </c>
      <c r="AW84" s="335">
        <v>-1</v>
      </c>
      <c r="AX84" s="336">
        <v>-52</v>
      </c>
      <c r="AY84" s="354">
        <f t="shared" si="36"/>
        <v>-6</v>
      </c>
      <c r="AZ84" s="354">
        <f t="shared" si="36"/>
        <v>30</v>
      </c>
      <c r="BA84" s="354">
        <f t="shared" si="36"/>
        <v>15</v>
      </c>
      <c r="BB84" s="354">
        <f t="shared" si="36"/>
        <v>19</v>
      </c>
      <c r="BC84" s="354">
        <f t="shared" si="36"/>
        <v>-3</v>
      </c>
      <c r="BD84" s="354">
        <f t="shared" si="35"/>
        <v>-5</v>
      </c>
      <c r="BE84" s="354">
        <f t="shared" si="35"/>
        <v>1</v>
      </c>
      <c r="BF84" s="354">
        <f t="shared" si="35"/>
        <v>1</v>
      </c>
      <c r="BG84" s="354">
        <f t="shared" si="35"/>
        <v>52</v>
      </c>
      <c r="BH84" s="317"/>
      <c r="BI84" s="355">
        <f t="shared" si="45"/>
        <v>0.8</v>
      </c>
      <c r="BJ84" s="355">
        <f t="shared" si="46"/>
        <v>0.19999999999999996</v>
      </c>
      <c r="BK84" s="337">
        <v>294112.60266666667</v>
      </c>
      <c r="BL84" s="129">
        <f t="shared" si="37"/>
        <v>294112.60266666667</v>
      </c>
      <c r="BM84" s="340">
        <v>154954.73688888887</v>
      </c>
      <c r="BN84" s="129">
        <f t="shared" si="38"/>
        <v>154954.73688888887</v>
      </c>
      <c r="BO84" s="339">
        <v>450400.02488888893</v>
      </c>
      <c r="BP84" s="129">
        <f t="shared" si="39"/>
        <v>450400.02488888893</v>
      </c>
      <c r="BQ84" s="339">
        <v>396429.54666666669</v>
      </c>
      <c r="BR84" s="129">
        <f t="shared" si="40"/>
        <v>396429.54666666669</v>
      </c>
      <c r="BS84" s="339">
        <v>274680.75555555557</v>
      </c>
      <c r="BT84" s="129">
        <f t="shared" si="41"/>
        <v>274680.75555555557</v>
      </c>
      <c r="BU84" s="342">
        <v>328323.4951111112</v>
      </c>
      <c r="BV84" s="129">
        <f t="shared" si="42"/>
        <v>328323.4951111112</v>
      </c>
      <c r="BW84" s="343">
        <v>415486.24200533336</v>
      </c>
      <c r="BX84" s="345">
        <f t="shared" si="47"/>
        <v>415486.24200533336</v>
      </c>
      <c r="BY84" s="343">
        <v>496812.26584905182</v>
      </c>
      <c r="BZ84" s="129">
        <f t="shared" si="48"/>
        <v>496812.26584905182</v>
      </c>
      <c r="CA84" s="326"/>
      <c r="CB84" s="325"/>
    </row>
    <row r="85" spans="1:80" s="317" customFormat="1" x14ac:dyDescent="0.25">
      <c r="A85" s="124"/>
      <c r="B85" s="124" t="s">
        <v>746</v>
      </c>
      <c r="C85" s="319"/>
      <c r="D85" s="319"/>
      <c r="E85" s="363" t="s">
        <v>193</v>
      </c>
      <c r="F85" s="374">
        <f t="shared" ref="F85:K85" si="49">F91+F187+F212+F321+F314</f>
        <v>176177.77777777778</v>
      </c>
      <c r="G85" s="374">
        <f t="shared" si="49"/>
        <v>178007</v>
      </c>
      <c r="H85" s="374">
        <f t="shared" si="49"/>
        <v>1257</v>
      </c>
      <c r="I85" s="374">
        <f t="shared" si="49"/>
        <v>1243</v>
      </c>
      <c r="J85" s="374">
        <f t="shared" si="49"/>
        <v>586.73333333333323</v>
      </c>
      <c r="K85" s="374">
        <f t="shared" si="49"/>
        <v>170</v>
      </c>
      <c r="L85" s="374"/>
      <c r="M85" s="374">
        <f t="shared" ref="M85:V85" si="50">M91+M187+M212+M321+M314</f>
        <v>19915</v>
      </c>
      <c r="N85" s="374">
        <f t="shared" si="50"/>
        <v>30774</v>
      </c>
      <c r="O85" s="374">
        <f t="shared" si="50"/>
        <v>40978</v>
      </c>
      <c r="P85" s="374">
        <f t="shared" si="50"/>
        <v>35403</v>
      </c>
      <c r="Q85" s="374">
        <f t="shared" si="50"/>
        <v>27273</v>
      </c>
      <c r="R85" s="374">
        <f t="shared" si="50"/>
        <v>15168</v>
      </c>
      <c r="S85" s="374">
        <f t="shared" si="50"/>
        <v>7782</v>
      </c>
      <c r="T85" s="374">
        <f t="shared" si="50"/>
        <v>714</v>
      </c>
      <c r="U85" s="374">
        <f t="shared" si="50"/>
        <v>178007</v>
      </c>
      <c r="V85" s="374">
        <f t="shared" si="50"/>
        <v>0</v>
      </c>
      <c r="W85" s="351">
        <f t="shared" si="27"/>
        <v>0.111877622790115</v>
      </c>
      <c r="X85" s="351">
        <f t="shared" si="28"/>
        <v>0.17288084176464971</v>
      </c>
      <c r="Y85" s="351">
        <f t="shared" si="29"/>
        <v>0.23020443016285877</v>
      </c>
      <c r="Z85" s="351">
        <f t="shared" si="30"/>
        <v>0.19888543708955267</v>
      </c>
      <c r="AA85" s="351">
        <f t="shared" si="31"/>
        <v>0.15321307589027397</v>
      </c>
      <c r="AB85" s="351">
        <f t="shared" si="32"/>
        <v>8.5210132185812915E-2</v>
      </c>
      <c r="AC85" s="351">
        <f t="shared" si="33"/>
        <v>4.3717381900711769E-2</v>
      </c>
      <c r="AD85" s="351">
        <f t="shared" si="34"/>
        <v>4.0110782160252129E-3</v>
      </c>
      <c r="AE85" s="374">
        <f t="shared" ref="AE85:BH85" si="51">AE91+AE187+AE212+AE321+AE314</f>
        <v>0</v>
      </c>
      <c r="AF85" s="374">
        <f t="shared" si="51"/>
        <v>138</v>
      </c>
      <c r="AG85" s="374">
        <f t="shared" si="51"/>
        <v>158</v>
      </c>
      <c r="AH85" s="374">
        <f t="shared" si="51"/>
        <v>270</v>
      </c>
      <c r="AI85" s="374">
        <f t="shared" si="51"/>
        <v>233</v>
      </c>
      <c r="AJ85" s="374">
        <f t="shared" si="51"/>
        <v>221</v>
      </c>
      <c r="AK85" s="374">
        <f t="shared" si="51"/>
        <v>122</v>
      </c>
      <c r="AL85" s="374">
        <f t="shared" si="51"/>
        <v>51</v>
      </c>
      <c r="AM85" s="374">
        <f t="shared" si="51"/>
        <v>5</v>
      </c>
      <c r="AN85" s="374">
        <f t="shared" si="51"/>
        <v>1198</v>
      </c>
      <c r="AO85" s="374">
        <f t="shared" si="51"/>
        <v>0</v>
      </c>
      <c r="AP85" s="374">
        <f t="shared" si="51"/>
        <v>1</v>
      </c>
      <c r="AQ85" s="374">
        <f t="shared" si="51"/>
        <v>12</v>
      </c>
      <c r="AR85" s="374">
        <f t="shared" si="51"/>
        <v>-5</v>
      </c>
      <c r="AS85" s="374">
        <f t="shared" si="51"/>
        <v>-6</v>
      </c>
      <c r="AT85" s="374">
        <f t="shared" si="51"/>
        <v>-37</v>
      </c>
      <c r="AU85" s="374">
        <f t="shared" si="51"/>
        <v>-5</v>
      </c>
      <c r="AV85" s="374">
        <f t="shared" si="51"/>
        <v>-2</v>
      </c>
      <c r="AW85" s="374">
        <f t="shared" si="51"/>
        <v>-3</v>
      </c>
      <c r="AX85" s="374">
        <f t="shared" si="51"/>
        <v>-45</v>
      </c>
      <c r="AY85" s="374">
        <f t="shared" si="51"/>
        <v>-1</v>
      </c>
      <c r="AZ85" s="374">
        <f t="shared" si="51"/>
        <v>-12</v>
      </c>
      <c r="BA85" s="374">
        <f t="shared" si="51"/>
        <v>5</v>
      </c>
      <c r="BB85" s="374">
        <f t="shared" si="51"/>
        <v>6</v>
      </c>
      <c r="BC85" s="374">
        <f t="shared" si="51"/>
        <v>37</v>
      </c>
      <c r="BD85" s="374">
        <f t="shared" si="51"/>
        <v>5</v>
      </c>
      <c r="BE85" s="374">
        <f t="shared" si="51"/>
        <v>2</v>
      </c>
      <c r="BF85" s="374">
        <f t="shared" si="51"/>
        <v>3</v>
      </c>
      <c r="BG85" s="374">
        <f t="shared" si="51"/>
        <v>45</v>
      </c>
      <c r="BH85" s="374">
        <f t="shared" si="51"/>
        <v>0</v>
      </c>
      <c r="BI85" s="374">
        <v>1</v>
      </c>
      <c r="BJ85" s="374">
        <v>0</v>
      </c>
      <c r="BK85" s="375" t="s">
        <v>629</v>
      </c>
      <c r="BL85" s="375" t="s">
        <v>629</v>
      </c>
      <c r="BM85" s="375" t="s">
        <v>629</v>
      </c>
      <c r="BN85" s="375" t="s">
        <v>629</v>
      </c>
      <c r="BO85" s="375" t="s">
        <v>629</v>
      </c>
      <c r="BP85" s="375" t="s">
        <v>629</v>
      </c>
      <c r="BQ85" s="375" t="s">
        <v>629</v>
      </c>
      <c r="BR85" s="375" t="s">
        <v>629</v>
      </c>
      <c r="BS85" s="375" t="s">
        <v>629</v>
      </c>
      <c r="BT85" s="375" t="s">
        <v>629</v>
      </c>
      <c r="BU85" s="376">
        <v>1593001.1533333333</v>
      </c>
      <c r="BV85" s="376">
        <v>1593001.1533333333</v>
      </c>
      <c r="BW85" s="376">
        <v>664027.2016177777</v>
      </c>
      <c r="BX85" s="376">
        <v>664027.2016177777</v>
      </c>
      <c r="BY85" s="376">
        <v>544743.71316950035</v>
      </c>
      <c r="BZ85" s="129">
        <f t="shared" si="48"/>
        <v>544743.71316950035</v>
      </c>
      <c r="CA85" s="326"/>
      <c r="CB85" s="325"/>
    </row>
    <row r="86" spans="1:80" x14ac:dyDescent="0.25">
      <c r="A86" s="124" t="s">
        <v>747</v>
      </c>
      <c r="B86" s="124" t="s">
        <v>748</v>
      </c>
      <c r="C86" s="319"/>
      <c r="D86" s="319" t="s">
        <v>611</v>
      </c>
      <c r="E86" s="125" t="s">
        <v>194</v>
      </c>
      <c r="F86" s="331">
        <v>114295.44444444445</v>
      </c>
      <c r="G86" s="348">
        <f t="shared" si="43"/>
        <v>138277</v>
      </c>
      <c r="H86" s="332">
        <v>1038</v>
      </c>
      <c r="I86" s="353">
        <f t="shared" si="44"/>
        <v>436</v>
      </c>
      <c r="J86" s="333">
        <v>0</v>
      </c>
      <c r="K86" s="437">
        <v>192</v>
      </c>
      <c r="L86" s="317"/>
      <c r="M86" s="332">
        <v>42590</v>
      </c>
      <c r="N86" s="332">
        <v>38896</v>
      </c>
      <c r="O86" s="332">
        <v>30378</v>
      </c>
      <c r="P86" s="332">
        <v>16027</v>
      </c>
      <c r="Q86" s="332">
        <v>6832</v>
      </c>
      <c r="R86" s="332">
        <v>2449</v>
      </c>
      <c r="S86" s="332">
        <v>968</v>
      </c>
      <c r="T86" s="332">
        <v>137</v>
      </c>
      <c r="U86" s="332">
        <v>138277</v>
      </c>
      <c r="V86" s="124"/>
      <c r="W86" s="351">
        <f t="shared" si="27"/>
        <v>0.30800494659270883</v>
      </c>
      <c r="X86" s="351">
        <f t="shared" si="28"/>
        <v>0.28129045322070917</v>
      </c>
      <c r="Y86" s="351">
        <f t="shared" si="29"/>
        <v>0.2196894639021674</v>
      </c>
      <c r="Z86" s="351">
        <f t="shared" si="30"/>
        <v>0.11590503120547886</v>
      </c>
      <c r="AA86" s="351">
        <f t="shared" si="31"/>
        <v>4.9408072202897085E-2</v>
      </c>
      <c r="AB86" s="351">
        <f t="shared" si="32"/>
        <v>1.7710826818632164E-2</v>
      </c>
      <c r="AC86" s="351">
        <f t="shared" si="33"/>
        <v>7.0004411435018116E-3</v>
      </c>
      <c r="AD86" s="351">
        <f t="shared" si="34"/>
        <v>9.9076491390469854E-4</v>
      </c>
      <c r="AE86" s="127"/>
      <c r="AF86" s="335">
        <v>27</v>
      </c>
      <c r="AG86" s="335">
        <v>139</v>
      </c>
      <c r="AH86" s="335">
        <v>108</v>
      </c>
      <c r="AI86" s="335">
        <v>86</v>
      </c>
      <c r="AJ86" s="335">
        <v>36</v>
      </c>
      <c r="AK86" s="335">
        <v>-3</v>
      </c>
      <c r="AL86" s="335">
        <v>7</v>
      </c>
      <c r="AM86" s="335">
        <v>-2</v>
      </c>
      <c r="AN86" s="172">
        <v>398</v>
      </c>
      <c r="AO86" s="124"/>
      <c r="AP86" s="335">
        <v>-53</v>
      </c>
      <c r="AQ86" s="335">
        <v>1</v>
      </c>
      <c r="AR86" s="335">
        <v>13</v>
      </c>
      <c r="AS86" s="335">
        <v>-8</v>
      </c>
      <c r="AT86" s="335">
        <v>7</v>
      </c>
      <c r="AU86" s="335">
        <v>4</v>
      </c>
      <c r="AV86" s="335">
        <v>-1</v>
      </c>
      <c r="AW86" s="335">
        <v>-1</v>
      </c>
      <c r="AX86" s="336">
        <v>-38</v>
      </c>
      <c r="AY86" s="354">
        <f t="shared" si="36"/>
        <v>53</v>
      </c>
      <c r="AZ86" s="354">
        <f t="shared" si="36"/>
        <v>-1</v>
      </c>
      <c r="BA86" s="354">
        <f t="shared" si="36"/>
        <v>-13</v>
      </c>
      <c r="BB86" s="354">
        <f t="shared" si="36"/>
        <v>8</v>
      </c>
      <c r="BC86" s="354">
        <f t="shared" si="36"/>
        <v>-7</v>
      </c>
      <c r="BD86" s="354">
        <f t="shared" si="35"/>
        <v>-4</v>
      </c>
      <c r="BE86" s="354">
        <f t="shared" si="35"/>
        <v>1</v>
      </c>
      <c r="BF86" s="354">
        <f t="shared" si="35"/>
        <v>1</v>
      </c>
      <c r="BG86" s="354">
        <f t="shared" si="35"/>
        <v>38</v>
      </c>
      <c r="BH86" s="317"/>
      <c r="BI86" s="355">
        <f t="shared" si="45"/>
        <v>1</v>
      </c>
      <c r="BJ86" s="355">
        <f t="shared" si="46"/>
        <v>0</v>
      </c>
      <c r="BK86" s="337">
        <v>545784.20666666678</v>
      </c>
      <c r="BL86" s="129">
        <f t="shared" si="37"/>
        <v>545784.20666666678</v>
      </c>
      <c r="BM86" s="340">
        <v>1153363.2566666668</v>
      </c>
      <c r="BN86" s="129">
        <f t="shared" si="38"/>
        <v>1153363.2566666668</v>
      </c>
      <c r="BO86" s="339">
        <v>768655.93777777778</v>
      </c>
      <c r="BP86" s="129">
        <f t="shared" si="39"/>
        <v>768655.93777777778</v>
      </c>
      <c r="BQ86" s="339">
        <v>955026.26666666649</v>
      </c>
      <c r="BR86" s="129">
        <f t="shared" si="40"/>
        <v>955026.26666666649</v>
      </c>
      <c r="BS86" s="339">
        <v>675634.05111111107</v>
      </c>
      <c r="BT86" s="129">
        <f t="shared" si="41"/>
        <v>675634.05111111107</v>
      </c>
      <c r="BU86" s="342">
        <v>1316967.6022222221</v>
      </c>
      <c r="BV86" s="129">
        <f t="shared" si="42"/>
        <v>1316967.6022222221</v>
      </c>
      <c r="BW86" s="343">
        <v>602126.92588444415</v>
      </c>
      <c r="BX86" s="345">
        <f t="shared" si="47"/>
        <v>602126.92588444415</v>
      </c>
      <c r="BY86" s="343">
        <v>149368.2876513341</v>
      </c>
      <c r="BZ86" s="129">
        <f t="shared" si="48"/>
        <v>149368.2876513341</v>
      </c>
      <c r="CA86" s="326"/>
      <c r="CB86" s="325"/>
    </row>
    <row r="87" spans="1:80" x14ac:dyDescent="0.25">
      <c r="A87" s="124" t="s">
        <v>749</v>
      </c>
      <c r="B87" s="124" t="s">
        <v>750</v>
      </c>
      <c r="C87" s="319"/>
      <c r="D87" s="319" t="s">
        <v>733</v>
      </c>
      <c r="E87" s="125" t="s">
        <v>195</v>
      </c>
      <c r="F87" s="331">
        <v>187210.66666666666</v>
      </c>
      <c r="G87" s="348">
        <f t="shared" si="43"/>
        <v>244721</v>
      </c>
      <c r="H87" s="332">
        <v>4130</v>
      </c>
      <c r="I87" s="353">
        <f t="shared" si="44"/>
        <v>1881</v>
      </c>
      <c r="J87" s="333">
        <v>978.26844444444441</v>
      </c>
      <c r="K87" s="333">
        <v>314</v>
      </c>
      <c r="L87" s="317"/>
      <c r="M87" s="332">
        <v>143522</v>
      </c>
      <c r="N87" s="332">
        <v>32954</v>
      </c>
      <c r="O87" s="332">
        <v>30301</v>
      </c>
      <c r="P87" s="332">
        <v>21237</v>
      </c>
      <c r="Q87" s="332">
        <v>10245</v>
      </c>
      <c r="R87" s="332">
        <v>4011</v>
      </c>
      <c r="S87" s="332">
        <v>2175</v>
      </c>
      <c r="T87" s="332">
        <v>276</v>
      </c>
      <c r="U87" s="332">
        <v>244721</v>
      </c>
      <c r="V87" s="124"/>
      <c r="W87" s="351">
        <f t="shared" si="27"/>
        <v>0.58647194151707449</v>
      </c>
      <c r="X87" s="351">
        <f t="shared" si="28"/>
        <v>0.13465946935489803</v>
      </c>
      <c r="Y87" s="351">
        <f t="shared" si="29"/>
        <v>0.12381855255576758</v>
      </c>
      <c r="Z87" s="351">
        <f t="shared" si="30"/>
        <v>8.6780456111245047E-2</v>
      </c>
      <c r="AA87" s="351">
        <f t="shared" si="31"/>
        <v>4.1864000228832014E-2</v>
      </c>
      <c r="AB87" s="351">
        <f t="shared" si="32"/>
        <v>1.6390093208184013E-2</v>
      </c>
      <c r="AC87" s="351">
        <f t="shared" si="33"/>
        <v>8.8876720837198272E-3</v>
      </c>
      <c r="AD87" s="351">
        <f t="shared" si="34"/>
        <v>1.1278149402789298E-3</v>
      </c>
      <c r="AE87" s="127"/>
      <c r="AF87" s="335">
        <v>117</v>
      </c>
      <c r="AG87" s="335">
        <v>375</v>
      </c>
      <c r="AH87" s="335">
        <v>316</v>
      </c>
      <c r="AI87" s="335">
        <v>398</v>
      </c>
      <c r="AJ87" s="335">
        <v>172</v>
      </c>
      <c r="AK87" s="335">
        <v>70</v>
      </c>
      <c r="AL87" s="335">
        <v>23</v>
      </c>
      <c r="AM87" s="335">
        <v>1</v>
      </c>
      <c r="AN87" s="172">
        <v>1472</v>
      </c>
      <c r="AO87" s="124"/>
      <c r="AP87" s="335">
        <v>-170</v>
      </c>
      <c r="AQ87" s="335">
        <v>-178</v>
      </c>
      <c r="AR87" s="335">
        <v>-12</v>
      </c>
      <c r="AS87" s="335">
        <v>-12</v>
      </c>
      <c r="AT87" s="335">
        <v>-18</v>
      </c>
      <c r="AU87" s="335">
        <v>-4</v>
      </c>
      <c r="AV87" s="335">
        <v>-16</v>
      </c>
      <c r="AW87" s="335">
        <v>1</v>
      </c>
      <c r="AX87" s="336">
        <v>-409</v>
      </c>
      <c r="AY87" s="354">
        <f t="shared" si="36"/>
        <v>170</v>
      </c>
      <c r="AZ87" s="354">
        <f t="shared" si="36"/>
        <v>178</v>
      </c>
      <c r="BA87" s="354">
        <f t="shared" si="36"/>
        <v>12</v>
      </c>
      <c r="BB87" s="354">
        <f t="shared" si="36"/>
        <v>12</v>
      </c>
      <c r="BC87" s="354">
        <f t="shared" si="36"/>
        <v>18</v>
      </c>
      <c r="BD87" s="354">
        <f t="shared" si="35"/>
        <v>4</v>
      </c>
      <c r="BE87" s="354">
        <f t="shared" si="35"/>
        <v>16</v>
      </c>
      <c r="BF87" s="354">
        <f t="shared" si="35"/>
        <v>-1</v>
      </c>
      <c r="BG87" s="354">
        <f t="shared" si="35"/>
        <v>409</v>
      </c>
      <c r="BH87" s="317"/>
      <c r="BI87" s="355">
        <f t="shared" si="45"/>
        <v>1</v>
      </c>
      <c r="BJ87" s="355">
        <f t="shared" si="46"/>
        <v>0</v>
      </c>
      <c r="BK87" s="337">
        <v>1299615.6599999999</v>
      </c>
      <c r="BL87" s="129">
        <f t="shared" si="37"/>
        <v>1299615.6599999999</v>
      </c>
      <c r="BM87" s="340">
        <v>1251468.2188888886</v>
      </c>
      <c r="BN87" s="129">
        <f t="shared" si="38"/>
        <v>1251468.2188888886</v>
      </c>
      <c r="BO87" s="339">
        <v>2248426.9122222224</v>
      </c>
      <c r="BP87" s="129">
        <f t="shared" si="39"/>
        <v>2248426.9122222224</v>
      </c>
      <c r="BQ87" s="339">
        <v>1983472.0000000002</v>
      </c>
      <c r="BR87" s="129">
        <f t="shared" si="40"/>
        <v>1983472.0000000002</v>
      </c>
      <c r="BS87" s="339">
        <v>1539797.3333333335</v>
      </c>
      <c r="BT87" s="129">
        <f t="shared" si="41"/>
        <v>1539797.3333333335</v>
      </c>
      <c r="BU87" s="342">
        <v>1858788.4466666665</v>
      </c>
      <c r="BV87" s="129">
        <f t="shared" si="42"/>
        <v>1858788.4466666665</v>
      </c>
      <c r="BW87" s="343">
        <v>1252551.101368889</v>
      </c>
      <c r="BX87" s="345">
        <f t="shared" si="47"/>
        <v>1252551.101368889</v>
      </c>
      <c r="BY87" s="343">
        <v>1852812.2731064914</v>
      </c>
      <c r="BZ87" s="129">
        <f t="shared" si="48"/>
        <v>1852812.2731064914</v>
      </c>
      <c r="CA87" s="326"/>
      <c r="CB87" s="325"/>
    </row>
    <row r="88" spans="1:80" x14ac:dyDescent="0.25">
      <c r="A88" s="124" t="s">
        <v>751</v>
      </c>
      <c r="B88" s="124" t="s">
        <v>752</v>
      </c>
      <c r="C88" s="319"/>
      <c r="D88" s="319" t="s">
        <v>582</v>
      </c>
      <c r="E88" s="125" t="s">
        <v>196</v>
      </c>
      <c r="F88" s="331">
        <v>141239.66666666669</v>
      </c>
      <c r="G88" s="348">
        <f t="shared" si="43"/>
        <v>136321</v>
      </c>
      <c r="H88" s="332">
        <v>850</v>
      </c>
      <c r="I88" s="353">
        <f t="shared" si="44"/>
        <v>1354</v>
      </c>
      <c r="J88" s="333">
        <v>829.81911111111106</v>
      </c>
      <c r="K88" s="333">
        <v>379</v>
      </c>
      <c r="L88" s="317"/>
      <c r="M88" s="332">
        <v>4697</v>
      </c>
      <c r="N88" s="332">
        <v>12885</v>
      </c>
      <c r="O88" s="332">
        <v>32730</v>
      </c>
      <c r="P88" s="332">
        <v>44795</v>
      </c>
      <c r="Q88" s="332">
        <v>23197</v>
      </c>
      <c r="R88" s="332">
        <v>10050</v>
      </c>
      <c r="S88" s="332">
        <v>6962</v>
      </c>
      <c r="T88" s="332">
        <v>1005</v>
      </c>
      <c r="U88" s="332">
        <v>136321</v>
      </c>
      <c r="V88" s="124"/>
      <c r="W88" s="351">
        <f t="shared" si="27"/>
        <v>3.4455439734156879E-2</v>
      </c>
      <c r="X88" s="351">
        <f t="shared" si="28"/>
        <v>9.4519553113606852E-2</v>
      </c>
      <c r="Y88" s="351">
        <f t="shared" si="29"/>
        <v>0.24009506972513406</v>
      </c>
      <c r="Z88" s="351">
        <f t="shared" si="30"/>
        <v>0.32859940874846871</v>
      </c>
      <c r="AA88" s="351">
        <f t="shared" si="31"/>
        <v>0.17016453811224977</v>
      </c>
      <c r="AB88" s="351">
        <f t="shared" si="32"/>
        <v>7.3723050740531537E-2</v>
      </c>
      <c r="AC88" s="351">
        <f t="shared" si="33"/>
        <v>5.1070634751799064E-2</v>
      </c>
      <c r="AD88" s="351">
        <f t="shared" si="34"/>
        <v>7.3723050740531542E-3</v>
      </c>
      <c r="AE88" s="127"/>
      <c r="AF88" s="335">
        <v>156</v>
      </c>
      <c r="AG88" s="335">
        <v>-78</v>
      </c>
      <c r="AH88" s="335">
        <v>475</v>
      </c>
      <c r="AI88" s="335">
        <v>538</v>
      </c>
      <c r="AJ88" s="335">
        <v>205</v>
      </c>
      <c r="AK88" s="335">
        <v>65</v>
      </c>
      <c r="AL88" s="335">
        <v>32</v>
      </c>
      <c r="AM88" s="335">
        <v>10</v>
      </c>
      <c r="AN88" s="172">
        <v>1403</v>
      </c>
      <c r="AO88" s="124"/>
      <c r="AP88" s="335">
        <v>14</v>
      </c>
      <c r="AQ88" s="335">
        <v>32</v>
      </c>
      <c r="AR88" s="335">
        <v>-10</v>
      </c>
      <c r="AS88" s="335">
        <v>44</v>
      </c>
      <c r="AT88" s="335">
        <v>-8</v>
      </c>
      <c r="AU88" s="335">
        <v>-18</v>
      </c>
      <c r="AV88" s="335">
        <v>-9</v>
      </c>
      <c r="AW88" s="335">
        <v>4</v>
      </c>
      <c r="AX88" s="336">
        <v>49</v>
      </c>
      <c r="AY88" s="354">
        <f t="shared" si="36"/>
        <v>-14</v>
      </c>
      <c r="AZ88" s="354">
        <f t="shared" si="36"/>
        <v>-32</v>
      </c>
      <c r="BA88" s="354">
        <f t="shared" si="36"/>
        <v>10</v>
      </c>
      <c r="BB88" s="354">
        <f t="shared" si="36"/>
        <v>-44</v>
      </c>
      <c r="BC88" s="354">
        <f t="shared" si="36"/>
        <v>8</v>
      </c>
      <c r="BD88" s="354">
        <f t="shared" si="35"/>
        <v>18</v>
      </c>
      <c r="BE88" s="354">
        <f t="shared" si="35"/>
        <v>9</v>
      </c>
      <c r="BF88" s="354">
        <f t="shared" si="35"/>
        <v>-4</v>
      </c>
      <c r="BG88" s="354">
        <f t="shared" si="35"/>
        <v>-49</v>
      </c>
      <c r="BH88" s="317"/>
      <c r="BI88" s="355">
        <f t="shared" si="45"/>
        <v>1</v>
      </c>
      <c r="BJ88" s="355">
        <f t="shared" si="46"/>
        <v>0</v>
      </c>
      <c r="BK88" s="337">
        <v>1120352.8133333335</v>
      </c>
      <c r="BL88" s="129">
        <f t="shared" si="37"/>
        <v>1120352.8133333335</v>
      </c>
      <c r="BM88" s="340">
        <v>1585573.7955555555</v>
      </c>
      <c r="BN88" s="129">
        <f t="shared" si="38"/>
        <v>1585573.7955555555</v>
      </c>
      <c r="BO88" s="339">
        <v>2438081.9211111111</v>
      </c>
      <c r="BP88" s="129">
        <f t="shared" si="39"/>
        <v>2438081.9211111111</v>
      </c>
      <c r="BQ88" s="339">
        <v>1695234.2666666666</v>
      </c>
      <c r="BR88" s="129">
        <f t="shared" si="40"/>
        <v>1695234.2666666666</v>
      </c>
      <c r="BS88" s="339">
        <v>1980076.0044444446</v>
      </c>
      <c r="BT88" s="129">
        <f t="shared" si="41"/>
        <v>1980076.0044444446</v>
      </c>
      <c r="BU88" s="342">
        <v>872016.32</v>
      </c>
      <c r="BV88" s="129">
        <f t="shared" si="42"/>
        <v>872016.32</v>
      </c>
      <c r="BW88" s="343">
        <v>227337.27004444445</v>
      </c>
      <c r="BX88" s="345">
        <f t="shared" si="47"/>
        <v>227337.27004444445</v>
      </c>
      <c r="BY88" s="343">
        <v>1502489.032816615</v>
      </c>
      <c r="BZ88" s="129">
        <f t="shared" si="48"/>
        <v>1502489.032816615</v>
      </c>
      <c r="CA88" s="326"/>
      <c r="CB88" s="325"/>
    </row>
    <row r="89" spans="1:80" x14ac:dyDescent="0.25">
      <c r="A89" s="124" t="s">
        <v>753</v>
      </c>
      <c r="B89" s="124" t="s">
        <v>754</v>
      </c>
      <c r="C89" s="319" t="s">
        <v>668</v>
      </c>
      <c r="D89" s="319" t="s">
        <v>578</v>
      </c>
      <c r="E89" s="125" t="s">
        <v>197</v>
      </c>
      <c r="F89" s="331">
        <v>34545.999999999993</v>
      </c>
      <c r="G89" s="348">
        <f t="shared" si="43"/>
        <v>37465</v>
      </c>
      <c r="H89" s="332">
        <v>315</v>
      </c>
      <c r="I89" s="353">
        <f t="shared" si="44"/>
        <v>256</v>
      </c>
      <c r="J89" s="333">
        <v>115.70488888888892</v>
      </c>
      <c r="K89" s="333">
        <v>89</v>
      </c>
      <c r="L89" s="317"/>
      <c r="M89" s="332">
        <v>4654</v>
      </c>
      <c r="N89" s="332">
        <v>11035</v>
      </c>
      <c r="O89" s="332">
        <v>7628</v>
      </c>
      <c r="P89" s="332">
        <v>6811</v>
      </c>
      <c r="Q89" s="332">
        <v>4475</v>
      </c>
      <c r="R89" s="332">
        <v>2070</v>
      </c>
      <c r="S89" s="332">
        <v>711</v>
      </c>
      <c r="T89" s="332">
        <v>81</v>
      </c>
      <c r="U89" s="332">
        <v>37465</v>
      </c>
      <c r="V89" s="124"/>
      <c r="W89" s="351">
        <f t="shared" si="27"/>
        <v>0.12422260776724943</v>
      </c>
      <c r="X89" s="351">
        <f t="shared" si="28"/>
        <v>0.29454157213399174</v>
      </c>
      <c r="Y89" s="351">
        <f t="shared" si="29"/>
        <v>0.20360336313892965</v>
      </c>
      <c r="Z89" s="351">
        <f t="shared" si="30"/>
        <v>0.18179634325370345</v>
      </c>
      <c r="AA89" s="351">
        <f t="shared" si="31"/>
        <v>0.11944481516081676</v>
      </c>
      <c r="AB89" s="351">
        <f t="shared" si="32"/>
        <v>5.5251568130254905E-2</v>
      </c>
      <c r="AC89" s="351">
        <f t="shared" si="33"/>
        <v>1.897771253169625E-2</v>
      </c>
      <c r="AD89" s="351">
        <f t="shared" si="34"/>
        <v>2.1620178833578006E-3</v>
      </c>
      <c r="AE89" s="127"/>
      <c r="AF89" s="335">
        <v>70</v>
      </c>
      <c r="AG89" s="335">
        <v>55</v>
      </c>
      <c r="AH89" s="335">
        <v>73</v>
      </c>
      <c r="AI89" s="335">
        <v>52</v>
      </c>
      <c r="AJ89" s="335">
        <v>32</v>
      </c>
      <c r="AK89" s="335">
        <v>31</v>
      </c>
      <c r="AL89" s="335">
        <v>16</v>
      </c>
      <c r="AM89" s="335">
        <v>0</v>
      </c>
      <c r="AN89" s="172">
        <v>329</v>
      </c>
      <c r="AO89" s="124"/>
      <c r="AP89" s="335">
        <v>20</v>
      </c>
      <c r="AQ89" s="335">
        <v>16</v>
      </c>
      <c r="AR89" s="335">
        <v>19</v>
      </c>
      <c r="AS89" s="335">
        <v>11</v>
      </c>
      <c r="AT89" s="335">
        <v>5</v>
      </c>
      <c r="AU89" s="335">
        <v>-1</v>
      </c>
      <c r="AV89" s="335">
        <v>4</v>
      </c>
      <c r="AW89" s="335">
        <v>-1</v>
      </c>
      <c r="AX89" s="336">
        <v>73</v>
      </c>
      <c r="AY89" s="354">
        <f t="shared" si="36"/>
        <v>-20</v>
      </c>
      <c r="AZ89" s="354">
        <f t="shared" si="36"/>
        <v>-16</v>
      </c>
      <c r="BA89" s="354">
        <f t="shared" si="36"/>
        <v>-19</v>
      </c>
      <c r="BB89" s="354">
        <f t="shared" si="36"/>
        <v>-11</v>
      </c>
      <c r="BC89" s="354">
        <f t="shared" si="36"/>
        <v>-5</v>
      </c>
      <c r="BD89" s="354">
        <f t="shared" si="35"/>
        <v>1</v>
      </c>
      <c r="BE89" s="354">
        <f t="shared" si="35"/>
        <v>-4</v>
      </c>
      <c r="BF89" s="354">
        <f t="shared" si="35"/>
        <v>1</v>
      </c>
      <c r="BG89" s="354">
        <f t="shared" si="35"/>
        <v>-73</v>
      </c>
      <c r="BH89" s="317"/>
      <c r="BI89" s="355">
        <f t="shared" si="45"/>
        <v>0.8</v>
      </c>
      <c r="BJ89" s="355">
        <f t="shared" si="46"/>
        <v>0.19999999999999996</v>
      </c>
      <c r="BK89" s="337">
        <v>380082.01066666673</v>
      </c>
      <c r="BL89" s="129">
        <f t="shared" si="37"/>
        <v>380082.01066666673</v>
      </c>
      <c r="BM89" s="340">
        <v>371055.4782222223</v>
      </c>
      <c r="BN89" s="129">
        <f t="shared" si="38"/>
        <v>371055.4782222223</v>
      </c>
      <c r="BO89" s="339">
        <v>362208.57688888896</v>
      </c>
      <c r="BP89" s="129">
        <f t="shared" si="39"/>
        <v>362208.57688888896</v>
      </c>
      <c r="BQ89" s="339">
        <v>316531.30666666664</v>
      </c>
      <c r="BR89" s="129">
        <f t="shared" si="40"/>
        <v>316531.30666666664</v>
      </c>
      <c r="BS89" s="339">
        <v>320674.68266666669</v>
      </c>
      <c r="BT89" s="129">
        <f t="shared" si="41"/>
        <v>320674.68266666669</v>
      </c>
      <c r="BU89" s="342">
        <v>270165.74044444447</v>
      </c>
      <c r="BV89" s="129">
        <f t="shared" si="42"/>
        <v>270165.74044444447</v>
      </c>
      <c r="BW89" s="343">
        <v>61149.677781333325</v>
      </c>
      <c r="BX89" s="345">
        <f t="shared" si="47"/>
        <v>61149.677781333325</v>
      </c>
      <c r="BY89" s="343">
        <v>61729.118838478113</v>
      </c>
      <c r="BZ89" s="129">
        <f t="shared" si="48"/>
        <v>61729.118838478113</v>
      </c>
      <c r="CA89" s="326"/>
      <c r="CB89" s="325"/>
    </row>
    <row r="90" spans="1:80" x14ac:dyDescent="0.25">
      <c r="A90" s="124" t="s">
        <v>755</v>
      </c>
      <c r="B90" s="124" t="s">
        <v>756</v>
      </c>
      <c r="C90" s="319" t="s">
        <v>757</v>
      </c>
      <c r="D90" s="319" t="s">
        <v>604</v>
      </c>
      <c r="E90" s="125" t="s">
        <v>198</v>
      </c>
      <c r="F90" s="331">
        <v>69199.444444444438</v>
      </c>
      <c r="G90" s="348">
        <f t="shared" si="43"/>
        <v>69309</v>
      </c>
      <c r="H90" s="332">
        <v>377</v>
      </c>
      <c r="I90" s="353">
        <f t="shared" si="44"/>
        <v>901</v>
      </c>
      <c r="J90" s="333">
        <v>643.75777777777785</v>
      </c>
      <c r="K90" s="333">
        <v>220</v>
      </c>
      <c r="L90" s="317"/>
      <c r="M90" s="332">
        <v>6384</v>
      </c>
      <c r="N90" s="332">
        <v>13363</v>
      </c>
      <c r="O90" s="332">
        <v>15882</v>
      </c>
      <c r="P90" s="332">
        <v>12666</v>
      </c>
      <c r="Q90" s="332">
        <v>10442</v>
      </c>
      <c r="R90" s="332">
        <v>6317</v>
      </c>
      <c r="S90" s="332">
        <v>4063</v>
      </c>
      <c r="T90" s="332">
        <v>192</v>
      </c>
      <c r="U90" s="332">
        <v>69309</v>
      </c>
      <c r="V90" s="124"/>
      <c r="W90" s="351">
        <f t="shared" si="27"/>
        <v>9.2109249880967844E-2</v>
      </c>
      <c r="X90" s="351">
        <f t="shared" si="28"/>
        <v>0.19280324344601713</v>
      </c>
      <c r="Y90" s="351">
        <f t="shared" si="29"/>
        <v>0.22914772973206943</v>
      </c>
      <c r="Z90" s="351">
        <f t="shared" si="30"/>
        <v>0.18274682941609316</v>
      </c>
      <c r="AA90" s="351">
        <f t="shared" si="31"/>
        <v>0.15065864462046777</v>
      </c>
      <c r="AB90" s="351">
        <f t="shared" si="32"/>
        <v>9.1142564457718331E-2</v>
      </c>
      <c r="AC90" s="351">
        <f t="shared" si="33"/>
        <v>5.8621535442727496E-2</v>
      </c>
      <c r="AD90" s="351">
        <f t="shared" si="34"/>
        <v>2.7702030039388824E-3</v>
      </c>
      <c r="AE90" s="127"/>
      <c r="AF90" s="335">
        <v>66</v>
      </c>
      <c r="AG90" s="335">
        <v>139</v>
      </c>
      <c r="AH90" s="335">
        <v>278</v>
      </c>
      <c r="AI90" s="335">
        <v>171</v>
      </c>
      <c r="AJ90" s="335">
        <v>116</v>
      </c>
      <c r="AK90" s="335">
        <v>113</v>
      </c>
      <c r="AL90" s="335">
        <v>44</v>
      </c>
      <c r="AM90" s="335">
        <v>-1</v>
      </c>
      <c r="AN90" s="172">
        <v>926</v>
      </c>
      <c r="AO90" s="124"/>
      <c r="AP90" s="335">
        <v>-3</v>
      </c>
      <c r="AQ90" s="335">
        <v>2</v>
      </c>
      <c r="AR90" s="335">
        <v>16</v>
      </c>
      <c r="AS90" s="335">
        <v>1</v>
      </c>
      <c r="AT90" s="335">
        <v>6</v>
      </c>
      <c r="AU90" s="335">
        <v>5</v>
      </c>
      <c r="AV90" s="335">
        <v>-2</v>
      </c>
      <c r="AW90" s="335">
        <v>0</v>
      </c>
      <c r="AX90" s="336">
        <v>25</v>
      </c>
      <c r="AY90" s="354">
        <f t="shared" si="36"/>
        <v>3</v>
      </c>
      <c r="AZ90" s="354">
        <f t="shared" si="36"/>
        <v>-2</v>
      </c>
      <c r="BA90" s="354">
        <f t="shared" si="36"/>
        <v>-16</v>
      </c>
      <c r="BB90" s="354">
        <f t="shared" si="36"/>
        <v>-1</v>
      </c>
      <c r="BC90" s="354">
        <f t="shared" si="36"/>
        <v>-6</v>
      </c>
      <c r="BD90" s="354">
        <f t="shared" si="35"/>
        <v>-5</v>
      </c>
      <c r="BE90" s="354">
        <f t="shared" si="35"/>
        <v>2</v>
      </c>
      <c r="BF90" s="354">
        <f t="shared" si="35"/>
        <v>0</v>
      </c>
      <c r="BG90" s="354">
        <f t="shared" si="35"/>
        <v>-25</v>
      </c>
      <c r="BH90" s="317"/>
      <c r="BI90" s="355">
        <f t="shared" si="45"/>
        <v>0.8</v>
      </c>
      <c r="BJ90" s="355">
        <f t="shared" si="46"/>
        <v>0.19999999999999996</v>
      </c>
      <c r="BK90" s="337">
        <v>310871.52</v>
      </c>
      <c r="BL90" s="129">
        <f t="shared" si="37"/>
        <v>310871.52</v>
      </c>
      <c r="BM90" s="340">
        <v>447830.26577777782</v>
      </c>
      <c r="BN90" s="129">
        <f t="shared" si="38"/>
        <v>447830.26577777782</v>
      </c>
      <c r="BO90" s="339">
        <v>417672.77511111106</v>
      </c>
      <c r="BP90" s="129">
        <f t="shared" si="39"/>
        <v>417672.77511111106</v>
      </c>
      <c r="BQ90" s="339">
        <v>646120.53333333333</v>
      </c>
      <c r="BR90" s="129">
        <f t="shared" si="40"/>
        <v>646120.53333333333</v>
      </c>
      <c r="BS90" s="339">
        <v>1192724.743111111</v>
      </c>
      <c r="BT90" s="129">
        <f t="shared" si="41"/>
        <v>1192724.743111111</v>
      </c>
      <c r="BU90" s="342">
        <v>1360112.8800000001</v>
      </c>
      <c r="BV90" s="129">
        <f t="shared" si="42"/>
        <v>1360112.8800000001</v>
      </c>
      <c r="BW90" s="343">
        <v>967486.96213333332</v>
      </c>
      <c r="BX90" s="345">
        <f t="shared" si="47"/>
        <v>967486.96213333332</v>
      </c>
      <c r="BY90" s="343">
        <v>647529.14778404532</v>
      </c>
      <c r="BZ90" s="129">
        <f t="shared" si="48"/>
        <v>647529.14778404532</v>
      </c>
      <c r="CA90" s="326"/>
      <c r="CB90" s="325"/>
    </row>
    <row r="91" spans="1:80" x14ac:dyDescent="0.25">
      <c r="A91" s="124" t="s">
        <v>758</v>
      </c>
      <c r="B91" s="124" t="s">
        <v>759</v>
      </c>
      <c r="C91" s="319" t="s">
        <v>706</v>
      </c>
      <c r="D91" s="319" t="s">
        <v>604</v>
      </c>
      <c r="E91" s="125" t="s">
        <v>199</v>
      </c>
      <c r="F91" s="331">
        <v>43630.777777777781</v>
      </c>
      <c r="G91" s="348">
        <f t="shared" si="43"/>
        <v>40296</v>
      </c>
      <c r="H91" s="332">
        <v>222</v>
      </c>
      <c r="I91" s="353">
        <f t="shared" si="44"/>
        <v>329</v>
      </c>
      <c r="J91" s="333">
        <v>187.14355555555551</v>
      </c>
      <c r="K91" s="333">
        <v>42</v>
      </c>
      <c r="L91" s="317"/>
      <c r="M91" s="332">
        <v>2559</v>
      </c>
      <c r="N91" s="332">
        <v>3310</v>
      </c>
      <c r="O91" s="332">
        <v>7589</v>
      </c>
      <c r="P91" s="332">
        <v>9173</v>
      </c>
      <c r="Q91" s="332">
        <v>9688</v>
      </c>
      <c r="R91" s="332">
        <v>5241</v>
      </c>
      <c r="S91" s="332">
        <v>2561</v>
      </c>
      <c r="T91" s="332">
        <v>175</v>
      </c>
      <c r="U91" s="332">
        <v>40296</v>
      </c>
      <c r="V91" s="124"/>
      <c r="W91" s="351">
        <f t="shared" si="27"/>
        <v>6.3505062537224544E-2</v>
      </c>
      <c r="X91" s="351">
        <f t="shared" si="28"/>
        <v>8.2142148104030172E-2</v>
      </c>
      <c r="Y91" s="351">
        <f t="shared" si="29"/>
        <v>0.18833134802461782</v>
      </c>
      <c r="Z91" s="351">
        <f t="shared" si="30"/>
        <v>0.22764046059162199</v>
      </c>
      <c r="AA91" s="351">
        <f t="shared" si="31"/>
        <v>0.24042088544768711</v>
      </c>
      <c r="AB91" s="351">
        <f t="shared" si="32"/>
        <v>0.13006253722453842</v>
      </c>
      <c r="AC91" s="351">
        <f t="shared" si="33"/>
        <v>6.3554695255112176E-2</v>
      </c>
      <c r="AD91" s="351">
        <f t="shared" si="34"/>
        <v>4.3428628151677582E-3</v>
      </c>
      <c r="AE91" s="127"/>
      <c r="AF91" s="335">
        <v>20</v>
      </c>
      <c r="AG91" s="335">
        <v>25</v>
      </c>
      <c r="AH91" s="335">
        <v>55</v>
      </c>
      <c r="AI91" s="335">
        <v>60</v>
      </c>
      <c r="AJ91" s="335">
        <v>72</v>
      </c>
      <c r="AK91" s="335">
        <v>40</v>
      </c>
      <c r="AL91" s="335">
        <v>17</v>
      </c>
      <c r="AM91" s="335">
        <v>4</v>
      </c>
      <c r="AN91" s="172">
        <v>293</v>
      </c>
      <c r="AO91" s="124"/>
      <c r="AP91" s="335">
        <v>-3</v>
      </c>
      <c r="AQ91" s="335">
        <v>-7</v>
      </c>
      <c r="AR91" s="335">
        <v>-1</v>
      </c>
      <c r="AS91" s="335">
        <v>-4</v>
      </c>
      <c r="AT91" s="335">
        <v>-24</v>
      </c>
      <c r="AU91" s="335">
        <v>4</v>
      </c>
      <c r="AV91" s="335">
        <v>0</v>
      </c>
      <c r="AW91" s="335">
        <v>-1</v>
      </c>
      <c r="AX91" s="336">
        <v>-36</v>
      </c>
      <c r="AY91" s="354">
        <f t="shared" si="36"/>
        <v>3</v>
      </c>
      <c r="AZ91" s="354">
        <f t="shared" si="36"/>
        <v>7</v>
      </c>
      <c r="BA91" s="354">
        <f t="shared" si="36"/>
        <v>1</v>
      </c>
      <c r="BB91" s="354">
        <f t="shared" si="36"/>
        <v>4</v>
      </c>
      <c r="BC91" s="354">
        <f t="shared" si="36"/>
        <v>24</v>
      </c>
      <c r="BD91" s="354">
        <f t="shared" si="35"/>
        <v>-4</v>
      </c>
      <c r="BE91" s="354">
        <f t="shared" si="35"/>
        <v>0</v>
      </c>
      <c r="BF91" s="354">
        <f t="shared" si="35"/>
        <v>1</v>
      </c>
      <c r="BG91" s="354">
        <f t="shared" si="35"/>
        <v>36</v>
      </c>
      <c r="BH91" s="317"/>
      <c r="BI91" s="355">
        <f t="shared" si="45"/>
        <v>0.8</v>
      </c>
      <c r="BJ91" s="355">
        <f t="shared" si="46"/>
        <v>0.19999999999999996</v>
      </c>
      <c r="BK91" s="337">
        <v>124860.33066666668</v>
      </c>
      <c r="BL91" s="129">
        <f t="shared" si="37"/>
        <v>124860.33066666668</v>
      </c>
      <c r="BM91" s="340">
        <v>159567.93777777778</v>
      </c>
      <c r="BN91" s="129">
        <f t="shared" si="38"/>
        <v>159567.93777777778</v>
      </c>
      <c r="BO91" s="339">
        <v>150154.21600000001</v>
      </c>
      <c r="BP91" s="129">
        <f t="shared" si="39"/>
        <v>150154.21600000001</v>
      </c>
      <c r="BQ91" s="339">
        <v>213068.47999999998</v>
      </c>
      <c r="BR91" s="129">
        <f t="shared" si="40"/>
        <v>213068.47999999998</v>
      </c>
      <c r="BS91" s="339">
        <v>157519.66222222228</v>
      </c>
      <c r="BT91" s="129">
        <f t="shared" si="41"/>
        <v>157519.66222222228</v>
      </c>
      <c r="BU91" s="342">
        <v>349866.25955555559</v>
      </c>
      <c r="BV91" s="129">
        <f t="shared" si="42"/>
        <v>349866.25955555559</v>
      </c>
      <c r="BW91" s="343">
        <v>11200</v>
      </c>
      <c r="BX91" s="345">
        <f t="shared" si="47"/>
        <v>11200</v>
      </c>
      <c r="BY91" s="343">
        <v>16384.271806530429</v>
      </c>
      <c r="BZ91" s="129">
        <f t="shared" si="48"/>
        <v>16384.271806530429</v>
      </c>
      <c r="CA91" s="326"/>
      <c r="CB91" s="325"/>
    </row>
    <row r="92" spans="1:80" x14ac:dyDescent="0.25">
      <c r="A92" s="124" t="s">
        <v>760</v>
      </c>
      <c r="B92" s="124" t="s">
        <v>761</v>
      </c>
      <c r="C92" s="319" t="s">
        <v>599</v>
      </c>
      <c r="D92" s="319" t="s">
        <v>554</v>
      </c>
      <c r="E92" s="125" t="s">
        <v>200</v>
      </c>
      <c r="F92" s="331">
        <v>56540.555555555555</v>
      </c>
      <c r="G92" s="348">
        <f t="shared" si="43"/>
        <v>52918</v>
      </c>
      <c r="H92" s="332">
        <v>410</v>
      </c>
      <c r="I92" s="353">
        <f t="shared" si="44"/>
        <v>847</v>
      </c>
      <c r="J92" s="333">
        <v>666.17111111111103</v>
      </c>
      <c r="K92" s="333">
        <v>105</v>
      </c>
      <c r="L92" s="317"/>
      <c r="M92" s="332">
        <v>2929</v>
      </c>
      <c r="N92" s="332">
        <v>5820</v>
      </c>
      <c r="O92" s="332">
        <v>12741</v>
      </c>
      <c r="P92" s="332">
        <v>10838</v>
      </c>
      <c r="Q92" s="332">
        <v>8768</v>
      </c>
      <c r="R92" s="332">
        <v>6318</v>
      </c>
      <c r="S92" s="332">
        <v>4856</v>
      </c>
      <c r="T92" s="332">
        <v>648</v>
      </c>
      <c r="U92" s="332">
        <v>52918</v>
      </c>
      <c r="V92" s="124"/>
      <c r="W92" s="351">
        <f t="shared" si="27"/>
        <v>5.5349786462073398E-2</v>
      </c>
      <c r="X92" s="351">
        <f t="shared" si="28"/>
        <v>0.10998148078158661</v>
      </c>
      <c r="Y92" s="351">
        <f t="shared" si="29"/>
        <v>0.24076873653577233</v>
      </c>
      <c r="Z92" s="351">
        <f t="shared" si="30"/>
        <v>0.20480743792282399</v>
      </c>
      <c r="AA92" s="351">
        <f t="shared" si="31"/>
        <v>0.16569031331494011</v>
      </c>
      <c r="AB92" s="351">
        <f t="shared" si="32"/>
        <v>0.11939226728145433</v>
      </c>
      <c r="AC92" s="351">
        <f t="shared" si="33"/>
        <v>9.1764616954533432E-2</v>
      </c>
      <c r="AD92" s="351">
        <f t="shared" si="34"/>
        <v>1.2245360746815828E-2</v>
      </c>
      <c r="AE92" s="127"/>
      <c r="AF92" s="335">
        <v>-6</v>
      </c>
      <c r="AG92" s="335">
        <v>147</v>
      </c>
      <c r="AH92" s="335">
        <v>333</v>
      </c>
      <c r="AI92" s="335">
        <v>179</v>
      </c>
      <c r="AJ92" s="335">
        <v>98</v>
      </c>
      <c r="AK92" s="335">
        <v>106</v>
      </c>
      <c r="AL92" s="335">
        <v>86</v>
      </c>
      <c r="AM92" s="335">
        <v>3</v>
      </c>
      <c r="AN92" s="172">
        <v>946</v>
      </c>
      <c r="AO92" s="124"/>
      <c r="AP92" s="335">
        <v>-8</v>
      </c>
      <c r="AQ92" s="335">
        <v>21</v>
      </c>
      <c r="AR92" s="335">
        <v>9</v>
      </c>
      <c r="AS92" s="335">
        <v>27</v>
      </c>
      <c r="AT92" s="335">
        <v>23</v>
      </c>
      <c r="AU92" s="335">
        <v>19</v>
      </c>
      <c r="AV92" s="335">
        <v>7</v>
      </c>
      <c r="AW92" s="335">
        <v>1</v>
      </c>
      <c r="AX92" s="336">
        <v>99</v>
      </c>
      <c r="AY92" s="354">
        <f t="shared" si="36"/>
        <v>8</v>
      </c>
      <c r="AZ92" s="354">
        <f t="shared" si="36"/>
        <v>-21</v>
      </c>
      <c r="BA92" s="354">
        <f t="shared" si="36"/>
        <v>-9</v>
      </c>
      <c r="BB92" s="354">
        <f t="shared" si="36"/>
        <v>-27</v>
      </c>
      <c r="BC92" s="354">
        <f t="shared" si="36"/>
        <v>-23</v>
      </c>
      <c r="BD92" s="354">
        <f t="shared" si="35"/>
        <v>-19</v>
      </c>
      <c r="BE92" s="354">
        <f t="shared" si="35"/>
        <v>-7</v>
      </c>
      <c r="BF92" s="354">
        <f t="shared" si="35"/>
        <v>-1</v>
      </c>
      <c r="BG92" s="354">
        <f t="shared" si="35"/>
        <v>-99</v>
      </c>
      <c r="BH92" s="317"/>
      <c r="BI92" s="355">
        <f t="shared" si="45"/>
        <v>0.8</v>
      </c>
      <c r="BJ92" s="355">
        <f t="shared" si="46"/>
        <v>0.19999999999999996</v>
      </c>
      <c r="BK92" s="337">
        <v>306266.016</v>
      </c>
      <c r="BL92" s="129">
        <f t="shared" si="37"/>
        <v>306266.016</v>
      </c>
      <c r="BM92" s="340">
        <v>578219.44444444438</v>
      </c>
      <c r="BN92" s="129">
        <f t="shared" si="38"/>
        <v>578219.44444444438</v>
      </c>
      <c r="BO92" s="339">
        <v>479233.66133333335</v>
      </c>
      <c r="BP92" s="129">
        <f t="shared" si="39"/>
        <v>479233.66133333335</v>
      </c>
      <c r="BQ92" s="339">
        <v>553285.65333333332</v>
      </c>
      <c r="BR92" s="129">
        <f t="shared" si="40"/>
        <v>553285.65333333332</v>
      </c>
      <c r="BS92" s="339">
        <v>728049.53955555556</v>
      </c>
      <c r="BT92" s="129">
        <f t="shared" si="41"/>
        <v>728049.53955555556</v>
      </c>
      <c r="BU92" s="342">
        <v>695492.59733333334</v>
      </c>
      <c r="BV92" s="129">
        <f t="shared" si="42"/>
        <v>695492.59733333334</v>
      </c>
      <c r="BW92" s="343">
        <v>388088.77196799993</v>
      </c>
      <c r="BX92" s="345">
        <f t="shared" si="47"/>
        <v>388088.77196799993</v>
      </c>
      <c r="BY92" s="343">
        <v>610074.19370189111</v>
      </c>
      <c r="BZ92" s="129">
        <f t="shared" si="48"/>
        <v>610074.19370189111</v>
      </c>
      <c r="CA92" s="326"/>
      <c r="CB92" s="325"/>
    </row>
    <row r="93" spans="1:80" x14ac:dyDescent="0.25">
      <c r="A93" s="124" t="s">
        <v>762</v>
      </c>
      <c r="B93" s="124" t="s">
        <v>763</v>
      </c>
      <c r="C93" s="319" t="s">
        <v>656</v>
      </c>
      <c r="D93" s="319" t="s">
        <v>578</v>
      </c>
      <c r="E93" s="125" t="s">
        <v>201</v>
      </c>
      <c r="F93" s="331">
        <v>67963.555555555562</v>
      </c>
      <c r="G93" s="348">
        <f t="shared" si="43"/>
        <v>62237</v>
      </c>
      <c r="H93" s="332">
        <v>361</v>
      </c>
      <c r="I93" s="353">
        <f t="shared" si="44"/>
        <v>600</v>
      </c>
      <c r="J93" s="333">
        <v>413.47911111111102</v>
      </c>
      <c r="K93" s="333">
        <v>64</v>
      </c>
      <c r="L93" s="317"/>
      <c r="M93" s="332">
        <v>871</v>
      </c>
      <c r="N93" s="332">
        <v>5854</v>
      </c>
      <c r="O93" s="332">
        <v>15352</v>
      </c>
      <c r="P93" s="332">
        <v>15738</v>
      </c>
      <c r="Q93" s="332">
        <v>10816</v>
      </c>
      <c r="R93" s="332">
        <v>7374</v>
      </c>
      <c r="S93" s="332">
        <v>5428</v>
      </c>
      <c r="T93" s="332">
        <v>804</v>
      </c>
      <c r="U93" s="332">
        <v>62237</v>
      </c>
      <c r="V93" s="124"/>
      <c r="W93" s="351">
        <f t="shared" si="27"/>
        <v>1.3994890499220721E-2</v>
      </c>
      <c r="X93" s="351">
        <f t="shared" si="28"/>
        <v>9.4059803653775087E-2</v>
      </c>
      <c r="Y93" s="351">
        <f t="shared" si="29"/>
        <v>0.24666998730658612</v>
      </c>
      <c r="Z93" s="351">
        <f t="shared" si="30"/>
        <v>0.25287208573678038</v>
      </c>
      <c r="AA93" s="351">
        <f t="shared" si="31"/>
        <v>0.17378729694554687</v>
      </c>
      <c r="AB93" s="351">
        <f t="shared" si="32"/>
        <v>0.11848257467422915</v>
      </c>
      <c r="AC93" s="351">
        <f t="shared" si="33"/>
        <v>8.7215000723042557E-2</v>
      </c>
      <c r="AD93" s="351">
        <f t="shared" si="34"/>
        <v>1.2918360460819126E-2</v>
      </c>
      <c r="AE93" s="127"/>
      <c r="AF93" s="335">
        <v>11</v>
      </c>
      <c r="AG93" s="335">
        <v>41</v>
      </c>
      <c r="AH93" s="335">
        <v>120</v>
      </c>
      <c r="AI93" s="335">
        <v>229</v>
      </c>
      <c r="AJ93" s="335">
        <v>102</v>
      </c>
      <c r="AK93" s="335">
        <v>71</v>
      </c>
      <c r="AL93" s="335">
        <v>74</v>
      </c>
      <c r="AM93" s="335">
        <v>12</v>
      </c>
      <c r="AN93" s="172">
        <v>660</v>
      </c>
      <c r="AO93" s="124"/>
      <c r="AP93" s="335">
        <v>3</v>
      </c>
      <c r="AQ93" s="335">
        <v>10</v>
      </c>
      <c r="AR93" s="335">
        <v>16</v>
      </c>
      <c r="AS93" s="335">
        <v>9</v>
      </c>
      <c r="AT93" s="335">
        <v>7</v>
      </c>
      <c r="AU93" s="335">
        <v>11</v>
      </c>
      <c r="AV93" s="335">
        <v>4</v>
      </c>
      <c r="AW93" s="335">
        <v>0</v>
      </c>
      <c r="AX93" s="336">
        <v>60</v>
      </c>
      <c r="AY93" s="354">
        <f t="shared" si="36"/>
        <v>-3</v>
      </c>
      <c r="AZ93" s="354">
        <f t="shared" si="36"/>
        <v>-10</v>
      </c>
      <c r="BA93" s="354">
        <f t="shared" si="36"/>
        <v>-16</v>
      </c>
      <c r="BB93" s="354">
        <f t="shared" si="36"/>
        <v>-9</v>
      </c>
      <c r="BC93" s="354">
        <f t="shared" si="36"/>
        <v>-7</v>
      </c>
      <c r="BD93" s="354">
        <f t="shared" si="35"/>
        <v>-11</v>
      </c>
      <c r="BE93" s="354">
        <f t="shared" si="35"/>
        <v>-4</v>
      </c>
      <c r="BF93" s="354">
        <f t="shared" si="35"/>
        <v>0</v>
      </c>
      <c r="BG93" s="354">
        <f t="shared" si="35"/>
        <v>-60</v>
      </c>
      <c r="BH93" s="317"/>
      <c r="BI93" s="355">
        <f t="shared" si="45"/>
        <v>0.8</v>
      </c>
      <c r="BJ93" s="355">
        <f t="shared" si="46"/>
        <v>0.19999999999999996</v>
      </c>
      <c r="BK93" s="337">
        <v>415262.94399999996</v>
      </c>
      <c r="BL93" s="129">
        <f t="shared" si="37"/>
        <v>415262.94399999996</v>
      </c>
      <c r="BM93" s="340">
        <v>425086.24622222222</v>
      </c>
      <c r="BN93" s="129">
        <f t="shared" si="38"/>
        <v>425086.24622222222</v>
      </c>
      <c r="BO93" s="339">
        <v>553015.80977777787</v>
      </c>
      <c r="BP93" s="129">
        <f t="shared" si="39"/>
        <v>553015.80977777787</v>
      </c>
      <c r="BQ93" s="339">
        <v>797064.21333333338</v>
      </c>
      <c r="BR93" s="129">
        <f t="shared" si="40"/>
        <v>797064.21333333338</v>
      </c>
      <c r="BS93" s="339">
        <v>599139.39199999999</v>
      </c>
      <c r="BT93" s="129">
        <f t="shared" si="41"/>
        <v>599139.39199999999</v>
      </c>
      <c r="BU93" s="342">
        <v>812462.78399999987</v>
      </c>
      <c r="BV93" s="129">
        <f t="shared" si="42"/>
        <v>812462.78399999987</v>
      </c>
      <c r="BW93" s="343">
        <v>797300.26877155562</v>
      </c>
      <c r="BX93" s="345">
        <f t="shared" si="47"/>
        <v>797300.26877155562</v>
      </c>
      <c r="BY93" s="343">
        <v>436084.83390314842</v>
      </c>
      <c r="BZ93" s="129">
        <f t="shared" si="48"/>
        <v>436084.83390314842</v>
      </c>
      <c r="CA93" s="326"/>
      <c r="CB93" s="325"/>
    </row>
    <row r="94" spans="1:80" x14ac:dyDescent="0.25">
      <c r="A94" s="124" t="s">
        <v>764</v>
      </c>
      <c r="B94" s="124" t="s">
        <v>765</v>
      </c>
      <c r="C94" s="319" t="s">
        <v>625</v>
      </c>
      <c r="D94" s="319" t="s">
        <v>563</v>
      </c>
      <c r="E94" s="125" t="s">
        <v>202</v>
      </c>
      <c r="F94" s="331">
        <v>55305.111111111117</v>
      </c>
      <c r="G94" s="348">
        <f t="shared" si="43"/>
        <v>68813</v>
      </c>
      <c r="H94" s="332">
        <v>839</v>
      </c>
      <c r="I94" s="353">
        <f t="shared" si="44"/>
        <v>580</v>
      </c>
      <c r="J94" s="333">
        <v>263.5573333333333</v>
      </c>
      <c r="K94" s="333">
        <v>193</v>
      </c>
      <c r="L94" s="317"/>
      <c r="M94" s="332">
        <v>27237</v>
      </c>
      <c r="N94" s="332">
        <v>14405</v>
      </c>
      <c r="O94" s="332">
        <v>15716</v>
      </c>
      <c r="P94" s="332">
        <v>6397</v>
      </c>
      <c r="Q94" s="332">
        <v>3306</v>
      </c>
      <c r="R94" s="332">
        <v>1161</v>
      </c>
      <c r="S94" s="332">
        <v>539</v>
      </c>
      <c r="T94" s="332">
        <v>52</v>
      </c>
      <c r="U94" s="332">
        <v>68813</v>
      </c>
      <c r="V94" s="124"/>
      <c r="W94" s="351">
        <f t="shared" si="27"/>
        <v>0.39581183787947044</v>
      </c>
      <c r="X94" s="351">
        <f t="shared" si="28"/>
        <v>0.20933544533736359</v>
      </c>
      <c r="Y94" s="351">
        <f t="shared" si="29"/>
        <v>0.22838707802304797</v>
      </c>
      <c r="Z94" s="351">
        <f t="shared" si="30"/>
        <v>9.2962085652420326E-2</v>
      </c>
      <c r="AA94" s="351">
        <f t="shared" si="31"/>
        <v>4.8043247642160641E-2</v>
      </c>
      <c r="AB94" s="351">
        <f t="shared" si="32"/>
        <v>1.6871812012265123E-2</v>
      </c>
      <c r="AC94" s="351">
        <f t="shared" si="33"/>
        <v>7.8328222864865651E-3</v>
      </c>
      <c r="AD94" s="351">
        <f t="shared" si="34"/>
        <v>7.5567116678534581E-4</v>
      </c>
      <c r="AE94" s="127"/>
      <c r="AF94" s="335">
        <v>241</v>
      </c>
      <c r="AG94" s="335">
        <v>204</v>
      </c>
      <c r="AH94" s="335">
        <v>47</v>
      </c>
      <c r="AI94" s="335">
        <v>76</v>
      </c>
      <c r="AJ94" s="335">
        <v>48</v>
      </c>
      <c r="AK94" s="335">
        <v>15</v>
      </c>
      <c r="AL94" s="335">
        <v>8</v>
      </c>
      <c r="AM94" s="335">
        <v>0</v>
      </c>
      <c r="AN94" s="172">
        <v>639</v>
      </c>
      <c r="AO94" s="124"/>
      <c r="AP94" s="335">
        <v>38</v>
      </c>
      <c r="AQ94" s="335">
        <v>9</v>
      </c>
      <c r="AR94" s="335">
        <v>4</v>
      </c>
      <c r="AS94" s="335">
        <v>2</v>
      </c>
      <c r="AT94" s="335">
        <v>5</v>
      </c>
      <c r="AU94" s="335">
        <v>0</v>
      </c>
      <c r="AV94" s="335">
        <v>0</v>
      </c>
      <c r="AW94" s="335">
        <v>1</v>
      </c>
      <c r="AX94" s="336">
        <v>59</v>
      </c>
      <c r="AY94" s="354">
        <f t="shared" si="36"/>
        <v>-38</v>
      </c>
      <c r="AZ94" s="354">
        <f t="shared" si="36"/>
        <v>-9</v>
      </c>
      <c r="BA94" s="354">
        <f t="shared" si="36"/>
        <v>-4</v>
      </c>
      <c r="BB94" s="354">
        <f t="shared" si="36"/>
        <v>-2</v>
      </c>
      <c r="BC94" s="354">
        <f t="shared" si="36"/>
        <v>-5</v>
      </c>
      <c r="BD94" s="354">
        <f t="shared" si="35"/>
        <v>0</v>
      </c>
      <c r="BE94" s="354">
        <f t="shared" si="35"/>
        <v>0</v>
      </c>
      <c r="BF94" s="354">
        <f t="shared" si="35"/>
        <v>-1</v>
      </c>
      <c r="BG94" s="354">
        <f t="shared" si="35"/>
        <v>-59</v>
      </c>
      <c r="BH94" s="317"/>
      <c r="BI94" s="355">
        <f t="shared" si="45"/>
        <v>0.8</v>
      </c>
      <c r="BJ94" s="355">
        <f t="shared" si="46"/>
        <v>0.19999999999999996</v>
      </c>
      <c r="BK94" s="337">
        <v>529377.09866666677</v>
      </c>
      <c r="BL94" s="129">
        <f t="shared" si="37"/>
        <v>529377.09866666677</v>
      </c>
      <c r="BM94" s="340">
        <v>205074.83555555553</v>
      </c>
      <c r="BN94" s="129">
        <f t="shared" si="38"/>
        <v>205074.83555555553</v>
      </c>
      <c r="BO94" s="339">
        <v>189899.86755555557</v>
      </c>
      <c r="BP94" s="129">
        <f t="shared" si="39"/>
        <v>189899.86755555557</v>
      </c>
      <c r="BQ94" s="339">
        <v>396838.93333333335</v>
      </c>
      <c r="BR94" s="129">
        <f t="shared" si="40"/>
        <v>396838.93333333335</v>
      </c>
      <c r="BS94" s="339">
        <v>645617.04355555552</v>
      </c>
      <c r="BT94" s="129">
        <f t="shared" si="41"/>
        <v>645617.04355555552</v>
      </c>
      <c r="BU94" s="342">
        <v>495364.92444444448</v>
      </c>
      <c r="BV94" s="129">
        <f t="shared" si="42"/>
        <v>495364.92444444448</v>
      </c>
      <c r="BW94" s="343">
        <v>199211.96659199998</v>
      </c>
      <c r="BX94" s="345">
        <f t="shared" si="47"/>
        <v>199211.96659199998</v>
      </c>
      <c r="BY94" s="343">
        <v>184467.68683058128</v>
      </c>
      <c r="BZ94" s="129">
        <f t="shared" si="48"/>
        <v>184467.68683058128</v>
      </c>
      <c r="CA94" s="326"/>
      <c r="CB94" s="325"/>
    </row>
    <row r="95" spans="1:80" x14ac:dyDescent="0.25">
      <c r="A95" s="124" t="s">
        <v>766</v>
      </c>
      <c r="B95" s="124" t="s">
        <v>767</v>
      </c>
      <c r="C95" s="319" t="s">
        <v>715</v>
      </c>
      <c r="D95" s="319" t="s">
        <v>563</v>
      </c>
      <c r="E95" s="125" t="s">
        <v>203</v>
      </c>
      <c r="F95" s="331">
        <v>36391.555555555562</v>
      </c>
      <c r="G95" s="348">
        <f t="shared" si="43"/>
        <v>40495</v>
      </c>
      <c r="H95" s="332">
        <v>502</v>
      </c>
      <c r="I95" s="353">
        <f t="shared" si="44"/>
        <v>406</v>
      </c>
      <c r="J95" s="333">
        <v>246.87822222222226</v>
      </c>
      <c r="K95" s="333">
        <v>127</v>
      </c>
      <c r="L95" s="317"/>
      <c r="M95" s="332">
        <v>9334</v>
      </c>
      <c r="N95" s="332">
        <v>11156</v>
      </c>
      <c r="O95" s="332">
        <v>6777</v>
      </c>
      <c r="P95" s="332">
        <v>5195</v>
      </c>
      <c r="Q95" s="332">
        <v>3954</v>
      </c>
      <c r="R95" s="332">
        <v>2484</v>
      </c>
      <c r="S95" s="332">
        <v>1453</v>
      </c>
      <c r="T95" s="332">
        <v>142</v>
      </c>
      <c r="U95" s="332">
        <v>40495</v>
      </c>
      <c r="V95" s="124"/>
      <c r="W95" s="351">
        <f t="shared" si="27"/>
        <v>0.23049759229534511</v>
      </c>
      <c r="X95" s="351">
        <f t="shared" si="28"/>
        <v>0.27549080133349796</v>
      </c>
      <c r="Y95" s="351">
        <f t="shared" si="29"/>
        <v>0.16735399432028644</v>
      </c>
      <c r="Z95" s="351">
        <f t="shared" si="30"/>
        <v>0.12828744289418448</v>
      </c>
      <c r="AA95" s="351">
        <f t="shared" si="31"/>
        <v>9.7641684158538092E-2</v>
      </c>
      <c r="AB95" s="351">
        <f t="shared" si="32"/>
        <v>6.1340906284726507E-2</v>
      </c>
      <c r="AC95" s="351">
        <f t="shared" si="33"/>
        <v>3.5880972959624648E-2</v>
      </c>
      <c r="AD95" s="351">
        <f t="shared" si="34"/>
        <v>3.5066057537967649E-3</v>
      </c>
      <c r="AE95" s="127"/>
      <c r="AF95" s="335">
        <v>43</v>
      </c>
      <c r="AG95" s="335">
        <v>138</v>
      </c>
      <c r="AH95" s="335">
        <v>99</v>
      </c>
      <c r="AI95" s="335">
        <v>62</v>
      </c>
      <c r="AJ95" s="335">
        <v>91</v>
      </c>
      <c r="AK95" s="335">
        <v>19</v>
      </c>
      <c r="AL95" s="335">
        <v>15</v>
      </c>
      <c r="AM95" s="335">
        <v>0</v>
      </c>
      <c r="AN95" s="172">
        <v>467</v>
      </c>
      <c r="AO95" s="124"/>
      <c r="AP95" s="335">
        <v>12</v>
      </c>
      <c r="AQ95" s="335">
        <v>35</v>
      </c>
      <c r="AR95" s="335">
        <v>-12</v>
      </c>
      <c r="AS95" s="335">
        <v>4</v>
      </c>
      <c r="AT95" s="335">
        <v>16</v>
      </c>
      <c r="AU95" s="335">
        <v>4</v>
      </c>
      <c r="AV95" s="335">
        <v>2</v>
      </c>
      <c r="AW95" s="335">
        <v>0</v>
      </c>
      <c r="AX95" s="336">
        <v>61</v>
      </c>
      <c r="AY95" s="354">
        <f t="shared" si="36"/>
        <v>-12</v>
      </c>
      <c r="AZ95" s="354">
        <f t="shared" si="36"/>
        <v>-35</v>
      </c>
      <c r="BA95" s="354">
        <f t="shared" si="36"/>
        <v>12</v>
      </c>
      <c r="BB95" s="354">
        <f t="shared" si="36"/>
        <v>-4</v>
      </c>
      <c r="BC95" s="354">
        <f t="shared" si="36"/>
        <v>-16</v>
      </c>
      <c r="BD95" s="354">
        <f t="shared" si="35"/>
        <v>-4</v>
      </c>
      <c r="BE95" s="354">
        <f t="shared" si="35"/>
        <v>-2</v>
      </c>
      <c r="BF95" s="354">
        <f t="shared" si="35"/>
        <v>0</v>
      </c>
      <c r="BG95" s="354">
        <f t="shared" si="35"/>
        <v>-61</v>
      </c>
      <c r="BH95" s="317"/>
      <c r="BI95" s="355">
        <f t="shared" si="45"/>
        <v>0.8</v>
      </c>
      <c r="BJ95" s="355">
        <f t="shared" si="46"/>
        <v>0.19999999999999996</v>
      </c>
      <c r="BK95" s="337">
        <v>355007.6</v>
      </c>
      <c r="BL95" s="129">
        <f t="shared" si="37"/>
        <v>355007.6</v>
      </c>
      <c r="BM95" s="340">
        <v>551046.74044444447</v>
      </c>
      <c r="BN95" s="129">
        <f t="shared" si="38"/>
        <v>551046.74044444447</v>
      </c>
      <c r="BO95" s="339">
        <v>311915.98844444449</v>
      </c>
      <c r="BP95" s="129">
        <f t="shared" si="39"/>
        <v>311915.98844444449</v>
      </c>
      <c r="BQ95" s="339">
        <v>306846.50666666671</v>
      </c>
      <c r="BR95" s="129">
        <f t="shared" si="40"/>
        <v>306846.50666666671</v>
      </c>
      <c r="BS95" s="339">
        <v>492452.45333333325</v>
      </c>
      <c r="BT95" s="129">
        <f t="shared" si="41"/>
        <v>492452.45333333325</v>
      </c>
      <c r="BU95" s="342">
        <v>608773.97155555559</v>
      </c>
      <c r="BV95" s="129">
        <f t="shared" si="42"/>
        <v>608773.97155555559</v>
      </c>
      <c r="BW95" s="343">
        <v>533337.70230044436</v>
      </c>
      <c r="BX95" s="345">
        <f t="shared" si="47"/>
        <v>533337.70230044436</v>
      </c>
      <c r="BY95" s="343">
        <v>688618.70540590305</v>
      </c>
      <c r="BZ95" s="129">
        <f t="shared" si="48"/>
        <v>688618.70540590305</v>
      </c>
      <c r="CA95" s="326"/>
      <c r="CB95" s="325"/>
    </row>
    <row r="96" spans="1:80" x14ac:dyDescent="0.25">
      <c r="A96" s="124" t="s">
        <v>768</v>
      </c>
      <c r="B96" s="124" t="s">
        <v>769</v>
      </c>
      <c r="C96" s="319"/>
      <c r="D96" s="319" t="s">
        <v>589</v>
      </c>
      <c r="E96" s="125" t="s">
        <v>204</v>
      </c>
      <c r="F96" s="331">
        <v>137374.22222222222</v>
      </c>
      <c r="G96" s="348">
        <f t="shared" si="43"/>
        <v>155590</v>
      </c>
      <c r="H96" s="332">
        <v>1585</v>
      </c>
      <c r="I96" s="353">
        <f t="shared" si="44"/>
        <v>932</v>
      </c>
      <c r="J96" s="333">
        <v>497.83644444444462</v>
      </c>
      <c r="K96" s="333">
        <v>253</v>
      </c>
      <c r="L96" s="317"/>
      <c r="M96" s="332">
        <v>39807</v>
      </c>
      <c r="N96" s="332">
        <v>36150</v>
      </c>
      <c r="O96" s="332">
        <v>30307</v>
      </c>
      <c r="P96" s="332">
        <v>23745</v>
      </c>
      <c r="Q96" s="332">
        <v>15220</v>
      </c>
      <c r="R96" s="332">
        <v>6929</v>
      </c>
      <c r="S96" s="332">
        <v>3164</v>
      </c>
      <c r="T96" s="332">
        <v>268</v>
      </c>
      <c r="U96" s="332">
        <v>155590</v>
      </c>
      <c r="V96" s="124"/>
      <c r="W96" s="351">
        <f t="shared" ref="W96:W159" si="52">M96/U96</f>
        <v>0.25584549135548557</v>
      </c>
      <c r="X96" s="351">
        <f t="shared" ref="X96:X159" si="53">N96/U96</f>
        <v>0.23234141011633139</v>
      </c>
      <c r="Y96" s="351">
        <f t="shared" ref="Y96:Y159" si="54">O96/U96</f>
        <v>0.19478758274953403</v>
      </c>
      <c r="Z96" s="351">
        <f t="shared" ref="Z96:Z159" si="55">P96/U96</f>
        <v>0.15261263577350728</v>
      </c>
      <c r="AA96" s="351">
        <f t="shared" ref="AA96:AA159" si="56">Q96/U96</f>
        <v>9.7821196735008678E-2</v>
      </c>
      <c r="AB96" s="351">
        <f t="shared" ref="AB96:AB159" si="57">R96/U96</f>
        <v>4.453371039269876E-2</v>
      </c>
      <c r="AC96" s="351">
        <f t="shared" ref="AC96:AC159" si="58">S96/U96</f>
        <v>2.0335497139919018E-2</v>
      </c>
      <c r="AD96" s="351">
        <f t="shared" ref="AD96:AD159" si="59">T96/U96</f>
        <v>1.7224757375152646E-3</v>
      </c>
      <c r="AE96" s="127"/>
      <c r="AF96" s="335">
        <v>-52</v>
      </c>
      <c r="AG96" s="335">
        <v>153</v>
      </c>
      <c r="AH96" s="335">
        <v>238</v>
      </c>
      <c r="AI96" s="335">
        <v>188</v>
      </c>
      <c r="AJ96" s="335">
        <v>242</v>
      </c>
      <c r="AK96" s="335">
        <v>174</v>
      </c>
      <c r="AL96" s="335">
        <v>31</v>
      </c>
      <c r="AM96" s="335">
        <v>6</v>
      </c>
      <c r="AN96" s="172">
        <v>980</v>
      </c>
      <c r="AO96" s="124"/>
      <c r="AP96" s="335">
        <v>38</v>
      </c>
      <c r="AQ96" s="335">
        <v>-23</v>
      </c>
      <c r="AR96" s="335">
        <v>3</v>
      </c>
      <c r="AS96" s="335">
        <v>16</v>
      </c>
      <c r="AT96" s="335">
        <v>-3</v>
      </c>
      <c r="AU96" s="335">
        <v>14</v>
      </c>
      <c r="AV96" s="335">
        <v>4</v>
      </c>
      <c r="AW96" s="335">
        <v>-1</v>
      </c>
      <c r="AX96" s="336">
        <v>48</v>
      </c>
      <c r="AY96" s="354">
        <f t="shared" si="36"/>
        <v>-38</v>
      </c>
      <c r="AZ96" s="354">
        <f t="shared" si="36"/>
        <v>23</v>
      </c>
      <c r="BA96" s="354">
        <f t="shared" si="36"/>
        <v>-3</v>
      </c>
      <c r="BB96" s="354">
        <f t="shared" si="36"/>
        <v>-16</v>
      </c>
      <c r="BC96" s="354">
        <f t="shared" si="36"/>
        <v>3</v>
      </c>
      <c r="BD96" s="354">
        <f t="shared" si="35"/>
        <v>-14</v>
      </c>
      <c r="BE96" s="354">
        <f t="shared" si="35"/>
        <v>-4</v>
      </c>
      <c r="BF96" s="354">
        <f t="shared" si="35"/>
        <v>1</v>
      </c>
      <c r="BG96" s="354">
        <f t="shared" si="35"/>
        <v>-48</v>
      </c>
      <c r="BH96" s="317"/>
      <c r="BI96" s="355">
        <f t="shared" si="45"/>
        <v>1</v>
      </c>
      <c r="BJ96" s="355">
        <f t="shared" si="46"/>
        <v>0</v>
      </c>
      <c r="BK96" s="337">
        <v>1086291.2733333332</v>
      </c>
      <c r="BL96" s="129">
        <f t="shared" si="37"/>
        <v>1086291.2733333332</v>
      </c>
      <c r="BM96" s="340">
        <v>1121695.2677777777</v>
      </c>
      <c r="BN96" s="129">
        <f t="shared" si="38"/>
        <v>1121695.2677777777</v>
      </c>
      <c r="BO96" s="339">
        <v>863892.41777777765</v>
      </c>
      <c r="BP96" s="129">
        <f t="shared" si="39"/>
        <v>863892.41777777765</v>
      </c>
      <c r="BQ96" s="339">
        <v>1111384.5333333332</v>
      </c>
      <c r="BR96" s="129">
        <f t="shared" si="40"/>
        <v>1111384.5333333332</v>
      </c>
      <c r="BS96" s="339">
        <v>1023993.8066666666</v>
      </c>
      <c r="BT96" s="129">
        <f t="shared" si="41"/>
        <v>1023993.8066666666</v>
      </c>
      <c r="BU96" s="342">
        <v>927595.68222222221</v>
      </c>
      <c r="BV96" s="129">
        <f t="shared" si="42"/>
        <v>927595.68222222221</v>
      </c>
      <c r="BW96" s="343">
        <v>685074.7328</v>
      </c>
      <c r="BX96" s="345">
        <f t="shared" si="47"/>
        <v>685074.7328</v>
      </c>
      <c r="BY96" s="343">
        <v>872725.05589632259</v>
      </c>
      <c r="BZ96" s="129">
        <f t="shared" si="48"/>
        <v>872725.05589632259</v>
      </c>
      <c r="CA96" s="326"/>
      <c r="CB96" s="325"/>
    </row>
    <row r="97" spans="1:80" x14ac:dyDescent="0.25">
      <c r="A97" s="124" t="s">
        <v>770</v>
      </c>
      <c r="B97" s="124" t="s">
        <v>771</v>
      </c>
      <c r="C97" s="319" t="s">
        <v>673</v>
      </c>
      <c r="D97" s="319" t="s">
        <v>611</v>
      </c>
      <c r="E97" s="125" t="s">
        <v>205</v>
      </c>
      <c r="F97" s="331">
        <v>43977</v>
      </c>
      <c r="G97" s="348">
        <f t="shared" si="43"/>
        <v>51448</v>
      </c>
      <c r="H97" s="332">
        <v>465</v>
      </c>
      <c r="I97" s="353">
        <f t="shared" si="44"/>
        <v>510</v>
      </c>
      <c r="J97" s="333">
        <v>356.64755555555553</v>
      </c>
      <c r="K97" s="333">
        <v>49</v>
      </c>
      <c r="L97" s="317"/>
      <c r="M97" s="332">
        <v>17881</v>
      </c>
      <c r="N97" s="332">
        <v>11227</v>
      </c>
      <c r="O97" s="332">
        <v>8512</v>
      </c>
      <c r="P97" s="332">
        <v>5979</v>
      </c>
      <c r="Q97" s="332">
        <v>4295</v>
      </c>
      <c r="R97" s="332">
        <v>2291</v>
      </c>
      <c r="S97" s="332">
        <v>1173</v>
      </c>
      <c r="T97" s="332">
        <v>90</v>
      </c>
      <c r="U97" s="332">
        <v>51448</v>
      </c>
      <c r="V97" s="124"/>
      <c r="W97" s="351">
        <f t="shared" si="52"/>
        <v>0.34755481262634114</v>
      </c>
      <c r="X97" s="351">
        <f t="shared" si="53"/>
        <v>0.21822033898305085</v>
      </c>
      <c r="Y97" s="351">
        <f t="shared" si="54"/>
        <v>0.16544860830352978</v>
      </c>
      <c r="Z97" s="351">
        <f t="shared" si="55"/>
        <v>0.11621443010418286</v>
      </c>
      <c r="AA97" s="351">
        <f t="shared" si="56"/>
        <v>8.3482351111802203E-2</v>
      </c>
      <c r="AB97" s="351">
        <f t="shared" si="57"/>
        <v>4.4530399626807653E-2</v>
      </c>
      <c r="AC97" s="351">
        <f t="shared" si="58"/>
        <v>2.2799720105737831E-2</v>
      </c>
      <c r="AD97" s="351">
        <f t="shared" si="59"/>
        <v>1.7493391385476598E-3</v>
      </c>
      <c r="AE97" s="127"/>
      <c r="AF97" s="335">
        <v>60</v>
      </c>
      <c r="AG97" s="335">
        <v>67</v>
      </c>
      <c r="AH97" s="335">
        <v>134</v>
      </c>
      <c r="AI97" s="335">
        <v>119</v>
      </c>
      <c r="AJ97" s="335">
        <v>79</v>
      </c>
      <c r="AK97" s="335">
        <v>56</v>
      </c>
      <c r="AL97" s="335">
        <v>24</v>
      </c>
      <c r="AM97" s="335">
        <v>0</v>
      </c>
      <c r="AN97" s="172">
        <v>539</v>
      </c>
      <c r="AO97" s="124"/>
      <c r="AP97" s="335">
        <v>25</v>
      </c>
      <c r="AQ97" s="335">
        <v>3</v>
      </c>
      <c r="AR97" s="335">
        <v>7</v>
      </c>
      <c r="AS97" s="335">
        <v>0</v>
      </c>
      <c r="AT97" s="335">
        <v>-1</v>
      </c>
      <c r="AU97" s="335">
        <v>1</v>
      </c>
      <c r="AV97" s="335">
        <v>-5</v>
      </c>
      <c r="AW97" s="335">
        <v>-1</v>
      </c>
      <c r="AX97" s="336">
        <v>29</v>
      </c>
      <c r="AY97" s="354">
        <f t="shared" si="36"/>
        <v>-25</v>
      </c>
      <c r="AZ97" s="354">
        <f t="shared" si="36"/>
        <v>-3</v>
      </c>
      <c r="BA97" s="354">
        <f t="shared" si="36"/>
        <v>-7</v>
      </c>
      <c r="BB97" s="354">
        <f t="shared" si="36"/>
        <v>0</v>
      </c>
      <c r="BC97" s="354">
        <f t="shared" si="36"/>
        <v>1</v>
      </c>
      <c r="BD97" s="354">
        <f t="shared" si="35"/>
        <v>-1</v>
      </c>
      <c r="BE97" s="354">
        <f t="shared" si="35"/>
        <v>5</v>
      </c>
      <c r="BF97" s="354">
        <f t="shared" si="35"/>
        <v>1</v>
      </c>
      <c r="BG97" s="354">
        <f t="shared" si="35"/>
        <v>-29</v>
      </c>
      <c r="BH97" s="317"/>
      <c r="BI97" s="355">
        <f t="shared" si="45"/>
        <v>0.8</v>
      </c>
      <c r="BJ97" s="355">
        <f t="shared" si="46"/>
        <v>0.19999999999999996</v>
      </c>
      <c r="BK97" s="337">
        <v>381233.38666666672</v>
      </c>
      <c r="BL97" s="129">
        <f t="shared" si="37"/>
        <v>381233.38666666672</v>
      </c>
      <c r="BM97" s="340">
        <v>301205.25599999999</v>
      </c>
      <c r="BN97" s="129">
        <f t="shared" si="38"/>
        <v>301205.25599999999</v>
      </c>
      <c r="BO97" s="339">
        <v>365405.71644444455</v>
      </c>
      <c r="BP97" s="129">
        <f t="shared" si="39"/>
        <v>365405.71644444455</v>
      </c>
      <c r="BQ97" s="339">
        <v>560397.86666666658</v>
      </c>
      <c r="BR97" s="129">
        <f t="shared" si="40"/>
        <v>560397.86666666658</v>
      </c>
      <c r="BS97" s="339">
        <v>309047.34577777784</v>
      </c>
      <c r="BT97" s="129">
        <f t="shared" si="41"/>
        <v>309047.34577777784</v>
      </c>
      <c r="BU97" s="342">
        <v>258927.23733333332</v>
      </c>
      <c r="BV97" s="129">
        <f t="shared" si="42"/>
        <v>258927.23733333332</v>
      </c>
      <c r="BW97" s="343">
        <v>589857.92049777752</v>
      </c>
      <c r="BX97" s="345">
        <f t="shared" si="47"/>
        <v>589857.92049777752</v>
      </c>
      <c r="BY97" s="343">
        <v>490570.70881713642</v>
      </c>
      <c r="BZ97" s="129">
        <f t="shared" si="48"/>
        <v>490570.70881713642</v>
      </c>
      <c r="CA97" s="326"/>
      <c r="CB97" s="325"/>
    </row>
    <row r="98" spans="1:80" s="317" customFormat="1" x14ac:dyDescent="0.25">
      <c r="A98" s="124"/>
      <c r="B98" s="124" t="s">
        <v>772</v>
      </c>
      <c r="C98" s="319"/>
      <c r="D98" s="319"/>
      <c r="E98" s="363" t="s">
        <v>206</v>
      </c>
      <c r="F98" s="374">
        <f>F274+F307</f>
        <v>104292.11111111112</v>
      </c>
      <c r="G98" s="374">
        <f t="shared" ref="G98:BJ98" si="60">G274+G307</f>
        <v>117373</v>
      </c>
      <c r="H98" s="374">
        <f t="shared" si="60"/>
        <v>1130</v>
      </c>
      <c r="I98" s="374">
        <f t="shared" si="60"/>
        <v>747</v>
      </c>
      <c r="J98" s="374">
        <f t="shared" si="60"/>
        <v>323.85644444444449</v>
      </c>
      <c r="K98" s="374">
        <f t="shared" si="60"/>
        <v>330</v>
      </c>
      <c r="L98" s="374"/>
      <c r="M98" s="374">
        <f t="shared" si="60"/>
        <v>27147</v>
      </c>
      <c r="N98" s="374">
        <f t="shared" si="60"/>
        <v>30236</v>
      </c>
      <c r="O98" s="374">
        <f t="shared" si="60"/>
        <v>22712</v>
      </c>
      <c r="P98" s="374">
        <f t="shared" si="60"/>
        <v>17857</v>
      </c>
      <c r="Q98" s="374">
        <f t="shared" si="60"/>
        <v>11114</v>
      </c>
      <c r="R98" s="374">
        <f t="shared" si="60"/>
        <v>5223</v>
      </c>
      <c r="S98" s="374">
        <f t="shared" si="60"/>
        <v>2851</v>
      </c>
      <c r="T98" s="374">
        <f t="shared" si="60"/>
        <v>233</v>
      </c>
      <c r="U98" s="374">
        <f t="shared" si="60"/>
        <v>117373</v>
      </c>
      <c r="V98" s="374"/>
      <c r="W98" s="351">
        <f t="shared" si="52"/>
        <v>0.23128828606238233</v>
      </c>
      <c r="X98" s="351">
        <f t="shared" si="53"/>
        <v>0.25760609339456264</v>
      </c>
      <c r="Y98" s="351">
        <f t="shared" si="54"/>
        <v>0.19350276469034616</v>
      </c>
      <c r="Z98" s="351">
        <f t="shared" si="55"/>
        <v>0.15213890758521978</v>
      </c>
      <c r="AA98" s="351">
        <f t="shared" si="56"/>
        <v>9.4689579375154417E-2</v>
      </c>
      <c r="AB98" s="351">
        <f t="shared" si="57"/>
        <v>4.4499160795072122E-2</v>
      </c>
      <c r="AC98" s="351">
        <f t="shared" si="58"/>
        <v>2.4290083750095847E-2</v>
      </c>
      <c r="AD98" s="351">
        <f t="shared" si="59"/>
        <v>1.9851243471667251E-3</v>
      </c>
      <c r="AE98" s="374"/>
      <c r="AF98" s="374">
        <f t="shared" si="60"/>
        <v>150</v>
      </c>
      <c r="AG98" s="374">
        <f t="shared" si="60"/>
        <v>189</v>
      </c>
      <c r="AH98" s="374">
        <f t="shared" si="60"/>
        <v>196</v>
      </c>
      <c r="AI98" s="374">
        <f t="shared" si="60"/>
        <v>170</v>
      </c>
      <c r="AJ98" s="374">
        <f t="shared" si="60"/>
        <v>85</v>
      </c>
      <c r="AK98" s="374">
        <f t="shared" si="60"/>
        <v>69</v>
      </c>
      <c r="AL98" s="374">
        <f t="shared" si="60"/>
        <v>29</v>
      </c>
      <c r="AM98" s="374">
        <f t="shared" si="60"/>
        <v>0</v>
      </c>
      <c r="AN98" s="374">
        <f t="shared" si="60"/>
        <v>888</v>
      </c>
      <c r="AO98" s="374">
        <f t="shared" si="60"/>
        <v>0</v>
      </c>
      <c r="AP98" s="374">
        <f t="shared" si="60"/>
        <v>59</v>
      </c>
      <c r="AQ98" s="374">
        <f t="shared" si="60"/>
        <v>47</v>
      </c>
      <c r="AR98" s="374">
        <f t="shared" si="60"/>
        <v>3</v>
      </c>
      <c r="AS98" s="374">
        <f t="shared" si="60"/>
        <v>15</v>
      </c>
      <c r="AT98" s="374">
        <f t="shared" si="60"/>
        <v>23</v>
      </c>
      <c r="AU98" s="374">
        <f t="shared" si="60"/>
        <v>-12</v>
      </c>
      <c r="AV98" s="374">
        <f t="shared" si="60"/>
        <v>8</v>
      </c>
      <c r="AW98" s="374">
        <f t="shared" si="60"/>
        <v>-2</v>
      </c>
      <c r="AX98" s="374">
        <f t="shared" si="60"/>
        <v>141</v>
      </c>
      <c r="AY98" s="374">
        <f t="shared" si="60"/>
        <v>-59</v>
      </c>
      <c r="AZ98" s="374">
        <f t="shared" si="60"/>
        <v>-47</v>
      </c>
      <c r="BA98" s="374">
        <f t="shared" si="60"/>
        <v>-3</v>
      </c>
      <c r="BB98" s="374">
        <f t="shared" si="60"/>
        <v>-15</v>
      </c>
      <c r="BC98" s="374">
        <f t="shared" si="60"/>
        <v>-23</v>
      </c>
      <c r="BD98" s="374">
        <f t="shared" si="60"/>
        <v>12</v>
      </c>
      <c r="BE98" s="374">
        <f t="shared" si="60"/>
        <v>-8</v>
      </c>
      <c r="BF98" s="374">
        <f t="shared" si="60"/>
        <v>2</v>
      </c>
      <c r="BG98" s="374">
        <f t="shared" si="60"/>
        <v>-141</v>
      </c>
      <c r="BH98" s="374"/>
      <c r="BI98" s="374">
        <v>1</v>
      </c>
      <c r="BJ98" s="374">
        <f t="shared" si="60"/>
        <v>0.39999999999999991</v>
      </c>
      <c r="BK98" s="375" t="s">
        <v>629</v>
      </c>
      <c r="BL98" s="375" t="s">
        <v>629</v>
      </c>
      <c r="BM98" s="375" t="s">
        <v>629</v>
      </c>
      <c r="BN98" s="375" t="s">
        <v>629</v>
      </c>
      <c r="BO98" s="375" t="s">
        <v>629</v>
      </c>
      <c r="BP98" s="375" t="s">
        <v>629</v>
      </c>
      <c r="BQ98" s="375" t="s">
        <v>629</v>
      </c>
      <c r="BR98" s="375" t="s">
        <v>629</v>
      </c>
      <c r="BS98" s="375" t="s">
        <v>629</v>
      </c>
      <c r="BT98" s="375" t="s">
        <v>629</v>
      </c>
      <c r="BU98" s="376">
        <f>BU274+BU307</f>
        <v>769873.11644444452</v>
      </c>
      <c r="BV98" s="376">
        <f t="shared" ref="BV98:BY98" si="61">BV274+BV307</f>
        <v>769873.11644444452</v>
      </c>
      <c r="BW98" s="376">
        <f t="shared" si="61"/>
        <v>564765.47458844457</v>
      </c>
      <c r="BX98" s="376">
        <f t="shared" si="61"/>
        <v>564765.47458844457</v>
      </c>
      <c r="BY98" s="376">
        <f t="shared" si="61"/>
        <v>547931.740154695</v>
      </c>
      <c r="BZ98" s="129">
        <f t="shared" si="48"/>
        <v>547931.740154695</v>
      </c>
      <c r="CA98" s="326"/>
      <c r="CB98" s="325"/>
    </row>
    <row r="99" spans="1:80" x14ac:dyDescent="0.25">
      <c r="A99" s="124" t="s">
        <v>773</v>
      </c>
      <c r="B99" s="124" t="s">
        <v>774</v>
      </c>
      <c r="C99" s="319" t="s">
        <v>775</v>
      </c>
      <c r="D99" s="319" t="s">
        <v>554</v>
      </c>
      <c r="E99" s="125" t="s">
        <v>207</v>
      </c>
      <c r="F99" s="331">
        <v>44161.888888888891</v>
      </c>
      <c r="G99" s="348">
        <f t="shared" si="43"/>
        <v>48769</v>
      </c>
      <c r="H99" s="332">
        <v>518</v>
      </c>
      <c r="I99" s="353">
        <f t="shared" si="44"/>
        <v>-58</v>
      </c>
      <c r="J99" s="333">
        <v>0</v>
      </c>
      <c r="K99" s="333">
        <v>38</v>
      </c>
      <c r="L99" s="317"/>
      <c r="M99" s="332">
        <v>8515</v>
      </c>
      <c r="N99" s="332">
        <v>13039</v>
      </c>
      <c r="O99" s="332">
        <v>10812</v>
      </c>
      <c r="P99" s="332">
        <v>8645</v>
      </c>
      <c r="Q99" s="332">
        <v>4539</v>
      </c>
      <c r="R99" s="332">
        <v>2024</v>
      </c>
      <c r="S99" s="332">
        <v>1110</v>
      </c>
      <c r="T99" s="332">
        <v>85</v>
      </c>
      <c r="U99" s="332">
        <v>48769</v>
      </c>
      <c r="V99" s="124"/>
      <c r="W99" s="351">
        <f t="shared" si="52"/>
        <v>0.17459861797453299</v>
      </c>
      <c r="X99" s="351">
        <f t="shared" si="53"/>
        <v>0.2673624638602391</v>
      </c>
      <c r="Y99" s="351">
        <f t="shared" si="54"/>
        <v>0.22169820992843814</v>
      </c>
      <c r="Z99" s="351">
        <f t="shared" si="55"/>
        <v>0.17726424572986937</v>
      </c>
      <c r="AA99" s="351">
        <f t="shared" si="56"/>
        <v>9.3071418319014124E-2</v>
      </c>
      <c r="AB99" s="351">
        <f t="shared" si="57"/>
        <v>4.1501773667698742E-2</v>
      </c>
      <c r="AC99" s="351">
        <f t="shared" si="58"/>
        <v>2.276036006479526E-2</v>
      </c>
      <c r="AD99" s="351">
        <f t="shared" si="59"/>
        <v>1.7429104554122497E-3</v>
      </c>
      <c r="AE99" s="127"/>
      <c r="AF99" s="335">
        <v>52</v>
      </c>
      <c r="AG99" s="335">
        <v>8</v>
      </c>
      <c r="AH99" s="335">
        <v>29</v>
      </c>
      <c r="AI99" s="335">
        <v>9</v>
      </c>
      <c r="AJ99" s="335">
        <v>5</v>
      </c>
      <c r="AK99" s="335">
        <v>0</v>
      </c>
      <c r="AL99" s="335">
        <v>10</v>
      </c>
      <c r="AM99" s="335">
        <v>-2</v>
      </c>
      <c r="AN99" s="172">
        <v>111</v>
      </c>
      <c r="AO99" s="124"/>
      <c r="AP99" s="335">
        <v>44</v>
      </c>
      <c r="AQ99" s="335">
        <v>43</v>
      </c>
      <c r="AR99" s="335">
        <v>30</v>
      </c>
      <c r="AS99" s="335">
        <v>27</v>
      </c>
      <c r="AT99" s="335">
        <v>18</v>
      </c>
      <c r="AU99" s="335">
        <v>4</v>
      </c>
      <c r="AV99" s="335">
        <v>2</v>
      </c>
      <c r="AW99" s="335">
        <v>1</v>
      </c>
      <c r="AX99" s="336">
        <v>169</v>
      </c>
      <c r="AY99" s="354">
        <f t="shared" si="36"/>
        <v>-44</v>
      </c>
      <c r="AZ99" s="354">
        <f t="shared" si="36"/>
        <v>-43</v>
      </c>
      <c r="BA99" s="354">
        <f t="shared" si="36"/>
        <v>-30</v>
      </c>
      <c r="BB99" s="354">
        <f t="shared" si="36"/>
        <v>-27</v>
      </c>
      <c r="BC99" s="354">
        <f t="shared" si="36"/>
        <v>-18</v>
      </c>
      <c r="BD99" s="354">
        <f t="shared" si="35"/>
        <v>-4</v>
      </c>
      <c r="BE99" s="354">
        <f t="shared" si="35"/>
        <v>-2</v>
      </c>
      <c r="BF99" s="354">
        <f t="shared" si="35"/>
        <v>-1</v>
      </c>
      <c r="BG99" s="354">
        <f t="shared" si="35"/>
        <v>-169</v>
      </c>
      <c r="BH99" s="317"/>
      <c r="BI99" s="355">
        <f t="shared" si="45"/>
        <v>0.8</v>
      </c>
      <c r="BJ99" s="355">
        <f t="shared" si="46"/>
        <v>0.19999999999999996</v>
      </c>
      <c r="BK99" s="337">
        <v>187290.49600000004</v>
      </c>
      <c r="BL99" s="129">
        <f t="shared" si="37"/>
        <v>187290.49600000004</v>
      </c>
      <c r="BM99" s="340">
        <v>190084.86044444444</v>
      </c>
      <c r="BN99" s="129">
        <f t="shared" si="38"/>
        <v>190084.86044444444</v>
      </c>
      <c r="BO99" s="339">
        <v>179300.7244444445</v>
      </c>
      <c r="BP99" s="129">
        <f t="shared" si="39"/>
        <v>179300.7244444445</v>
      </c>
      <c r="BQ99" s="339">
        <v>340035.2</v>
      </c>
      <c r="BR99" s="129">
        <f t="shared" si="40"/>
        <v>340035.2</v>
      </c>
      <c r="BS99" s="339">
        <v>167450.14933333333</v>
      </c>
      <c r="BT99" s="129">
        <f t="shared" si="41"/>
        <v>167450.14933333333</v>
      </c>
      <c r="BU99" s="342">
        <v>100783.63555555556</v>
      </c>
      <c r="BV99" s="129">
        <f t="shared" si="42"/>
        <v>100783.63555555556</v>
      </c>
      <c r="BW99" s="343">
        <v>56280.756593777776</v>
      </c>
      <c r="BX99" s="345">
        <f t="shared" si="47"/>
        <v>56280.756593777776</v>
      </c>
      <c r="BY99" s="343">
        <v>15120</v>
      </c>
      <c r="BZ99" s="129">
        <f t="shared" si="48"/>
        <v>15120</v>
      </c>
      <c r="CA99" s="326"/>
      <c r="CB99" s="325"/>
    </row>
    <row r="100" spans="1:80" x14ac:dyDescent="0.25">
      <c r="A100" s="124" t="s">
        <v>776</v>
      </c>
      <c r="B100" s="124" t="s">
        <v>777</v>
      </c>
      <c r="C100" s="319" t="s">
        <v>599</v>
      </c>
      <c r="D100" s="319" t="s">
        <v>554</v>
      </c>
      <c r="E100" s="125" t="s">
        <v>208</v>
      </c>
      <c r="F100" s="331">
        <v>52339.444444444445</v>
      </c>
      <c r="G100" s="348">
        <f t="shared" si="43"/>
        <v>55823</v>
      </c>
      <c r="H100" s="332">
        <v>271</v>
      </c>
      <c r="I100" s="353">
        <f t="shared" si="44"/>
        <v>826</v>
      </c>
      <c r="J100" s="333">
        <v>623.30888888888887</v>
      </c>
      <c r="K100" s="333">
        <v>122</v>
      </c>
      <c r="L100" s="317"/>
      <c r="M100" s="332">
        <v>4356</v>
      </c>
      <c r="N100" s="332">
        <v>11825</v>
      </c>
      <c r="O100" s="332">
        <v>18148</v>
      </c>
      <c r="P100" s="332">
        <v>10049</v>
      </c>
      <c r="Q100" s="332">
        <v>7411</v>
      </c>
      <c r="R100" s="332">
        <v>2932</v>
      </c>
      <c r="S100" s="332">
        <v>1076</v>
      </c>
      <c r="T100" s="332">
        <v>26</v>
      </c>
      <c r="U100" s="332">
        <v>55823</v>
      </c>
      <c r="V100" s="124"/>
      <c r="W100" s="351">
        <f t="shared" si="52"/>
        <v>7.8032352256238474E-2</v>
      </c>
      <c r="X100" s="351">
        <f t="shared" si="53"/>
        <v>0.21183024918044532</v>
      </c>
      <c r="Y100" s="351">
        <f t="shared" si="54"/>
        <v>0.32509897354137185</v>
      </c>
      <c r="Z100" s="351">
        <f t="shared" si="55"/>
        <v>0.18001540583630404</v>
      </c>
      <c r="AA100" s="351">
        <f t="shared" si="56"/>
        <v>0.1327588986618419</v>
      </c>
      <c r="AB100" s="351">
        <f t="shared" si="57"/>
        <v>5.2523153538863908E-2</v>
      </c>
      <c r="AC100" s="351">
        <f t="shared" si="58"/>
        <v>1.9275209143184709E-2</v>
      </c>
      <c r="AD100" s="351">
        <f t="shared" si="59"/>
        <v>4.6575784174981641E-4</v>
      </c>
      <c r="AE100" s="127"/>
      <c r="AF100" s="335">
        <v>49</v>
      </c>
      <c r="AG100" s="335">
        <v>92</v>
      </c>
      <c r="AH100" s="335">
        <v>222</v>
      </c>
      <c r="AI100" s="335">
        <v>225</v>
      </c>
      <c r="AJ100" s="335">
        <v>144</v>
      </c>
      <c r="AK100" s="335">
        <v>52</v>
      </c>
      <c r="AL100" s="335">
        <v>14</v>
      </c>
      <c r="AM100" s="335">
        <v>1</v>
      </c>
      <c r="AN100" s="172">
        <v>799</v>
      </c>
      <c r="AO100" s="124"/>
      <c r="AP100" s="335">
        <v>-20</v>
      </c>
      <c r="AQ100" s="335">
        <v>8</v>
      </c>
      <c r="AR100" s="335">
        <v>-12</v>
      </c>
      <c r="AS100" s="335">
        <v>11</v>
      </c>
      <c r="AT100" s="335">
        <v>4</v>
      </c>
      <c r="AU100" s="335">
        <v>-10</v>
      </c>
      <c r="AV100" s="335">
        <v>-8</v>
      </c>
      <c r="AW100" s="335">
        <v>0</v>
      </c>
      <c r="AX100" s="336">
        <v>-27</v>
      </c>
      <c r="AY100" s="354">
        <f t="shared" si="36"/>
        <v>20</v>
      </c>
      <c r="AZ100" s="354">
        <f t="shared" si="36"/>
        <v>-8</v>
      </c>
      <c r="BA100" s="354">
        <f t="shared" si="36"/>
        <v>12</v>
      </c>
      <c r="BB100" s="354">
        <f t="shared" si="36"/>
        <v>-11</v>
      </c>
      <c r="BC100" s="354">
        <f t="shared" si="36"/>
        <v>-4</v>
      </c>
      <c r="BD100" s="354">
        <f t="shared" si="35"/>
        <v>10</v>
      </c>
      <c r="BE100" s="354">
        <f t="shared" si="35"/>
        <v>8</v>
      </c>
      <c r="BF100" s="354">
        <f t="shared" si="35"/>
        <v>0</v>
      </c>
      <c r="BG100" s="354">
        <f t="shared" si="35"/>
        <v>27</v>
      </c>
      <c r="BH100" s="317"/>
      <c r="BI100" s="355">
        <f t="shared" si="45"/>
        <v>0.8</v>
      </c>
      <c r="BJ100" s="355">
        <f t="shared" si="46"/>
        <v>0.19999999999999996</v>
      </c>
      <c r="BK100" s="337">
        <v>443535.62133333331</v>
      </c>
      <c r="BL100" s="129">
        <f t="shared" si="37"/>
        <v>443535.62133333331</v>
      </c>
      <c r="BM100" s="340">
        <v>532318.10577777773</v>
      </c>
      <c r="BN100" s="129">
        <f t="shared" si="38"/>
        <v>532318.10577777773</v>
      </c>
      <c r="BO100" s="339">
        <v>438639.09244444448</v>
      </c>
      <c r="BP100" s="129">
        <f t="shared" si="39"/>
        <v>438639.09244444448</v>
      </c>
      <c r="BQ100" s="339">
        <v>393104.85333333327</v>
      </c>
      <c r="BR100" s="129">
        <f t="shared" si="40"/>
        <v>393104.85333333327</v>
      </c>
      <c r="BS100" s="339">
        <v>443903.16800000001</v>
      </c>
      <c r="BT100" s="129">
        <f t="shared" si="41"/>
        <v>443903.16800000001</v>
      </c>
      <c r="BU100" s="342">
        <v>420293.40266666678</v>
      </c>
      <c r="BV100" s="129">
        <f t="shared" si="42"/>
        <v>420293.40266666678</v>
      </c>
      <c r="BW100" s="343">
        <v>246259.87258311102</v>
      </c>
      <c r="BX100" s="345">
        <f t="shared" si="47"/>
        <v>246259.87258311102</v>
      </c>
      <c r="BY100" s="343">
        <v>607178.1778132983</v>
      </c>
      <c r="BZ100" s="129">
        <f t="shared" si="48"/>
        <v>607178.1778132983</v>
      </c>
      <c r="CA100" s="326"/>
      <c r="CB100" s="325"/>
    </row>
    <row r="101" spans="1:80" x14ac:dyDescent="0.25">
      <c r="A101" s="124" t="s">
        <v>778</v>
      </c>
      <c r="B101" s="124" t="s">
        <v>779</v>
      </c>
      <c r="C101" s="319" t="s">
        <v>558</v>
      </c>
      <c r="D101" s="319" t="s">
        <v>559</v>
      </c>
      <c r="E101" s="125" t="s">
        <v>209</v>
      </c>
      <c r="F101" s="331">
        <v>23795.111111111109</v>
      </c>
      <c r="G101" s="348">
        <f t="shared" si="43"/>
        <v>26504</v>
      </c>
      <c r="H101" s="332">
        <v>471</v>
      </c>
      <c r="I101" s="353">
        <f t="shared" si="44"/>
        <v>176</v>
      </c>
      <c r="J101" s="333">
        <v>78.041777777777796</v>
      </c>
      <c r="K101" s="333">
        <v>37</v>
      </c>
      <c r="L101" s="317"/>
      <c r="M101" s="332">
        <v>4308</v>
      </c>
      <c r="N101" s="332">
        <v>7190</v>
      </c>
      <c r="O101" s="332">
        <v>5461</v>
      </c>
      <c r="P101" s="332">
        <v>4727</v>
      </c>
      <c r="Q101" s="332">
        <v>3312</v>
      </c>
      <c r="R101" s="332">
        <v>1063</v>
      </c>
      <c r="S101" s="332">
        <v>397</v>
      </c>
      <c r="T101" s="332">
        <v>46</v>
      </c>
      <c r="U101" s="332">
        <v>26504</v>
      </c>
      <c r="V101" s="124"/>
      <c r="W101" s="351">
        <f t="shared" si="52"/>
        <v>0.16254150316933294</v>
      </c>
      <c r="X101" s="351">
        <f t="shared" si="53"/>
        <v>0.27127980682161185</v>
      </c>
      <c r="Y101" s="351">
        <f t="shared" si="54"/>
        <v>0.20604437066103229</v>
      </c>
      <c r="Z101" s="351">
        <f t="shared" si="55"/>
        <v>0.1783504376697857</v>
      </c>
      <c r="AA101" s="351">
        <f t="shared" si="56"/>
        <v>0.12496226984606097</v>
      </c>
      <c r="AB101" s="351">
        <f t="shared" si="57"/>
        <v>4.0107153637186838E-2</v>
      </c>
      <c r="AC101" s="351">
        <f t="shared" si="58"/>
        <v>1.4978871113794144E-2</v>
      </c>
      <c r="AD101" s="351">
        <f t="shared" si="59"/>
        <v>1.7355870811952912E-3</v>
      </c>
      <c r="AE101" s="127"/>
      <c r="AF101" s="335">
        <v>2</v>
      </c>
      <c r="AG101" s="335">
        <v>44</v>
      </c>
      <c r="AH101" s="335">
        <v>66</v>
      </c>
      <c r="AI101" s="335">
        <v>50</v>
      </c>
      <c r="AJ101" s="335">
        <v>27</v>
      </c>
      <c r="AK101" s="335">
        <v>16</v>
      </c>
      <c r="AL101" s="335">
        <v>1</v>
      </c>
      <c r="AM101" s="335">
        <v>-1</v>
      </c>
      <c r="AN101" s="172">
        <v>205</v>
      </c>
      <c r="AO101" s="124"/>
      <c r="AP101" s="335">
        <v>21</v>
      </c>
      <c r="AQ101" s="335">
        <v>-19</v>
      </c>
      <c r="AR101" s="335">
        <v>17</v>
      </c>
      <c r="AS101" s="335">
        <v>3</v>
      </c>
      <c r="AT101" s="335">
        <v>3</v>
      </c>
      <c r="AU101" s="335">
        <v>4</v>
      </c>
      <c r="AV101" s="335">
        <v>0</v>
      </c>
      <c r="AW101" s="335">
        <v>0</v>
      </c>
      <c r="AX101" s="336">
        <v>29</v>
      </c>
      <c r="AY101" s="354">
        <f t="shared" si="36"/>
        <v>-21</v>
      </c>
      <c r="AZ101" s="354">
        <f t="shared" si="36"/>
        <v>19</v>
      </c>
      <c r="BA101" s="354">
        <f t="shared" si="36"/>
        <v>-17</v>
      </c>
      <c r="BB101" s="354">
        <f t="shared" si="36"/>
        <v>-3</v>
      </c>
      <c r="BC101" s="354">
        <f t="shared" si="36"/>
        <v>-3</v>
      </c>
      <c r="BD101" s="354">
        <f t="shared" si="35"/>
        <v>-4</v>
      </c>
      <c r="BE101" s="354">
        <f t="shared" si="35"/>
        <v>0</v>
      </c>
      <c r="BF101" s="354">
        <f t="shared" si="35"/>
        <v>0</v>
      </c>
      <c r="BG101" s="354">
        <f t="shared" si="35"/>
        <v>-29</v>
      </c>
      <c r="BH101" s="317"/>
      <c r="BI101" s="355">
        <f t="shared" si="45"/>
        <v>0.8</v>
      </c>
      <c r="BJ101" s="355">
        <f t="shared" si="46"/>
        <v>0.19999999999999996</v>
      </c>
      <c r="BK101" s="337">
        <v>70489.797333333336</v>
      </c>
      <c r="BL101" s="129">
        <f t="shared" si="37"/>
        <v>70489.797333333336</v>
      </c>
      <c r="BM101" s="340">
        <v>182174.58755555551</v>
      </c>
      <c r="BN101" s="129">
        <f t="shared" si="38"/>
        <v>182174.58755555551</v>
      </c>
      <c r="BO101" s="339">
        <v>79092.542222222241</v>
      </c>
      <c r="BP101" s="129">
        <f t="shared" si="39"/>
        <v>79092.542222222241</v>
      </c>
      <c r="BQ101" s="339">
        <v>265530.66666666669</v>
      </c>
      <c r="BR101" s="129">
        <f t="shared" si="40"/>
        <v>265530.66666666669</v>
      </c>
      <c r="BS101" s="339">
        <v>119463.55733333336</v>
      </c>
      <c r="BT101" s="129">
        <f t="shared" si="41"/>
        <v>119463.55733333336</v>
      </c>
      <c r="BU101" s="342">
        <v>270364.47822222224</v>
      </c>
      <c r="BV101" s="129">
        <f t="shared" si="42"/>
        <v>270364.47822222224</v>
      </c>
      <c r="BW101" s="343">
        <v>217038.72406755562</v>
      </c>
      <c r="BX101" s="345">
        <f t="shared" si="47"/>
        <v>217038.72406755562</v>
      </c>
      <c r="BY101" s="343">
        <v>8680</v>
      </c>
      <c r="BZ101" s="129">
        <f t="shared" si="48"/>
        <v>8680</v>
      </c>
      <c r="CA101" s="326"/>
      <c r="CB101" s="325"/>
    </row>
    <row r="102" spans="1:80" x14ac:dyDescent="0.25">
      <c r="A102" s="124" t="s">
        <v>780</v>
      </c>
      <c r="B102" s="124" t="s">
        <v>781</v>
      </c>
      <c r="C102" s="319" t="s">
        <v>782</v>
      </c>
      <c r="D102" s="319" t="s">
        <v>554</v>
      </c>
      <c r="E102" s="125" t="s">
        <v>210</v>
      </c>
      <c r="F102" s="331">
        <v>72673.111111111109</v>
      </c>
      <c r="G102" s="348">
        <f t="shared" si="43"/>
        <v>57460</v>
      </c>
      <c r="H102" s="332">
        <v>458</v>
      </c>
      <c r="I102" s="353">
        <f t="shared" si="44"/>
        <v>313</v>
      </c>
      <c r="J102" s="333">
        <v>165.19644444444447</v>
      </c>
      <c r="K102" s="333">
        <v>61</v>
      </c>
      <c r="L102" s="317"/>
      <c r="M102" s="332">
        <v>424</v>
      </c>
      <c r="N102" s="332">
        <v>1733</v>
      </c>
      <c r="O102" s="332">
        <v>7700</v>
      </c>
      <c r="P102" s="332">
        <v>13433</v>
      </c>
      <c r="Q102" s="332">
        <v>10921</v>
      </c>
      <c r="R102" s="332">
        <v>7772</v>
      </c>
      <c r="S102" s="332">
        <v>11237</v>
      </c>
      <c r="T102" s="332">
        <v>4240</v>
      </c>
      <c r="U102" s="332">
        <v>57460</v>
      </c>
      <c r="V102" s="124"/>
      <c r="W102" s="351">
        <f t="shared" si="52"/>
        <v>7.3790462930734425E-3</v>
      </c>
      <c r="X102" s="351">
        <f t="shared" si="53"/>
        <v>3.0160111381830838E-2</v>
      </c>
      <c r="Y102" s="351">
        <f t="shared" si="54"/>
        <v>0.13400626522798467</v>
      </c>
      <c r="Z102" s="351">
        <f t="shared" si="55"/>
        <v>0.23378002088409328</v>
      </c>
      <c r="AA102" s="351">
        <f t="shared" si="56"/>
        <v>0.19006265227984684</v>
      </c>
      <c r="AB102" s="351">
        <f t="shared" si="57"/>
        <v>0.13525931082492168</v>
      </c>
      <c r="AC102" s="351">
        <f t="shared" si="58"/>
        <v>0.19556213017751478</v>
      </c>
      <c r="AD102" s="351">
        <f t="shared" si="59"/>
        <v>7.3790462930734421E-2</v>
      </c>
      <c r="AE102" s="127"/>
      <c r="AF102" s="335">
        <v>8</v>
      </c>
      <c r="AG102" s="335">
        <v>-9</v>
      </c>
      <c r="AH102" s="335">
        <v>72</v>
      </c>
      <c r="AI102" s="335">
        <v>44</v>
      </c>
      <c r="AJ102" s="335">
        <v>-4</v>
      </c>
      <c r="AK102" s="335">
        <v>12</v>
      </c>
      <c r="AL102" s="335">
        <v>26</v>
      </c>
      <c r="AM102" s="335">
        <v>71</v>
      </c>
      <c r="AN102" s="172">
        <v>220</v>
      </c>
      <c r="AO102" s="124"/>
      <c r="AP102" s="335">
        <v>-4</v>
      </c>
      <c r="AQ102" s="335">
        <v>11</v>
      </c>
      <c r="AR102" s="335">
        <v>16</v>
      </c>
      <c r="AS102" s="335">
        <v>-32</v>
      </c>
      <c r="AT102" s="335">
        <v>-29</v>
      </c>
      <c r="AU102" s="335">
        <v>11</v>
      </c>
      <c r="AV102" s="335">
        <v>-35</v>
      </c>
      <c r="AW102" s="335">
        <v>-31</v>
      </c>
      <c r="AX102" s="336">
        <v>-93</v>
      </c>
      <c r="AY102" s="354">
        <f t="shared" si="36"/>
        <v>4</v>
      </c>
      <c r="AZ102" s="354">
        <f t="shared" si="36"/>
        <v>-11</v>
      </c>
      <c r="BA102" s="354">
        <f t="shared" si="36"/>
        <v>-16</v>
      </c>
      <c r="BB102" s="354">
        <f t="shared" si="36"/>
        <v>32</v>
      </c>
      <c r="BC102" s="354">
        <f t="shared" si="36"/>
        <v>29</v>
      </c>
      <c r="BD102" s="354">
        <f t="shared" si="35"/>
        <v>-11</v>
      </c>
      <c r="BE102" s="354">
        <f t="shared" si="35"/>
        <v>35</v>
      </c>
      <c r="BF102" s="354">
        <f t="shared" si="35"/>
        <v>31</v>
      </c>
      <c r="BG102" s="354">
        <f t="shared" si="35"/>
        <v>93</v>
      </c>
      <c r="BH102" s="317"/>
      <c r="BI102" s="355">
        <f t="shared" si="45"/>
        <v>0.8</v>
      </c>
      <c r="BJ102" s="355">
        <f t="shared" si="46"/>
        <v>0.19999999999999996</v>
      </c>
      <c r="BK102" s="337">
        <v>452618.69866666675</v>
      </c>
      <c r="BL102" s="129">
        <f t="shared" si="37"/>
        <v>452618.69866666675</v>
      </c>
      <c r="BM102" s="340">
        <v>794518.39911111118</v>
      </c>
      <c r="BN102" s="129">
        <f t="shared" si="38"/>
        <v>794518.39911111118</v>
      </c>
      <c r="BO102" s="339">
        <v>292952.14933333331</v>
      </c>
      <c r="BP102" s="129">
        <f t="shared" si="39"/>
        <v>292952.14933333331</v>
      </c>
      <c r="BQ102" s="339">
        <v>526549.12</v>
      </c>
      <c r="BR102" s="129">
        <f t="shared" si="40"/>
        <v>526549.12</v>
      </c>
      <c r="BS102" s="339">
        <v>382487.17688888893</v>
      </c>
      <c r="BT102" s="129">
        <f t="shared" si="41"/>
        <v>382487.17688888893</v>
      </c>
      <c r="BU102" s="342">
        <v>518116.80355555547</v>
      </c>
      <c r="BV102" s="129">
        <f t="shared" si="42"/>
        <v>518116.80355555547</v>
      </c>
      <c r="BW102" s="343">
        <v>168752.02188799996</v>
      </c>
      <c r="BX102" s="345">
        <f t="shared" si="47"/>
        <v>168752.02188799996</v>
      </c>
      <c r="BY102" s="343">
        <v>33087.122631035571</v>
      </c>
      <c r="BZ102" s="129">
        <f t="shared" si="48"/>
        <v>33087.122631035571</v>
      </c>
      <c r="CA102" s="326"/>
      <c r="CB102" s="325"/>
    </row>
    <row r="103" spans="1:80" x14ac:dyDescent="0.25">
      <c r="A103" s="124" t="s">
        <v>783</v>
      </c>
      <c r="B103" s="124" t="s">
        <v>784</v>
      </c>
      <c r="C103" s="319"/>
      <c r="D103" s="319" t="s">
        <v>582</v>
      </c>
      <c r="E103" s="125" t="s">
        <v>211</v>
      </c>
      <c r="F103" s="331">
        <v>128862.33333333334</v>
      </c>
      <c r="G103" s="348">
        <f t="shared" si="43"/>
        <v>124851</v>
      </c>
      <c r="H103" s="332">
        <v>1026</v>
      </c>
      <c r="I103" s="353">
        <f t="shared" si="44"/>
        <v>461</v>
      </c>
      <c r="J103" s="333">
        <v>3.1062222222221862</v>
      </c>
      <c r="K103" s="333">
        <v>205</v>
      </c>
      <c r="L103" s="317"/>
      <c r="M103" s="332">
        <v>5257</v>
      </c>
      <c r="N103" s="332">
        <v>11716</v>
      </c>
      <c r="O103" s="332">
        <v>33995</v>
      </c>
      <c r="P103" s="332">
        <v>36574</v>
      </c>
      <c r="Q103" s="332">
        <v>21208</v>
      </c>
      <c r="R103" s="332">
        <v>9277</v>
      </c>
      <c r="S103" s="332">
        <v>5898</v>
      </c>
      <c r="T103" s="332">
        <v>926</v>
      </c>
      <c r="U103" s="332">
        <v>124851</v>
      </c>
      <c r="V103" s="124"/>
      <c r="W103" s="351">
        <f t="shared" si="52"/>
        <v>4.2106190579170373E-2</v>
      </c>
      <c r="X103" s="351">
        <f t="shared" si="53"/>
        <v>9.3839857109674726E-2</v>
      </c>
      <c r="Y103" s="351">
        <f t="shared" si="54"/>
        <v>0.27228456319933358</v>
      </c>
      <c r="Z103" s="351">
        <f t="shared" si="55"/>
        <v>0.29294118589358514</v>
      </c>
      <c r="AA103" s="351">
        <f t="shared" si="56"/>
        <v>0.16986648084516745</v>
      </c>
      <c r="AB103" s="351">
        <f t="shared" si="57"/>
        <v>7.4304571048690038E-2</v>
      </c>
      <c r="AC103" s="351">
        <f t="shared" si="58"/>
        <v>4.7240310450056465E-2</v>
      </c>
      <c r="AD103" s="351">
        <f t="shared" si="59"/>
        <v>7.416840874322192E-3</v>
      </c>
      <c r="AE103" s="127"/>
      <c r="AF103" s="335">
        <v>65</v>
      </c>
      <c r="AG103" s="335">
        <v>49</v>
      </c>
      <c r="AH103" s="335">
        <v>134</v>
      </c>
      <c r="AI103" s="335">
        <v>71</v>
      </c>
      <c r="AJ103" s="335">
        <v>127</v>
      </c>
      <c r="AK103" s="335">
        <v>77</v>
      </c>
      <c r="AL103" s="335">
        <v>29</v>
      </c>
      <c r="AM103" s="335">
        <v>18</v>
      </c>
      <c r="AN103" s="172">
        <v>570</v>
      </c>
      <c r="AO103" s="124"/>
      <c r="AP103" s="335">
        <v>14</v>
      </c>
      <c r="AQ103" s="335">
        <v>40</v>
      </c>
      <c r="AR103" s="335">
        <v>10</v>
      </c>
      <c r="AS103" s="335">
        <v>25</v>
      </c>
      <c r="AT103" s="335">
        <v>8</v>
      </c>
      <c r="AU103" s="335">
        <v>12</v>
      </c>
      <c r="AV103" s="335">
        <v>-7</v>
      </c>
      <c r="AW103" s="335">
        <v>7</v>
      </c>
      <c r="AX103" s="336">
        <v>109</v>
      </c>
      <c r="AY103" s="354">
        <f t="shared" si="36"/>
        <v>-14</v>
      </c>
      <c r="AZ103" s="354">
        <f t="shared" si="36"/>
        <v>-40</v>
      </c>
      <c r="BA103" s="354">
        <f t="shared" si="36"/>
        <v>-10</v>
      </c>
      <c r="BB103" s="354">
        <f t="shared" si="36"/>
        <v>-25</v>
      </c>
      <c r="BC103" s="354">
        <f t="shared" si="36"/>
        <v>-8</v>
      </c>
      <c r="BD103" s="354">
        <f t="shared" si="35"/>
        <v>-12</v>
      </c>
      <c r="BE103" s="354">
        <f t="shared" si="35"/>
        <v>7</v>
      </c>
      <c r="BF103" s="354">
        <f t="shared" si="35"/>
        <v>-7</v>
      </c>
      <c r="BG103" s="354">
        <f t="shared" si="35"/>
        <v>-109</v>
      </c>
      <c r="BH103" s="317"/>
      <c r="BI103" s="355">
        <f t="shared" si="45"/>
        <v>1</v>
      </c>
      <c r="BJ103" s="355">
        <f t="shared" si="46"/>
        <v>0</v>
      </c>
      <c r="BK103" s="337">
        <v>527714</v>
      </c>
      <c r="BL103" s="129">
        <f t="shared" si="37"/>
        <v>527714</v>
      </c>
      <c r="BM103" s="340">
        <v>830123.19</v>
      </c>
      <c r="BN103" s="129">
        <f t="shared" si="38"/>
        <v>830123.19</v>
      </c>
      <c r="BO103" s="339">
        <v>1637182.2577777777</v>
      </c>
      <c r="BP103" s="129">
        <f t="shared" si="39"/>
        <v>1637182.2577777777</v>
      </c>
      <c r="BQ103" s="339">
        <v>366103.46666666662</v>
      </c>
      <c r="BR103" s="129">
        <f t="shared" si="40"/>
        <v>366103.46666666662</v>
      </c>
      <c r="BS103" s="339">
        <v>469464.19999999995</v>
      </c>
      <c r="BT103" s="129">
        <f t="shared" si="41"/>
        <v>469464.19999999995</v>
      </c>
      <c r="BU103" s="342">
        <v>1133855.3022222221</v>
      </c>
      <c r="BV103" s="129">
        <f t="shared" si="42"/>
        <v>1133855.3022222221</v>
      </c>
      <c r="BW103" s="343">
        <v>22400</v>
      </c>
      <c r="BX103" s="345">
        <f t="shared" si="47"/>
        <v>22400</v>
      </c>
      <c r="BY103" s="343">
        <v>360775.40893679508</v>
      </c>
      <c r="BZ103" s="129">
        <f t="shared" si="48"/>
        <v>360775.40893679508</v>
      </c>
      <c r="CA103" s="326"/>
      <c r="CB103" s="325"/>
    </row>
    <row r="104" spans="1:80" x14ac:dyDescent="0.25">
      <c r="A104" s="124" t="s">
        <v>785</v>
      </c>
      <c r="B104" s="124" t="s">
        <v>786</v>
      </c>
      <c r="C104" s="319" t="s">
        <v>596</v>
      </c>
      <c r="D104" s="319" t="s">
        <v>578</v>
      </c>
      <c r="E104" s="125" t="s">
        <v>212</v>
      </c>
      <c r="F104" s="331">
        <v>62669.444444444438</v>
      </c>
      <c r="G104" s="348">
        <f t="shared" si="43"/>
        <v>56358</v>
      </c>
      <c r="H104" s="332">
        <v>374</v>
      </c>
      <c r="I104" s="353">
        <f t="shared" si="44"/>
        <v>545</v>
      </c>
      <c r="J104" s="333">
        <v>327.76666666666659</v>
      </c>
      <c r="K104" s="333">
        <v>48</v>
      </c>
      <c r="L104" s="317"/>
      <c r="M104" s="332">
        <v>1886</v>
      </c>
      <c r="N104" s="332">
        <v>5035</v>
      </c>
      <c r="O104" s="332">
        <v>11645</v>
      </c>
      <c r="P104" s="332">
        <v>13952</v>
      </c>
      <c r="Q104" s="332">
        <v>9839</v>
      </c>
      <c r="R104" s="332">
        <v>6865</v>
      </c>
      <c r="S104" s="332">
        <v>5974</v>
      </c>
      <c r="T104" s="332">
        <v>1162</v>
      </c>
      <c r="U104" s="332">
        <v>56358</v>
      </c>
      <c r="V104" s="124"/>
      <c r="W104" s="351">
        <f t="shared" si="52"/>
        <v>3.3464636786259272E-2</v>
      </c>
      <c r="X104" s="351">
        <f t="shared" si="53"/>
        <v>8.9339579119202248E-2</v>
      </c>
      <c r="Y104" s="351">
        <f t="shared" si="54"/>
        <v>0.20662550125980339</v>
      </c>
      <c r="Z104" s="351">
        <f t="shared" si="55"/>
        <v>0.24756023989495723</v>
      </c>
      <c r="AA104" s="351">
        <f t="shared" si="56"/>
        <v>0.17458036126193263</v>
      </c>
      <c r="AB104" s="351">
        <f t="shared" si="57"/>
        <v>0.12181056815358955</v>
      </c>
      <c r="AC104" s="351">
        <f t="shared" si="58"/>
        <v>0.10600092267291246</v>
      </c>
      <c r="AD104" s="351">
        <f t="shared" si="59"/>
        <v>2.0618190851343199E-2</v>
      </c>
      <c r="AE104" s="127"/>
      <c r="AF104" s="335">
        <v>52</v>
      </c>
      <c r="AG104" s="335">
        <v>31</v>
      </c>
      <c r="AH104" s="335">
        <v>86</v>
      </c>
      <c r="AI104" s="335">
        <v>115</v>
      </c>
      <c r="AJ104" s="335">
        <v>124</v>
      </c>
      <c r="AK104" s="335">
        <v>37</v>
      </c>
      <c r="AL104" s="335">
        <v>46</v>
      </c>
      <c r="AM104" s="335">
        <v>2</v>
      </c>
      <c r="AN104" s="172">
        <v>493</v>
      </c>
      <c r="AO104" s="124"/>
      <c r="AP104" s="335">
        <v>0</v>
      </c>
      <c r="AQ104" s="335">
        <v>-4</v>
      </c>
      <c r="AR104" s="335">
        <v>-24</v>
      </c>
      <c r="AS104" s="335">
        <v>-25</v>
      </c>
      <c r="AT104" s="335">
        <v>-11</v>
      </c>
      <c r="AU104" s="335">
        <v>-6</v>
      </c>
      <c r="AV104" s="335">
        <v>21</v>
      </c>
      <c r="AW104" s="335">
        <v>-3</v>
      </c>
      <c r="AX104" s="336">
        <v>-52</v>
      </c>
      <c r="AY104" s="354">
        <f t="shared" si="36"/>
        <v>0</v>
      </c>
      <c r="AZ104" s="354">
        <f t="shared" si="36"/>
        <v>4</v>
      </c>
      <c r="BA104" s="354">
        <f t="shared" si="36"/>
        <v>24</v>
      </c>
      <c r="BB104" s="354">
        <f t="shared" si="36"/>
        <v>25</v>
      </c>
      <c r="BC104" s="354">
        <f t="shared" si="36"/>
        <v>11</v>
      </c>
      <c r="BD104" s="354">
        <f t="shared" si="35"/>
        <v>6</v>
      </c>
      <c r="BE104" s="354">
        <f t="shared" si="35"/>
        <v>-21</v>
      </c>
      <c r="BF104" s="354">
        <f t="shared" si="35"/>
        <v>3</v>
      </c>
      <c r="BG104" s="354">
        <f t="shared" ref="BG104:BG168" si="62">AX104*$AX$3</f>
        <v>52</v>
      </c>
      <c r="BH104" s="317"/>
      <c r="BI104" s="355">
        <f t="shared" si="45"/>
        <v>0.8</v>
      </c>
      <c r="BJ104" s="355">
        <f t="shared" si="46"/>
        <v>0.19999999999999996</v>
      </c>
      <c r="BK104" s="337">
        <v>295136.04800000001</v>
      </c>
      <c r="BL104" s="129">
        <f t="shared" si="37"/>
        <v>295136.04800000001</v>
      </c>
      <c r="BM104" s="340">
        <v>423830.38973180088</v>
      </c>
      <c r="BN104" s="129">
        <f t="shared" si="38"/>
        <v>423830.38973180088</v>
      </c>
      <c r="BO104" s="339">
        <v>566264.94133333338</v>
      </c>
      <c r="BP104" s="129">
        <f t="shared" si="39"/>
        <v>566264.94133333338</v>
      </c>
      <c r="BQ104" s="339">
        <v>558432.85333333339</v>
      </c>
      <c r="BR104" s="129">
        <f t="shared" si="40"/>
        <v>558432.85333333339</v>
      </c>
      <c r="BS104" s="339">
        <v>252049.40800000002</v>
      </c>
      <c r="BT104" s="129">
        <f t="shared" si="41"/>
        <v>252049.40800000002</v>
      </c>
      <c r="BU104" s="342">
        <v>581122.25422222214</v>
      </c>
      <c r="BV104" s="129">
        <f t="shared" si="42"/>
        <v>581122.25422222214</v>
      </c>
      <c r="BW104" s="343">
        <v>16119.816362666668</v>
      </c>
      <c r="BX104" s="345">
        <f t="shared" si="47"/>
        <v>16119.816362666668</v>
      </c>
      <c r="BY104" s="343">
        <v>0</v>
      </c>
      <c r="BZ104" s="129">
        <f t="shared" si="48"/>
        <v>0</v>
      </c>
      <c r="CA104" s="326"/>
      <c r="CB104" s="325"/>
    </row>
    <row r="105" spans="1:80" x14ac:dyDescent="0.25">
      <c r="A105" s="124" t="s">
        <v>787</v>
      </c>
      <c r="B105" s="124" t="s">
        <v>788</v>
      </c>
      <c r="C105" s="319" t="s">
        <v>782</v>
      </c>
      <c r="D105" s="319" t="s">
        <v>554</v>
      </c>
      <c r="E105" s="125" t="s">
        <v>213</v>
      </c>
      <c r="F105" s="331">
        <v>37459.777777777774</v>
      </c>
      <c r="G105" s="348">
        <f t="shared" si="43"/>
        <v>32184</v>
      </c>
      <c r="H105" s="332">
        <v>248</v>
      </c>
      <c r="I105" s="353">
        <f t="shared" si="44"/>
        <v>121</v>
      </c>
      <c r="J105" s="333">
        <v>15.49422222222222</v>
      </c>
      <c r="K105" s="333">
        <v>0</v>
      </c>
      <c r="L105" s="317"/>
      <c r="M105" s="332">
        <v>166</v>
      </c>
      <c r="N105" s="332">
        <v>1227</v>
      </c>
      <c r="O105" s="332">
        <v>5264</v>
      </c>
      <c r="P105" s="332">
        <v>8976</v>
      </c>
      <c r="Q105" s="332">
        <v>7687</v>
      </c>
      <c r="R105" s="332">
        <v>4668</v>
      </c>
      <c r="S105" s="332">
        <v>4053</v>
      </c>
      <c r="T105" s="332">
        <v>143</v>
      </c>
      <c r="U105" s="332">
        <v>32184</v>
      </c>
      <c r="V105" s="124"/>
      <c r="W105" s="351">
        <f t="shared" si="52"/>
        <v>5.1578424061645535E-3</v>
      </c>
      <c r="X105" s="351">
        <f t="shared" si="53"/>
        <v>3.8124533929903059E-2</v>
      </c>
      <c r="Y105" s="351">
        <f t="shared" si="54"/>
        <v>0.16355953268704945</v>
      </c>
      <c r="Z105" s="351">
        <f t="shared" si="55"/>
        <v>0.27889634601043994</v>
      </c>
      <c r="AA105" s="351">
        <f t="shared" si="56"/>
        <v>0.23884538901317426</v>
      </c>
      <c r="AB105" s="351">
        <f t="shared" si="57"/>
        <v>0.14504101416853094</v>
      </c>
      <c r="AC105" s="351">
        <f t="shared" si="58"/>
        <v>0.12593214019388516</v>
      </c>
      <c r="AD105" s="351">
        <f t="shared" si="59"/>
        <v>4.4432015908525977E-3</v>
      </c>
      <c r="AE105" s="127"/>
      <c r="AF105" s="335">
        <v>3</v>
      </c>
      <c r="AG105" s="335">
        <v>11</v>
      </c>
      <c r="AH105" s="335">
        <v>-4</v>
      </c>
      <c r="AI105" s="335">
        <v>45</v>
      </c>
      <c r="AJ105" s="335">
        <v>8</v>
      </c>
      <c r="AK105" s="335">
        <v>27</v>
      </c>
      <c r="AL105" s="335">
        <v>50</v>
      </c>
      <c r="AM105" s="335">
        <v>3</v>
      </c>
      <c r="AN105" s="172">
        <v>143</v>
      </c>
      <c r="AO105" s="124"/>
      <c r="AP105" s="335">
        <v>0</v>
      </c>
      <c r="AQ105" s="335">
        <v>4</v>
      </c>
      <c r="AR105" s="335">
        <v>0</v>
      </c>
      <c r="AS105" s="335">
        <v>7</v>
      </c>
      <c r="AT105" s="335">
        <v>7</v>
      </c>
      <c r="AU105" s="335">
        <v>4</v>
      </c>
      <c r="AV105" s="335">
        <v>-1</v>
      </c>
      <c r="AW105" s="335">
        <v>1</v>
      </c>
      <c r="AX105" s="336">
        <v>22</v>
      </c>
      <c r="AY105" s="354">
        <f t="shared" si="36"/>
        <v>0</v>
      </c>
      <c r="AZ105" s="354">
        <f t="shared" si="36"/>
        <v>-4</v>
      </c>
      <c r="BA105" s="354">
        <f t="shared" si="36"/>
        <v>0</v>
      </c>
      <c r="BB105" s="354">
        <f t="shared" si="36"/>
        <v>-7</v>
      </c>
      <c r="BC105" s="354">
        <f t="shared" si="36"/>
        <v>-7</v>
      </c>
      <c r="BD105" s="354">
        <f t="shared" si="36"/>
        <v>-4</v>
      </c>
      <c r="BE105" s="354">
        <f t="shared" si="36"/>
        <v>1</v>
      </c>
      <c r="BF105" s="354">
        <f t="shared" si="36"/>
        <v>-1</v>
      </c>
      <c r="BG105" s="354">
        <f t="shared" si="62"/>
        <v>-22</v>
      </c>
      <c r="BH105" s="317"/>
      <c r="BI105" s="355">
        <f t="shared" si="45"/>
        <v>0.8</v>
      </c>
      <c r="BJ105" s="355">
        <f t="shared" si="46"/>
        <v>0.19999999999999996</v>
      </c>
      <c r="BK105" s="337">
        <v>107845.55200000001</v>
      </c>
      <c r="BL105" s="129">
        <f t="shared" si="37"/>
        <v>107845.55200000001</v>
      </c>
      <c r="BM105" s="340">
        <v>500099.24711111106</v>
      </c>
      <c r="BN105" s="129">
        <f t="shared" si="38"/>
        <v>500099.24711111106</v>
      </c>
      <c r="BO105" s="339">
        <v>343815.96533333341</v>
      </c>
      <c r="BP105" s="129">
        <f t="shared" si="39"/>
        <v>343815.96533333341</v>
      </c>
      <c r="BQ105" s="339">
        <v>595590.93333333323</v>
      </c>
      <c r="BR105" s="129">
        <f t="shared" si="40"/>
        <v>595590.93333333323</v>
      </c>
      <c r="BS105" s="339">
        <v>410778.29511111119</v>
      </c>
      <c r="BT105" s="129">
        <f t="shared" si="41"/>
        <v>410778.29511111119</v>
      </c>
      <c r="BU105" s="342">
        <v>158499.30133333337</v>
      </c>
      <c r="BV105" s="129">
        <f t="shared" si="42"/>
        <v>158499.30133333337</v>
      </c>
      <c r="BW105" s="343">
        <v>45627.924679111107</v>
      </c>
      <c r="BX105" s="345">
        <f t="shared" si="47"/>
        <v>45627.924679111107</v>
      </c>
      <c r="BY105" s="343">
        <v>219026.93951662845</v>
      </c>
      <c r="BZ105" s="129">
        <f t="shared" si="48"/>
        <v>219026.93951662845</v>
      </c>
      <c r="CA105" s="326"/>
      <c r="CB105" s="325"/>
    </row>
    <row r="106" spans="1:80" x14ac:dyDescent="0.25">
      <c r="A106" s="124" t="s">
        <v>789</v>
      </c>
      <c r="B106" s="124" t="s">
        <v>790</v>
      </c>
      <c r="C106" s="319" t="s">
        <v>562</v>
      </c>
      <c r="D106" s="319" t="s">
        <v>563</v>
      </c>
      <c r="E106" s="125" t="s">
        <v>214</v>
      </c>
      <c r="F106" s="331">
        <v>41359.888888888883</v>
      </c>
      <c r="G106" s="348">
        <f t="shared" si="43"/>
        <v>51750</v>
      </c>
      <c r="H106" s="332">
        <v>673</v>
      </c>
      <c r="I106" s="353">
        <f t="shared" si="44"/>
        <v>51</v>
      </c>
      <c r="J106" s="333">
        <v>0</v>
      </c>
      <c r="K106" s="333">
        <v>75</v>
      </c>
      <c r="L106" s="317"/>
      <c r="M106" s="332">
        <v>21464</v>
      </c>
      <c r="N106" s="332">
        <v>13799</v>
      </c>
      <c r="O106" s="332">
        <v>7782</v>
      </c>
      <c r="P106" s="332">
        <v>5041</v>
      </c>
      <c r="Q106" s="332">
        <v>2271</v>
      </c>
      <c r="R106" s="332">
        <v>853</v>
      </c>
      <c r="S106" s="332">
        <v>504</v>
      </c>
      <c r="T106" s="332">
        <v>36</v>
      </c>
      <c r="U106" s="332">
        <v>51750</v>
      </c>
      <c r="V106" s="124"/>
      <c r="W106" s="351">
        <f t="shared" si="52"/>
        <v>0.4147632850241546</v>
      </c>
      <c r="X106" s="351">
        <f t="shared" si="53"/>
        <v>0.26664734299516907</v>
      </c>
      <c r="Y106" s="351">
        <f t="shared" si="54"/>
        <v>0.15037681159420291</v>
      </c>
      <c r="Z106" s="351">
        <f t="shared" si="55"/>
        <v>9.7410628019323667E-2</v>
      </c>
      <c r="AA106" s="351">
        <f t="shared" si="56"/>
        <v>4.3884057971014495E-2</v>
      </c>
      <c r="AB106" s="351">
        <f t="shared" si="57"/>
        <v>1.6483091787439612E-2</v>
      </c>
      <c r="AC106" s="351">
        <f t="shared" si="58"/>
        <v>9.7391304347826078E-3</v>
      </c>
      <c r="AD106" s="351">
        <f t="shared" si="59"/>
        <v>6.9565217391304353E-4</v>
      </c>
      <c r="AE106" s="127"/>
      <c r="AF106" s="335">
        <v>78</v>
      </c>
      <c r="AG106" s="335">
        <v>20</v>
      </c>
      <c r="AH106" s="335">
        <v>18</v>
      </c>
      <c r="AI106" s="335">
        <v>10</v>
      </c>
      <c r="AJ106" s="335">
        <v>3</v>
      </c>
      <c r="AK106" s="335">
        <v>3</v>
      </c>
      <c r="AL106" s="335">
        <v>1</v>
      </c>
      <c r="AM106" s="335">
        <v>0</v>
      </c>
      <c r="AN106" s="172">
        <v>133</v>
      </c>
      <c r="AO106" s="124"/>
      <c r="AP106" s="335">
        <v>55</v>
      </c>
      <c r="AQ106" s="335">
        <v>-3</v>
      </c>
      <c r="AR106" s="335">
        <v>5</v>
      </c>
      <c r="AS106" s="335">
        <v>23</v>
      </c>
      <c r="AT106" s="335">
        <v>4</v>
      </c>
      <c r="AU106" s="335">
        <v>2</v>
      </c>
      <c r="AV106" s="335">
        <v>-4</v>
      </c>
      <c r="AW106" s="335">
        <v>0</v>
      </c>
      <c r="AX106" s="336">
        <v>82</v>
      </c>
      <c r="AY106" s="354">
        <f t="shared" si="36"/>
        <v>-55</v>
      </c>
      <c r="AZ106" s="354">
        <f t="shared" si="36"/>
        <v>3</v>
      </c>
      <c r="BA106" s="354">
        <f t="shared" si="36"/>
        <v>-5</v>
      </c>
      <c r="BB106" s="354">
        <f t="shared" si="36"/>
        <v>-23</v>
      </c>
      <c r="BC106" s="354">
        <f t="shared" si="36"/>
        <v>-4</v>
      </c>
      <c r="BD106" s="354">
        <f t="shared" si="36"/>
        <v>-2</v>
      </c>
      <c r="BE106" s="354">
        <f t="shared" si="36"/>
        <v>4</v>
      </c>
      <c r="BF106" s="354">
        <f t="shared" si="36"/>
        <v>0</v>
      </c>
      <c r="BG106" s="354">
        <f t="shared" si="62"/>
        <v>-82</v>
      </c>
      <c r="BH106" s="317"/>
      <c r="BI106" s="355">
        <f t="shared" si="45"/>
        <v>0.8</v>
      </c>
      <c r="BJ106" s="355">
        <f t="shared" si="46"/>
        <v>0.19999999999999996</v>
      </c>
      <c r="BK106" s="337">
        <v>377011.67466666666</v>
      </c>
      <c r="BL106" s="129">
        <f t="shared" si="37"/>
        <v>377011.67466666666</v>
      </c>
      <c r="BM106" s="340">
        <v>137620.84177777776</v>
      </c>
      <c r="BN106" s="129">
        <f t="shared" si="38"/>
        <v>137620.84177777776</v>
      </c>
      <c r="BO106" s="339">
        <v>321871.67466666678</v>
      </c>
      <c r="BP106" s="129">
        <f t="shared" si="39"/>
        <v>321871.67466666678</v>
      </c>
      <c r="BQ106" s="339">
        <v>163388.05333333334</v>
      </c>
      <c r="BR106" s="129">
        <f t="shared" si="40"/>
        <v>163388.05333333334</v>
      </c>
      <c r="BS106" s="339">
        <v>321226.25777777785</v>
      </c>
      <c r="BT106" s="129">
        <f t="shared" si="41"/>
        <v>321226.25777777785</v>
      </c>
      <c r="BU106" s="342">
        <v>262874.17955555551</v>
      </c>
      <c r="BV106" s="129">
        <f t="shared" si="42"/>
        <v>262874.17955555551</v>
      </c>
      <c r="BW106" s="343">
        <v>197206.93714488891</v>
      </c>
      <c r="BX106" s="345">
        <f t="shared" si="47"/>
        <v>197206.93714488891</v>
      </c>
      <c r="BY106" s="343">
        <v>10107.773286921903</v>
      </c>
      <c r="BZ106" s="129">
        <f t="shared" si="48"/>
        <v>10107.773286921903</v>
      </c>
      <c r="CA106" s="326"/>
      <c r="CB106" s="325"/>
    </row>
    <row r="107" spans="1:80" x14ac:dyDescent="0.25">
      <c r="A107" s="124" t="s">
        <v>791</v>
      </c>
      <c r="B107" s="124" t="s">
        <v>792</v>
      </c>
      <c r="C107" s="319" t="s">
        <v>757</v>
      </c>
      <c r="D107" s="319" t="s">
        <v>604</v>
      </c>
      <c r="E107" s="125" t="s">
        <v>215</v>
      </c>
      <c r="F107" s="331">
        <v>49442.444444444445</v>
      </c>
      <c r="G107" s="348">
        <f t="shared" si="43"/>
        <v>56858</v>
      </c>
      <c r="H107" s="332">
        <v>400</v>
      </c>
      <c r="I107" s="353">
        <f t="shared" si="44"/>
        <v>739</v>
      </c>
      <c r="J107" s="333">
        <v>476.78577777777775</v>
      </c>
      <c r="K107" s="333">
        <v>144</v>
      </c>
      <c r="L107" s="317"/>
      <c r="M107" s="332">
        <v>12000</v>
      </c>
      <c r="N107" s="332">
        <v>14894</v>
      </c>
      <c r="O107" s="332">
        <v>13899</v>
      </c>
      <c r="P107" s="332">
        <v>8997</v>
      </c>
      <c r="Q107" s="332">
        <v>4130</v>
      </c>
      <c r="R107" s="332">
        <v>1965</v>
      </c>
      <c r="S107" s="332">
        <v>922</v>
      </c>
      <c r="T107" s="332">
        <v>51</v>
      </c>
      <c r="U107" s="332">
        <v>56858</v>
      </c>
      <c r="V107" s="124"/>
      <c r="W107" s="351">
        <f t="shared" si="52"/>
        <v>0.21105209469203981</v>
      </c>
      <c r="X107" s="351">
        <f t="shared" si="53"/>
        <v>0.26195082486193677</v>
      </c>
      <c r="Y107" s="351">
        <f t="shared" si="54"/>
        <v>0.24445108867705512</v>
      </c>
      <c r="Z107" s="351">
        <f t="shared" si="55"/>
        <v>0.15823630799535685</v>
      </c>
      <c r="AA107" s="351">
        <f t="shared" si="56"/>
        <v>7.2637095923177034E-2</v>
      </c>
      <c r="AB107" s="351">
        <f t="shared" si="57"/>
        <v>3.4559780505821522E-2</v>
      </c>
      <c r="AC107" s="351">
        <f t="shared" si="58"/>
        <v>1.6215835942171727E-2</v>
      </c>
      <c r="AD107" s="351">
        <f t="shared" si="59"/>
        <v>8.9697140244116924E-4</v>
      </c>
      <c r="AE107" s="127"/>
      <c r="AF107" s="335">
        <v>217</v>
      </c>
      <c r="AG107" s="335">
        <v>66</v>
      </c>
      <c r="AH107" s="335">
        <v>167</v>
      </c>
      <c r="AI107" s="335">
        <v>166</v>
      </c>
      <c r="AJ107" s="335">
        <v>62</v>
      </c>
      <c r="AK107" s="335">
        <v>52</v>
      </c>
      <c r="AL107" s="335">
        <v>7</v>
      </c>
      <c r="AM107" s="335">
        <v>-1</v>
      </c>
      <c r="AN107" s="172">
        <v>736</v>
      </c>
      <c r="AO107" s="124"/>
      <c r="AP107" s="335">
        <v>-6</v>
      </c>
      <c r="AQ107" s="335">
        <v>-14</v>
      </c>
      <c r="AR107" s="335">
        <v>18</v>
      </c>
      <c r="AS107" s="335">
        <v>1</v>
      </c>
      <c r="AT107" s="335">
        <v>5</v>
      </c>
      <c r="AU107" s="335">
        <v>-1</v>
      </c>
      <c r="AV107" s="335">
        <v>-5</v>
      </c>
      <c r="AW107" s="335">
        <v>-1</v>
      </c>
      <c r="AX107" s="336">
        <v>-3</v>
      </c>
      <c r="AY107" s="354">
        <f t="shared" si="36"/>
        <v>6</v>
      </c>
      <c r="AZ107" s="354">
        <f t="shared" si="36"/>
        <v>14</v>
      </c>
      <c r="BA107" s="354">
        <f t="shared" si="36"/>
        <v>-18</v>
      </c>
      <c r="BB107" s="354">
        <f t="shared" si="36"/>
        <v>-1</v>
      </c>
      <c r="BC107" s="354">
        <f t="shared" si="36"/>
        <v>-5</v>
      </c>
      <c r="BD107" s="354">
        <f t="shared" si="36"/>
        <v>1</v>
      </c>
      <c r="BE107" s="354">
        <f t="shared" si="36"/>
        <v>5</v>
      </c>
      <c r="BF107" s="354">
        <f t="shared" si="36"/>
        <v>1</v>
      </c>
      <c r="BG107" s="354">
        <f t="shared" si="62"/>
        <v>3</v>
      </c>
      <c r="BH107" s="317"/>
      <c r="BI107" s="355">
        <f t="shared" si="45"/>
        <v>0.8</v>
      </c>
      <c r="BJ107" s="355">
        <f t="shared" si="46"/>
        <v>0.19999999999999996</v>
      </c>
      <c r="BK107" s="337">
        <v>389165.08800000011</v>
      </c>
      <c r="BL107" s="129">
        <f t="shared" si="37"/>
        <v>389165.08800000011</v>
      </c>
      <c r="BM107" s="340">
        <v>933499.43911111099</v>
      </c>
      <c r="BN107" s="129">
        <f t="shared" si="38"/>
        <v>933499.43911111099</v>
      </c>
      <c r="BO107" s="339">
        <v>882165.17422222218</v>
      </c>
      <c r="BP107" s="129">
        <f t="shared" si="39"/>
        <v>882165.17422222218</v>
      </c>
      <c r="BQ107" s="339">
        <v>573164.69333333336</v>
      </c>
      <c r="BR107" s="129">
        <f t="shared" si="40"/>
        <v>573164.69333333336</v>
      </c>
      <c r="BS107" s="339">
        <v>750988.33777777792</v>
      </c>
      <c r="BT107" s="129">
        <f t="shared" si="41"/>
        <v>750988.33777777792</v>
      </c>
      <c r="BU107" s="342">
        <v>703508.53688888892</v>
      </c>
      <c r="BV107" s="129">
        <f t="shared" si="42"/>
        <v>703508.53688888892</v>
      </c>
      <c r="BW107" s="343">
        <v>687375.70050844434</v>
      </c>
      <c r="BX107" s="345">
        <f t="shared" si="47"/>
        <v>687375.70050844434</v>
      </c>
      <c r="BY107" s="343">
        <v>449033.37651591527</v>
      </c>
      <c r="BZ107" s="129">
        <f t="shared" si="48"/>
        <v>449033.37651591527</v>
      </c>
      <c r="CA107" s="326"/>
      <c r="CB107" s="325"/>
    </row>
    <row r="108" spans="1:80" x14ac:dyDescent="0.25">
      <c r="A108" s="124" t="s">
        <v>793</v>
      </c>
      <c r="B108" s="124" t="s">
        <v>794</v>
      </c>
      <c r="C108" s="319" t="s">
        <v>599</v>
      </c>
      <c r="D108" s="319" t="s">
        <v>554</v>
      </c>
      <c r="E108" s="125" t="s">
        <v>216</v>
      </c>
      <c r="F108" s="331">
        <v>49180.666666666664</v>
      </c>
      <c r="G108" s="348">
        <f t="shared" si="43"/>
        <v>49726</v>
      </c>
      <c r="H108" s="332">
        <v>235</v>
      </c>
      <c r="I108" s="353">
        <f t="shared" si="44"/>
        <v>260</v>
      </c>
      <c r="J108" s="333">
        <v>59.388444444444474</v>
      </c>
      <c r="K108" s="333">
        <v>41</v>
      </c>
      <c r="L108" s="317"/>
      <c r="M108" s="332">
        <v>3526</v>
      </c>
      <c r="N108" s="332">
        <v>7158</v>
      </c>
      <c r="O108" s="332">
        <v>15478</v>
      </c>
      <c r="P108" s="332">
        <v>10505</v>
      </c>
      <c r="Q108" s="332">
        <v>7973</v>
      </c>
      <c r="R108" s="332">
        <v>3523</v>
      </c>
      <c r="S108" s="332">
        <v>1449</v>
      </c>
      <c r="T108" s="332">
        <v>114</v>
      </c>
      <c r="U108" s="332">
        <v>49726</v>
      </c>
      <c r="V108" s="124"/>
      <c r="W108" s="351">
        <f t="shared" si="52"/>
        <v>7.0908579012991191E-2</v>
      </c>
      <c r="X108" s="351">
        <f t="shared" si="53"/>
        <v>0.14394883964123395</v>
      </c>
      <c r="Y108" s="351">
        <f t="shared" si="54"/>
        <v>0.31126573623456544</v>
      </c>
      <c r="Z108" s="351">
        <f t="shared" si="55"/>
        <v>0.21125769215299844</v>
      </c>
      <c r="AA108" s="351">
        <f t="shared" si="56"/>
        <v>0.16033865583397017</v>
      </c>
      <c r="AB108" s="351">
        <f t="shared" si="57"/>
        <v>7.0848248401238795E-2</v>
      </c>
      <c r="AC108" s="351">
        <f t="shared" si="58"/>
        <v>2.9139685476410732E-2</v>
      </c>
      <c r="AD108" s="351">
        <f t="shared" si="59"/>
        <v>2.2925632465913203E-3</v>
      </c>
      <c r="AE108" s="127"/>
      <c r="AF108" s="335">
        <v>21</v>
      </c>
      <c r="AG108" s="335">
        <v>70</v>
      </c>
      <c r="AH108" s="335">
        <v>87</v>
      </c>
      <c r="AI108" s="335">
        <v>53</v>
      </c>
      <c r="AJ108" s="335">
        <v>46</v>
      </c>
      <c r="AK108" s="335">
        <v>33</v>
      </c>
      <c r="AL108" s="335">
        <v>1</v>
      </c>
      <c r="AM108" s="335">
        <v>1</v>
      </c>
      <c r="AN108" s="172">
        <v>312</v>
      </c>
      <c r="AO108" s="124"/>
      <c r="AP108" s="335">
        <v>11</v>
      </c>
      <c r="AQ108" s="335">
        <v>-4</v>
      </c>
      <c r="AR108" s="335">
        <v>33</v>
      </c>
      <c r="AS108" s="335">
        <v>0</v>
      </c>
      <c r="AT108" s="335">
        <v>9</v>
      </c>
      <c r="AU108" s="335">
        <v>0</v>
      </c>
      <c r="AV108" s="335">
        <v>1</v>
      </c>
      <c r="AW108" s="335">
        <v>2</v>
      </c>
      <c r="AX108" s="336">
        <v>52</v>
      </c>
      <c r="AY108" s="354">
        <f t="shared" si="36"/>
        <v>-11</v>
      </c>
      <c r="AZ108" s="354">
        <f t="shared" si="36"/>
        <v>4</v>
      </c>
      <c r="BA108" s="354">
        <f t="shared" si="36"/>
        <v>-33</v>
      </c>
      <c r="BB108" s="354">
        <f t="shared" si="36"/>
        <v>0</v>
      </c>
      <c r="BC108" s="354">
        <f t="shared" si="36"/>
        <v>-9</v>
      </c>
      <c r="BD108" s="354">
        <f t="shared" si="36"/>
        <v>0</v>
      </c>
      <c r="BE108" s="354">
        <f t="shared" si="36"/>
        <v>-1</v>
      </c>
      <c r="BF108" s="354">
        <f t="shared" si="36"/>
        <v>-2</v>
      </c>
      <c r="BG108" s="354">
        <f t="shared" si="62"/>
        <v>-52</v>
      </c>
      <c r="BH108" s="317"/>
      <c r="BI108" s="355">
        <f t="shared" si="45"/>
        <v>0.8</v>
      </c>
      <c r="BJ108" s="355">
        <f t="shared" si="46"/>
        <v>0.19999999999999996</v>
      </c>
      <c r="BK108" s="337">
        <v>226565.21066666665</v>
      </c>
      <c r="BL108" s="129">
        <f t="shared" si="37"/>
        <v>226565.21066666665</v>
      </c>
      <c r="BM108" s="340">
        <v>431133.98844444437</v>
      </c>
      <c r="BN108" s="129">
        <f t="shared" si="38"/>
        <v>431133.98844444437</v>
      </c>
      <c r="BO108" s="339">
        <v>435038.44977777789</v>
      </c>
      <c r="BP108" s="129">
        <f t="shared" si="39"/>
        <v>435038.44977777789</v>
      </c>
      <c r="BQ108" s="339">
        <v>323198.72000000003</v>
      </c>
      <c r="BR108" s="129">
        <f t="shared" si="40"/>
        <v>323198.72000000003</v>
      </c>
      <c r="BS108" s="339">
        <v>232065.68177777782</v>
      </c>
      <c r="BT108" s="129">
        <f t="shared" si="41"/>
        <v>232065.68177777782</v>
      </c>
      <c r="BU108" s="342">
        <v>415782.75199999998</v>
      </c>
      <c r="BV108" s="129">
        <f t="shared" si="42"/>
        <v>415782.75199999998</v>
      </c>
      <c r="BW108" s="343">
        <v>168090.65304177781</v>
      </c>
      <c r="BX108" s="345">
        <f t="shared" si="47"/>
        <v>168090.65304177781</v>
      </c>
      <c r="BY108" s="343">
        <v>146095.18840987032</v>
      </c>
      <c r="BZ108" s="129">
        <f t="shared" si="48"/>
        <v>146095.18840987032</v>
      </c>
      <c r="CA108" s="326"/>
      <c r="CB108" s="325"/>
    </row>
    <row r="109" spans="1:80" x14ac:dyDescent="0.25">
      <c r="A109" s="124" t="s">
        <v>795</v>
      </c>
      <c r="B109" s="124" t="s">
        <v>796</v>
      </c>
      <c r="C109" s="319" t="s">
        <v>668</v>
      </c>
      <c r="D109" s="319" t="s">
        <v>578</v>
      </c>
      <c r="E109" s="125" t="s">
        <v>217</v>
      </c>
      <c r="F109" s="331">
        <v>36057.888888888891</v>
      </c>
      <c r="G109" s="348">
        <f t="shared" si="43"/>
        <v>45065</v>
      </c>
      <c r="H109" s="332">
        <v>385</v>
      </c>
      <c r="I109" s="353">
        <f t="shared" si="44"/>
        <v>353</v>
      </c>
      <c r="J109" s="333">
        <v>153.32399999999998</v>
      </c>
      <c r="K109" s="333">
        <v>33</v>
      </c>
      <c r="L109" s="317"/>
      <c r="M109" s="332">
        <v>16839</v>
      </c>
      <c r="N109" s="332">
        <v>12222</v>
      </c>
      <c r="O109" s="332">
        <v>8564</v>
      </c>
      <c r="P109" s="332">
        <v>4483</v>
      </c>
      <c r="Q109" s="332">
        <v>2188</v>
      </c>
      <c r="R109" s="332">
        <v>582</v>
      </c>
      <c r="S109" s="332">
        <v>163</v>
      </c>
      <c r="T109" s="332">
        <v>24</v>
      </c>
      <c r="U109" s="332">
        <v>45065</v>
      </c>
      <c r="V109" s="124"/>
      <c r="W109" s="351">
        <f t="shared" si="52"/>
        <v>0.37366026850105405</v>
      </c>
      <c r="X109" s="351">
        <f t="shared" si="53"/>
        <v>0.2712082547431488</v>
      </c>
      <c r="Y109" s="351">
        <f t="shared" si="54"/>
        <v>0.19003661378009543</v>
      </c>
      <c r="Z109" s="351">
        <f t="shared" si="55"/>
        <v>9.9478531010762233E-2</v>
      </c>
      <c r="AA109" s="351">
        <f t="shared" si="56"/>
        <v>4.8552091423499387E-2</v>
      </c>
      <c r="AB109" s="351">
        <f t="shared" si="57"/>
        <v>1.29146787972928E-2</v>
      </c>
      <c r="AC109" s="351">
        <f t="shared" si="58"/>
        <v>3.6169976700321758E-3</v>
      </c>
      <c r="AD109" s="351">
        <f t="shared" si="59"/>
        <v>5.3256407411516693E-4</v>
      </c>
      <c r="AE109" s="127"/>
      <c r="AF109" s="335">
        <v>116</v>
      </c>
      <c r="AG109" s="335">
        <v>132</v>
      </c>
      <c r="AH109" s="335">
        <v>40</v>
      </c>
      <c r="AI109" s="335">
        <v>42</v>
      </c>
      <c r="AJ109" s="335">
        <v>42</v>
      </c>
      <c r="AK109" s="335">
        <v>8</v>
      </c>
      <c r="AL109" s="335">
        <v>2</v>
      </c>
      <c r="AM109" s="335">
        <v>0</v>
      </c>
      <c r="AN109" s="172">
        <v>382</v>
      </c>
      <c r="AO109" s="124"/>
      <c r="AP109" s="335">
        <v>9</v>
      </c>
      <c r="AQ109" s="335">
        <v>5</v>
      </c>
      <c r="AR109" s="335">
        <v>5</v>
      </c>
      <c r="AS109" s="335">
        <v>2</v>
      </c>
      <c r="AT109" s="335">
        <v>10</v>
      </c>
      <c r="AU109" s="335">
        <v>-3</v>
      </c>
      <c r="AV109" s="335">
        <v>0</v>
      </c>
      <c r="AW109" s="335">
        <v>1</v>
      </c>
      <c r="AX109" s="336">
        <v>29</v>
      </c>
      <c r="AY109" s="354">
        <f t="shared" si="36"/>
        <v>-9</v>
      </c>
      <c r="AZ109" s="354">
        <f t="shared" si="36"/>
        <v>-5</v>
      </c>
      <c r="BA109" s="354">
        <f t="shared" si="36"/>
        <v>-5</v>
      </c>
      <c r="BB109" s="354">
        <f t="shared" si="36"/>
        <v>-2</v>
      </c>
      <c r="BC109" s="354">
        <f t="shared" si="36"/>
        <v>-10</v>
      </c>
      <c r="BD109" s="354">
        <f t="shared" si="36"/>
        <v>3</v>
      </c>
      <c r="BE109" s="354">
        <f t="shared" si="36"/>
        <v>0</v>
      </c>
      <c r="BF109" s="354">
        <f t="shared" si="36"/>
        <v>-1</v>
      </c>
      <c r="BG109" s="354">
        <f t="shared" si="62"/>
        <v>-29</v>
      </c>
      <c r="BH109" s="317"/>
      <c r="BI109" s="355">
        <f t="shared" si="45"/>
        <v>0.8</v>
      </c>
      <c r="BJ109" s="355">
        <f t="shared" si="46"/>
        <v>0.19999999999999996</v>
      </c>
      <c r="BK109" s="337">
        <v>290146.75200000004</v>
      </c>
      <c r="BL109" s="129">
        <f t="shared" si="37"/>
        <v>290146.75200000004</v>
      </c>
      <c r="BM109" s="340">
        <v>323310.66488888883</v>
      </c>
      <c r="BN109" s="129">
        <f t="shared" si="38"/>
        <v>323310.66488888883</v>
      </c>
      <c r="BO109" s="339">
        <v>246928.54755555556</v>
      </c>
      <c r="BP109" s="129">
        <f t="shared" si="39"/>
        <v>246928.54755555556</v>
      </c>
      <c r="BQ109" s="339">
        <v>356098.34666666668</v>
      </c>
      <c r="BR109" s="129">
        <f t="shared" si="40"/>
        <v>356098.34666666668</v>
      </c>
      <c r="BS109" s="339">
        <v>346573.5946666667</v>
      </c>
      <c r="BT109" s="129">
        <f t="shared" si="41"/>
        <v>346573.5946666667</v>
      </c>
      <c r="BU109" s="342">
        <v>479257.2337777777</v>
      </c>
      <c r="BV109" s="129">
        <f t="shared" si="42"/>
        <v>479257.2337777777</v>
      </c>
      <c r="BW109" s="343">
        <v>220280.07456711109</v>
      </c>
      <c r="BX109" s="345">
        <f t="shared" si="47"/>
        <v>220280.07456711109</v>
      </c>
      <c r="BY109" s="343">
        <v>380066.12022772478</v>
      </c>
      <c r="BZ109" s="129">
        <f t="shared" si="48"/>
        <v>380066.12022772478</v>
      </c>
      <c r="CA109" s="326"/>
      <c r="CB109" s="325"/>
    </row>
    <row r="110" spans="1:80" s="317" customFormat="1" x14ac:dyDescent="0.25">
      <c r="A110" s="124" t="s">
        <v>797</v>
      </c>
      <c r="B110" s="124" t="s">
        <v>798</v>
      </c>
      <c r="C110" s="319" t="s">
        <v>571</v>
      </c>
      <c r="D110" s="319" t="s">
        <v>554</v>
      </c>
      <c r="E110" s="364" t="s">
        <v>218</v>
      </c>
      <c r="F110" s="331">
        <v>47195.111111111117</v>
      </c>
      <c r="G110" s="348">
        <f t="shared" si="43"/>
        <v>51199</v>
      </c>
      <c r="H110" s="332">
        <v>468</v>
      </c>
      <c r="I110" s="353">
        <f t="shared" si="44"/>
        <v>550</v>
      </c>
      <c r="J110" s="333">
        <v>356.33066666666662</v>
      </c>
      <c r="K110" s="333">
        <v>60</v>
      </c>
      <c r="M110" s="332">
        <v>7006</v>
      </c>
      <c r="N110" s="332">
        <v>12559</v>
      </c>
      <c r="O110" s="332">
        <v>14031</v>
      </c>
      <c r="P110" s="332">
        <v>8010</v>
      </c>
      <c r="Q110" s="332">
        <v>4948</v>
      </c>
      <c r="R110" s="332">
        <v>2678</v>
      </c>
      <c r="S110" s="332">
        <v>1875</v>
      </c>
      <c r="T110" s="332">
        <v>92</v>
      </c>
      <c r="U110" s="332">
        <v>51199</v>
      </c>
      <c r="V110" s="124"/>
      <c r="W110" s="351">
        <f t="shared" si="52"/>
        <v>0.13683861012910409</v>
      </c>
      <c r="X110" s="351">
        <f t="shared" si="53"/>
        <v>0.24529775972186957</v>
      </c>
      <c r="Y110" s="351">
        <f t="shared" si="54"/>
        <v>0.27404832125627454</v>
      </c>
      <c r="Z110" s="351">
        <f t="shared" si="55"/>
        <v>0.15644836813219007</v>
      </c>
      <c r="AA110" s="351">
        <f t="shared" si="56"/>
        <v>9.6642512549073217E-2</v>
      </c>
      <c r="AB110" s="351">
        <f t="shared" si="57"/>
        <v>5.2305709095880781E-2</v>
      </c>
      <c r="AC110" s="351">
        <f t="shared" si="58"/>
        <v>3.6621809019707414E-2</v>
      </c>
      <c r="AD110" s="351">
        <f t="shared" si="59"/>
        <v>1.7969100959003106E-3</v>
      </c>
      <c r="AE110" s="127"/>
      <c r="AF110" s="335">
        <v>45</v>
      </c>
      <c r="AG110" s="335">
        <v>100</v>
      </c>
      <c r="AH110" s="335">
        <v>131</v>
      </c>
      <c r="AI110" s="335">
        <v>169</v>
      </c>
      <c r="AJ110" s="335">
        <v>52</v>
      </c>
      <c r="AK110" s="335">
        <v>28</v>
      </c>
      <c r="AL110" s="335">
        <v>23</v>
      </c>
      <c r="AM110" s="335">
        <v>0</v>
      </c>
      <c r="AN110" s="172">
        <v>548</v>
      </c>
      <c r="AO110" s="124"/>
      <c r="AP110" s="335">
        <v>8</v>
      </c>
      <c r="AQ110" s="335">
        <v>9</v>
      </c>
      <c r="AR110" s="335">
        <v>-4</v>
      </c>
      <c r="AS110" s="335">
        <v>-8</v>
      </c>
      <c r="AT110" s="335">
        <v>0</v>
      </c>
      <c r="AU110" s="335">
        <v>-6</v>
      </c>
      <c r="AV110" s="335">
        <v>-1</v>
      </c>
      <c r="AW110" s="335">
        <v>0</v>
      </c>
      <c r="AX110" s="336">
        <v>-2</v>
      </c>
      <c r="AY110" s="354">
        <f t="shared" ref="AY110:BD110" si="63">AP110*$AX$3</f>
        <v>-8</v>
      </c>
      <c r="AZ110" s="354">
        <f t="shared" si="63"/>
        <v>-9</v>
      </c>
      <c r="BA110" s="354">
        <f t="shared" si="63"/>
        <v>4</v>
      </c>
      <c r="BB110" s="354">
        <f t="shared" si="63"/>
        <v>8</v>
      </c>
      <c r="BC110" s="354">
        <f t="shared" si="63"/>
        <v>0</v>
      </c>
      <c r="BD110" s="354">
        <f t="shared" si="63"/>
        <v>6</v>
      </c>
      <c r="BE110" s="354">
        <f t="shared" ref="BE110" si="64">AV110*$AX$3</f>
        <v>1</v>
      </c>
      <c r="BF110" s="354">
        <f t="shared" ref="BF110" si="65">AW110*$AX$3</f>
        <v>0</v>
      </c>
      <c r="BG110" s="354">
        <f t="shared" si="62"/>
        <v>2</v>
      </c>
      <c r="BI110" s="355">
        <f t="shared" si="45"/>
        <v>0.8</v>
      </c>
      <c r="BJ110" s="355">
        <f t="shared" si="46"/>
        <v>0.19999999999999996</v>
      </c>
      <c r="BK110" s="337">
        <v>372278.24</v>
      </c>
      <c r="BL110" s="129">
        <f t="shared" si="37"/>
        <v>372278.24</v>
      </c>
      <c r="BM110" s="340">
        <v>379569.91911111114</v>
      </c>
      <c r="BN110" s="129">
        <f t="shared" si="38"/>
        <v>379569.91911111114</v>
      </c>
      <c r="BO110" s="339">
        <v>284925.21244444448</v>
      </c>
      <c r="BP110" s="129">
        <f t="shared" si="39"/>
        <v>284925.21244444448</v>
      </c>
      <c r="BQ110" s="339">
        <v>253579.62666666668</v>
      </c>
      <c r="BR110" s="129">
        <f t="shared" si="40"/>
        <v>253579.62666666668</v>
      </c>
      <c r="BS110" s="339">
        <v>312198.4071111111</v>
      </c>
      <c r="BT110" s="129">
        <f t="shared" si="41"/>
        <v>312198.4071111111</v>
      </c>
      <c r="BU110" s="342">
        <v>347063.96977777779</v>
      </c>
      <c r="BV110" s="129">
        <f t="shared" si="42"/>
        <v>347063.96977777779</v>
      </c>
      <c r="BW110" s="343">
        <v>365507.75847822218</v>
      </c>
      <c r="BX110" s="345">
        <f t="shared" si="47"/>
        <v>365507.75847822218</v>
      </c>
      <c r="BY110" s="343">
        <v>336895.28769930953</v>
      </c>
      <c r="BZ110" s="129">
        <f t="shared" si="48"/>
        <v>336895.28769930953</v>
      </c>
      <c r="CA110" s="326"/>
      <c r="CB110" s="325"/>
    </row>
    <row r="111" spans="1:80" x14ac:dyDescent="0.25">
      <c r="A111" s="124" t="s">
        <v>799</v>
      </c>
      <c r="B111" s="124" t="s">
        <v>800</v>
      </c>
      <c r="C111" s="319" t="s">
        <v>577</v>
      </c>
      <c r="D111" s="319" t="s">
        <v>578</v>
      </c>
      <c r="E111" s="125" t="s">
        <v>219</v>
      </c>
      <c r="F111" s="331">
        <v>25548.555555555555</v>
      </c>
      <c r="G111" s="348">
        <f t="shared" si="43"/>
        <v>30093</v>
      </c>
      <c r="H111" s="332">
        <v>300</v>
      </c>
      <c r="I111" s="353">
        <f t="shared" si="44"/>
        <v>359</v>
      </c>
      <c r="J111" s="333">
        <v>247.25022222222219</v>
      </c>
      <c r="K111" s="333">
        <v>42</v>
      </c>
      <c r="L111" s="317"/>
      <c r="M111" s="332">
        <v>6610</v>
      </c>
      <c r="N111" s="332">
        <v>9924</v>
      </c>
      <c r="O111" s="332">
        <v>6106</v>
      </c>
      <c r="P111" s="332">
        <v>4098</v>
      </c>
      <c r="Q111" s="332">
        <v>2086</v>
      </c>
      <c r="R111" s="332">
        <v>762</v>
      </c>
      <c r="S111" s="332">
        <v>453</v>
      </c>
      <c r="T111" s="332">
        <v>54</v>
      </c>
      <c r="U111" s="332">
        <v>30093</v>
      </c>
      <c r="V111" s="124"/>
      <c r="W111" s="351">
        <f t="shared" si="52"/>
        <v>0.21965241085966836</v>
      </c>
      <c r="X111" s="351">
        <f t="shared" si="53"/>
        <v>0.32977768916359285</v>
      </c>
      <c r="Y111" s="351">
        <f t="shared" si="54"/>
        <v>0.20290432991061044</v>
      </c>
      <c r="Z111" s="351">
        <f t="shared" si="55"/>
        <v>0.13617784866912572</v>
      </c>
      <c r="AA111" s="351">
        <f t="shared" si="56"/>
        <v>6.9318446150267499E-2</v>
      </c>
      <c r="AB111" s="351">
        <f t="shared" si="57"/>
        <v>2.5321503339647094E-2</v>
      </c>
      <c r="AC111" s="351">
        <f t="shared" si="58"/>
        <v>1.5053334662546106E-2</v>
      </c>
      <c r="AD111" s="351">
        <f t="shared" si="59"/>
        <v>1.79443724454192E-3</v>
      </c>
      <c r="AE111" s="127"/>
      <c r="AF111" s="335">
        <v>42</v>
      </c>
      <c r="AG111" s="335">
        <v>119</v>
      </c>
      <c r="AH111" s="335">
        <v>117</v>
      </c>
      <c r="AI111" s="335">
        <v>40</v>
      </c>
      <c r="AJ111" s="335">
        <v>49</v>
      </c>
      <c r="AK111" s="335">
        <v>40</v>
      </c>
      <c r="AL111" s="335">
        <v>3</v>
      </c>
      <c r="AM111" s="335">
        <v>0</v>
      </c>
      <c r="AN111" s="172">
        <v>410</v>
      </c>
      <c r="AO111" s="124"/>
      <c r="AP111" s="335">
        <v>9</v>
      </c>
      <c r="AQ111" s="335">
        <v>40</v>
      </c>
      <c r="AR111" s="335">
        <v>1</v>
      </c>
      <c r="AS111" s="335">
        <v>0</v>
      </c>
      <c r="AT111" s="335">
        <v>3</v>
      </c>
      <c r="AU111" s="335">
        <v>1</v>
      </c>
      <c r="AV111" s="335">
        <v>-2</v>
      </c>
      <c r="AW111" s="335">
        <v>-1</v>
      </c>
      <c r="AX111" s="336">
        <v>51</v>
      </c>
      <c r="AY111" s="354">
        <f t="shared" si="36"/>
        <v>-9</v>
      </c>
      <c r="AZ111" s="354">
        <f t="shared" si="36"/>
        <v>-40</v>
      </c>
      <c r="BA111" s="354">
        <f t="shared" si="36"/>
        <v>-1</v>
      </c>
      <c r="BB111" s="354">
        <f t="shared" si="36"/>
        <v>0</v>
      </c>
      <c r="BC111" s="354">
        <f t="shared" si="36"/>
        <v>-3</v>
      </c>
      <c r="BD111" s="354">
        <f t="shared" si="36"/>
        <v>-1</v>
      </c>
      <c r="BE111" s="354">
        <f t="shared" si="36"/>
        <v>2</v>
      </c>
      <c r="BF111" s="354">
        <f t="shared" si="36"/>
        <v>1</v>
      </c>
      <c r="BG111" s="354">
        <f t="shared" si="62"/>
        <v>-51</v>
      </c>
      <c r="BH111" s="317"/>
      <c r="BI111" s="355">
        <f t="shared" si="45"/>
        <v>0.8</v>
      </c>
      <c r="BJ111" s="355">
        <f t="shared" si="46"/>
        <v>0.19999999999999996</v>
      </c>
      <c r="BK111" s="337">
        <v>562383.21066666662</v>
      </c>
      <c r="BL111" s="129">
        <f t="shared" si="37"/>
        <v>562383.21066666662</v>
      </c>
      <c r="BM111" s="340">
        <v>873586.68533333321</v>
      </c>
      <c r="BN111" s="129">
        <f t="shared" si="38"/>
        <v>873586.68533333321</v>
      </c>
      <c r="BO111" s="339">
        <v>242783.06400000001</v>
      </c>
      <c r="BP111" s="129">
        <f t="shared" si="39"/>
        <v>242783.06400000001</v>
      </c>
      <c r="BQ111" s="339">
        <v>476383.46666666673</v>
      </c>
      <c r="BR111" s="129">
        <f t="shared" si="40"/>
        <v>476383.46666666673</v>
      </c>
      <c r="BS111" s="339">
        <v>282025.91288888891</v>
      </c>
      <c r="BT111" s="129">
        <f t="shared" si="41"/>
        <v>282025.91288888891</v>
      </c>
      <c r="BU111" s="342">
        <v>206485.10399999996</v>
      </c>
      <c r="BV111" s="129">
        <f t="shared" si="42"/>
        <v>206485.10399999996</v>
      </c>
      <c r="BW111" s="343">
        <v>69907.972693333315</v>
      </c>
      <c r="BX111" s="345">
        <f t="shared" si="47"/>
        <v>69907.972693333315</v>
      </c>
      <c r="BY111" s="343">
        <v>159873.80809845097</v>
      </c>
      <c r="BZ111" s="129">
        <f t="shared" si="48"/>
        <v>159873.80809845097</v>
      </c>
      <c r="CA111" s="326"/>
      <c r="CB111" s="325"/>
    </row>
    <row r="112" spans="1:80" x14ac:dyDescent="0.25">
      <c r="A112" s="124" t="s">
        <v>801</v>
      </c>
      <c r="B112" s="124" t="s">
        <v>802</v>
      </c>
      <c r="C112" s="319" t="s">
        <v>688</v>
      </c>
      <c r="D112" s="319" t="s">
        <v>604</v>
      </c>
      <c r="E112" s="125" t="s">
        <v>220</v>
      </c>
      <c r="F112" s="331">
        <v>34877.444444444445</v>
      </c>
      <c r="G112" s="348">
        <f t="shared" si="43"/>
        <v>38367</v>
      </c>
      <c r="H112" s="332">
        <v>424</v>
      </c>
      <c r="I112" s="353">
        <f t="shared" si="44"/>
        <v>219</v>
      </c>
      <c r="J112" s="333">
        <v>79.268000000000001</v>
      </c>
      <c r="K112" s="333">
        <v>100</v>
      </c>
      <c r="L112" s="317"/>
      <c r="M112" s="332">
        <v>6893</v>
      </c>
      <c r="N112" s="332">
        <v>9943</v>
      </c>
      <c r="O112" s="332">
        <v>8532</v>
      </c>
      <c r="P112" s="332">
        <v>5703</v>
      </c>
      <c r="Q112" s="332">
        <v>4235</v>
      </c>
      <c r="R112" s="332">
        <v>1992</v>
      </c>
      <c r="S112" s="332">
        <v>993</v>
      </c>
      <c r="T112" s="332">
        <v>76</v>
      </c>
      <c r="U112" s="332">
        <v>38367</v>
      </c>
      <c r="V112" s="124"/>
      <c r="W112" s="351">
        <f t="shared" si="52"/>
        <v>0.1796596033049235</v>
      </c>
      <c r="X112" s="351">
        <f t="shared" si="53"/>
        <v>0.25915500299736755</v>
      </c>
      <c r="Y112" s="351">
        <f t="shared" si="54"/>
        <v>0.22237860661505982</v>
      </c>
      <c r="Z112" s="351">
        <f t="shared" si="55"/>
        <v>0.14864336539213385</v>
      </c>
      <c r="AA112" s="351">
        <f t="shared" si="56"/>
        <v>0.110381317277869</v>
      </c>
      <c r="AB112" s="351">
        <f t="shared" si="57"/>
        <v>5.1919618422081475E-2</v>
      </c>
      <c r="AC112" s="351">
        <f t="shared" si="58"/>
        <v>2.5881617014621942E-2</v>
      </c>
      <c r="AD112" s="351">
        <f t="shared" si="59"/>
        <v>1.9808689759428675E-3</v>
      </c>
      <c r="AE112" s="127"/>
      <c r="AF112" s="335">
        <v>16</v>
      </c>
      <c r="AG112" s="335">
        <v>72</v>
      </c>
      <c r="AH112" s="335">
        <v>39</v>
      </c>
      <c r="AI112" s="335">
        <v>35</v>
      </c>
      <c r="AJ112" s="335">
        <v>65</v>
      </c>
      <c r="AK112" s="335">
        <v>13</v>
      </c>
      <c r="AL112" s="335">
        <v>7</v>
      </c>
      <c r="AM112" s="335">
        <v>1</v>
      </c>
      <c r="AN112" s="172">
        <v>248</v>
      </c>
      <c r="AO112" s="124"/>
      <c r="AP112" s="335">
        <v>12</v>
      </c>
      <c r="AQ112" s="335">
        <v>0</v>
      </c>
      <c r="AR112" s="335">
        <v>2</v>
      </c>
      <c r="AS112" s="335">
        <v>3</v>
      </c>
      <c r="AT112" s="335">
        <v>5</v>
      </c>
      <c r="AU112" s="335">
        <v>5</v>
      </c>
      <c r="AV112" s="335">
        <v>2</v>
      </c>
      <c r="AW112" s="335">
        <v>0</v>
      </c>
      <c r="AX112" s="336">
        <v>29</v>
      </c>
      <c r="AY112" s="354">
        <f t="shared" si="36"/>
        <v>-12</v>
      </c>
      <c r="AZ112" s="354">
        <f t="shared" si="36"/>
        <v>0</v>
      </c>
      <c r="BA112" s="354">
        <f t="shared" si="36"/>
        <v>-2</v>
      </c>
      <c r="BB112" s="354">
        <f t="shared" si="36"/>
        <v>-3</v>
      </c>
      <c r="BC112" s="354">
        <f t="shared" si="36"/>
        <v>-5</v>
      </c>
      <c r="BD112" s="354">
        <f t="shared" si="36"/>
        <v>-5</v>
      </c>
      <c r="BE112" s="354">
        <f t="shared" si="36"/>
        <v>-2</v>
      </c>
      <c r="BF112" s="354">
        <f t="shared" si="36"/>
        <v>0</v>
      </c>
      <c r="BG112" s="354">
        <f t="shared" si="62"/>
        <v>-29</v>
      </c>
      <c r="BH112" s="317"/>
      <c r="BI112" s="355">
        <f t="shared" si="45"/>
        <v>0.8</v>
      </c>
      <c r="BJ112" s="355">
        <f t="shared" si="46"/>
        <v>0.19999999999999996</v>
      </c>
      <c r="BK112" s="337">
        <v>168356.75733333334</v>
      </c>
      <c r="BL112" s="129">
        <f t="shared" si="37"/>
        <v>168356.75733333334</v>
      </c>
      <c r="BM112" s="340">
        <v>269136.27377777779</v>
      </c>
      <c r="BN112" s="129">
        <f t="shared" si="38"/>
        <v>269136.27377777779</v>
      </c>
      <c r="BO112" s="339">
        <v>372115.29955555557</v>
      </c>
      <c r="BP112" s="129">
        <f t="shared" si="39"/>
        <v>372115.29955555557</v>
      </c>
      <c r="BQ112" s="339">
        <v>321163.84000000003</v>
      </c>
      <c r="BR112" s="129">
        <f t="shared" si="40"/>
        <v>321163.84000000003</v>
      </c>
      <c r="BS112" s="339">
        <v>392801.04533333331</v>
      </c>
      <c r="BT112" s="129">
        <f t="shared" si="41"/>
        <v>392801.04533333331</v>
      </c>
      <c r="BU112" s="342">
        <v>557868.40355555562</v>
      </c>
      <c r="BV112" s="129">
        <f t="shared" si="42"/>
        <v>557868.40355555562</v>
      </c>
      <c r="BW112" s="343">
        <v>279827.2042524445</v>
      </c>
      <c r="BX112" s="345">
        <f t="shared" si="47"/>
        <v>279827.2042524445</v>
      </c>
      <c r="BY112" s="343">
        <v>264777.77160172636</v>
      </c>
      <c r="BZ112" s="129">
        <f t="shared" si="48"/>
        <v>264777.77160172636</v>
      </c>
      <c r="CA112" s="326"/>
      <c r="CB112" s="325"/>
    </row>
    <row r="113" spans="1:80" x14ac:dyDescent="0.25">
      <c r="A113" s="124" t="s">
        <v>803</v>
      </c>
      <c r="B113" s="124" t="s">
        <v>804</v>
      </c>
      <c r="C113" s="319" t="s">
        <v>661</v>
      </c>
      <c r="D113" s="319" t="s">
        <v>559</v>
      </c>
      <c r="E113" s="125" t="s">
        <v>221</v>
      </c>
      <c r="F113" s="331">
        <v>36502.222222222219</v>
      </c>
      <c r="G113" s="348">
        <f t="shared" si="43"/>
        <v>38792</v>
      </c>
      <c r="H113" s="332">
        <v>547</v>
      </c>
      <c r="I113" s="353">
        <f t="shared" si="44"/>
        <v>460</v>
      </c>
      <c r="J113" s="333">
        <v>307.21333333333325</v>
      </c>
      <c r="K113" s="333">
        <v>131</v>
      </c>
      <c r="L113" s="317"/>
      <c r="M113" s="332">
        <v>7035</v>
      </c>
      <c r="N113" s="332">
        <v>6472</v>
      </c>
      <c r="O113" s="332">
        <v>8914</v>
      </c>
      <c r="P113" s="332">
        <v>7175</v>
      </c>
      <c r="Q113" s="332">
        <v>4898</v>
      </c>
      <c r="R113" s="332">
        <v>2598</v>
      </c>
      <c r="S113" s="332">
        <v>1573</v>
      </c>
      <c r="T113" s="332">
        <v>127</v>
      </c>
      <c r="U113" s="332">
        <v>38792</v>
      </c>
      <c r="V113" s="124"/>
      <c r="W113" s="351">
        <f t="shared" si="52"/>
        <v>0.18135182511858114</v>
      </c>
      <c r="X113" s="351">
        <f t="shared" si="53"/>
        <v>0.16683852340688801</v>
      </c>
      <c r="Y113" s="351">
        <f t="shared" si="54"/>
        <v>0.22978964734996907</v>
      </c>
      <c r="Z113" s="351">
        <f t="shared" si="55"/>
        <v>0.18496081666322953</v>
      </c>
      <c r="AA113" s="351">
        <f t="shared" si="56"/>
        <v>0.12626314704062694</v>
      </c>
      <c r="AB113" s="351">
        <f t="shared" si="57"/>
        <v>6.6972571664260669E-2</v>
      </c>
      <c r="AC113" s="351">
        <f t="shared" si="58"/>
        <v>4.0549597855227881E-2</v>
      </c>
      <c r="AD113" s="351">
        <f t="shared" si="59"/>
        <v>3.2738709012167457E-3</v>
      </c>
      <c r="AE113" s="127"/>
      <c r="AF113" s="335">
        <v>62</v>
      </c>
      <c r="AG113" s="335">
        <v>103</v>
      </c>
      <c r="AH113" s="335">
        <v>94</v>
      </c>
      <c r="AI113" s="335">
        <v>79</v>
      </c>
      <c r="AJ113" s="335">
        <v>93</v>
      </c>
      <c r="AK113" s="335">
        <v>36</v>
      </c>
      <c r="AL113" s="335">
        <v>16</v>
      </c>
      <c r="AM113" s="335">
        <v>-2</v>
      </c>
      <c r="AN113" s="172">
        <v>481</v>
      </c>
      <c r="AO113" s="124"/>
      <c r="AP113" s="335">
        <v>7</v>
      </c>
      <c r="AQ113" s="335">
        <v>0</v>
      </c>
      <c r="AR113" s="335">
        <v>4</v>
      </c>
      <c r="AS113" s="335">
        <v>5</v>
      </c>
      <c r="AT113" s="335">
        <v>1</v>
      </c>
      <c r="AU113" s="335">
        <v>6</v>
      </c>
      <c r="AV113" s="335">
        <v>0</v>
      </c>
      <c r="AW113" s="335">
        <v>-2</v>
      </c>
      <c r="AX113" s="336">
        <v>21</v>
      </c>
      <c r="AY113" s="354">
        <f t="shared" si="36"/>
        <v>-7</v>
      </c>
      <c r="AZ113" s="354">
        <f t="shared" si="36"/>
        <v>0</v>
      </c>
      <c r="BA113" s="354">
        <f t="shared" si="36"/>
        <v>-4</v>
      </c>
      <c r="BB113" s="354">
        <f t="shared" si="36"/>
        <v>-5</v>
      </c>
      <c r="BC113" s="354">
        <f t="shared" si="36"/>
        <v>-1</v>
      </c>
      <c r="BD113" s="354">
        <f t="shared" si="36"/>
        <v>-6</v>
      </c>
      <c r="BE113" s="354">
        <f t="shared" si="36"/>
        <v>0</v>
      </c>
      <c r="BF113" s="354">
        <f t="shared" si="36"/>
        <v>2</v>
      </c>
      <c r="BG113" s="354">
        <f t="shared" si="62"/>
        <v>-21</v>
      </c>
      <c r="BH113" s="317"/>
      <c r="BI113" s="355">
        <f t="shared" si="45"/>
        <v>0.8</v>
      </c>
      <c r="BJ113" s="355">
        <f t="shared" si="46"/>
        <v>0.19999999999999996</v>
      </c>
      <c r="BK113" s="337">
        <v>278632.99200000003</v>
      </c>
      <c r="BL113" s="129">
        <f t="shared" si="37"/>
        <v>278632.99200000003</v>
      </c>
      <c r="BM113" s="340">
        <v>306617.56355555548</v>
      </c>
      <c r="BN113" s="129">
        <f t="shared" si="38"/>
        <v>306617.56355555548</v>
      </c>
      <c r="BO113" s="339">
        <v>308084.1875555556</v>
      </c>
      <c r="BP113" s="129">
        <f t="shared" si="39"/>
        <v>308084.1875555556</v>
      </c>
      <c r="BQ113" s="339">
        <v>375637.76000000001</v>
      </c>
      <c r="BR113" s="129">
        <f t="shared" si="40"/>
        <v>375637.76000000001</v>
      </c>
      <c r="BS113" s="339">
        <v>384939.49866666668</v>
      </c>
      <c r="BT113" s="129">
        <f t="shared" si="41"/>
        <v>384939.49866666668</v>
      </c>
      <c r="BU113" s="342">
        <v>204884.51199999999</v>
      </c>
      <c r="BV113" s="129">
        <f t="shared" si="42"/>
        <v>204884.51199999999</v>
      </c>
      <c r="BW113" s="343">
        <v>387694.43030755554</v>
      </c>
      <c r="BX113" s="345">
        <f t="shared" si="47"/>
        <v>387694.43030755554</v>
      </c>
      <c r="BY113" s="343">
        <v>371656.75336443557</v>
      </c>
      <c r="BZ113" s="129">
        <f t="shared" si="48"/>
        <v>371656.75336443557</v>
      </c>
      <c r="CA113" s="326"/>
      <c r="CB113" s="325"/>
    </row>
    <row r="114" spans="1:80" x14ac:dyDescent="0.25">
      <c r="A114" s="124" t="s">
        <v>805</v>
      </c>
      <c r="B114" s="124" t="s">
        <v>806</v>
      </c>
      <c r="C114" s="319"/>
      <c r="D114" s="319" t="s">
        <v>733</v>
      </c>
      <c r="E114" s="125" t="s">
        <v>222</v>
      </c>
      <c r="F114" s="331">
        <v>70345.111111111095</v>
      </c>
      <c r="G114" s="348">
        <f t="shared" si="43"/>
        <v>93666</v>
      </c>
      <c r="H114" s="332">
        <v>1243</v>
      </c>
      <c r="I114" s="353">
        <f t="shared" si="44"/>
        <v>279</v>
      </c>
      <c r="J114" s="333">
        <v>0</v>
      </c>
      <c r="K114" s="333">
        <v>60</v>
      </c>
      <c r="L114" s="317"/>
      <c r="M114" s="332">
        <v>56449</v>
      </c>
      <c r="N114" s="332">
        <v>12737</v>
      </c>
      <c r="O114" s="332">
        <v>15205</v>
      </c>
      <c r="P114" s="332">
        <v>5654</v>
      </c>
      <c r="Q114" s="332">
        <v>2359</v>
      </c>
      <c r="R114" s="332">
        <v>839</v>
      </c>
      <c r="S114" s="332">
        <v>375</v>
      </c>
      <c r="T114" s="332">
        <v>48</v>
      </c>
      <c r="U114" s="332">
        <v>93666</v>
      </c>
      <c r="V114" s="124"/>
      <c r="W114" s="351">
        <f t="shared" si="52"/>
        <v>0.60266265240321992</v>
      </c>
      <c r="X114" s="351">
        <f t="shared" si="53"/>
        <v>0.13598317425746803</v>
      </c>
      <c r="Y114" s="351">
        <f t="shared" si="54"/>
        <v>0.16233211624282023</v>
      </c>
      <c r="Z114" s="351">
        <f t="shared" si="55"/>
        <v>6.0363418956718554E-2</v>
      </c>
      <c r="AA114" s="351">
        <f t="shared" si="56"/>
        <v>2.5185232635107722E-2</v>
      </c>
      <c r="AB114" s="351">
        <f t="shared" si="57"/>
        <v>8.9573591271112241E-3</v>
      </c>
      <c r="AC114" s="351">
        <f t="shared" si="58"/>
        <v>4.0035872141438731E-3</v>
      </c>
      <c r="AD114" s="351">
        <f t="shared" si="59"/>
        <v>5.1245916341041578E-4</v>
      </c>
      <c r="AE114" s="127"/>
      <c r="AF114" s="335">
        <v>6</v>
      </c>
      <c r="AG114" s="335">
        <v>22</v>
      </c>
      <c r="AH114" s="335">
        <v>137</v>
      </c>
      <c r="AI114" s="335">
        <v>39</v>
      </c>
      <c r="AJ114" s="335">
        <v>70</v>
      </c>
      <c r="AK114" s="335">
        <v>17</v>
      </c>
      <c r="AL114" s="335">
        <v>0</v>
      </c>
      <c r="AM114" s="335">
        <v>-1</v>
      </c>
      <c r="AN114" s="172">
        <v>290</v>
      </c>
      <c r="AO114" s="124"/>
      <c r="AP114" s="335">
        <v>-3</v>
      </c>
      <c r="AQ114" s="335">
        <v>25</v>
      </c>
      <c r="AR114" s="335">
        <v>-6</v>
      </c>
      <c r="AS114" s="335">
        <v>-8</v>
      </c>
      <c r="AT114" s="335">
        <v>-3</v>
      </c>
      <c r="AU114" s="335">
        <v>3</v>
      </c>
      <c r="AV114" s="335">
        <v>3</v>
      </c>
      <c r="AW114" s="335">
        <v>0</v>
      </c>
      <c r="AX114" s="336">
        <v>11</v>
      </c>
      <c r="AY114" s="354">
        <f t="shared" si="36"/>
        <v>3</v>
      </c>
      <c r="AZ114" s="354">
        <f t="shared" si="36"/>
        <v>-25</v>
      </c>
      <c r="BA114" s="354">
        <f t="shared" si="36"/>
        <v>6</v>
      </c>
      <c r="BB114" s="354">
        <f t="shared" si="36"/>
        <v>8</v>
      </c>
      <c r="BC114" s="354">
        <f t="shared" si="36"/>
        <v>3</v>
      </c>
      <c r="BD114" s="354">
        <f t="shared" si="36"/>
        <v>-3</v>
      </c>
      <c r="BE114" s="354">
        <f t="shared" si="36"/>
        <v>-3</v>
      </c>
      <c r="BF114" s="354">
        <f t="shared" si="36"/>
        <v>0</v>
      </c>
      <c r="BG114" s="354">
        <f t="shared" si="62"/>
        <v>-11</v>
      </c>
      <c r="BH114" s="317"/>
      <c r="BI114" s="355">
        <f t="shared" si="45"/>
        <v>1</v>
      </c>
      <c r="BJ114" s="355">
        <f t="shared" si="46"/>
        <v>0</v>
      </c>
      <c r="BK114" s="337">
        <v>68282.993333333317</v>
      </c>
      <c r="BL114" s="129">
        <f t="shared" si="37"/>
        <v>68282.993333333317</v>
      </c>
      <c r="BM114" s="340">
        <v>602068.47666666657</v>
      </c>
      <c r="BN114" s="129">
        <f t="shared" si="38"/>
        <v>602068.47666666657</v>
      </c>
      <c r="BO114" s="339">
        <v>341416.28666666668</v>
      </c>
      <c r="BP114" s="129">
        <f t="shared" si="39"/>
        <v>341416.28666666668</v>
      </c>
      <c r="BQ114" s="339">
        <v>380783.33333333343</v>
      </c>
      <c r="BR114" s="129">
        <f t="shared" si="40"/>
        <v>380783.33333333343</v>
      </c>
      <c r="BS114" s="339">
        <v>937470.95111111109</v>
      </c>
      <c r="BT114" s="129">
        <f t="shared" si="41"/>
        <v>937470.95111111109</v>
      </c>
      <c r="BU114" s="342">
        <v>778331.66444444458</v>
      </c>
      <c r="BV114" s="129">
        <f t="shared" si="42"/>
        <v>778331.66444444458</v>
      </c>
      <c r="BW114" s="343">
        <v>42108.370808888933</v>
      </c>
      <c r="BX114" s="345">
        <f t="shared" si="47"/>
        <v>42108.370808888933</v>
      </c>
      <c r="BY114" s="343">
        <v>29750</v>
      </c>
      <c r="BZ114" s="129">
        <f t="shared" si="48"/>
        <v>29750</v>
      </c>
      <c r="CA114" s="326"/>
      <c r="CB114" s="325"/>
    </row>
    <row r="115" spans="1:80" x14ac:dyDescent="0.25">
      <c r="A115" s="124" t="s">
        <v>807</v>
      </c>
      <c r="B115" s="124" t="s">
        <v>808</v>
      </c>
      <c r="C115" s="319" t="s">
        <v>568</v>
      </c>
      <c r="D115" s="319" t="s">
        <v>563</v>
      </c>
      <c r="E115" s="125" t="s">
        <v>223</v>
      </c>
      <c r="F115" s="331">
        <v>44773.333333333336</v>
      </c>
      <c r="G115" s="348">
        <f t="shared" si="43"/>
        <v>52528</v>
      </c>
      <c r="H115" s="332">
        <v>423</v>
      </c>
      <c r="I115" s="353">
        <f t="shared" si="44"/>
        <v>266</v>
      </c>
      <c r="J115" s="333">
        <v>61.462222222222181</v>
      </c>
      <c r="K115" s="333">
        <v>39</v>
      </c>
      <c r="L115" s="317"/>
      <c r="M115" s="332">
        <v>14541</v>
      </c>
      <c r="N115" s="332">
        <v>15067</v>
      </c>
      <c r="O115" s="332">
        <v>10048</v>
      </c>
      <c r="P115" s="332">
        <v>6613</v>
      </c>
      <c r="Q115" s="332">
        <v>3914</v>
      </c>
      <c r="R115" s="332">
        <v>1400</v>
      </c>
      <c r="S115" s="332">
        <v>857</v>
      </c>
      <c r="T115" s="332">
        <v>88</v>
      </c>
      <c r="U115" s="332">
        <v>52528</v>
      </c>
      <c r="V115" s="124"/>
      <c r="W115" s="351">
        <f t="shared" si="52"/>
        <v>0.27682378921717943</v>
      </c>
      <c r="X115" s="351">
        <f t="shared" si="53"/>
        <v>0.28683749619250687</v>
      </c>
      <c r="Y115" s="351">
        <f t="shared" si="54"/>
        <v>0.19128845568077976</v>
      </c>
      <c r="Z115" s="351">
        <f t="shared" si="55"/>
        <v>0.12589476088943041</v>
      </c>
      <c r="AA115" s="351">
        <f t="shared" si="56"/>
        <v>7.4512640877246419E-2</v>
      </c>
      <c r="AB115" s="351">
        <f t="shared" si="57"/>
        <v>2.6652452025586353E-2</v>
      </c>
      <c r="AC115" s="351">
        <f t="shared" si="58"/>
        <v>1.6315108132805362E-2</v>
      </c>
      <c r="AD115" s="351">
        <f t="shared" si="59"/>
        <v>1.675296984465428E-3</v>
      </c>
      <c r="AE115" s="127"/>
      <c r="AF115" s="335">
        <v>78</v>
      </c>
      <c r="AG115" s="335">
        <v>70</v>
      </c>
      <c r="AH115" s="335">
        <v>28</v>
      </c>
      <c r="AI115" s="335">
        <v>28</v>
      </c>
      <c r="AJ115" s="335">
        <v>36</v>
      </c>
      <c r="AK115" s="335">
        <v>5</v>
      </c>
      <c r="AL115" s="335">
        <v>13</v>
      </c>
      <c r="AM115" s="335">
        <v>0</v>
      </c>
      <c r="AN115" s="172">
        <v>258</v>
      </c>
      <c r="AO115" s="124"/>
      <c r="AP115" s="335">
        <v>5</v>
      </c>
      <c r="AQ115" s="335">
        <v>3</v>
      </c>
      <c r="AR115" s="335">
        <v>-28</v>
      </c>
      <c r="AS115" s="335">
        <v>14</v>
      </c>
      <c r="AT115" s="335">
        <v>1</v>
      </c>
      <c r="AU115" s="335">
        <v>-3</v>
      </c>
      <c r="AV115" s="335">
        <v>0</v>
      </c>
      <c r="AW115" s="335">
        <v>0</v>
      </c>
      <c r="AX115" s="336">
        <v>-8</v>
      </c>
      <c r="AY115" s="354">
        <f t="shared" si="36"/>
        <v>-5</v>
      </c>
      <c r="AZ115" s="354">
        <f t="shared" si="36"/>
        <v>-3</v>
      </c>
      <c r="BA115" s="354">
        <f t="shared" si="36"/>
        <v>28</v>
      </c>
      <c r="BB115" s="354">
        <f t="shared" si="36"/>
        <v>-14</v>
      </c>
      <c r="BC115" s="354">
        <f t="shared" si="36"/>
        <v>-1</v>
      </c>
      <c r="BD115" s="354">
        <f t="shared" si="36"/>
        <v>3</v>
      </c>
      <c r="BE115" s="354">
        <f t="shared" si="36"/>
        <v>0</v>
      </c>
      <c r="BF115" s="354">
        <f t="shared" si="36"/>
        <v>0</v>
      </c>
      <c r="BG115" s="354">
        <f t="shared" si="62"/>
        <v>8</v>
      </c>
      <c r="BH115" s="317"/>
      <c r="BI115" s="355">
        <f t="shared" si="45"/>
        <v>0.8</v>
      </c>
      <c r="BJ115" s="355">
        <f t="shared" si="46"/>
        <v>0.19999999999999996</v>
      </c>
      <c r="BK115" s="337">
        <v>339783.85066666664</v>
      </c>
      <c r="BL115" s="129">
        <f t="shared" si="37"/>
        <v>339783.85066666664</v>
      </c>
      <c r="BM115" s="340">
        <v>409649.52177777776</v>
      </c>
      <c r="BN115" s="129">
        <f t="shared" si="38"/>
        <v>409649.52177777776</v>
      </c>
      <c r="BO115" s="339">
        <v>366296.30133333337</v>
      </c>
      <c r="BP115" s="129">
        <f t="shared" si="39"/>
        <v>366296.30133333337</v>
      </c>
      <c r="BQ115" s="339">
        <v>448053.86666666664</v>
      </c>
      <c r="BR115" s="129">
        <f t="shared" si="40"/>
        <v>448053.86666666664</v>
      </c>
      <c r="BS115" s="339">
        <v>467744.43022222223</v>
      </c>
      <c r="BT115" s="129">
        <f t="shared" si="41"/>
        <v>467744.43022222223</v>
      </c>
      <c r="BU115" s="342">
        <v>368774.82133333333</v>
      </c>
      <c r="BV115" s="129">
        <f t="shared" si="42"/>
        <v>368774.82133333333</v>
      </c>
      <c r="BW115" s="343">
        <v>8960</v>
      </c>
      <c r="BX115" s="345">
        <f t="shared" si="47"/>
        <v>8960</v>
      </c>
      <c r="BY115" s="343">
        <v>11200</v>
      </c>
      <c r="BZ115" s="129">
        <f t="shared" si="48"/>
        <v>11200</v>
      </c>
      <c r="CA115" s="326"/>
      <c r="CB115" s="325"/>
    </row>
    <row r="116" spans="1:80" x14ac:dyDescent="0.25">
      <c r="A116" s="124" t="s">
        <v>809</v>
      </c>
      <c r="B116" s="124" t="s">
        <v>810</v>
      </c>
      <c r="C116" s="319" t="s">
        <v>688</v>
      </c>
      <c r="D116" s="319" t="s">
        <v>604</v>
      </c>
      <c r="E116" s="125" t="s">
        <v>224</v>
      </c>
      <c r="F116" s="331">
        <v>46998.888888888891</v>
      </c>
      <c r="G116" s="348">
        <f t="shared" si="43"/>
        <v>57082</v>
      </c>
      <c r="H116" s="332">
        <v>650</v>
      </c>
      <c r="I116" s="353">
        <f t="shared" si="44"/>
        <v>205</v>
      </c>
      <c r="J116" s="333">
        <v>0</v>
      </c>
      <c r="K116" s="333">
        <v>72</v>
      </c>
      <c r="L116" s="317"/>
      <c r="M116" s="332">
        <v>16850</v>
      </c>
      <c r="N116" s="332">
        <v>16155</v>
      </c>
      <c r="O116" s="332">
        <v>13625</v>
      </c>
      <c r="P116" s="332">
        <v>5806</v>
      </c>
      <c r="Q116" s="332">
        <v>3613</v>
      </c>
      <c r="R116" s="332">
        <v>849</v>
      </c>
      <c r="S116" s="332">
        <v>176</v>
      </c>
      <c r="T116" s="332">
        <v>8</v>
      </c>
      <c r="U116" s="332">
        <v>57082</v>
      </c>
      <c r="V116" s="124"/>
      <c r="W116" s="351">
        <f t="shared" si="52"/>
        <v>0.29518937668617079</v>
      </c>
      <c r="X116" s="351">
        <f t="shared" si="53"/>
        <v>0.28301390981395186</v>
      </c>
      <c r="Y116" s="351">
        <f t="shared" si="54"/>
        <v>0.23869170666760101</v>
      </c>
      <c r="Z116" s="351">
        <f t="shared" si="55"/>
        <v>0.10171332469079569</v>
      </c>
      <c r="AA116" s="351">
        <f t="shared" si="56"/>
        <v>6.3294909078168246E-2</v>
      </c>
      <c r="AB116" s="351">
        <f t="shared" si="57"/>
        <v>1.4873340107214182E-2</v>
      </c>
      <c r="AC116" s="351">
        <f t="shared" si="58"/>
        <v>3.0832836971374515E-3</v>
      </c>
      <c r="AD116" s="351">
        <f t="shared" si="59"/>
        <v>1.4014925896079324E-4</v>
      </c>
      <c r="AE116" s="127"/>
      <c r="AF116" s="335">
        <v>118</v>
      </c>
      <c r="AG116" s="335">
        <v>115</v>
      </c>
      <c r="AH116" s="335">
        <v>44</v>
      </c>
      <c r="AI116" s="335">
        <v>24</v>
      </c>
      <c r="AJ116" s="335">
        <v>4</v>
      </c>
      <c r="AK116" s="335">
        <v>1</v>
      </c>
      <c r="AL116" s="335">
        <v>0</v>
      </c>
      <c r="AM116" s="335">
        <v>0</v>
      </c>
      <c r="AN116" s="172">
        <v>306</v>
      </c>
      <c r="AO116" s="124"/>
      <c r="AP116" s="335">
        <v>67</v>
      </c>
      <c r="AQ116" s="335">
        <v>19</v>
      </c>
      <c r="AR116" s="335">
        <v>14</v>
      </c>
      <c r="AS116" s="335">
        <v>-3</v>
      </c>
      <c r="AT116" s="335">
        <v>2</v>
      </c>
      <c r="AU116" s="335">
        <v>0</v>
      </c>
      <c r="AV116" s="335">
        <v>2</v>
      </c>
      <c r="AW116" s="335">
        <v>0</v>
      </c>
      <c r="AX116" s="336">
        <v>101</v>
      </c>
      <c r="AY116" s="354">
        <f t="shared" si="36"/>
        <v>-67</v>
      </c>
      <c r="AZ116" s="354">
        <f t="shared" si="36"/>
        <v>-19</v>
      </c>
      <c r="BA116" s="354">
        <f t="shared" si="36"/>
        <v>-14</v>
      </c>
      <c r="BB116" s="354">
        <f t="shared" si="36"/>
        <v>3</v>
      </c>
      <c r="BC116" s="354">
        <f t="shared" si="36"/>
        <v>-2</v>
      </c>
      <c r="BD116" s="354">
        <f t="shared" si="36"/>
        <v>0</v>
      </c>
      <c r="BE116" s="354">
        <f t="shared" si="36"/>
        <v>-2</v>
      </c>
      <c r="BF116" s="354">
        <f t="shared" si="36"/>
        <v>0</v>
      </c>
      <c r="BG116" s="354">
        <f t="shared" si="62"/>
        <v>-101</v>
      </c>
      <c r="BH116" s="317"/>
      <c r="BI116" s="355">
        <f t="shared" si="45"/>
        <v>0.8</v>
      </c>
      <c r="BJ116" s="355">
        <f t="shared" si="46"/>
        <v>0.19999999999999996</v>
      </c>
      <c r="BK116" s="337">
        <v>781912.23466666671</v>
      </c>
      <c r="BL116" s="129">
        <f t="shared" si="37"/>
        <v>781912.23466666671</v>
      </c>
      <c r="BM116" s="340">
        <v>632535.17688888893</v>
      </c>
      <c r="BN116" s="129">
        <f t="shared" si="38"/>
        <v>632535.17688888893</v>
      </c>
      <c r="BO116" s="339">
        <v>612176.95644444448</v>
      </c>
      <c r="BP116" s="129">
        <f t="shared" si="39"/>
        <v>612176.95644444448</v>
      </c>
      <c r="BQ116" s="339">
        <v>505653.11999999994</v>
      </c>
      <c r="BR116" s="129">
        <f t="shared" si="40"/>
        <v>505653.11999999994</v>
      </c>
      <c r="BS116" s="339">
        <v>552593.54488888883</v>
      </c>
      <c r="BT116" s="129">
        <f t="shared" si="41"/>
        <v>552593.54488888883</v>
      </c>
      <c r="BU116" s="342">
        <v>738085.53777777776</v>
      </c>
      <c r="BV116" s="129">
        <f t="shared" si="42"/>
        <v>738085.53777777776</v>
      </c>
      <c r="BW116" s="343">
        <v>279124.41169066657</v>
      </c>
      <c r="BX116" s="345">
        <f t="shared" si="47"/>
        <v>279124.41169066657</v>
      </c>
      <c r="BY116" s="343">
        <v>174746.92441577307</v>
      </c>
      <c r="BZ116" s="129">
        <f t="shared" si="48"/>
        <v>174746.92441577307</v>
      </c>
      <c r="CA116" s="326"/>
      <c r="CB116" s="325"/>
    </row>
    <row r="117" spans="1:80" x14ac:dyDescent="0.25">
      <c r="A117" s="124" t="s">
        <v>811</v>
      </c>
      <c r="B117" s="124" t="s">
        <v>812</v>
      </c>
      <c r="C117" s="319" t="s">
        <v>599</v>
      </c>
      <c r="D117" s="319" t="s">
        <v>554</v>
      </c>
      <c r="E117" s="125" t="s">
        <v>225</v>
      </c>
      <c r="F117" s="331">
        <v>32307.333333333332</v>
      </c>
      <c r="G117" s="348">
        <f t="shared" si="43"/>
        <v>37159</v>
      </c>
      <c r="H117" s="332">
        <v>209</v>
      </c>
      <c r="I117" s="353">
        <f t="shared" si="44"/>
        <v>88</v>
      </c>
      <c r="J117" s="333">
        <v>0</v>
      </c>
      <c r="K117" s="333">
        <v>51</v>
      </c>
      <c r="L117" s="317"/>
      <c r="M117" s="332">
        <v>6074</v>
      </c>
      <c r="N117" s="332">
        <v>13160</v>
      </c>
      <c r="O117" s="332">
        <v>9049</v>
      </c>
      <c r="P117" s="332">
        <v>5006</v>
      </c>
      <c r="Q117" s="332">
        <v>1978</v>
      </c>
      <c r="R117" s="332">
        <v>1544</v>
      </c>
      <c r="S117" s="332">
        <v>320</v>
      </c>
      <c r="T117" s="332">
        <v>28</v>
      </c>
      <c r="U117" s="332">
        <v>37159</v>
      </c>
      <c r="V117" s="124"/>
      <c r="W117" s="351">
        <f t="shared" si="52"/>
        <v>0.16345972711859846</v>
      </c>
      <c r="X117" s="351">
        <f t="shared" si="53"/>
        <v>0.35415377163002232</v>
      </c>
      <c r="Y117" s="351">
        <f t="shared" si="54"/>
        <v>0.24352108506687478</v>
      </c>
      <c r="Z117" s="351">
        <f t="shared" si="55"/>
        <v>0.13471837239968784</v>
      </c>
      <c r="AA117" s="351">
        <f t="shared" si="56"/>
        <v>5.3230711267795147E-2</v>
      </c>
      <c r="AB117" s="351">
        <f t="shared" si="57"/>
        <v>4.1551171990634843E-2</v>
      </c>
      <c r="AC117" s="351">
        <f t="shared" si="58"/>
        <v>8.6116418633440089E-3</v>
      </c>
      <c r="AD117" s="351">
        <f t="shared" si="59"/>
        <v>7.5351866304260075E-4</v>
      </c>
      <c r="AE117" s="127"/>
      <c r="AF117" s="335">
        <v>28</v>
      </c>
      <c r="AG117" s="335">
        <v>13</v>
      </c>
      <c r="AH117" s="335">
        <v>37</v>
      </c>
      <c r="AI117" s="335">
        <v>9</v>
      </c>
      <c r="AJ117" s="335">
        <v>0</v>
      </c>
      <c r="AK117" s="335">
        <v>22</v>
      </c>
      <c r="AL117" s="335">
        <v>1</v>
      </c>
      <c r="AM117" s="335">
        <v>0</v>
      </c>
      <c r="AN117" s="172">
        <v>110</v>
      </c>
      <c r="AO117" s="124"/>
      <c r="AP117" s="335">
        <v>-7</v>
      </c>
      <c r="AQ117" s="335">
        <v>18</v>
      </c>
      <c r="AR117" s="335">
        <v>-4</v>
      </c>
      <c r="AS117" s="335">
        <v>4</v>
      </c>
      <c r="AT117" s="335">
        <v>-4</v>
      </c>
      <c r="AU117" s="335">
        <v>12</v>
      </c>
      <c r="AV117" s="335">
        <v>1</v>
      </c>
      <c r="AW117" s="335">
        <v>2</v>
      </c>
      <c r="AX117" s="336">
        <v>22</v>
      </c>
      <c r="AY117" s="354">
        <f t="shared" si="36"/>
        <v>7</v>
      </c>
      <c r="AZ117" s="354">
        <f t="shared" si="36"/>
        <v>-18</v>
      </c>
      <c r="BA117" s="354">
        <f t="shared" si="36"/>
        <v>4</v>
      </c>
      <c r="BB117" s="354">
        <f t="shared" si="36"/>
        <v>-4</v>
      </c>
      <c r="BC117" s="354">
        <f t="shared" si="36"/>
        <v>4</v>
      </c>
      <c r="BD117" s="354">
        <f t="shared" si="36"/>
        <v>-12</v>
      </c>
      <c r="BE117" s="354">
        <f t="shared" si="36"/>
        <v>-1</v>
      </c>
      <c r="BF117" s="354">
        <f t="shared" ref="BF117:BG180" si="66">AW117*$AX$3</f>
        <v>-2</v>
      </c>
      <c r="BG117" s="354">
        <f t="shared" si="62"/>
        <v>-22</v>
      </c>
      <c r="BH117" s="317"/>
      <c r="BI117" s="355">
        <f t="shared" si="45"/>
        <v>0.8</v>
      </c>
      <c r="BJ117" s="355">
        <f t="shared" si="46"/>
        <v>0.19999999999999996</v>
      </c>
      <c r="BK117" s="337">
        <v>0</v>
      </c>
      <c r="BL117" s="129">
        <f t="shared" si="37"/>
        <v>0</v>
      </c>
      <c r="BM117" s="340">
        <v>227052.20533333335</v>
      </c>
      <c r="BN117" s="129">
        <f t="shared" si="38"/>
        <v>227052.20533333335</v>
      </c>
      <c r="BO117" s="339">
        <v>271309.38133333338</v>
      </c>
      <c r="BP117" s="129">
        <f t="shared" si="39"/>
        <v>271309.38133333338</v>
      </c>
      <c r="BQ117" s="339">
        <v>165757.33333333337</v>
      </c>
      <c r="BR117" s="129">
        <f t="shared" si="40"/>
        <v>165757.33333333337</v>
      </c>
      <c r="BS117" s="339">
        <v>131919.60355555554</v>
      </c>
      <c r="BT117" s="129">
        <f t="shared" si="41"/>
        <v>131919.60355555554</v>
      </c>
      <c r="BU117" s="342">
        <v>189413.50400000002</v>
      </c>
      <c r="BV117" s="129">
        <f t="shared" si="42"/>
        <v>189413.50400000002</v>
      </c>
      <c r="BW117" s="343">
        <v>15400</v>
      </c>
      <c r="BX117" s="345">
        <f t="shared" si="47"/>
        <v>15400</v>
      </c>
      <c r="BY117" s="343">
        <v>54670.179644622869</v>
      </c>
      <c r="BZ117" s="129">
        <f t="shared" si="48"/>
        <v>54670.179644622869</v>
      </c>
      <c r="CA117" s="326"/>
      <c r="CB117" s="325"/>
    </row>
    <row r="118" spans="1:80" x14ac:dyDescent="0.25">
      <c r="A118" s="124" t="s">
        <v>813</v>
      </c>
      <c r="B118" s="124" t="s">
        <v>814</v>
      </c>
      <c r="C118" s="319" t="s">
        <v>571</v>
      </c>
      <c r="D118" s="319" t="s">
        <v>554</v>
      </c>
      <c r="E118" s="125" t="s">
        <v>226</v>
      </c>
      <c r="F118" s="331">
        <v>40877.444444444445</v>
      </c>
      <c r="G118" s="348">
        <f t="shared" si="43"/>
        <v>43144</v>
      </c>
      <c r="H118" s="332">
        <v>250</v>
      </c>
      <c r="I118" s="353">
        <f t="shared" si="44"/>
        <v>354</v>
      </c>
      <c r="J118" s="333">
        <v>196.60133333333332</v>
      </c>
      <c r="K118" s="333">
        <v>85</v>
      </c>
      <c r="L118" s="317"/>
      <c r="M118" s="332">
        <v>3678</v>
      </c>
      <c r="N118" s="332">
        <v>6926</v>
      </c>
      <c r="O118" s="332">
        <v>14752</v>
      </c>
      <c r="P118" s="332">
        <v>10013</v>
      </c>
      <c r="Q118" s="332">
        <v>4582</v>
      </c>
      <c r="R118" s="332">
        <v>2038</v>
      </c>
      <c r="S118" s="332">
        <v>1054</v>
      </c>
      <c r="T118" s="332">
        <v>101</v>
      </c>
      <c r="U118" s="332">
        <v>43144</v>
      </c>
      <c r="V118" s="124"/>
      <c r="W118" s="351">
        <f t="shared" si="52"/>
        <v>8.5249397366957164E-2</v>
      </c>
      <c r="X118" s="351">
        <f t="shared" si="53"/>
        <v>0.16053217133320971</v>
      </c>
      <c r="Y118" s="351">
        <f t="shared" si="54"/>
        <v>0.34192471722603374</v>
      </c>
      <c r="Z118" s="351">
        <f t="shared" si="55"/>
        <v>0.23208325607268682</v>
      </c>
      <c r="AA118" s="351">
        <f t="shared" si="56"/>
        <v>0.10620248470239199</v>
      </c>
      <c r="AB118" s="351">
        <f t="shared" si="57"/>
        <v>4.7237159280548863E-2</v>
      </c>
      <c r="AC118" s="351">
        <f t="shared" si="58"/>
        <v>2.4429816428703875E-2</v>
      </c>
      <c r="AD118" s="351">
        <f t="shared" si="59"/>
        <v>2.3409975894678288E-3</v>
      </c>
      <c r="AE118" s="127"/>
      <c r="AF118" s="335">
        <v>13</v>
      </c>
      <c r="AG118" s="335">
        <v>13</v>
      </c>
      <c r="AH118" s="335">
        <v>68</v>
      </c>
      <c r="AI118" s="335">
        <v>198</v>
      </c>
      <c r="AJ118" s="335">
        <v>50</v>
      </c>
      <c r="AK118" s="335">
        <v>1</v>
      </c>
      <c r="AL118" s="335">
        <v>6</v>
      </c>
      <c r="AM118" s="335">
        <v>0</v>
      </c>
      <c r="AN118" s="172">
        <v>349</v>
      </c>
      <c r="AO118" s="124"/>
      <c r="AP118" s="335">
        <v>2</v>
      </c>
      <c r="AQ118" s="335">
        <v>1</v>
      </c>
      <c r="AR118" s="335">
        <v>-6</v>
      </c>
      <c r="AS118" s="335">
        <v>7</v>
      </c>
      <c r="AT118" s="335">
        <v>-1</v>
      </c>
      <c r="AU118" s="335">
        <v>-2</v>
      </c>
      <c r="AV118" s="335">
        <v>-6</v>
      </c>
      <c r="AW118" s="335">
        <v>0</v>
      </c>
      <c r="AX118" s="336">
        <v>-5</v>
      </c>
      <c r="AY118" s="354">
        <f t="shared" ref="AY118:BE154" si="67">AP118*$AX$3</f>
        <v>-2</v>
      </c>
      <c r="AZ118" s="354">
        <f t="shared" si="67"/>
        <v>-1</v>
      </c>
      <c r="BA118" s="354">
        <f t="shared" si="67"/>
        <v>6</v>
      </c>
      <c r="BB118" s="354">
        <f t="shared" si="67"/>
        <v>-7</v>
      </c>
      <c r="BC118" s="354">
        <f t="shared" si="67"/>
        <v>1</v>
      </c>
      <c r="BD118" s="354">
        <f t="shared" si="67"/>
        <v>2</v>
      </c>
      <c r="BE118" s="354">
        <f t="shared" si="67"/>
        <v>6</v>
      </c>
      <c r="BF118" s="354">
        <f t="shared" si="66"/>
        <v>0</v>
      </c>
      <c r="BG118" s="354">
        <f t="shared" si="62"/>
        <v>5</v>
      </c>
      <c r="BH118" s="317"/>
      <c r="BI118" s="355">
        <f t="shared" si="45"/>
        <v>0.8</v>
      </c>
      <c r="BJ118" s="355">
        <f t="shared" si="46"/>
        <v>0.19999999999999996</v>
      </c>
      <c r="BK118" s="337">
        <v>207503.54133333336</v>
      </c>
      <c r="BL118" s="129">
        <f t="shared" si="37"/>
        <v>207503.54133333336</v>
      </c>
      <c r="BM118" s="340">
        <v>316184.80888888892</v>
      </c>
      <c r="BN118" s="129">
        <f t="shared" si="38"/>
        <v>316184.80888888892</v>
      </c>
      <c r="BO118" s="339">
        <v>413896.30133333337</v>
      </c>
      <c r="BP118" s="129">
        <f t="shared" si="39"/>
        <v>413896.30133333337</v>
      </c>
      <c r="BQ118" s="339">
        <v>428207.04</v>
      </c>
      <c r="BR118" s="129">
        <f t="shared" si="40"/>
        <v>428207.04</v>
      </c>
      <c r="BS118" s="339">
        <v>262295.25333333336</v>
      </c>
      <c r="BT118" s="129">
        <f t="shared" si="41"/>
        <v>262295.25333333336</v>
      </c>
      <c r="BU118" s="342">
        <v>213867.74577777777</v>
      </c>
      <c r="BV118" s="129">
        <f t="shared" si="42"/>
        <v>213867.74577777777</v>
      </c>
      <c r="BW118" s="343">
        <v>107232.47600355554</v>
      </c>
      <c r="BX118" s="345">
        <f t="shared" si="47"/>
        <v>107232.47600355554</v>
      </c>
      <c r="BY118" s="343">
        <v>3360</v>
      </c>
      <c r="BZ118" s="129">
        <f t="shared" si="48"/>
        <v>3360</v>
      </c>
      <c r="CA118" s="326"/>
      <c r="CB118" s="325"/>
    </row>
    <row r="119" spans="1:80" x14ac:dyDescent="0.25">
      <c r="A119" s="124" t="s">
        <v>815</v>
      </c>
      <c r="B119" s="124" t="s">
        <v>816</v>
      </c>
      <c r="C119" s="319" t="s">
        <v>638</v>
      </c>
      <c r="D119" s="319" t="s">
        <v>578</v>
      </c>
      <c r="E119" s="125" t="s">
        <v>227</v>
      </c>
      <c r="F119" s="331">
        <v>37703.777777777781</v>
      </c>
      <c r="G119" s="348">
        <f t="shared" si="43"/>
        <v>47779</v>
      </c>
      <c r="H119" s="332">
        <v>585</v>
      </c>
      <c r="I119" s="353">
        <f t="shared" si="44"/>
        <v>57</v>
      </c>
      <c r="J119" s="333">
        <v>0</v>
      </c>
      <c r="K119" s="333">
        <v>25</v>
      </c>
      <c r="L119" s="317"/>
      <c r="M119" s="332">
        <v>20280</v>
      </c>
      <c r="N119" s="332">
        <v>12241</v>
      </c>
      <c r="O119" s="332">
        <v>8464</v>
      </c>
      <c r="P119" s="332">
        <v>4048</v>
      </c>
      <c r="Q119" s="332">
        <v>1885</v>
      </c>
      <c r="R119" s="332">
        <v>594</v>
      </c>
      <c r="S119" s="332">
        <v>251</v>
      </c>
      <c r="T119" s="332">
        <v>16</v>
      </c>
      <c r="U119" s="332">
        <v>47779</v>
      </c>
      <c r="V119" s="124"/>
      <c r="W119" s="351">
        <f t="shared" si="52"/>
        <v>0.42445425814688459</v>
      </c>
      <c r="X119" s="351">
        <f t="shared" si="53"/>
        <v>0.25620042277988236</v>
      </c>
      <c r="Y119" s="351">
        <f t="shared" si="54"/>
        <v>0.17714895665459721</v>
      </c>
      <c r="Z119" s="351">
        <f t="shared" si="55"/>
        <v>8.4723414052198659E-2</v>
      </c>
      <c r="AA119" s="351">
        <f t="shared" si="56"/>
        <v>3.9452479122627095E-2</v>
      </c>
      <c r="AB119" s="351">
        <f t="shared" si="57"/>
        <v>1.2432240105485673E-2</v>
      </c>
      <c r="AC119" s="351">
        <f t="shared" si="58"/>
        <v>5.2533539839678522E-3</v>
      </c>
      <c r="AD119" s="351">
        <f t="shared" si="59"/>
        <v>3.3487515435651644E-4</v>
      </c>
      <c r="AE119" s="127"/>
      <c r="AF119" s="335">
        <v>-36</v>
      </c>
      <c r="AG119" s="335">
        <v>67</v>
      </c>
      <c r="AH119" s="335">
        <v>35</v>
      </c>
      <c r="AI119" s="335">
        <v>16</v>
      </c>
      <c r="AJ119" s="335">
        <v>17</v>
      </c>
      <c r="AK119" s="335">
        <v>9</v>
      </c>
      <c r="AL119" s="335">
        <v>0</v>
      </c>
      <c r="AM119" s="335">
        <v>0</v>
      </c>
      <c r="AN119" s="172">
        <v>108</v>
      </c>
      <c r="AO119" s="124"/>
      <c r="AP119" s="335">
        <v>26</v>
      </c>
      <c r="AQ119" s="335">
        <v>18</v>
      </c>
      <c r="AR119" s="335">
        <v>-5</v>
      </c>
      <c r="AS119" s="335">
        <v>11</v>
      </c>
      <c r="AT119" s="335">
        <v>2</v>
      </c>
      <c r="AU119" s="335">
        <v>-1</v>
      </c>
      <c r="AV119" s="335">
        <v>1</v>
      </c>
      <c r="AW119" s="335">
        <v>-1</v>
      </c>
      <c r="AX119" s="336">
        <v>51</v>
      </c>
      <c r="AY119" s="354">
        <f t="shared" si="67"/>
        <v>-26</v>
      </c>
      <c r="AZ119" s="354">
        <f t="shared" si="67"/>
        <v>-18</v>
      </c>
      <c r="BA119" s="354">
        <f t="shared" si="67"/>
        <v>5</v>
      </c>
      <c r="BB119" s="354">
        <f t="shared" si="67"/>
        <v>-11</v>
      </c>
      <c r="BC119" s="354">
        <f t="shared" si="67"/>
        <v>-2</v>
      </c>
      <c r="BD119" s="354">
        <f t="shared" si="67"/>
        <v>1</v>
      </c>
      <c r="BE119" s="354">
        <f t="shared" si="67"/>
        <v>-1</v>
      </c>
      <c r="BF119" s="354">
        <f t="shared" si="66"/>
        <v>1</v>
      </c>
      <c r="BG119" s="354">
        <f t="shared" si="62"/>
        <v>-51</v>
      </c>
      <c r="BH119" s="317"/>
      <c r="BI119" s="355">
        <f t="shared" si="45"/>
        <v>0.8</v>
      </c>
      <c r="BJ119" s="355">
        <f t="shared" si="46"/>
        <v>0.19999999999999996</v>
      </c>
      <c r="BK119" s="337">
        <v>274155.41866666666</v>
      </c>
      <c r="BL119" s="129">
        <f t="shared" si="37"/>
        <v>274155.41866666666</v>
      </c>
      <c r="BM119" s="340">
        <v>233675.82755555553</v>
      </c>
      <c r="BN119" s="129">
        <f t="shared" si="38"/>
        <v>233675.82755555553</v>
      </c>
      <c r="BO119" s="339">
        <v>321342.92533333338</v>
      </c>
      <c r="BP119" s="129">
        <f t="shared" si="39"/>
        <v>321342.92533333338</v>
      </c>
      <c r="BQ119" s="339">
        <v>119413.76000000001</v>
      </c>
      <c r="BR119" s="129">
        <f t="shared" si="40"/>
        <v>119413.76000000001</v>
      </c>
      <c r="BS119" s="339">
        <v>208058.91911111111</v>
      </c>
      <c r="BT119" s="129">
        <f t="shared" si="41"/>
        <v>208058.91911111111</v>
      </c>
      <c r="BU119" s="342">
        <v>220396.86044444444</v>
      </c>
      <c r="BV119" s="129">
        <f t="shared" si="42"/>
        <v>220396.86044444444</v>
      </c>
      <c r="BW119" s="343">
        <v>194203.92463644443</v>
      </c>
      <c r="BX119" s="345">
        <f t="shared" si="47"/>
        <v>194203.92463644443</v>
      </c>
      <c r="BY119" s="343">
        <v>5040</v>
      </c>
      <c r="BZ119" s="129">
        <f t="shared" si="48"/>
        <v>5040</v>
      </c>
      <c r="CA119" s="326"/>
      <c r="CB119" s="325"/>
    </row>
    <row r="120" spans="1:80" x14ac:dyDescent="0.25">
      <c r="A120" s="124" t="s">
        <v>817</v>
      </c>
      <c r="B120" s="124" t="s">
        <v>818</v>
      </c>
      <c r="C120" s="319"/>
      <c r="D120" s="319" t="s">
        <v>582</v>
      </c>
      <c r="E120" s="125" t="s">
        <v>228</v>
      </c>
      <c r="F120" s="331">
        <v>106758.88888888889</v>
      </c>
      <c r="G120" s="348">
        <f t="shared" si="43"/>
        <v>116540</v>
      </c>
      <c r="H120" s="332">
        <v>830</v>
      </c>
      <c r="I120" s="353">
        <f t="shared" si="44"/>
        <v>1639</v>
      </c>
      <c r="J120" s="333">
        <v>1193.8533333333335</v>
      </c>
      <c r="K120" s="333">
        <v>315</v>
      </c>
      <c r="L120" s="317"/>
      <c r="M120" s="332">
        <v>11158</v>
      </c>
      <c r="N120" s="332">
        <v>21772</v>
      </c>
      <c r="O120" s="332">
        <v>42622</v>
      </c>
      <c r="P120" s="332">
        <v>23558</v>
      </c>
      <c r="Q120" s="332">
        <v>11455</v>
      </c>
      <c r="R120" s="332">
        <v>3465</v>
      </c>
      <c r="S120" s="332">
        <v>2167</v>
      </c>
      <c r="T120" s="332">
        <v>343</v>
      </c>
      <c r="U120" s="332">
        <v>116540</v>
      </c>
      <c r="V120" s="124"/>
      <c r="W120" s="351">
        <f t="shared" si="52"/>
        <v>9.5743950574909906E-2</v>
      </c>
      <c r="X120" s="351">
        <f t="shared" si="53"/>
        <v>0.18681997597391453</v>
      </c>
      <c r="Y120" s="351">
        <f t="shared" si="54"/>
        <v>0.36572850523425432</v>
      </c>
      <c r="Z120" s="351">
        <f t="shared" si="55"/>
        <v>0.20214518620216235</v>
      </c>
      <c r="AA120" s="351">
        <f t="shared" si="56"/>
        <v>9.8292431783078768E-2</v>
      </c>
      <c r="AB120" s="351">
        <f t="shared" si="57"/>
        <v>2.973228076197014E-2</v>
      </c>
      <c r="AC120" s="351">
        <f t="shared" si="58"/>
        <v>1.8594474000343229E-2</v>
      </c>
      <c r="AD120" s="351">
        <f t="shared" si="59"/>
        <v>2.9431954693667412E-3</v>
      </c>
      <c r="AE120" s="127"/>
      <c r="AF120" s="335">
        <v>120</v>
      </c>
      <c r="AG120" s="335">
        <v>229</v>
      </c>
      <c r="AH120" s="335">
        <v>579</v>
      </c>
      <c r="AI120" s="335">
        <v>646</v>
      </c>
      <c r="AJ120" s="335">
        <v>179</v>
      </c>
      <c r="AK120" s="335">
        <v>93</v>
      </c>
      <c r="AL120" s="335">
        <v>21</v>
      </c>
      <c r="AM120" s="335">
        <v>2</v>
      </c>
      <c r="AN120" s="172">
        <v>1869</v>
      </c>
      <c r="AO120" s="124"/>
      <c r="AP120" s="335">
        <v>82</v>
      </c>
      <c r="AQ120" s="335">
        <v>75</v>
      </c>
      <c r="AR120" s="335">
        <v>37</v>
      </c>
      <c r="AS120" s="335">
        <v>19</v>
      </c>
      <c r="AT120" s="335">
        <v>3</v>
      </c>
      <c r="AU120" s="335">
        <v>10</v>
      </c>
      <c r="AV120" s="335">
        <v>3</v>
      </c>
      <c r="AW120" s="335">
        <v>1</v>
      </c>
      <c r="AX120" s="336">
        <v>230</v>
      </c>
      <c r="AY120" s="354">
        <f t="shared" si="67"/>
        <v>-82</v>
      </c>
      <c r="AZ120" s="354">
        <f t="shared" si="67"/>
        <v>-75</v>
      </c>
      <c r="BA120" s="354">
        <f t="shared" si="67"/>
        <v>-37</v>
      </c>
      <c r="BB120" s="354">
        <f t="shared" si="67"/>
        <v>-19</v>
      </c>
      <c r="BC120" s="354">
        <f t="shared" si="67"/>
        <v>-3</v>
      </c>
      <c r="BD120" s="354">
        <f t="shared" si="67"/>
        <v>-10</v>
      </c>
      <c r="BE120" s="354">
        <f t="shared" si="67"/>
        <v>-3</v>
      </c>
      <c r="BF120" s="354">
        <f t="shared" si="66"/>
        <v>-1</v>
      </c>
      <c r="BG120" s="354">
        <f t="shared" si="62"/>
        <v>-230</v>
      </c>
      <c r="BH120" s="317"/>
      <c r="BI120" s="355">
        <f t="shared" si="45"/>
        <v>1</v>
      </c>
      <c r="BJ120" s="355">
        <f t="shared" si="46"/>
        <v>0</v>
      </c>
      <c r="BK120" s="337">
        <v>923819.32666666654</v>
      </c>
      <c r="BL120" s="129">
        <f t="shared" si="37"/>
        <v>923819.32666666654</v>
      </c>
      <c r="BM120" s="340">
        <v>2227022.3022222221</v>
      </c>
      <c r="BN120" s="129">
        <f t="shared" si="38"/>
        <v>2227022.3022222221</v>
      </c>
      <c r="BO120" s="339">
        <v>2033027.7</v>
      </c>
      <c r="BP120" s="129">
        <f t="shared" si="39"/>
        <v>2033027.7</v>
      </c>
      <c r="BQ120" s="339">
        <v>2158970.4</v>
      </c>
      <c r="BR120" s="129">
        <f t="shared" si="40"/>
        <v>2158970.4</v>
      </c>
      <c r="BS120" s="339">
        <v>3208133.5262222225</v>
      </c>
      <c r="BT120" s="129">
        <f t="shared" si="41"/>
        <v>3208133.5262222225</v>
      </c>
      <c r="BU120" s="342">
        <v>2724243.3866666667</v>
      </c>
      <c r="BV120" s="129">
        <f t="shared" si="42"/>
        <v>2724243.3866666667</v>
      </c>
      <c r="BW120" s="343">
        <v>3593347.9791288888</v>
      </c>
      <c r="BX120" s="345">
        <f t="shared" si="47"/>
        <v>3593347.9791288888</v>
      </c>
      <c r="BY120" s="343">
        <v>2665068.8708770447</v>
      </c>
      <c r="BZ120" s="129">
        <f t="shared" si="48"/>
        <v>2665068.8708770447</v>
      </c>
      <c r="CA120" s="326"/>
      <c r="CB120" s="325"/>
    </row>
    <row r="121" spans="1:80" x14ac:dyDescent="0.25">
      <c r="A121" s="124" t="s">
        <v>819</v>
      </c>
      <c r="B121" s="124" t="s">
        <v>820</v>
      </c>
      <c r="C121" s="319" t="s">
        <v>782</v>
      </c>
      <c r="D121" s="319" t="s">
        <v>554</v>
      </c>
      <c r="E121" s="125" t="s">
        <v>229</v>
      </c>
      <c r="F121" s="331">
        <v>66742.333333333328</v>
      </c>
      <c r="G121" s="348">
        <f t="shared" si="43"/>
        <v>58310</v>
      </c>
      <c r="H121" s="332">
        <v>494</v>
      </c>
      <c r="I121" s="353">
        <f t="shared" si="44"/>
        <v>281</v>
      </c>
      <c r="J121" s="333">
        <v>54.697333333333347</v>
      </c>
      <c r="K121" s="333">
        <v>121</v>
      </c>
      <c r="L121" s="317"/>
      <c r="M121" s="332">
        <v>1132</v>
      </c>
      <c r="N121" s="332">
        <v>3409</v>
      </c>
      <c r="O121" s="332">
        <v>12071</v>
      </c>
      <c r="P121" s="332">
        <v>16081</v>
      </c>
      <c r="Q121" s="332">
        <v>10002</v>
      </c>
      <c r="R121" s="332">
        <v>6485</v>
      </c>
      <c r="S121" s="332">
        <v>7375</v>
      </c>
      <c r="T121" s="332">
        <v>1755</v>
      </c>
      <c r="U121" s="332">
        <v>58310</v>
      </c>
      <c r="V121" s="124"/>
      <c r="W121" s="351">
        <f t="shared" si="52"/>
        <v>1.9413479677585319E-2</v>
      </c>
      <c r="X121" s="351">
        <f t="shared" si="53"/>
        <v>5.846338535414166E-2</v>
      </c>
      <c r="Y121" s="351">
        <f t="shared" si="54"/>
        <v>0.20701423426513463</v>
      </c>
      <c r="Z121" s="351">
        <f t="shared" si="55"/>
        <v>0.27578459955410733</v>
      </c>
      <c r="AA121" s="351">
        <f t="shared" si="56"/>
        <v>0.17153146973074945</v>
      </c>
      <c r="AB121" s="351">
        <f t="shared" si="57"/>
        <v>0.11121591493740353</v>
      </c>
      <c r="AC121" s="351">
        <f t="shared" si="58"/>
        <v>0.12647916309380894</v>
      </c>
      <c r="AD121" s="351">
        <f t="shared" si="59"/>
        <v>3.0097753387069114E-2</v>
      </c>
      <c r="AE121" s="127"/>
      <c r="AF121" s="335">
        <v>45</v>
      </c>
      <c r="AG121" s="335">
        <v>7</v>
      </c>
      <c r="AH121" s="335">
        <v>71</v>
      </c>
      <c r="AI121" s="335">
        <v>80</v>
      </c>
      <c r="AJ121" s="335">
        <v>35</v>
      </c>
      <c r="AK121" s="335">
        <v>13</v>
      </c>
      <c r="AL121" s="335">
        <v>26</v>
      </c>
      <c r="AM121" s="335">
        <v>14</v>
      </c>
      <c r="AN121" s="172">
        <v>291</v>
      </c>
      <c r="AO121" s="124"/>
      <c r="AP121" s="335">
        <v>4</v>
      </c>
      <c r="AQ121" s="335">
        <v>2</v>
      </c>
      <c r="AR121" s="335">
        <v>17</v>
      </c>
      <c r="AS121" s="335">
        <v>21</v>
      </c>
      <c r="AT121" s="335">
        <v>-10</v>
      </c>
      <c r="AU121" s="335">
        <v>-9</v>
      </c>
      <c r="AV121" s="335">
        <v>-14</v>
      </c>
      <c r="AW121" s="335">
        <v>-1</v>
      </c>
      <c r="AX121" s="336">
        <v>10</v>
      </c>
      <c r="AY121" s="354">
        <f t="shared" si="67"/>
        <v>-4</v>
      </c>
      <c r="AZ121" s="354">
        <f t="shared" si="67"/>
        <v>-2</v>
      </c>
      <c r="BA121" s="354">
        <f t="shared" si="67"/>
        <v>-17</v>
      </c>
      <c r="BB121" s="354">
        <f t="shared" si="67"/>
        <v>-21</v>
      </c>
      <c r="BC121" s="354">
        <f t="shared" si="67"/>
        <v>10</v>
      </c>
      <c r="BD121" s="354">
        <f t="shared" si="67"/>
        <v>9</v>
      </c>
      <c r="BE121" s="354">
        <f t="shared" si="67"/>
        <v>14</v>
      </c>
      <c r="BF121" s="354">
        <f t="shared" si="66"/>
        <v>1</v>
      </c>
      <c r="BG121" s="354">
        <f t="shared" si="62"/>
        <v>-10</v>
      </c>
      <c r="BH121" s="317"/>
      <c r="BI121" s="355">
        <f t="shared" si="45"/>
        <v>0.8</v>
      </c>
      <c r="BJ121" s="355">
        <f t="shared" si="46"/>
        <v>0.19999999999999996</v>
      </c>
      <c r="BK121" s="337">
        <v>137525.4666666667</v>
      </c>
      <c r="BL121" s="129">
        <f t="shared" si="37"/>
        <v>137525.4666666667</v>
      </c>
      <c r="BM121" s="340">
        <v>446387.28799999994</v>
      </c>
      <c r="BN121" s="129">
        <f t="shared" si="38"/>
        <v>446387.28799999994</v>
      </c>
      <c r="BO121" s="339">
        <v>630673.98044444458</v>
      </c>
      <c r="BP121" s="129">
        <f t="shared" si="39"/>
        <v>630673.98044444458</v>
      </c>
      <c r="BQ121" s="339">
        <v>296374.29333333339</v>
      </c>
      <c r="BR121" s="129">
        <f t="shared" si="40"/>
        <v>296374.29333333339</v>
      </c>
      <c r="BS121" s="339">
        <v>268403.73511111113</v>
      </c>
      <c r="BT121" s="129">
        <f t="shared" si="41"/>
        <v>268403.73511111113</v>
      </c>
      <c r="BU121" s="342">
        <v>588849.90577777789</v>
      </c>
      <c r="BV121" s="129">
        <f t="shared" si="42"/>
        <v>588849.90577777789</v>
      </c>
      <c r="BW121" s="343">
        <v>278539.95090488892</v>
      </c>
      <c r="BX121" s="345">
        <f t="shared" si="47"/>
        <v>278539.95090488892</v>
      </c>
      <c r="BY121" s="343">
        <v>64791.963701070476</v>
      </c>
      <c r="BZ121" s="129">
        <f t="shared" si="48"/>
        <v>64791.963701070476</v>
      </c>
      <c r="CA121" s="326"/>
      <c r="CB121" s="325"/>
    </row>
    <row r="122" spans="1:80" x14ac:dyDescent="0.25">
      <c r="A122" s="124" t="s">
        <v>821</v>
      </c>
      <c r="B122" s="124" t="s">
        <v>822</v>
      </c>
      <c r="C122" s="319"/>
      <c r="D122" s="319" t="s">
        <v>582</v>
      </c>
      <c r="E122" s="125" t="s">
        <v>230</v>
      </c>
      <c r="F122" s="331">
        <v>104027.33333333334</v>
      </c>
      <c r="G122" s="348">
        <f t="shared" si="43"/>
        <v>114209</v>
      </c>
      <c r="H122" s="332">
        <v>933</v>
      </c>
      <c r="I122" s="353">
        <f t="shared" si="44"/>
        <v>1285</v>
      </c>
      <c r="J122" s="333">
        <v>829.4462222222221</v>
      </c>
      <c r="K122" s="333">
        <v>310</v>
      </c>
      <c r="L122" s="317"/>
      <c r="M122" s="332">
        <v>7711</v>
      </c>
      <c r="N122" s="332">
        <v>31686</v>
      </c>
      <c r="O122" s="332">
        <v>34413</v>
      </c>
      <c r="P122" s="332">
        <v>23180</v>
      </c>
      <c r="Q122" s="332">
        <v>11715</v>
      </c>
      <c r="R122" s="332">
        <v>4307</v>
      </c>
      <c r="S122" s="332">
        <v>1150</v>
      </c>
      <c r="T122" s="332">
        <v>47</v>
      </c>
      <c r="U122" s="332">
        <v>114209</v>
      </c>
      <c r="V122" s="124"/>
      <c r="W122" s="351">
        <f t="shared" si="52"/>
        <v>6.7516570497946751E-2</v>
      </c>
      <c r="X122" s="351">
        <f t="shared" si="53"/>
        <v>0.27743873074801462</v>
      </c>
      <c r="Y122" s="351">
        <f t="shared" si="54"/>
        <v>0.30131600837061878</v>
      </c>
      <c r="Z122" s="351">
        <f t="shared" si="55"/>
        <v>0.2029612377308268</v>
      </c>
      <c r="AA122" s="351">
        <f t="shared" si="56"/>
        <v>0.10257510353825006</v>
      </c>
      <c r="AB122" s="351">
        <f t="shared" si="57"/>
        <v>3.7711563887259325E-2</v>
      </c>
      <c r="AC122" s="351">
        <f t="shared" si="58"/>
        <v>1.0069258990097103E-2</v>
      </c>
      <c r="AD122" s="351">
        <f t="shared" si="59"/>
        <v>4.1152623698657723E-4</v>
      </c>
      <c r="AE122" s="127"/>
      <c r="AF122" s="335">
        <v>74</v>
      </c>
      <c r="AG122" s="335">
        <v>31</v>
      </c>
      <c r="AH122" s="335">
        <v>366</v>
      </c>
      <c r="AI122" s="335">
        <v>614</v>
      </c>
      <c r="AJ122" s="335">
        <v>193</v>
      </c>
      <c r="AK122" s="335">
        <v>4</v>
      </c>
      <c r="AL122" s="335">
        <v>12</v>
      </c>
      <c r="AM122" s="335">
        <v>-1</v>
      </c>
      <c r="AN122" s="172">
        <v>1293</v>
      </c>
      <c r="AO122" s="124"/>
      <c r="AP122" s="335">
        <v>-13</v>
      </c>
      <c r="AQ122" s="335">
        <v>-54</v>
      </c>
      <c r="AR122" s="335">
        <v>-5</v>
      </c>
      <c r="AS122" s="335">
        <v>69</v>
      </c>
      <c r="AT122" s="335">
        <v>7</v>
      </c>
      <c r="AU122" s="335">
        <v>10</v>
      </c>
      <c r="AV122" s="335">
        <v>-6</v>
      </c>
      <c r="AW122" s="335">
        <v>0</v>
      </c>
      <c r="AX122" s="336">
        <v>8</v>
      </c>
      <c r="AY122" s="354">
        <f t="shared" si="67"/>
        <v>13</v>
      </c>
      <c r="AZ122" s="354">
        <f t="shared" si="67"/>
        <v>54</v>
      </c>
      <c r="BA122" s="354">
        <f t="shared" si="67"/>
        <v>5</v>
      </c>
      <c r="BB122" s="354">
        <f t="shared" si="67"/>
        <v>-69</v>
      </c>
      <c r="BC122" s="354">
        <f t="shared" si="67"/>
        <v>-7</v>
      </c>
      <c r="BD122" s="354">
        <f t="shared" si="67"/>
        <v>-10</v>
      </c>
      <c r="BE122" s="354">
        <f t="shared" si="67"/>
        <v>6</v>
      </c>
      <c r="BF122" s="354">
        <f t="shared" si="66"/>
        <v>0</v>
      </c>
      <c r="BG122" s="354">
        <f t="shared" si="62"/>
        <v>-8</v>
      </c>
      <c r="BH122" s="317"/>
      <c r="BI122" s="355">
        <f t="shared" si="45"/>
        <v>1</v>
      </c>
      <c r="BJ122" s="355">
        <f t="shared" si="46"/>
        <v>0</v>
      </c>
      <c r="BK122" s="337">
        <v>2331376.4866666663</v>
      </c>
      <c r="BL122" s="129">
        <f t="shared" si="37"/>
        <v>2331376.4866666663</v>
      </c>
      <c r="BM122" s="340">
        <v>2073776.2711111109</v>
      </c>
      <c r="BN122" s="129">
        <f t="shared" si="38"/>
        <v>2073776.2711111109</v>
      </c>
      <c r="BO122" s="339">
        <v>4486525.8344444446</v>
      </c>
      <c r="BP122" s="129">
        <f t="shared" si="39"/>
        <v>4486525.8344444446</v>
      </c>
      <c r="BQ122" s="339">
        <v>4249509.8666666672</v>
      </c>
      <c r="BR122" s="129">
        <f t="shared" si="40"/>
        <v>4249509.8666666672</v>
      </c>
      <c r="BS122" s="339">
        <v>1678119.5422222223</v>
      </c>
      <c r="BT122" s="129">
        <f t="shared" si="41"/>
        <v>1678119.5422222223</v>
      </c>
      <c r="BU122" s="342">
        <v>3223333.9599999995</v>
      </c>
      <c r="BV122" s="129">
        <f t="shared" si="42"/>
        <v>3223333.9599999995</v>
      </c>
      <c r="BW122" s="343">
        <v>2099033.3985244446</v>
      </c>
      <c r="BX122" s="345">
        <f t="shared" si="47"/>
        <v>2099033.3985244446</v>
      </c>
      <c r="BY122" s="343">
        <v>1577291.0016697184</v>
      </c>
      <c r="BZ122" s="129">
        <f t="shared" si="48"/>
        <v>1577291.0016697184</v>
      </c>
      <c r="CA122" s="326"/>
      <c r="CB122" s="325"/>
    </row>
    <row r="123" spans="1:80" x14ac:dyDescent="0.25">
      <c r="A123" s="124" t="s">
        <v>823</v>
      </c>
      <c r="B123" s="124" t="s">
        <v>824</v>
      </c>
      <c r="C123" s="319"/>
      <c r="D123" s="319" t="s">
        <v>559</v>
      </c>
      <c r="E123" s="125" t="s">
        <v>231</v>
      </c>
      <c r="F123" s="331">
        <v>45555.888888888891</v>
      </c>
      <c r="G123" s="348">
        <f t="shared" si="43"/>
        <v>57331</v>
      </c>
      <c r="H123" s="332">
        <v>430</v>
      </c>
      <c r="I123" s="353">
        <f t="shared" si="44"/>
        <v>583</v>
      </c>
      <c r="J123" s="333">
        <v>322.88755555555554</v>
      </c>
      <c r="K123" s="333">
        <v>371</v>
      </c>
      <c r="L123" s="317"/>
      <c r="M123" s="332">
        <v>26823</v>
      </c>
      <c r="N123" s="332">
        <v>12290</v>
      </c>
      <c r="O123" s="332">
        <v>8031</v>
      </c>
      <c r="P123" s="332">
        <v>4937</v>
      </c>
      <c r="Q123" s="332">
        <v>3661</v>
      </c>
      <c r="R123" s="332">
        <v>1176</v>
      </c>
      <c r="S123" s="332">
        <v>374</v>
      </c>
      <c r="T123" s="332">
        <v>39</v>
      </c>
      <c r="U123" s="332">
        <v>57331</v>
      </c>
      <c r="V123" s="124"/>
      <c r="W123" s="351">
        <f t="shared" si="52"/>
        <v>0.46786206415377368</v>
      </c>
      <c r="X123" s="351">
        <f t="shared" si="53"/>
        <v>0.21436918944375644</v>
      </c>
      <c r="Y123" s="351">
        <f t="shared" si="54"/>
        <v>0.14008128237777118</v>
      </c>
      <c r="Z123" s="351">
        <f t="shared" si="55"/>
        <v>8.6113969754583033E-2</v>
      </c>
      <c r="AA123" s="351">
        <f t="shared" si="56"/>
        <v>6.3857250004360641E-2</v>
      </c>
      <c r="AB123" s="351">
        <f t="shared" si="57"/>
        <v>2.0512462716505905E-2</v>
      </c>
      <c r="AC123" s="351">
        <f t="shared" si="58"/>
        <v>6.5235213060996665E-3</v>
      </c>
      <c r="AD123" s="351">
        <f t="shared" si="59"/>
        <v>6.8026024314943052E-4</v>
      </c>
      <c r="AE123" s="127"/>
      <c r="AF123" s="335">
        <v>234</v>
      </c>
      <c r="AG123" s="335">
        <v>100</v>
      </c>
      <c r="AH123" s="335">
        <v>100</v>
      </c>
      <c r="AI123" s="335">
        <v>52</v>
      </c>
      <c r="AJ123" s="335">
        <v>72</v>
      </c>
      <c r="AK123" s="335">
        <v>50</v>
      </c>
      <c r="AL123" s="335">
        <v>-13</v>
      </c>
      <c r="AM123" s="335">
        <v>0</v>
      </c>
      <c r="AN123" s="172">
        <v>595</v>
      </c>
      <c r="AO123" s="124"/>
      <c r="AP123" s="335">
        <v>-12</v>
      </c>
      <c r="AQ123" s="335">
        <v>19</v>
      </c>
      <c r="AR123" s="335">
        <v>15</v>
      </c>
      <c r="AS123" s="335">
        <v>-4</v>
      </c>
      <c r="AT123" s="335">
        <v>-3</v>
      </c>
      <c r="AU123" s="335">
        <v>-3</v>
      </c>
      <c r="AV123" s="335">
        <v>0</v>
      </c>
      <c r="AW123" s="335">
        <v>0</v>
      </c>
      <c r="AX123" s="336">
        <v>12</v>
      </c>
      <c r="AY123" s="354">
        <f t="shared" si="67"/>
        <v>12</v>
      </c>
      <c r="AZ123" s="354">
        <f t="shared" si="67"/>
        <v>-19</v>
      </c>
      <c r="BA123" s="354">
        <f t="shared" si="67"/>
        <v>-15</v>
      </c>
      <c r="BB123" s="354">
        <f t="shared" si="67"/>
        <v>4</v>
      </c>
      <c r="BC123" s="354">
        <f t="shared" si="67"/>
        <v>3</v>
      </c>
      <c r="BD123" s="354">
        <f t="shared" si="67"/>
        <v>3</v>
      </c>
      <c r="BE123" s="354">
        <f t="shared" si="67"/>
        <v>0</v>
      </c>
      <c r="BF123" s="354">
        <f t="shared" si="66"/>
        <v>0</v>
      </c>
      <c r="BG123" s="354">
        <f t="shared" si="62"/>
        <v>-12</v>
      </c>
      <c r="BH123" s="317"/>
      <c r="BI123" s="355">
        <f t="shared" si="45"/>
        <v>1</v>
      </c>
      <c r="BJ123" s="355">
        <f t="shared" si="46"/>
        <v>0</v>
      </c>
      <c r="BK123" s="337">
        <v>347331.76</v>
      </c>
      <c r="BL123" s="129">
        <f t="shared" si="37"/>
        <v>347331.76</v>
      </c>
      <c r="BM123" s="340">
        <v>509539.69444444438</v>
      </c>
      <c r="BN123" s="129">
        <f t="shared" si="38"/>
        <v>509539.69444444438</v>
      </c>
      <c r="BO123" s="339">
        <v>195246.19333333336</v>
      </c>
      <c r="BP123" s="129">
        <f t="shared" si="39"/>
        <v>195246.19333333336</v>
      </c>
      <c r="BQ123" s="339">
        <v>672790.2666666666</v>
      </c>
      <c r="BR123" s="129">
        <f t="shared" si="40"/>
        <v>672790.2666666666</v>
      </c>
      <c r="BS123" s="339">
        <v>440427.66666666663</v>
      </c>
      <c r="BT123" s="129">
        <f t="shared" si="41"/>
        <v>440427.66666666663</v>
      </c>
      <c r="BU123" s="342">
        <v>512120.74666666664</v>
      </c>
      <c r="BV123" s="129">
        <f t="shared" si="42"/>
        <v>512120.74666666664</v>
      </c>
      <c r="BW123" s="343">
        <v>512229.11365333333</v>
      </c>
      <c r="BX123" s="345">
        <f t="shared" si="47"/>
        <v>512229.11365333333</v>
      </c>
      <c r="BY123" s="343">
        <v>687132.579192037</v>
      </c>
      <c r="BZ123" s="129">
        <f t="shared" si="48"/>
        <v>687132.579192037</v>
      </c>
      <c r="CA123" s="326"/>
      <c r="CB123" s="325"/>
    </row>
    <row r="124" spans="1:80" x14ac:dyDescent="0.25">
      <c r="A124" s="124" t="s">
        <v>825</v>
      </c>
      <c r="B124" s="124" t="s">
        <v>826</v>
      </c>
      <c r="C124" s="319" t="s">
        <v>724</v>
      </c>
      <c r="D124" s="319" t="s">
        <v>589</v>
      </c>
      <c r="E124" s="125" t="s">
        <v>232</v>
      </c>
      <c r="F124" s="331">
        <v>41736.999999999993</v>
      </c>
      <c r="G124" s="348">
        <f t="shared" si="43"/>
        <v>41809</v>
      </c>
      <c r="H124" s="332">
        <v>457</v>
      </c>
      <c r="I124" s="353">
        <f t="shared" si="44"/>
        <v>402</v>
      </c>
      <c r="J124" s="333">
        <v>233.82977777777774</v>
      </c>
      <c r="K124" s="333">
        <v>87</v>
      </c>
      <c r="L124" s="317"/>
      <c r="M124" s="332">
        <v>3748</v>
      </c>
      <c r="N124" s="332">
        <v>8645</v>
      </c>
      <c r="O124" s="332">
        <v>9529</v>
      </c>
      <c r="P124" s="332">
        <v>6963</v>
      </c>
      <c r="Q124" s="332">
        <v>6255</v>
      </c>
      <c r="R124" s="332">
        <v>4052</v>
      </c>
      <c r="S124" s="332">
        <v>2447</v>
      </c>
      <c r="T124" s="332">
        <v>170</v>
      </c>
      <c r="U124" s="332">
        <v>41809</v>
      </c>
      <c r="V124" s="124"/>
      <c r="W124" s="351">
        <f t="shared" si="52"/>
        <v>8.9645770049510867E-2</v>
      </c>
      <c r="X124" s="351">
        <f t="shared" si="53"/>
        <v>0.20677366117343154</v>
      </c>
      <c r="Y124" s="351">
        <f t="shared" si="54"/>
        <v>0.22791743404530124</v>
      </c>
      <c r="Z124" s="351">
        <f t="shared" si="55"/>
        <v>0.16654308880862972</v>
      </c>
      <c r="AA124" s="351">
        <f t="shared" si="56"/>
        <v>0.14960893587505084</v>
      </c>
      <c r="AB124" s="351">
        <f t="shared" si="57"/>
        <v>9.6916931761104066E-2</v>
      </c>
      <c r="AC124" s="351">
        <f t="shared" si="58"/>
        <v>5.8528068119304458E-2</v>
      </c>
      <c r="AD124" s="351">
        <f t="shared" si="59"/>
        <v>4.0661101676672485E-3</v>
      </c>
      <c r="AE124" s="127"/>
      <c r="AF124" s="335">
        <v>63</v>
      </c>
      <c r="AG124" s="335">
        <v>64</v>
      </c>
      <c r="AH124" s="335">
        <v>84</v>
      </c>
      <c r="AI124" s="335">
        <v>36</v>
      </c>
      <c r="AJ124" s="335">
        <v>97</v>
      </c>
      <c r="AK124" s="335">
        <v>47</v>
      </c>
      <c r="AL124" s="335">
        <v>-2</v>
      </c>
      <c r="AM124" s="335">
        <v>2</v>
      </c>
      <c r="AN124" s="172">
        <v>391</v>
      </c>
      <c r="AO124" s="124"/>
      <c r="AP124" s="335">
        <v>13</v>
      </c>
      <c r="AQ124" s="335">
        <v>0</v>
      </c>
      <c r="AR124" s="335">
        <v>-10</v>
      </c>
      <c r="AS124" s="335">
        <v>-16</v>
      </c>
      <c r="AT124" s="335">
        <v>-5</v>
      </c>
      <c r="AU124" s="335">
        <v>4</v>
      </c>
      <c r="AV124" s="335">
        <v>2</v>
      </c>
      <c r="AW124" s="335">
        <v>1</v>
      </c>
      <c r="AX124" s="336">
        <v>-11</v>
      </c>
      <c r="AY124" s="354">
        <f t="shared" si="67"/>
        <v>-13</v>
      </c>
      <c r="AZ124" s="354">
        <f t="shared" si="67"/>
        <v>0</v>
      </c>
      <c r="BA124" s="354">
        <f t="shared" si="67"/>
        <v>10</v>
      </c>
      <c r="BB124" s="354">
        <f t="shared" si="67"/>
        <v>16</v>
      </c>
      <c r="BC124" s="354">
        <f t="shared" si="67"/>
        <v>5</v>
      </c>
      <c r="BD124" s="354">
        <f t="shared" si="67"/>
        <v>-4</v>
      </c>
      <c r="BE124" s="354">
        <f t="shared" si="67"/>
        <v>-2</v>
      </c>
      <c r="BF124" s="354">
        <f t="shared" si="66"/>
        <v>-1</v>
      </c>
      <c r="BG124" s="354">
        <f t="shared" si="62"/>
        <v>11</v>
      </c>
      <c r="BH124" s="317"/>
      <c r="BI124" s="355">
        <f t="shared" si="45"/>
        <v>0.8</v>
      </c>
      <c r="BJ124" s="355">
        <f t="shared" si="46"/>
        <v>0.19999999999999996</v>
      </c>
      <c r="BK124" s="337">
        <v>315221.16266666667</v>
      </c>
      <c r="BL124" s="129">
        <f t="shared" si="37"/>
        <v>315221.16266666667</v>
      </c>
      <c r="BM124" s="340">
        <v>256793.1475555556</v>
      </c>
      <c r="BN124" s="129">
        <f t="shared" si="38"/>
        <v>256793.1475555556</v>
      </c>
      <c r="BO124" s="339">
        <v>202954.76622222224</v>
      </c>
      <c r="BP124" s="129">
        <f t="shared" si="39"/>
        <v>202954.76622222224</v>
      </c>
      <c r="BQ124" s="339">
        <v>288147.09333333332</v>
      </c>
      <c r="BR124" s="129">
        <f t="shared" si="40"/>
        <v>288147.09333333332</v>
      </c>
      <c r="BS124" s="339">
        <v>277948.14755555557</v>
      </c>
      <c r="BT124" s="129">
        <f t="shared" si="41"/>
        <v>277948.14755555557</v>
      </c>
      <c r="BU124" s="342">
        <v>486422.48355555558</v>
      </c>
      <c r="BV124" s="129">
        <f t="shared" si="42"/>
        <v>486422.48355555558</v>
      </c>
      <c r="BW124" s="343">
        <v>278148.32846222224</v>
      </c>
      <c r="BX124" s="345">
        <f t="shared" si="47"/>
        <v>278148.32846222224</v>
      </c>
      <c r="BY124" s="343">
        <v>499308.13677613001</v>
      </c>
      <c r="BZ124" s="129">
        <f t="shared" si="48"/>
        <v>499308.13677613001</v>
      </c>
      <c r="CA124" s="326"/>
      <c r="CB124" s="325"/>
    </row>
    <row r="125" spans="1:80" x14ac:dyDescent="0.25">
      <c r="A125" s="124" t="s">
        <v>827</v>
      </c>
      <c r="B125" s="124" t="s">
        <v>828</v>
      </c>
      <c r="C125" s="319"/>
      <c r="D125" s="319" t="s">
        <v>582</v>
      </c>
      <c r="E125" s="125" t="s">
        <v>233</v>
      </c>
      <c r="F125" s="331">
        <v>100740.66666666666</v>
      </c>
      <c r="G125" s="348">
        <f t="shared" si="43"/>
        <v>88741</v>
      </c>
      <c r="H125" s="332">
        <v>278</v>
      </c>
      <c r="I125" s="353">
        <f t="shared" si="44"/>
        <v>851</v>
      </c>
      <c r="J125" s="333">
        <v>783.37066666666692</v>
      </c>
      <c r="K125" s="333">
        <v>74</v>
      </c>
      <c r="L125" s="317"/>
      <c r="M125" s="332">
        <v>3827</v>
      </c>
      <c r="N125" s="332">
        <v>6415</v>
      </c>
      <c r="O125" s="332">
        <v>14251</v>
      </c>
      <c r="P125" s="332">
        <v>24844</v>
      </c>
      <c r="Q125" s="332">
        <v>15995</v>
      </c>
      <c r="R125" s="332">
        <v>9722</v>
      </c>
      <c r="S125" s="332">
        <v>11195</v>
      </c>
      <c r="T125" s="332">
        <v>2492</v>
      </c>
      <c r="U125" s="332">
        <v>88741</v>
      </c>
      <c r="V125" s="124"/>
      <c r="W125" s="351">
        <f t="shared" si="52"/>
        <v>4.3125500050709364E-2</v>
      </c>
      <c r="X125" s="351">
        <f t="shared" si="53"/>
        <v>7.2289020858453248E-2</v>
      </c>
      <c r="Y125" s="351">
        <f t="shared" si="54"/>
        <v>0.16059093316505335</v>
      </c>
      <c r="Z125" s="351">
        <f t="shared" si="55"/>
        <v>0.27996078475563718</v>
      </c>
      <c r="AA125" s="351">
        <f t="shared" si="56"/>
        <v>0.18024363033997814</v>
      </c>
      <c r="AB125" s="351">
        <f t="shared" si="57"/>
        <v>0.10955477175150156</v>
      </c>
      <c r="AC125" s="351">
        <f t="shared" si="58"/>
        <v>0.12615363811541452</v>
      </c>
      <c r="AD125" s="351">
        <f t="shared" si="59"/>
        <v>2.8081720963252611E-2</v>
      </c>
      <c r="AE125" s="127"/>
      <c r="AF125" s="335">
        <v>28</v>
      </c>
      <c r="AG125" s="335">
        <v>13</v>
      </c>
      <c r="AH125" s="335">
        <v>-54</v>
      </c>
      <c r="AI125" s="335">
        <v>154</v>
      </c>
      <c r="AJ125" s="335">
        <v>244</v>
      </c>
      <c r="AK125" s="335">
        <v>242</v>
      </c>
      <c r="AL125" s="335">
        <v>86</v>
      </c>
      <c r="AM125" s="335">
        <v>87</v>
      </c>
      <c r="AN125" s="172">
        <v>800</v>
      </c>
      <c r="AO125" s="124"/>
      <c r="AP125" s="335">
        <v>-1</v>
      </c>
      <c r="AQ125" s="335">
        <v>3</v>
      </c>
      <c r="AR125" s="335">
        <v>-5</v>
      </c>
      <c r="AS125" s="335">
        <v>28</v>
      </c>
      <c r="AT125" s="335">
        <v>-23</v>
      </c>
      <c r="AU125" s="335">
        <v>-20</v>
      </c>
      <c r="AV125" s="335">
        <v>-34</v>
      </c>
      <c r="AW125" s="335">
        <v>1</v>
      </c>
      <c r="AX125" s="336">
        <v>-51</v>
      </c>
      <c r="AY125" s="354">
        <f t="shared" si="67"/>
        <v>1</v>
      </c>
      <c r="AZ125" s="354">
        <f t="shared" si="67"/>
        <v>-3</v>
      </c>
      <c r="BA125" s="354">
        <f t="shared" si="67"/>
        <v>5</v>
      </c>
      <c r="BB125" s="354">
        <f t="shared" si="67"/>
        <v>-28</v>
      </c>
      <c r="BC125" s="354">
        <f t="shared" si="67"/>
        <v>23</v>
      </c>
      <c r="BD125" s="354">
        <f t="shared" si="67"/>
        <v>20</v>
      </c>
      <c r="BE125" s="354">
        <f t="shared" si="67"/>
        <v>34</v>
      </c>
      <c r="BF125" s="354">
        <f t="shared" si="66"/>
        <v>-1</v>
      </c>
      <c r="BG125" s="354">
        <f t="shared" si="62"/>
        <v>51</v>
      </c>
      <c r="BH125" s="317"/>
      <c r="BI125" s="355">
        <f t="shared" si="45"/>
        <v>1</v>
      </c>
      <c r="BJ125" s="355">
        <f t="shared" si="46"/>
        <v>0</v>
      </c>
      <c r="BK125" s="337">
        <v>909107.3</v>
      </c>
      <c r="BL125" s="129">
        <f t="shared" si="37"/>
        <v>909107.3</v>
      </c>
      <c r="BM125" s="340">
        <v>912934.97222222225</v>
      </c>
      <c r="BN125" s="129">
        <f t="shared" si="38"/>
        <v>912934.97222222225</v>
      </c>
      <c r="BO125" s="339">
        <v>1140727.1177777778</v>
      </c>
      <c r="BP125" s="129">
        <f t="shared" si="39"/>
        <v>1140727.1177777778</v>
      </c>
      <c r="BQ125" s="339">
        <v>1674893.8666666667</v>
      </c>
      <c r="BR125" s="129">
        <f t="shared" si="40"/>
        <v>1674893.8666666667</v>
      </c>
      <c r="BS125" s="339">
        <v>1085597.6044444446</v>
      </c>
      <c r="BT125" s="129">
        <f t="shared" si="41"/>
        <v>1085597.6044444446</v>
      </c>
      <c r="BU125" s="342">
        <v>2237539.9666666663</v>
      </c>
      <c r="BV125" s="129">
        <f t="shared" si="42"/>
        <v>2237539.9666666663</v>
      </c>
      <c r="BW125" s="343">
        <v>1552607.7086933334</v>
      </c>
      <c r="BX125" s="345">
        <f t="shared" si="47"/>
        <v>1552607.7086933334</v>
      </c>
      <c r="BY125" s="343">
        <v>1871483.7575652723</v>
      </c>
      <c r="BZ125" s="129">
        <f t="shared" si="48"/>
        <v>1871483.7575652723</v>
      </c>
      <c r="CA125" s="326"/>
      <c r="CB125" s="325"/>
    </row>
    <row r="126" spans="1:80" x14ac:dyDescent="0.25">
      <c r="A126" s="124" t="s">
        <v>829</v>
      </c>
      <c r="B126" s="124" t="s">
        <v>830</v>
      </c>
      <c r="C126" s="319" t="s">
        <v>614</v>
      </c>
      <c r="D126" s="319" t="s">
        <v>563</v>
      </c>
      <c r="E126" s="125" t="s">
        <v>234</v>
      </c>
      <c r="F126" s="331">
        <v>38984.444444444445</v>
      </c>
      <c r="G126" s="348">
        <f t="shared" si="43"/>
        <v>39272</v>
      </c>
      <c r="H126" s="332">
        <v>317</v>
      </c>
      <c r="I126" s="353">
        <f t="shared" si="44"/>
        <v>527</v>
      </c>
      <c r="J126" s="333">
        <v>369.0622222222222</v>
      </c>
      <c r="K126" s="333">
        <v>222</v>
      </c>
      <c r="L126" s="317"/>
      <c r="M126" s="332">
        <v>4425</v>
      </c>
      <c r="N126" s="332">
        <v>8579</v>
      </c>
      <c r="O126" s="332">
        <v>7738</v>
      </c>
      <c r="P126" s="332">
        <v>6242</v>
      </c>
      <c r="Q126" s="332">
        <v>6101</v>
      </c>
      <c r="R126" s="332">
        <v>3453</v>
      </c>
      <c r="S126" s="332">
        <v>2504</v>
      </c>
      <c r="T126" s="332">
        <v>230</v>
      </c>
      <c r="U126" s="332">
        <v>39272</v>
      </c>
      <c r="V126" s="124"/>
      <c r="W126" s="351">
        <f t="shared" si="52"/>
        <v>0.11267569769810552</v>
      </c>
      <c r="X126" s="351">
        <f t="shared" si="53"/>
        <v>0.21845080464453046</v>
      </c>
      <c r="Y126" s="351">
        <f t="shared" si="54"/>
        <v>0.19703605622326339</v>
      </c>
      <c r="Z126" s="351">
        <f t="shared" si="55"/>
        <v>0.1589427581992259</v>
      </c>
      <c r="AA126" s="351">
        <f t="shared" si="56"/>
        <v>0.15535241393359137</v>
      </c>
      <c r="AB126" s="351">
        <f t="shared" si="57"/>
        <v>8.7925239356284379E-2</v>
      </c>
      <c r="AC126" s="351">
        <f t="shared" si="58"/>
        <v>6.3760440008148303E-2</v>
      </c>
      <c r="AD126" s="351">
        <f t="shared" si="59"/>
        <v>5.8565899368506827E-3</v>
      </c>
      <c r="AE126" s="127"/>
      <c r="AF126" s="335">
        <v>24</v>
      </c>
      <c r="AG126" s="335">
        <v>215</v>
      </c>
      <c r="AH126" s="335">
        <v>85</v>
      </c>
      <c r="AI126" s="335">
        <v>74</v>
      </c>
      <c r="AJ126" s="335">
        <v>75</v>
      </c>
      <c r="AK126" s="335">
        <v>44</v>
      </c>
      <c r="AL126" s="335">
        <v>21</v>
      </c>
      <c r="AM126" s="335">
        <v>4</v>
      </c>
      <c r="AN126" s="172">
        <v>542</v>
      </c>
      <c r="AO126" s="124"/>
      <c r="AP126" s="335">
        <v>16</v>
      </c>
      <c r="AQ126" s="335">
        <v>3</v>
      </c>
      <c r="AR126" s="335">
        <v>8</v>
      </c>
      <c r="AS126" s="335">
        <v>2</v>
      </c>
      <c r="AT126" s="335">
        <v>-10</v>
      </c>
      <c r="AU126" s="335">
        <v>-11</v>
      </c>
      <c r="AV126" s="335">
        <v>6</v>
      </c>
      <c r="AW126" s="335">
        <v>1</v>
      </c>
      <c r="AX126" s="336">
        <v>15</v>
      </c>
      <c r="AY126" s="354">
        <f t="shared" si="67"/>
        <v>-16</v>
      </c>
      <c r="AZ126" s="354">
        <f t="shared" si="67"/>
        <v>-3</v>
      </c>
      <c r="BA126" s="354">
        <f t="shared" si="67"/>
        <v>-8</v>
      </c>
      <c r="BB126" s="354">
        <f t="shared" si="67"/>
        <v>-2</v>
      </c>
      <c r="BC126" s="354">
        <f t="shared" si="67"/>
        <v>10</v>
      </c>
      <c r="BD126" s="354">
        <f t="shared" si="67"/>
        <v>11</v>
      </c>
      <c r="BE126" s="354">
        <f t="shared" si="67"/>
        <v>-6</v>
      </c>
      <c r="BF126" s="354">
        <f t="shared" si="66"/>
        <v>-1</v>
      </c>
      <c r="BG126" s="354">
        <f t="shared" si="62"/>
        <v>-15</v>
      </c>
      <c r="BH126" s="317"/>
      <c r="BI126" s="355">
        <f t="shared" si="45"/>
        <v>0.8</v>
      </c>
      <c r="BJ126" s="355">
        <f t="shared" si="46"/>
        <v>0.19999999999999996</v>
      </c>
      <c r="BK126" s="337">
        <v>507756.81599999993</v>
      </c>
      <c r="BL126" s="129">
        <f t="shared" si="37"/>
        <v>507756.81599999993</v>
      </c>
      <c r="BM126" s="340">
        <v>340620.34222222224</v>
      </c>
      <c r="BN126" s="129">
        <f t="shared" si="38"/>
        <v>340620.34222222224</v>
      </c>
      <c r="BO126" s="339">
        <v>254362.61244444447</v>
      </c>
      <c r="BP126" s="129">
        <f t="shared" si="39"/>
        <v>254362.61244444447</v>
      </c>
      <c r="BQ126" s="339">
        <v>535895.2533333333</v>
      </c>
      <c r="BR126" s="129">
        <f t="shared" si="40"/>
        <v>535895.2533333333</v>
      </c>
      <c r="BS126" s="339">
        <v>543522.08355555567</v>
      </c>
      <c r="BT126" s="129">
        <f t="shared" si="41"/>
        <v>543522.08355555567</v>
      </c>
      <c r="BU126" s="342">
        <v>802476.59022222226</v>
      </c>
      <c r="BV126" s="129">
        <f t="shared" si="42"/>
        <v>802476.59022222226</v>
      </c>
      <c r="BW126" s="343">
        <v>545265.85373866663</v>
      </c>
      <c r="BX126" s="345">
        <f t="shared" si="47"/>
        <v>545265.85373866663</v>
      </c>
      <c r="BY126" s="343">
        <v>569010.02590778109</v>
      </c>
      <c r="BZ126" s="129">
        <f t="shared" si="48"/>
        <v>569010.02590778109</v>
      </c>
      <c r="CA126" s="326"/>
      <c r="CB126" s="325"/>
    </row>
    <row r="127" spans="1:80" x14ac:dyDescent="0.25">
      <c r="A127" s="124" t="s">
        <v>831</v>
      </c>
      <c r="B127" s="124" t="s">
        <v>832</v>
      </c>
      <c r="C127" s="319"/>
      <c r="D127" s="319" t="s">
        <v>582</v>
      </c>
      <c r="E127" s="125" t="s">
        <v>235</v>
      </c>
      <c r="F127" s="331">
        <v>105835.66666666667</v>
      </c>
      <c r="G127" s="348">
        <f t="shared" si="43"/>
        <v>109378</v>
      </c>
      <c r="H127" s="332">
        <v>732</v>
      </c>
      <c r="I127" s="353">
        <f t="shared" si="44"/>
        <v>793</v>
      </c>
      <c r="J127" s="333">
        <v>358.43511111111104</v>
      </c>
      <c r="K127" s="333">
        <v>163</v>
      </c>
      <c r="L127" s="317"/>
      <c r="M127" s="332">
        <v>8000</v>
      </c>
      <c r="N127" s="332">
        <v>19081</v>
      </c>
      <c r="O127" s="332">
        <v>34036</v>
      </c>
      <c r="P127" s="332">
        <v>26456</v>
      </c>
      <c r="Q127" s="332">
        <v>11030</v>
      </c>
      <c r="R127" s="332">
        <v>5395</v>
      </c>
      <c r="S127" s="332">
        <v>4672</v>
      </c>
      <c r="T127" s="332">
        <v>708</v>
      </c>
      <c r="U127" s="332">
        <v>109378</v>
      </c>
      <c r="V127" s="124"/>
      <c r="W127" s="351">
        <f t="shared" si="52"/>
        <v>7.3140850993801312E-2</v>
      </c>
      <c r="X127" s="351">
        <f t="shared" si="53"/>
        <v>0.17445007222659037</v>
      </c>
      <c r="Y127" s="351">
        <f t="shared" si="54"/>
        <v>0.31117775055312769</v>
      </c>
      <c r="Z127" s="351">
        <f t="shared" si="55"/>
        <v>0.24187679423650094</v>
      </c>
      <c r="AA127" s="351">
        <f t="shared" si="56"/>
        <v>0.10084294830770356</v>
      </c>
      <c r="AB127" s="351">
        <f t="shared" si="57"/>
        <v>4.9324361388944762E-2</v>
      </c>
      <c r="AC127" s="351">
        <f t="shared" si="58"/>
        <v>4.2714256980379964E-2</v>
      </c>
      <c r="AD127" s="351">
        <f t="shared" si="59"/>
        <v>6.4729653129514163E-3</v>
      </c>
      <c r="AE127" s="127"/>
      <c r="AF127" s="335">
        <v>47</v>
      </c>
      <c r="AG127" s="335">
        <v>138</v>
      </c>
      <c r="AH127" s="335">
        <v>232</v>
      </c>
      <c r="AI127" s="335">
        <v>232</v>
      </c>
      <c r="AJ127" s="335">
        <v>165</v>
      </c>
      <c r="AK127" s="335">
        <v>22</v>
      </c>
      <c r="AL127" s="335">
        <v>32</v>
      </c>
      <c r="AM127" s="335">
        <v>3</v>
      </c>
      <c r="AN127" s="172">
        <v>871</v>
      </c>
      <c r="AO127" s="124"/>
      <c r="AP127" s="335">
        <v>-22</v>
      </c>
      <c r="AQ127" s="335">
        <v>26</v>
      </c>
      <c r="AR127" s="335">
        <v>17</v>
      </c>
      <c r="AS127" s="335">
        <v>32</v>
      </c>
      <c r="AT127" s="335">
        <v>3</v>
      </c>
      <c r="AU127" s="335">
        <v>20</v>
      </c>
      <c r="AV127" s="335">
        <v>4</v>
      </c>
      <c r="AW127" s="335">
        <v>-2</v>
      </c>
      <c r="AX127" s="336">
        <v>78</v>
      </c>
      <c r="AY127" s="354">
        <f t="shared" si="67"/>
        <v>22</v>
      </c>
      <c r="AZ127" s="354">
        <f t="shared" si="67"/>
        <v>-26</v>
      </c>
      <c r="BA127" s="354">
        <f t="shared" si="67"/>
        <v>-17</v>
      </c>
      <c r="BB127" s="354">
        <f t="shared" si="67"/>
        <v>-32</v>
      </c>
      <c r="BC127" s="354">
        <f t="shared" si="67"/>
        <v>-3</v>
      </c>
      <c r="BD127" s="354">
        <f t="shared" si="67"/>
        <v>-20</v>
      </c>
      <c r="BE127" s="354">
        <f t="shared" si="67"/>
        <v>-4</v>
      </c>
      <c r="BF127" s="354">
        <f t="shared" si="66"/>
        <v>2</v>
      </c>
      <c r="BG127" s="354">
        <f t="shared" si="62"/>
        <v>-78</v>
      </c>
      <c r="BH127" s="317"/>
      <c r="BI127" s="355">
        <f t="shared" si="45"/>
        <v>1</v>
      </c>
      <c r="BJ127" s="355">
        <f t="shared" si="46"/>
        <v>0</v>
      </c>
      <c r="BK127" s="337">
        <v>955961.90666666673</v>
      </c>
      <c r="BL127" s="129">
        <f t="shared" si="37"/>
        <v>955961.90666666673</v>
      </c>
      <c r="BM127" s="340">
        <v>774063.01555555558</v>
      </c>
      <c r="BN127" s="129">
        <f t="shared" si="38"/>
        <v>774063.01555555558</v>
      </c>
      <c r="BO127" s="339">
        <v>1364746.5233333332</v>
      </c>
      <c r="BP127" s="129">
        <f t="shared" si="39"/>
        <v>1364746.5233333332</v>
      </c>
      <c r="BQ127" s="339">
        <v>1986302.2666666666</v>
      </c>
      <c r="BR127" s="129">
        <f t="shared" si="40"/>
        <v>1986302.2666666666</v>
      </c>
      <c r="BS127" s="339">
        <v>853412.20888888882</v>
      </c>
      <c r="BT127" s="129">
        <f t="shared" si="41"/>
        <v>853412.20888888882</v>
      </c>
      <c r="BU127" s="342">
        <v>790584.66666666663</v>
      </c>
      <c r="BV127" s="129">
        <f t="shared" si="42"/>
        <v>790584.66666666663</v>
      </c>
      <c r="BW127" s="343">
        <v>542909.57310222217</v>
      </c>
      <c r="BX127" s="345">
        <f t="shared" si="47"/>
        <v>542909.57310222217</v>
      </c>
      <c r="BY127" s="343">
        <v>550401.36266567511</v>
      </c>
      <c r="BZ127" s="129">
        <f t="shared" si="48"/>
        <v>550401.36266567511</v>
      </c>
      <c r="CA127" s="326"/>
      <c r="CB127" s="325"/>
    </row>
    <row r="128" spans="1:80" x14ac:dyDescent="0.25">
      <c r="A128" s="124" t="s">
        <v>833</v>
      </c>
      <c r="B128" s="124" t="s">
        <v>834</v>
      </c>
      <c r="C128" s="319" t="s">
        <v>596</v>
      </c>
      <c r="D128" s="319" t="s">
        <v>578</v>
      </c>
      <c r="E128" s="125" t="s">
        <v>236</v>
      </c>
      <c r="F128" s="331">
        <v>33454.333333333336</v>
      </c>
      <c r="G128" s="348">
        <f t="shared" si="43"/>
        <v>37494</v>
      </c>
      <c r="H128" s="332">
        <v>322</v>
      </c>
      <c r="I128" s="353">
        <f t="shared" si="44"/>
        <v>414</v>
      </c>
      <c r="J128" s="333">
        <v>227.40488888888888</v>
      </c>
      <c r="K128" s="333">
        <v>64</v>
      </c>
      <c r="L128" s="317"/>
      <c r="M128" s="332">
        <v>2466</v>
      </c>
      <c r="N128" s="332">
        <v>7917</v>
      </c>
      <c r="O128" s="332">
        <v>18888</v>
      </c>
      <c r="P128" s="332">
        <v>4389</v>
      </c>
      <c r="Q128" s="332">
        <v>2409</v>
      </c>
      <c r="R128" s="332">
        <v>997</v>
      </c>
      <c r="S128" s="332">
        <v>412</v>
      </c>
      <c r="T128" s="332">
        <v>16</v>
      </c>
      <c r="U128" s="332">
        <v>37494</v>
      </c>
      <c r="V128" s="124"/>
      <c r="W128" s="351">
        <f t="shared" si="52"/>
        <v>6.5770523283725402E-2</v>
      </c>
      <c r="X128" s="351">
        <f t="shared" si="53"/>
        <v>0.21115378460553688</v>
      </c>
      <c r="Y128" s="351">
        <f t="shared" si="54"/>
        <v>0.50376060169627135</v>
      </c>
      <c r="Z128" s="351">
        <f t="shared" si="55"/>
        <v>0.11705872939670348</v>
      </c>
      <c r="AA128" s="351">
        <f t="shared" si="56"/>
        <v>6.4250280044807165E-2</v>
      </c>
      <c r="AB128" s="351">
        <f t="shared" si="57"/>
        <v>2.6590921214060915E-2</v>
      </c>
      <c r="AC128" s="351">
        <f t="shared" si="58"/>
        <v>1.0988424814637009E-2</v>
      </c>
      <c r="AD128" s="351">
        <f t="shared" si="59"/>
        <v>4.267349442577479E-4</v>
      </c>
      <c r="AE128" s="127"/>
      <c r="AF128" s="335">
        <v>183</v>
      </c>
      <c r="AG128" s="335">
        <v>91</v>
      </c>
      <c r="AH128" s="335">
        <v>72</v>
      </c>
      <c r="AI128" s="335">
        <v>81</v>
      </c>
      <c r="AJ128" s="335">
        <v>53</v>
      </c>
      <c r="AK128" s="335">
        <v>35</v>
      </c>
      <c r="AL128" s="335">
        <v>-4</v>
      </c>
      <c r="AM128" s="335">
        <v>0</v>
      </c>
      <c r="AN128" s="172">
        <v>511</v>
      </c>
      <c r="AO128" s="124"/>
      <c r="AP128" s="335">
        <v>2</v>
      </c>
      <c r="AQ128" s="335">
        <v>39</v>
      </c>
      <c r="AR128" s="335">
        <v>44</v>
      </c>
      <c r="AS128" s="335">
        <v>4</v>
      </c>
      <c r="AT128" s="335">
        <v>5</v>
      </c>
      <c r="AU128" s="335">
        <v>3</v>
      </c>
      <c r="AV128" s="335">
        <v>0</v>
      </c>
      <c r="AW128" s="335">
        <v>0</v>
      </c>
      <c r="AX128" s="336">
        <v>97</v>
      </c>
      <c r="AY128" s="354">
        <f t="shared" si="67"/>
        <v>-2</v>
      </c>
      <c r="AZ128" s="354">
        <f t="shared" si="67"/>
        <v>-39</v>
      </c>
      <c r="BA128" s="354">
        <f t="shared" si="67"/>
        <v>-44</v>
      </c>
      <c r="BB128" s="354">
        <f t="shared" si="67"/>
        <v>-4</v>
      </c>
      <c r="BC128" s="354">
        <f t="shared" si="67"/>
        <v>-5</v>
      </c>
      <c r="BD128" s="354">
        <f t="shared" si="67"/>
        <v>-3</v>
      </c>
      <c r="BE128" s="354">
        <f t="shared" si="67"/>
        <v>0</v>
      </c>
      <c r="BF128" s="354">
        <f t="shared" si="66"/>
        <v>0</v>
      </c>
      <c r="BG128" s="354">
        <f t="shared" si="62"/>
        <v>-97</v>
      </c>
      <c r="BH128" s="317"/>
      <c r="BI128" s="355">
        <f t="shared" si="45"/>
        <v>0.8</v>
      </c>
      <c r="BJ128" s="355">
        <f t="shared" si="46"/>
        <v>0.19999999999999996</v>
      </c>
      <c r="BK128" s="337">
        <v>231938.2986666667</v>
      </c>
      <c r="BL128" s="129">
        <f t="shared" si="37"/>
        <v>231938.2986666667</v>
      </c>
      <c r="BM128" s="340">
        <v>210534.28977777777</v>
      </c>
      <c r="BN128" s="129">
        <f t="shared" si="38"/>
        <v>210534.28977777777</v>
      </c>
      <c r="BO128" s="339">
        <v>82991.708444444448</v>
      </c>
      <c r="BP128" s="129">
        <f t="shared" si="39"/>
        <v>82991.708444444448</v>
      </c>
      <c r="BQ128" s="339">
        <v>178537.38666666669</v>
      </c>
      <c r="BR128" s="129">
        <f t="shared" si="40"/>
        <v>178537.38666666669</v>
      </c>
      <c r="BS128" s="339">
        <v>278396.85866666673</v>
      </c>
      <c r="BT128" s="129">
        <f t="shared" si="41"/>
        <v>278396.85866666673</v>
      </c>
      <c r="BU128" s="342">
        <v>220907.66755555558</v>
      </c>
      <c r="BV128" s="129">
        <f t="shared" si="42"/>
        <v>220907.66755555558</v>
      </c>
      <c r="BW128" s="343">
        <v>128662.71014399995</v>
      </c>
      <c r="BX128" s="345">
        <f t="shared" si="47"/>
        <v>128662.71014399995</v>
      </c>
      <c r="BY128" s="343">
        <v>196046.07949462987</v>
      </c>
      <c r="BZ128" s="129">
        <f t="shared" si="48"/>
        <v>196046.07949462987</v>
      </c>
      <c r="CA128" s="326"/>
      <c r="CB128" s="325"/>
    </row>
    <row r="129" spans="1:80" x14ac:dyDescent="0.25">
      <c r="A129" s="124" t="s">
        <v>835</v>
      </c>
      <c r="B129" s="124" t="s">
        <v>836</v>
      </c>
      <c r="C129" s="319" t="s">
        <v>724</v>
      </c>
      <c r="D129" s="319" t="s">
        <v>589</v>
      </c>
      <c r="E129" s="125" t="s">
        <v>237</v>
      </c>
      <c r="F129" s="331">
        <v>72472.333333333328</v>
      </c>
      <c r="G129" s="348">
        <f t="shared" si="43"/>
        <v>72199</v>
      </c>
      <c r="H129" s="332">
        <v>742</v>
      </c>
      <c r="I129" s="353">
        <f t="shared" si="44"/>
        <v>566</v>
      </c>
      <c r="J129" s="333">
        <v>327.55511111111116</v>
      </c>
      <c r="K129" s="333">
        <v>155</v>
      </c>
      <c r="L129" s="317"/>
      <c r="M129" s="332">
        <v>8615</v>
      </c>
      <c r="N129" s="332">
        <v>13998</v>
      </c>
      <c r="O129" s="332">
        <v>16527</v>
      </c>
      <c r="P129" s="332">
        <v>10780</v>
      </c>
      <c r="Q129" s="332">
        <v>9469</v>
      </c>
      <c r="R129" s="332">
        <v>6471</v>
      </c>
      <c r="S129" s="332">
        <v>5675</v>
      </c>
      <c r="T129" s="332">
        <v>664</v>
      </c>
      <c r="U129" s="332">
        <v>72199</v>
      </c>
      <c r="V129" s="124"/>
      <c r="W129" s="351">
        <f t="shared" si="52"/>
        <v>0.11932298231277441</v>
      </c>
      <c r="X129" s="351">
        <f t="shared" si="53"/>
        <v>0.19388080167315336</v>
      </c>
      <c r="Y129" s="351">
        <f t="shared" si="54"/>
        <v>0.22890898765910886</v>
      </c>
      <c r="Z129" s="351">
        <f t="shared" si="55"/>
        <v>0.14930954722364576</v>
      </c>
      <c r="AA129" s="351">
        <f t="shared" si="56"/>
        <v>0.13115140098893335</v>
      </c>
      <c r="AB129" s="351">
        <f t="shared" si="57"/>
        <v>8.9627280156234848E-2</v>
      </c>
      <c r="AC129" s="351">
        <f t="shared" si="58"/>
        <v>7.8602196706325567E-2</v>
      </c>
      <c r="AD129" s="351">
        <f t="shared" si="59"/>
        <v>9.1968032798238203E-3</v>
      </c>
      <c r="AE129" s="127"/>
      <c r="AF129" s="335">
        <v>110</v>
      </c>
      <c r="AG129" s="335">
        <v>58</v>
      </c>
      <c r="AH129" s="335">
        <v>115</v>
      </c>
      <c r="AI129" s="335">
        <v>92</v>
      </c>
      <c r="AJ129" s="335">
        <v>61</v>
      </c>
      <c r="AK129" s="335">
        <v>109</v>
      </c>
      <c r="AL129" s="335">
        <v>56</v>
      </c>
      <c r="AM129" s="335">
        <v>9</v>
      </c>
      <c r="AN129" s="172">
        <v>610</v>
      </c>
      <c r="AO129" s="124"/>
      <c r="AP129" s="335">
        <v>29</v>
      </c>
      <c r="AQ129" s="335">
        <v>8</v>
      </c>
      <c r="AR129" s="335">
        <v>12</v>
      </c>
      <c r="AS129" s="335">
        <v>-6</v>
      </c>
      <c r="AT129" s="335">
        <v>-20</v>
      </c>
      <c r="AU129" s="335">
        <v>10</v>
      </c>
      <c r="AV129" s="335">
        <v>11</v>
      </c>
      <c r="AW129" s="335">
        <v>0</v>
      </c>
      <c r="AX129" s="336">
        <v>44</v>
      </c>
      <c r="AY129" s="354">
        <f t="shared" si="67"/>
        <v>-29</v>
      </c>
      <c r="AZ129" s="354">
        <f t="shared" si="67"/>
        <v>-8</v>
      </c>
      <c r="BA129" s="354">
        <f t="shared" si="67"/>
        <v>-12</v>
      </c>
      <c r="BB129" s="354">
        <f t="shared" si="67"/>
        <v>6</v>
      </c>
      <c r="BC129" s="354">
        <f t="shared" si="67"/>
        <v>20</v>
      </c>
      <c r="BD129" s="354">
        <f t="shared" si="67"/>
        <v>-10</v>
      </c>
      <c r="BE129" s="354">
        <f t="shared" si="67"/>
        <v>-11</v>
      </c>
      <c r="BF129" s="354">
        <f t="shared" si="66"/>
        <v>0</v>
      </c>
      <c r="BG129" s="354">
        <f t="shared" si="62"/>
        <v>-44</v>
      </c>
      <c r="BH129" s="317"/>
      <c r="BI129" s="355">
        <f t="shared" si="45"/>
        <v>0.8</v>
      </c>
      <c r="BJ129" s="355">
        <f t="shared" si="46"/>
        <v>0.19999999999999996</v>
      </c>
      <c r="BK129" s="337">
        <v>272620.25066666672</v>
      </c>
      <c r="BL129" s="129">
        <f t="shared" si="37"/>
        <v>272620.25066666672</v>
      </c>
      <c r="BM129" s="340">
        <v>352735.97422222228</v>
      </c>
      <c r="BN129" s="129">
        <f t="shared" si="38"/>
        <v>352735.97422222228</v>
      </c>
      <c r="BO129" s="339">
        <v>172135.43200000003</v>
      </c>
      <c r="BP129" s="129">
        <f t="shared" si="39"/>
        <v>172135.43200000003</v>
      </c>
      <c r="BQ129" s="339">
        <v>291884.15999999997</v>
      </c>
      <c r="BR129" s="129">
        <f t="shared" si="40"/>
        <v>291884.15999999997</v>
      </c>
      <c r="BS129" s="339">
        <v>393815.31555555551</v>
      </c>
      <c r="BT129" s="129">
        <f t="shared" si="41"/>
        <v>393815.31555555551</v>
      </c>
      <c r="BU129" s="342">
        <v>162137.44711111111</v>
      </c>
      <c r="BV129" s="129">
        <f t="shared" si="42"/>
        <v>162137.44711111111</v>
      </c>
      <c r="BW129" s="343">
        <v>199028.32429511112</v>
      </c>
      <c r="BX129" s="345">
        <f t="shared" si="47"/>
        <v>199028.32429511112</v>
      </c>
      <c r="BY129" s="343">
        <v>402835.14769941359</v>
      </c>
      <c r="BZ129" s="129">
        <f t="shared" si="48"/>
        <v>402835.14769941359</v>
      </c>
      <c r="CA129" s="326"/>
      <c r="CB129" s="325"/>
    </row>
    <row r="130" spans="1:80" x14ac:dyDescent="0.25">
      <c r="A130" s="124" t="s">
        <v>837</v>
      </c>
      <c r="B130" s="124" t="s">
        <v>838</v>
      </c>
      <c r="C130" s="319"/>
      <c r="D130" s="319" t="s">
        <v>582</v>
      </c>
      <c r="E130" s="125" t="s">
        <v>238</v>
      </c>
      <c r="F130" s="331">
        <v>100543.66666666667</v>
      </c>
      <c r="G130" s="348">
        <f t="shared" si="43"/>
        <v>91838</v>
      </c>
      <c r="H130" s="332">
        <v>299</v>
      </c>
      <c r="I130" s="353">
        <f t="shared" si="44"/>
        <v>1413</v>
      </c>
      <c r="J130" s="333">
        <v>987.0475555555555</v>
      </c>
      <c r="K130" s="333">
        <v>51</v>
      </c>
      <c r="L130" s="317"/>
      <c r="M130" s="332">
        <v>753</v>
      </c>
      <c r="N130" s="332">
        <v>3826</v>
      </c>
      <c r="O130" s="332">
        <v>20725</v>
      </c>
      <c r="P130" s="332">
        <v>29001</v>
      </c>
      <c r="Q130" s="332">
        <v>22113</v>
      </c>
      <c r="R130" s="332">
        <v>8053</v>
      </c>
      <c r="S130" s="332">
        <v>6152</v>
      </c>
      <c r="T130" s="332">
        <v>1215</v>
      </c>
      <c r="U130" s="332">
        <v>91838</v>
      </c>
      <c r="V130" s="124"/>
      <c r="W130" s="351">
        <f t="shared" si="52"/>
        <v>8.199220366297175E-3</v>
      </c>
      <c r="X130" s="351">
        <f t="shared" si="53"/>
        <v>4.1660314902328015E-2</v>
      </c>
      <c r="Y130" s="351">
        <f t="shared" si="54"/>
        <v>0.22566911300333195</v>
      </c>
      <c r="Z130" s="351">
        <f t="shared" si="55"/>
        <v>0.31578431586053701</v>
      </c>
      <c r="AA130" s="351">
        <f t="shared" si="56"/>
        <v>0.24078268254970708</v>
      </c>
      <c r="AB130" s="351">
        <f t="shared" si="57"/>
        <v>8.768701409002809E-2</v>
      </c>
      <c r="AC130" s="351">
        <f t="shared" si="58"/>
        <v>6.6987521505259259E-2</v>
      </c>
      <c r="AD130" s="351">
        <f t="shared" si="59"/>
        <v>1.3229817722511378E-2</v>
      </c>
      <c r="AE130" s="127"/>
      <c r="AF130" s="335">
        <v>56</v>
      </c>
      <c r="AG130" s="335">
        <v>103</v>
      </c>
      <c r="AH130" s="335">
        <v>387</v>
      </c>
      <c r="AI130" s="335">
        <v>264</v>
      </c>
      <c r="AJ130" s="335">
        <v>157</v>
      </c>
      <c r="AK130" s="335">
        <v>73</v>
      </c>
      <c r="AL130" s="335">
        <v>0</v>
      </c>
      <c r="AM130" s="335">
        <v>-1</v>
      </c>
      <c r="AN130" s="172">
        <v>1039</v>
      </c>
      <c r="AO130" s="124"/>
      <c r="AP130" s="335">
        <v>-11</v>
      </c>
      <c r="AQ130" s="335">
        <v>-84</v>
      </c>
      <c r="AR130" s="335">
        <v>-118</v>
      </c>
      <c r="AS130" s="335">
        <v>-67</v>
      </c>
      <c r="AT130" s="335">
        <v>-60</v>
      </c>
      <c r="AU130" s="335">
        <v>-29</v>
      </c>
      <c r="AV130" s="335">
        <v>-4</v>
      </c>
      <c r="AW130" s="335">
        <v>-1</v>
      </c>
      <c r="AX130" s="336">
        <v>-374</v>
      </c>
      <c r="AY130" s="354">
        <f t="shared" si="67"/>
        <v>11</v>
      </c>
      <c r="AZ130" s="354">
        <f t="shared" si="67"/>
        <v>84</v>
      </c>
      <c r="BA130" s="354">
        <f t="shared" si="67"/>
        <v>118</v>
      </c>
      <c r="BB130" s="354">
        <f t="shared" si="67"/>
        <v>67</v>
      </c>
      <c r="BC130" s="354">
        <f t="shared" si="67"/>
        <v>60</v>
      </c>
      <c r="BD130" s="354">
        <f t="shared" si="67"/>
        <v>29</v>
      </c>
      <c r="BE130" s="354">
        <f t="shared" si="67"/>
        <v>4</v>
      </c>
      <c r="BF130" s="354">
        <f t="shared" si="66"/>
        <v>1</v>
      </c>
      <c r="BG130" s="354">
        <f t="shared" si="62"/>
        <v>374</v>
      </c>
      <c r="BH130" s="317"/>
      <c r="BI130" s="355">
        <f t="shared" si="45"/>
        <v>1</v>
      </c>
      <c r="BJ130" s="355">
        <f t="shared" si="46"/>
        <v>0</v>
      </c>
      <c r="BK130" s="337">
        <v>678832.1</v>
      </c>
      <c r="BL130" s="129">
        <f t="shared" si="37"/>
        <v>678832.1</v>
      </c>
      <c r="BM130" s="340">
        <v>1041955.3188888889</v>
      </c>
      <c r="BN130" s="129">
        <f t="shared" si="38"/>
        <v>1041955.3188888889</v>
      </c>
      <c r="BO130" s="339">
        <v>1010387.1777777778</v>
      </c>
      <c r="BP130" s="129">
        <f t="shared" si="39"/>
        <v>1010387.1777777778</v>
      </c>
      <c r="BQ130" s="339">
        <v>214413.86666666664</v>
      </c>
      <c r="BR130" s="129">
        <f t="shared" si="40"/>
        <v>214413.86666666664</v>
      </c>
      <c r="BS130" s="339">
        <v>805370.23111111112</v>
      </c>
      <c r="BT130" s="129">
        <f t="shared" si="41"/>
        <v>805370.23111111112</v>
      </c>
      <c r="BU130" s="342">
        <v>1415936.2</v>
      </c>
      <c r="BV130" s="129">
        <f t="shared" si="42"/>
        <v>1415936.2</v>
      </c>
      <c r="BW130" s="343">
        <v>533580.869671111</v>
      </c>
      <c r="BX130" s="345">
        <f t="shared" si="47"/>
        <v>533580.869671111</v>
      </c>
      <c r="BY130" s="343">
        <v>727623.21796100226</v>
      </c>
      <c r="BZ130" s="129">
        <f t="shared" si="48"/>
        <v>727623.21796100226</v>
      </c>
      <c r="CA130" s="326"/>
      <c r="CB130" s="325"/>
    </row>
    <row r="131" spans="1:80" x14ac:dyDescent="0.25">
      <c r="A131" s="124" t="s">
        <v>839</v>
      </c>
      <c r="B131" s="124" t="s">
        <v>840</v>
      </c>
      <c r="C131" s="319" t="s">
        <v>599</v>
      </c>
      <c r="D131" s="319" t="s">
        <v>554</v>
      </c>
      <c r="E131" s="125" t="s">
        <v>239</v>
      </c>
      <c r="F131" s="331">
        <v>44532</v>
      </c>
      <c r="G131" s="348">
        <f t="shared" si="43"/>
        <v>39476</v>
      </c>
      <c r="H131" s="332">
        <v>258</v>
      </c>
      <c r="I131" s="353">
        <f t="shared" si="44"/>
        <v>470</v>
      </c>
      <c r="J131" s="333">
        <v>336.53866666666659</v>
      </c>
      <c r="K131" s="333">
        <v>199</v>
      </c>
      <c r="L131" s="317"/>
      <c r="M131" s="332">
        <v>714</v>
      </c>
      <c r="N131" s="332">
        <v>2039</v>
      </c>
      <c r="O131" s="332">
        <v>9090</v>
      </c>
      <c r="P131" s="332">
        <v>8937</v>
      </c>
      <c r="Q131" s="332">
        <v>7875</v>
      </c>
      <c r="R131" s="332">
        <v>6797</v>
      </c>
      <c r="S131" s="332">
        <v>3782</v>
      </c>
      <c r="T131" s="332">
        <v>242</v>
      </c>
      <c r="U131" s="332">
        <v>39476</v>
      </c>
      <c r="V131" s="124"/>
      <c r="W131" s="351">
        <f t="shared" si="52"/>
        <v>1.8086938899584556E-2</v>
      </c>
      <c r="X131" s="351">
        <f t="shared" si="53"/>
        <v>5.1651636437329007E-2</v>
      </c>
      <c r="Y131" s="351">
        <f t="shared" si="54"/>
        <v>0.23026649103252608</v>
      </c>
      <c r="Z131" s="351">
        <f t="shared" si="55"/>
        <v>0.22639071841118655</v>
      </c>
      <c r="AA131" s="351">
        <f t="shared" si="56"/>
        <v>0.19948829668659437</v>
      </c>
      <c r="AB131" s="351">
        <f t="shared" si="57"/>
        <v>0.17218056540682947</v>
      </c>
      <c r="AC131" s="351">
        <f t="shared" si="58"/>
        <v>9.5805046103961899E-2</v>
      </c>
      <c r="AD131" s="351">
        <f t="shared" si="59"/>
        <v>6.1303070219880431E-3</v>
      </c>
      <c r="AE131" s="127"/>
      <c r="AF131" s="335">
        <v>0</v>
      </c>
      <c r="AG131" s="335">
        <v>38</v>
      </c>
      <c r="AH131" s="335">
        <v>97</v>
      </c>
      <c r="AI131" s="335">
        <v>154</v>
      </c>
      <c r="AJ131" s="335">
        <v>99</v>
      </c>
      <c r="AK131" s="335">
        <v>39</v>
      </c>
      <c r="AL131" s="335">
        <v>37</v>
      </c>
      <c r="AM131" s="335">
        <v>1</v>
      </c>
      <c r="AN131" s="172">
        <v>465</v>
      </c>
      <c r="AO131" s="124"/>
      <c r="AP131" s="335">
        <v>1</v>
      </c>
      <c r="AQ131" s="335">
        <v>-2</v>
      </c>
      <c r="AR131" s="335">
        <v>-5</v>
      </c>
      <c r="AS131" s="335">
        <v>-1</v>
      </c>
      <c r="AT131" s="335">
        <v>-2</v>
      </c>
      <c r="AU131" s="335">
        <v>5</v>
      </c>
      <c r="AV131" s="335">
        <v>1</v>
      </c>
      <c r="AW131" s="335">
        <v>-2</v>
      </c>
      <c r="AX131" s="336">
        <v>-5</v>
      </c>
      <c r="AY131" s="354">
        <f t="shared" si="67"/>
        <v>-1</v>
      </c>
      <c r="AZ131" s="354">
        <f t="shared" si="67"/>
        <v>2</v>
      </c>
      <c r="BA131" s="354">
        <f t="shared" si="67"/>
        <v>5</v>
      </c>
      <c r="BB131" s="354">
        <f t="shared" si="67"/>
        <v>1</v>
      </c>
      <c r="BC131" s="354">
        <f t="shared" si="67"/>
        <v>2</v>
      </c>
      <c r="BD131" s="354">
        <f t="shared" si="67"/>
        <v>-5</v>
      </c>
      <c r="BE131" s="354">
        <f t="shared" si="67"/>
        <v>-1</v>
      </c>
      <c r="BF131" s="354">
        <f t="shared" si="66"/>
        <v>2</v>
      </c>
      <c r="BG131" s="354">
        <f t="shared" si="62"/>
        <v>5</v>
      </c>
      <c r="BH131" s="317"/>
      <c r="BI131" s="355">
        <f t="shared" si="45"/>
        <v>0.8</v>
      </c>
      <c r="BJ131" s="355">
        <f t="shared" si="46"/>
        <v>0.19999999999999996</v>
      </c>
      <c r="BK131" s="337">
        <v>0</v>
      </c>
      <c r="BL131" s="129">
        <f t="shared" si="37"/>
        <v>0</v>
      </c>
      <c r="BM131" s="340">
        <v>421060.3404444445</v>
      </c>
      <c r="BN131" s="129">
        <f t="shared" si="38"/>
        <v>421060.3404444445</v>
      </c>
      <c r="BO131" s="339">
        <v>341135.41511111119</v>
      </c>
      <c r="BP131" s="129">
        <f t="shared" si="39"/>
        <v>341135.41511111119</v>
      </c>
      <c r="BQ131" s="339">
        <v>449693.43999999994</v>
      </c>
      <c r="BR131" s="129">
        <f t="shared" si="40"/>
        <v>449693.43999999994</v>
      </c>
      <c r="BS131" s="339">
        <v>371091.70488888893</v>
      </c>
      <c r="BT131" s="129">
        <f t="shared" si="41"/>
        <v>371091.70488888893</v>
      </c>
      <c r="BU131" s="342">
        <v>493581.29955555557</v>
      </c>
      <c r="BV131" s="129">
        <f t="shared" si="42"/>
        <v>493581.29955555557</v>
      </c>
      <c r="BW131" s="343">
        <v>617863.83551999996</v>
      </c>
      <c r="BX131" s="345">
        <f t="shared" si="47"/>
        <v>617863.83551999996</v>
      </c>
      <c r="BY131" s="343">
        <v>665804.30253668618</v>
      </c>
      <c r="BZ131" s="129">
        <f t="shared" si="48"/>
        <v>665804.30253668618</v>
      </c>
      <c r="CA131" s="326"/>
      <c r="CB131" s="325"/>
    </row>
    <row r="132" spans="1:80" x14ac:dyDescent="0.25">
      <c r="A132" s="124" t="s">
        <v>841</v>
      </c>
      <c r="B132" s="124" t="s">
        <v>842</v>
      </c>
      <c r="C132" s="319"/>
      <c r="D132" s="319" t="s">
        <v>733</v>
      </c>
      <c r="E132" s="125" t="s">
        <v>240</v>
      </c>
      <c r="F132" s="331">
        <v>33869.333333333336</v>
      </c>
      <c r="G132" s="348">
        <f t="shared" si="43"/>
        <v>43802</v>
      </c>
      <c r="H132" s="332">
        <v>726</v>
      </c>
      <c r="I132" s="353">
        <f t="shared" si="44"/>
        <v>77</v>
      </c>
      <c r="J132" s="333">
        <v>14.744888888888852</v>
      </c>
      <c r="K132" s="333">
        <v>38</v>
      </c>
      <c r="L132" s="317"/>
      <c r="M132" s="332">
        <v>23947</v>
      </c>
      <c r="N132" s="332">
        <v>7417</v>
      </c>
      <c r="O132" s="332">
        <v>6233</v>
      </c>
      <c r="P132" s="332">
        <v>3271</v>
      </c>
      <c r="Q132" s="332">
        <v>1694</v>
      </c>
      <c r="R132" s="332">
        <v>711</v>
      </c>
      <c r="S132" s="332">
        <v>464</v>
      </c>
      <c r="T132" s="332">
        <v>65</v>
      </c>
      <c r="U132" s="332">
        <v>43802</v>
      </c>
      <c r="V132" s="124"/>
      <c r="W132" s="351">
        <f t="shared" si="52"/>
        <v>0.54671019588146663</v>
      </c>
      <c r="X132" s="351">
        <f t="shared" si="53"/>
        <v>0.16933016757225697</v>
      </c>
      <c r="Y132" s="351">
        <f t="shared" si="54"/>
        <v>0.14229943838180906</v>
      </c>
      <c r="Z132" s="351">
        <f t="shared" si="55"/>
        <v>7.4676955390164834E-2</v>
      </c>
      <c r="AA132" s="351">
        <f t="shared" si="56"/>
        <v>3.8674033149171269E-2</v>
      </c>
      <c r="AB132" s="351">
        <f t="shared" si="57"/>
        <v>1.6232135518926077E-2</v>
      </c>
      <c r="AC132" s="351">
        <f t="shared" si="58"/>
        <v>1.0593123601662025E-2</v>
      </c>
      <c r="AD132" s="351">
        <f t="shared" si="59"/>
        <v>1.4839505045431715E-3</v>
      </c>
      <c r="AE132" s="127"/>
      <c r="AF132" s="335">
        <v>6</v>
      </c>
      <c r="AG132" s="335">
        <v>92</v>
      </c>
      <c r="AH132" s="335">
        <v>67</v>
      </c>
      <c r="AI132" s="335">
        <v>61</v>
      </c>
      <c r="AJ132" s="335">
        <v>43</v>
      </c>
      <c r="AK132" s="335">
        <v>41</v>
      </c>
      <c r="AL132" s="335">
        <v>13</v>
      </c>
      <c r="AM132" s="335">
        <v>8</v>
      </c>
      <c r="AN132" s="172">
        <v>331</v>
      </c>
      <c r="AO132" s="124"/>
      <c r="AP132" s="335">
        <v>194</v>
      </c>
      <c r="AQ132" s="335">
        <v>17</v>
      </c>
      <c r="AR132" s="335">
        <v>3</v>
      </c>
      <c r="AS132" s="335">
        <v>17</v>
      </c>
      <c r="AT132" s="335">
        <v>14</v>
      </c>
      <c r="AU132" s="335">
        <v>0</v>
      </c>
      <c r="AV132" s="335">
        <v>6</v>
      </c>
      <c r="AW132" s="335">
        <v>3</v>
      </c>
      <c r="AX132" s="336">
        <v>254</v>
      </c>
      <c r="AY132" s="354">
        <f t="shared" si="67"/>
        <v>-194</v>
      </c>
      <c r="AZ132" s="354">
        <f t="shared" si="67"/>
        <v>-17</v>
      </c>
      <c r="BA132" s="354">
        <f t="shared" si="67"/>
        <v>-3</v>
      </c>
      <c r="BB132" s="354">
        <f t="shared" si="67"/>
        <v>-17</v>
      </c>
      <c r="BC132" s="354">
        <f t="shared" si="67"/>
        <v>-14</v>
      </c>
      <c r="BD132" s="354">
        <f t="shared" si="67"/>
        <v>0</v>
      </c>
      <c r="BE132" s="354">
        <f t="shared" si="67"/>
        <v>-6</v>
      </c>
      <c r="BF132" s="354">
        <f t="shared" si="66"/>
        <v>-3</v>
      </c>
      <c r="BG132" s="354">
        <f t="shared" si="62"/>
        <v>-254</v>
      </c>
      <c r="BH132" s="317"/>
      <c r="BI132" s="355">
        <f t="shared" si="45"/>
        <v>1</v>
      </c>
      <c r="BJ132" s="355">
        <f t="shared" si="46"/>
        <v>0</v>
      </c>
      <c r="BK132" s="337">
        <v>277129.80666666658</v>
      </c>
      <c r="BL132" s="129">
        <f t="shared" si="37"/>
        <v>277129.80666666658</v>
      </c>
      <c r="BM132" s="340">
        <v>491257.06444444443</v>
      </c>
      <c r="BN132" s="129">
        <f t="shared" si="38"/>
        <v>491257.06444444443</v>
      </c>
      <c r="BO132" s="339">
        <v>419498.56111111114</v>
      </c>
      <c r="BP132" s="129">
        <f t="shared" si="39"/>
        <v>419498.56111111114</v>
      </c>
      <c r="BQ132" s="339">
        <v>144674.1333333333</v>
      </c>
      <c r="BR132" s="129">
        <f t="shared" si="40"/>
        <v>144674.1333333333</v>
      </c>
      <c r="BS132" s="339">
        <v>350785.75777777779</v>
      </c>
      <c r="BT132" s="129">
        <f t="shared" si="41"/>
        <v>350785.75777777779</v>
      </c>
      <c r="BU132" s="342">
        <v>595948.81111111096</v>
      </c>
      <c r="BV132" s="129">
        <f t="shared" si="42"/>
        <v>595948.81111111096</v>
      </c>
      <c r="BW132" s="343">
        <v>383698.39528888889</v>
      </c>
      <c r="BX132" s="345">
        <f t="shared" si="47"/>
        <v>383698.39528888889</v>
      </c>
      <c r="BY132" s="343">
        <v>281095.34112354595</v>
      </c>
      <c r="BZ132" s="129">
        <f t="shared" si="48"/>
        <v>281095.34112354595</v>
      </c>
      <c r="CA132" s="326"/>
      <c r="CB132" s="325"/>
    </row>
    <row r="133" spans="1:80" x14ac:dyDescent="0.25">
      <c r="A133" s="124" t="s">
        <v>843</v>
      </c>
      <c r="B133" s="124" t="s">
        <v>844</v>
      </c>
      <c r="C133" s="319" t="s">
        <v>775</v>
      </c>
      <c r="D133" s="319" t="s">
        <v>554</v>
      </c>
      <c r="E133" s="125" t="s">
        <v>241</v>
      </c>
      <c r="F133" s="331">
        <v>35614.888888888891</v>
      </c>
      <c r="G133" s="348">
        <f t="shared" si="43"/>
        <v>43525</v>
      </c>
      <c r="H133" s="332">
        <v>642</v>
      </c>
      <c r="I133" s="353">
        <f t="shared" si="44"/>
        <v>-27</v>
      </c>
      <c r="J133" s="333">
        <v>0</v>
      </c>
      <c r="K133" s="333">
        <v>94</v>
      </c>
      <c r="L133" s="317"/>
      <c r="M133" s="332">
        <v>14655</v>
      </c>
      <c r="N133" s="332">
        <v>12336</v>
      </c>
      <c r="O133" s="332">
        <v>7588</v>
      </c>
      <c r="P133" s="332">
        <v>5624</v>
      </c>
      <c r="Q133" s="332">
        <v>2265</v>
      </c>
      <c r="R133" s="332">
        <v>824</v>
      </c>
      <c r="S133" s="332">
        <v>194</v>
      </c>
      <c r="T133" s="332">
        <v>39</v>
      </c>
      <c r="U133" s="332">
        <v>43525</v>
      </c>
      <c r="V133" s="124"/>
      <c r="W133" s="351">
        <f t="shared" si="52"/>
        <v>0.33670304422745551</v>
      </c>
      <c r="X133" s="351">
        <f t="shared" si="53"/>
        <v>0.28342331993107411</v>
      </c>
      <c r="Y133" s="351">
        <f t="shared" si="54"/>
        <v>0.17433658816771971</v>
      </c>
      <c r="Z133" s="351">
        <f t="shared" si="55"/>
        <v>0.12921309592188399</v>
      </c>
      <c r="AA133" s="351">
        <f t="shared" si="56"/>
        <v>5.2039058012636419E-2</v>
      </c>
      <c r="AB133" s="351">
        <f t="shared" si="57"/>
        <v>1.8931648477886271E-2</v>
      </c>
      <c r="AC133" s="351">
        <f t="shared" si="58"/>
        <v>4.4572085008615734E-3</v>
      </c>
      <c r="AD133" s="351">
        <f t="shared" si="59"/>
        <v>8.9603676048248136E-4</v>
      </c>
      <c r="AE133" s="127"/>
      <c r="AF133" s="335">
        <v>24</v>
      </c>
      <c r="AG133" s="335">
        <v>54</v>
      </c>
      <c r="AH133" s="335">
        <v>40</v>
      </c>
      <c r="AI133" s="335">
        <v>5</v>
      </c>
      <c r="AJ133" s="335">
        <v>12</v>
      </c>
      <c r="AK133" s="335">
        <v>8</v>
      </c>
      <c r="AL133" s="335">
        <v>-2</v>
      </c>
      <c r="AM133" s="335">
        <v>0</v>
      </c>
      <c r="AN133" s="172">
        <v>141</v>
      </c>
      <c r="AO133" s="124"/>
      <c r="AP133" s="335">
        <v>144</v>
      </c>
      <c r="AQ133" s="335">
        <v>12</v>
      </c>
      <c r="AR133" s="335">
        <v>9</v>
      </c>
      <c r="AS133" s="335">
        <v>-8</v>
      </c>
      <c r="AT133" s="335">
        <v>-5</v>
      </c>
      <c r="AU133" s="335">
        <v>11</v>
      </c>
      <c r="AV133" s="335">
        <v>4</v>
      </c>
      <c r="AW133" s="335">
        <v>1</v>
      </c>
      <c r="AX133" s="336">
        <v>168</v>
      </c>
      <c r="AY133" s="354">
        <f t="shared" si="67"/>
        <v>-144</v>
      </c>
      <c r="AZ133" s="354">
        <f t="shared" si="67"/>
        <v>-12</v>
      </c>
      <c r="BA133" s="354">
        <f t="shared" si="67"/>
        <v>-9</v>
      </c>
      <c r="BB133" s="354">
        <f t="shared" si="67"/>
        <v>8</v>
      </c>
      <c r="BC133" s="354">
        <f t="shared" si="67"/>
        <v>5</v>
      </c>
      <c r="BD133" s="354">
        <f t="shared" si="67"/>
        <v>-11</v>
      </c>
      <c r="BE133" s="354">
        <f t="shared" si="67"/>
        <v>-4</v>
      </c>
      <c r="BF133" s="354">
        <f t="shared" si="66"/>
        <v>-1</v>
      </c>
      <c r="BG133" s="354">
        <f t="shared" si="62"/>
        <v>-168</v>
      </c>
      <c r="BH133" s="317"/>
      <c r="BI133" s="355">
        <f t="shared" si="45"/>
        <v>0.8</v>
      </c>
      <c r="BJ133" s="355">
        <f t="shared" si="46"/>
        <v>0.19999999999999996</v>
      </c>
      <c r="BK133" s="337">
        <v>194710.47466666671</v>
      </c>
      <c r="BL133" s="129">
        <f t="shared" si="37"/>
        <v>194710.47466666671</v>
      </c>
      <c r="BM133" s="340">
        <v>189838.40888888889</v>
      </c>
      <c r="BN133" s="129">
        <f t="shared" si="38"/>
        <v>189838.40888888889</v>
      </c>
      <c r="BO133" s="339">
        <v>119096.54933333337</v>
      </c>
      <c r="BP133" s="129">
        <f t="shared" si="39"/>
        <v>119096.54933333337</v>
      </c>
      <c r="BQ133" s="339">
        <v>382669.12</v>
      </c>
      <c r="BR133" s="129">
        <f t="shared" si="40"/>
        <v>382669.12</v>
      </c>
      <c r="BS133" s="339">
        <v>119542.18133333336</v>
      </c>
      <c r="BT133" s="129">
        <f t="shared" si="41"/>
        <v>119542.18133333336</v>
      </c>
      <c r="BU133" s="342">
        <v>382055.1342222222</v>
      </c>
      <c r="BV133" s="129">
        <f t="shared" si="42"/>
        <v>382055.1342222222</v>
      </c>
      <c r="BW133" s="343">
        <v>5600</v>
      </c>
      <c r="BX133" s="345">
        <f t="shared" si="47"/>
        <v>5600</v>
      </c>
      <c r="BY133" s="343">
        <v>142361.99738388479</v>
      </c>
      <c r="BZ133" s="129">
        <f t="shared" si="48"/>
        <v>142361.99738388479</v>
      </c>
      <c r="CA133" s="326"/>
      <c r="CB133" s="325"/>
    </row>
    <row r="134" spans="1:80" x14ac:dyDescent="0.25">
      <c r="A134" s="124" t="s">
        <v>845</v>
      </c>
      <c r="B134" s="124" t="s">
        <v>846</v>
      </c>
      <c r="C134" s="319" t="s">
        <v>599</v>
      </c>
      <c r="D134" s="319" t="s">
        <v>554</v>
      </c>
      <c r="E134" s="125" t="s">
        <v>242</v>
      </c>
      <c r="F134" s="331">
        <v>50273.333333333336</v>
      </c>
      <c r="G134" s="348">
        <f t="shared" si="43"/>
        <v>55159</v>
      </c>
      <c r="H134" s="332">
        <v>248</v>
      </c>
      <c r="I134" s="353">
        <f t="shared" si="44"/>
        <v>278</v>
      </c>
      <c r="J134" s="333">
        <v>54.684444444444495</v>
      </c>
      <c r="K134" s="333">
        <v>67</v>
      </c>
      <c r="L134" s="317"/>
      <c r="M134" s="332">
        <v>8455</v>
      </c>
      <c r="N134" s="332">
        <v>14376</v>
      </c>
      <c r="O134" s="332">
        <v>13064</v>
      </c>
      <c r="P134" s="332">
        <v>10027</v>
      </c>
      <c r="Q134" s="332">
        <v>5730</v>
      </c>
      <c r="R134" s="332">
        <v>2504</v>
      </c>
      <c r="S134" s="332">
        <v>963</v>
      </c>
      <c r="T134" s="332">
        <v>40</v>
      </c>
      <c r="U134" s="332">
        <v>55159</v>
      </c>
      <c r="V134" s="124"/>
      <c r="W134" s="351">
        <f t="shared" si="52"/>
        <v>0.15328414220707409</v>
      </c>
      <c r="X134" s="351">
        <f t="shared" si="53"/>
        <v>0.26062836527130656</v>
      </c>
      <c r="Y134" s="351">
        <f t="shared" si="54"/>
        <v>0.23684258235283454</v>
      </c>
      <c r="Z134" s="351">
        <f t="shared" si="55"/>
        <v>0.18178357113073115</v>
      </c>
      <c r="AA134" s="351">
        <f t="shared" si="56"/>
        <v>0.10388150619119274</v>
      </c>
      <c r="AB134" s="351">
        <f t="shared" si="57"/>
        <v>4.5396036911474105E-2</v>
      </c>
      <c r="AC134" s="351">
        <f t="shared" si="58"/>
        <v>1.745861962689679E-2</v>
      </c>
      <c r="AD134" s="351">
        <f t="shared" si="59"/>
        <v>7.2517630849000168E-4</v>
      </c>
      <c r="AE134" s="127"/>
      <c r="AF134" s="335">
        <v>24</v>
      </c>
      <c r="AG134" s="335">
        <v>37</v>
      </c>
      <c r="AH134" s="335">
        <v>103</v>
      </c>
      <c r="AI134" s="335">
        <v>47</v>
      </c>
      <c r="AJ134" s="335">
        <v>27</v>
      </c>
      <c r="AK134" s="335">
        <v>18</v>
      </c>
      <c r="AL134" s="335">
        <v>1</v>
      </c>
      <c r="AM134" s="335">
        <v>-1</v>
      </c>
      <c r="AN134" s="172">
        <v>256</v>
      </c>
      <c r="AO134" s="124"/>
      <c r="AP134" s="335">
        <v>-21</v>
      </c>
      <c r="AQ134" s="335">
        <v>-6</v>
      </c>
      <c r="AR134" s="335">
        <v>-5</v>
      </c>
      <c r="AS134" s="335">
        <v>4</v>
      </c>
      <c r="AT134" s="335">
        <v>12</v>
      </c>
      <c r="AU134" s="335">
        <v>-3</v>
      </c>
      <c r="AV134" s="335">
        <v>-3</v>
      </c>
      <c r="AW134" s="335">
        <v>0</v>
      </c>
      <c r="AX134" s="336">
        <v>-22</v>
      </c>
      <c r="AY134" s="354">
        <f t="shared" si="67"/>
        <v>21</v>
      </c>
      <c r="AZ134" s="354">
        <f t="shared" si="67"/>
        <v>6</v>
      </c>
      <c r="BA134" s="354">
        <f t="shared" si="67"/>
        <v>5</v>
      </c>
      <c r="BB134" s="354">
        <f t="shared" si="67"/>
        <v>-4</v>
      </c>
      <c r="BC134" s="354">
        <f t="shared" si="67"/>
        <v>-12</v>
      </c>
      <c r="BD134" s="354">
        <f t="shared" si="67"/>
        <v>3</v>
      </c>
      <c r="BE134" s="354">
        <f t="shared" si="67"/>
        <v>3</v>
      </c>
      <c r="BF134" s="354">
        <f t="shared" si="66"/>
        <v>0</v>
      </c>
      <c r="BG134" s="354">
        <f t="shared" si="62"/>
        <v>22</v>
      </c>
      <c r="BH134" s="317"/>
      <c r="BI134" s="355">
        <f t="shared" si="45"/>
        <v>0.8</v>
      </c>
      <c r="BJ134" s="355">
        <f t="shared" si="46"/>
        <v>0.19999999999999996</v>
      </c>
      <c r="BK134" s="337">
        <v>124476.53866666666</v>
      </c>
      <c r="BL134" s="129">
        <f t="shared" si="37"/>
        <v>124476.53866666666</v>
      </c>
      <c r="BM134" s="340">
        <v>187809.1288888889</v>
      </c>
      <c r="BN134" s="129">
        <f t="shared" si="38"/>
        <v>187809.1288888889</v>
      </c>
      <c r="BO134" s="339">
        <v>139891.21066666665</v>
      </c>
      <c r="BP134" s="129">
        <f t="shared" si="39"/>
        <v>139891.21066666665</v>
      </c>
      <c r="BQ134" s="339">
        <v>331449.17333333334</v>
      </c>
      <c r="BR134" s="129">
        <f t="shared" si="40"/>
        <v>331449.17333333334</v>
      </c>
      <c r="BS134" s="339">
        <v>293359.26577777776</v>
      </c>
      <c r="BT134" s="129">
        <f t="shared" si="41"/>
        <v>293359.26577777776</v>
      </c>
      <c r="BU134" s="342">
        <v>738901.86844444461</v>
      </c>
      <c r="BV134" s="129">
        <f t="shared" si="42"/>
        <v>738901.86844444461</v>
      </c>
      <c r="BW134" s="343">
        <v>511215.08167111111</v>
      </c>
      <c r="BX134" s="345">
        <f t="shared" si="47"/>
        <v>511215.08167111111</v>
      </c>
      <c r="BY134" s="343">
        <v>244832.11730704058</v>
      </c>
      <c r="BZ134" s="129">
        <f t="shared" si="48"/>
        <v>244832.11730704058</v>
      </c>
      <c r="CA134" s="326"/>
      <c r="CB134" s="325"/>
    </row>
    <row r="135" spans="1:80" x14ac:dyDescent="0.25">
      <c r="A135" s="124" t="s">
        <v>847</v>
      </c>
      <c r="B135" s="124" t="s">
        <v>848</v>
      </c>
      <c r="C135" s="319"/>
      <c r="D135" s="319" t="s">
        <v>582</v>
      </c>
      <c r="E135" s="125" t="s">
        <v>243</v>
      </c>
      <c r="F135" s="331">
        <v>105499.00000000001</v>
      </c>
      <c r="G135" s="348">
        <f t="shared" si="43"/>
        <v>105188</v>
      </c>
      <c r="H135" s="332">
        <v>630</v>
      </c>
      <c r="I135" s="353">
        <f t="shared" si="44"/>
        <v>355</v>
      </c>
      <c r="J135" s="333">
        <v>0</v>
      </c>
      <c r="K135" s="333">
        <v>29</v>
      </c>
      <c r="L135" s="317"/>
      <c r="M135" s="332">
        <v>5455</v>
      </c>
      <c r="N135" s="332">
        <v>10950</v>
      </c>
      <c r="O135" s="332">
        <v>27833</v>
      </c>
      <c r="P135" s="332">
        <v>35909</v>
      </c>
      <c r="Q135" s="332">
        <v>15256</v>
      </c>
      <c r="R135" s="332">
        <v>6413</v>
      </c>
      <c r="S135" s="332">
        <v>3046</v>
      </c>
      <c r="T135" s="332">
        <v>326</v>
      </c>
      <c r="U135" s="332">
        <v>105188</v>
      </c>
      <c r="V135" s="124"/>
      <c r="W135" s="351">
        <f t="shared" si="52"/>
        <v>5.1859527702779781E-2</v>
      </c>
      <c r="X135" s="351">
        <f t="shared" si="53"/>
        <v>0.10409932691942046</v>
      </c>
      <c r="Y135" s="351">
        <f t="shared" si="54"/>
        <v>0.26460242613225843</v>
      </c>
      <c r="Z135" s="351">
        <f t="shared" si="55"/>
        <v>0.34137924478077347</v>
      </c>
      <c r="AA135" s="351">
        <f t="shared" si="56"/>
        <v>0.145035555386546</v>
      </c>
      <c r="AB135" s="351">
        <f t="shared" si="57"/>
        <v>6.0967030459748259E-2</v>
      </c>
      <c r="AC135" s="351">
        <f t="shared" si="58"/>
        <v>2.8957675780507282E-2</v>
      </c>
      <c r="AD135" s="351">
        <f t="shared" si="59"/>
        <v>3.0992128379663079E-3</v>
      </c>
      <c r="AE135" s="127"/>
      <c r="AF135" s="335">
        <v>25</v>
      </c>
      <c r="AG135" s="335">
        <v>61</v>
      </c>
      <c r="AH135" s="335">
        <v>280</v>
      </c>
      <c r="AI135" s="335">
        <v>38</v>
      </c>
      <c r="AJ135" s="335">
        <v>53</v>
      </c>
      <c r="AK135" s="335">
        <v>20</v>
      </c>
      <c r="AL135" s="335">
        <v>7</v>
      </c>
      <c r="AM135" s="335">
        <v>7</v>
      </c>
      <c r="AN135" s="172">
        <v>491</v>
      </c>
      <c r="AO135" s="124"/>
      <c r="AP135" s="335">
        <v>35</v>
      </c>
      <c r="AQ135" s="335">
        <v>5</v>
      </c>
      <c r="AR135" s="335">
        <v>17</v>
      </c>
      <c r="AS135" s="335">
        <v>31</v>
      </c>
      <c r="AT135" s="335">
        <v>39</v>
      </c>
      <c r="AU135" s="335">
        <v>5</v>
      </c>
      <c r="AV135" s="335">
        <v>5</v>
      </c>
      <c r="AW135" s="335">
        <v>-1</v>
      </c>
      <c r="AX135" s="336">
        <v>136</v>
      </c>
      <c r="AY135" s="354">
        <f t="shared" si="67"/>
        <v>-35</v>
      </c>
      <c r="AZ135" s="354">
        <f t="shared" si="67"/>
        <v>-5</v>
      </c>
      <c r="BA135" s="354">
        <f t="shared" si="67"/>
        <v>-17</v>
      </c>
      <c r="BB135" s="354">
        <f t="shared" si="67"/>
        <v>-31</v>
      </c>
      <c r="BC135" s="354">
        <f t="shared" si="67"/>
        <v>-39</v>
      </c>
      <c r="BD135" s="354">
        <f t="shared" si="67"/>
        <v>-5</v>
      </c>
      <c r="BE135" s="354">
        <f t="shared" si="67"/>
        <v>-5</v>
      </c>
      <c r="BF135" s="354">
        <f t="shared" si="66"/>
        <v>1</v>
      </c>
      <c r="BG135" s="354">
        <f t="shared" si="62"/>
        <v>-136</v>
      </c>
      <c r="BH135" s="317"/>
      <c r="BI135" s="355">
        <f t="shared" si="45"/>
        <v>1</v>
      </c>
      <c r="BJ135" s="355">
        <f t="shared" si="46"/>
        <v>0</v>
      </c>
      <c r="BK135" s="337">
        <v>396744.98</v>
      </c>
      <c r="BL135" s="129">
        <f t="shared" si="37"/>
        <v>396744.98</v>
      </c>
      <c r="BM135" s="340">
        <v>439993.04555555555</v>
      </c>
      <c r="BN135" s="129">
        <f t="shared" si="38"/>
        <v>439993.04555555555</v>
      </c>
      <c r="BO135" s="339">
        <v>960610.77333333355</v>
      </c>
      <c r="BP135" s="129">
        <f t="shared" si="39"/>
        <v>960610.77333333355</v>
      </c>
      <c r="BQ135" s="339">
        <v>1616414.2666666666</v>
      </c>
      <c r="BR135" s="129">
        <f t="shared" si="40"/>
        <v>1616414.2666666666</v>
      </c>
      <c r="BS135" s="339">
        <v>1428516.6711111113</v>
      </c>
      <c r="BT135" s="129">
        <f t="shared" si="41"/>
        <v>1428516.6711111113</v>
      </c>
      <c r="BU135" s="342">
        <v>2116676.6755555551</v>
      </c>
      <c r="BV135" s="129">
        <f t="shared" si="42"/>
        <v>2116676.6755555551</v>
      </c>
      <c r="BW135" s="343">
        <v>816579.4875911111</v>
      </c>
      <c r="BX135" s="345">
        <f t="shared" si="47"/>
        <v>816579.4875911111</v>
      </c>
      <c r="BY135" s="343">
        <v>14000</v>
      </c>
      <c r="BZ135" s="129">
        <f t="shared" si="48"/>
        <v>14000</v>
      </c>
      <c r="CA135" s="326"/>
      <c r="CB135" s="325"/>
    </row>
    <row r="136" spans="1:80" x14ac:dyDescent="0.25">
      <c r="A136" s="124" t="s">
        <v>849</v>
      </c>
      <c r="B136" s="124" t="s">
        <v>850</v>
      </c>
      <c r="C136" s="319"/>
      <c r="D136" s="319" t="s">
        <v>611</v>
      </c>
      <c r="E136" s="125" t="s">
        <v>244</v>
      </c>
      <c r="F136" s="331">
        <v>81814.111111111124</v>
      </c>
      <c r="G136" s="348">
        <f t="shared" si="43"/>
        <v>85015</v>
      </c>
      <c r="H136" s="332">
        <v>261</v>
      </c>
      <c r="I136" s="353">
        <f t="shared" si="44"/>
        <v>510</v>
      </c>
      <c r="J136" s="333">
        <v>198.18799999999993</v>
      </c>
      <c r="K136" s="333">
        <v>149</v>
      </c>
      <c r="L136" s="317"/>
      <c r="M136" s="332">
        <v>13204</v>
      </c>
      <c r="N136" s="332">
        <v>19773</v>
      </c>
      <c r="O136" s="332">
        <v>16582</v>
      </c>
      <c r="P136" s="332">
        <v>13195</v>
      </c>
      <c r="Q136" s="332">
        <v>11650</v>
      </c>
      <c r="R136" s="332">
        <v>6854</v>
      </c>
      <c r="S136" s="332">
        <v>3572</v>
      </c>
      <c r="T136" s="332">
        <v>185</v>
      </c>
      <c r="U136" s="332">
        <v>85015</v>
      </c>
      <c r="V136" s="124"/>
      <c r="W136" s="351">
        <f t="shared" si="52"/>
        <v>0.15531376815856027</v>
      </c>
      <c r="X136" s="351">
        <f t="shared" si="53"/>
        <v>0.23258248544374521</v>
      </c>
      <c r="Y136" s="351">
        <f t="shared" si="54"/>
        <v>0.1950479327177557</v>
      </c>
      <c r="Z136" s="351">
        <f t="shared" si="55"/>
        <v>0.1552079044874434</v>
      </c>
      <c r="AA136" s="351">
        <f t="shared" si="56"/>
        <v>0.13703464094571546</v>
      </c>
      <c r="AB136" s="351">
        <f t="shared" si="57"/>
        <v>8.062106687055226E-2</v>
      </c>
      <c r="AC136" s="351">
        <f t="shared" si="58"/>
        <v>4.2016114803270013E-2</v>
      </c>
      <c r="AD136" s="351">
        <f t="shared" si="59"/>
        <v>2.1760865729577132E-3</v>
      </c>
      <c r="AE136" s="127"/>
      <c r="AF136" s="335">
        <v>76</v>
      </c>
      <c r="AG136" s="335">
        <v>102</v>
      </c>
      <c r="AH136" s="335">
        <v>82</v>
      </c>
      <c r="AI136" s="335">
        <v>64</v>
      </c>
      <c r="AJ136" s="335">
        <v>115</v>
      </c>
      <c r="AK136" s="335">
        <v>65</v>
      </c>
      <c r="AL136" s="335">
        <v>18</v>
      </c>
      <c r="AM136" s="335">
        <v>-1</v>
      </c>
      <c r="AN136" s="172">
        <v>521</v>
      </c>
      <c r="AO136" s="124"/>
      <c r="AP136" s="335">
        <v>19</v>
      </c>
      <c r="AQ136" s="335">
        <v>4</v>
      </c>
      <c r="AR136" s="335">
        <v>1</v>
      </c>
      <c r="AS136" s="335">
        <v>-14</v>
      </c>
      <c r="AT136" s="335">
        <v>0</v>
      </c>
      <c r="AU136" s="335">
        <v>2</v>
      </c>
      <c r="AV136" s="335">
        <v>-1</v>
      </c>
      <c r="AW136" s="335">
        <v>0</v>
      </c>
      <c r="AX136" s="336">
        <v>11</v>
      </c>
      <c r="AY136" s="354">
        <f t="shared" si="67"/>
        <v>-19</v>
      </c>
      <c r="AZ136" s="354">
        <f t="shared" si="67"/>
        <v>-4</v>
      </c>
      <c r="BA136" s="354">
        <f t="shared" si="67"/>
        <v>-1</v>
      </c>
      <c r="BB136" s="354">
        <f t="shared" si="67"/>
        <v>14</v>
      </c>
      <c r="BC136" s="354">
        <f t="shared" si="67"/>
        <v>0</v>
      </c>
      <c r="BD136" s="354">
        <f t="shared" si="67"/>
        <v>-2</v>
      </c>
      <c r="BE136" s="354">
        <f t="shared" si="67"/>
        <v>1</v>
      </c>
      <c r="BF136" s="354">
        <f t="shared" si="66"/>
        <v>0</v>
      </c>
      <c r="BG136" s="354">
        <f t="shared" si="62"/>
        <v>-11</v>
      </c>
      <c r="BH136" s="317"/>
      <c r="BI136" s="355">
        <f t="shared" si="45"/>
        <v>1</v>
      </c>
      <c r="BJ136" s="355">
        <f t="shared" si="46"/>
        <v>0</v>
      </c>
      <c r="BK136" s="337">
        <v>590719.85333333351</v>
      </c>
      <c r="BL136" s="129">
        <f t="shared" si="37"/>
        <v>590719.85333333351</v>
      </c>
      <c r="BM136" s="340">
        <v>824210.28444444435</v>
      </c>
      <c r="BN136" s="129">
        <f t="shared" si="38"/>
        <v>824210.28444444435</v>
      </c>
      <c r="BO136" s="339">
        <v>654545.8044444446</v>
      </c>
      <c r="BP136" s="129">
        <f t="shared" si="39"/>
        <v>654545.8044444446</v>
      </c>
      <c r="BQ136" s="339">
        <v>737502.66666666663</v>
      </c>
      <c r="BR136" s="129">
        <f t="shared" si="40"/>
        <v>737502.66666666663</v>
      </c>
      <c r="BS136" s="339">
        <v>784403.68222222233</v>
      </c>
      <c r="BT136" s="129">
        <f t="shared" si="41"/>
        <v>784403.68222222233</v>
      </c>
      <c r="BU136" s="342">
        <v>966254.11555555556</v>
      </c>
      <c r="BV136" s="129">
        <f t="shared" si="42"/>
        <v>966254.11555555556</v>
      </c>
      <c r="BW136" s="343">
        <v>442138.35688888893</v>
      </c>
      <c r="BX136" s="345">
        <f t="shared" si="47"/>
        <v>442138.35688888893</v>
      </c>
      <c r="BY136" s="343">
        <v>383863.91603664856</v>
      </c>
      <c r="BZ136" s="129">
        <f t="shared" ref="BZ136:BZ199" si="68">BY136</f>
        <v>383863.91603664856</v>
      </c>
      <c r="CA136" s="326"/>
      <c r="CB136" s="325"/>
    </row>
    <row r="137" spans="1:80" x14ac:dyDescent="0.25">
      <c r="A137" s="124" t="s">
        <v>851</v>
      </c>
      <c r="B137" s="124" t="s">
        <v>852</v>
      </c>
      <c r="C137" s="319" t="s">
        <v>656</v>
      </c>
      <c r="D137" s="319" t="s">
        <v>578</v>
      </c>
      <c r="E137" s="125" t="s">
        <v>245</v>
      </c>
      <c r="F137" s="331">
        <v>48980.777777777781</v>
      </c>
      <c r="G137" s="348">
        <f t="shared" si="43"/>
        <v>43689</v>
      </c>
      <c r="H137" s="332">
        <v>503</v>
      </c>
      <c r="I137" s="353">
        <f t="shared" si="44"/>
        <v>433</v>
      </c>
      <c r="J137" s="333">
        <v>294.85466666666662</v>
      </c>
      <c r="K137" s="333">
        <v>25</v>
      </c>
      <c r="L137" s="317"/>
      <c r="M137" s="332">
        <v>667</v>
      </c>
      <c r="N137" s="332">
        <v>2956</v>
      </c>
      <c r="O137" s="332">
        <v>6953</v>
      </c>
      <c r="P137" s="332">
        <v>14360</v>
      </c>
      <c r="Q137" s="332">
        <v>8797</v>
      </c>
      <c r="R137" s="332">
        <v>4378</v>
      </c>
      <c r="S137" s="332">
        <v>4504</v>
      </c>
      <c r="T137" s="332">
        <v>1074</v>
      </c>
      <c r="U137" s="332">
        <v>43689</v>
      </c>
      <c r="V137" s="124"/>
      <c r="W137" s="351">
        <f t="shared" si="52"/>
        <v>1.52670008468951E-2</v>
      </c>
      <c r="X137" s="351">
        <f t="shared" si="53"/>
        <v>6.7660051729268242E-2</v>
      </c>
      <c r="Y137" s="351">
        <f t="shared" si="54"/>
        <v>0.15914761152692897</v>
      </c>
      <c r="Z137" s="351">
        <f t="shared" si="55"/>
        <v>0.3286868548147131</v>
      </c>
      <c r="AA137" s="351">
        <f t="shared" si="56"/>
        <v>0.20135503215912473</v>
      </c>
      <c r="AB137" s="351">
        <f t="shared" si="57"/>
        <v>0.10020829041635194</v>
      </c>
      <c r="AC137" s="351">
        <f t="shared" si="58"/>
        <v>0.10309231156584037</v>
      </c>
      <c r="AD137" s="351">
        <f t="shared" si="59"/>
        <v>2.4582846940877565E-2</v>
      </c>
      <c r="AE137" s="127"/>
      <c r="AF137" s="335">
        <v>40</v>
      </c>
      <c r="AG137" s="335">
        <v>19</v>
      </c>
      <c r="AH137" s="335">
        <v>139</v>
      </c>
      <c r="AI137" s="335">
        <v>195</v>
      </c>
      <c r="AJ137" s="335">
        <v>45</v>
      </c>
      <c r="AK137" s="335">
        <v>39</v>
      </c>
      <c r="AL137" s="335">
        <v>45</v>
      </c>
      <c r="AM137" s="335">
        <v>13</v>
      </c>
      <c r="AN137" s="172">
        <v>535</v>
      </c>
      <c r="AO137" s="124"/>
      <c r="AP137" s="335">
        <v>4</v>
      </c>
      <c r="AQ137" s="335">
        <v>-9</v>
      </c>
      <c r="AR137" s="335">
        <v>50</v>
      </c>
      <c r="AS137" s="335">
        <v>70</v>
      </c>
      <c r="AT137" s="335">
        <v>16</v>
      </c>
      <c r="AU137" s="335">
        <v>-7</v>
      </c>
      <c r="AV137" s="335">
        <v>-18</v>
      </c>
      <c r="AW137" s="335">
        <v>-4</v>
      </c>
      <c r="AX137" s="336">
        <v>102</v>
      </c>
      <c r="AY137" s="354">
        <f t="shared" si="67"/>
        <v>-4</v>
      </c>
      <c r="AZ137" s="354">
        <f t="shared" si="67"/>
        <v>9</v>
      </c>
      <c r="BA137" s="354">
        <f t="shared" si="67"/>
        <v>-50</v>
      </c>
      <c r="BB137" s="354">
        <f t="shared" si="67"/>
        <v>-70</v>
      </c>
      <c r="BC137" s="354">
        <f t="shared" si="67"/>
        <v>-16</v>
      </c>
      <c r="BD137" s="354">
        <f t="shared" si="67"/>
        <v>7</v>
      </c>
      <c r="BE137" s="354">
        <f t="shared" si="67"/>
        <v>18</v>
      </c>
      <c r="BF137" s="354">
        <f t="shared" si="66"/>
        <v>4</v>
      </c>
      <c r="BG137" s="354">
        <f t="shared" si="62"/>
        <v>-102</v>
      </c>
      <c r="BH137" s="317"/>
      <c r="BI137" s="355">
        <f t="shared" si="45"/>
        <v>0.8</v>
      </c>
      <c r="BJ137" s="355">
        <f t="shared" si="46"/>
        <v>0.19999999999999996</v>
      </c>
      <c r="BK137" s="337">
        <v>305114.64</v>
      </c>
      <c r="BL137" s="129">
        <f t="shared" si="37"/>
        <v>305114.64</v>
      </c>
      <c r="BM137" s="340">
        <v>266699.15199999994</v>
      </c>
      <c r="BN137" s="129">
        <f t="shared" si="38"/>
        <v>266699.15199999994</v>
      </c>
      <c r="BO137" s="339">
        <v>368315.68177777785</v>
      </c>
      <c r="BP137" s="129">
        <f t="shared" si="39"/>
        <v>368315.68177777785</v>
      </c>
      <c r="BQ137" s="339">
        <v>380797.97333333339</v>
      </c>
      <c r="BR137" s="129">
        <f t="shared" si="40"/>
        <v>380797.97333333339</v>
      </c>
      <c r="BS137" s="339">
        <v>606487.58755555551</v>
      </c>
      <c r="BT137" s="129">
        <f t="shared" si="41"/>
        <v>606487.58755555551</v>
      </c>
      <c r="BU137" s="342">
        <v>427843.58400000003</v>
      </c>
      <c r="BV137" s="129">
        <f t="shared" si="42"/>
        <v>427843.58400000003</v>
      </c>
      <c r="BW137" s="343">
        <v>234315.228416</v>
      </c>
      <c r="BX137" s="345">
        <f t="shared" si="47"/>
        <v>234315.228416</v>
      </c>
      <c r="BY137" s="343">
        <v>91910.922730081817</v>
      </c>
      <c r="BZ137" s="129">
        <f t="shared" si="68"/>
        <v>91910.922730081817</v>
      </c>
      <c r="CA137" s="326"/>
      <c r="CB137" s="325"/>
    </row>
    <row r="138" spans="1:80" x14ac:dyDescent="0.25">
      <c r="A138" s="124" t="s">
        <v>853</v>
      </c>
      <c r="B138" s="124" t="s">
        <v>854</v>
      </c>
      <c r="C138" s="319" t="s">
        <v>562</v>
      </c>
      <c r="D138" s="319" t="s">
        <v>563</v>
      </c>
      <c r="E138" s="125" t="s">
        <v>246</v>
      </c>
      <c r="F138" s="331">
        <v>36854.333333333336</v>
      </c>
      <c r="G138" s="348">
        <f t="shared" si="43"/>
        <v>41874</v>
      </c>
      <c r="H138" s="332">
        <v>454</v>
      </c>
      <c r="I138" s="353">
        <f t="shared" si="44"/>
        <v>319</v>
      </c>
      <c r="J138" s="333">
        <v>133.80488888888888</v>
      </c>
      <c r="K138" s="333">
        <v>31</v>
      </c>
      <c r="L138" s="317"/>
      <c r="M138" s="332">
        <v>8506</v>
      </c>
      <c r="N138" s="332">
        <v>12969</v>
      </c>
      <c r="O138" s="332">
        <v>8904</v>
      </c>
      <c r="P138" s="332">
        <v>4787</v>
      </c>
      <c r="Q138" s="332">
        <v>3739</v>
      </c>
      <c r="R138" s="332">
        <v>2100</v>
      </c>
      <c r="S138" s="332">
        <v>822</v>
      </c>
      <c r="T138" s="332">
        <v>47</v>
      </c>
      <c r="U138" s="332">
        <v>41874</v>
      </c>
      <c r="V138" s="124"/>
      <c r="W138" s="351">
        <f t="shared" si="52"/>
        <v>0.20313320915126332</v>
      </c>
      <c r="X138" s="351">
        <f t="shared" si="53"/>
        <v>0.30971485886230121</v>
      </c>
      <c r="Y138" s="351">
        <f t="shared" si="54"/>
        <v>0.21263791374122368</v>
      </c>
      <c r="Z138" s="351">
        <f t="shared" si="55"/>
        <v>0.11431914791995033</v>
      </c>
      <c r="AA138" s="351">
        <f t="shared" si="56"/>
        <v>8.9291684577542149E-2</v>
      </c>
      <c r="AB138" s="351">
        <f t="shared" si="57"/>
        <v>5.0150451354062188E-2</v>
      </c>
      <c r="AC138" s="351">
        <f t="shared" si="58"/>
        <v>1.9630319530018626E-2</v>
      </c>
      <c r="AD138" s="351">
        <f t="shared" si="59"/>
        <v>1.1224148636385346E-3</v>
      </c>
      <c r="AE138" s="127"/>
      <c r="AF138" s="335">
        <v>33</v>
      </c>
      <c r="AG138" s="335">
        <v>106</v>
      </c>
      <c r="AH138" s="335">
        <v>103</v>
      </c>
      <c r="AI138" s="335">
        <v>72</v>
      </c>
      <c r="AJ138" s="335">
        <v>42</v>
      </c>
      <c r="AK138" s="335">
        <v>6</v>
      </c>
      <c r="AL138" s="335">
        <v>-4</v>
      </c>
      <c r="AM138" s="335">
        <v>0</v>
      </c>
      <c r="AN138" s="172">
        <v>358</v>
      </c>
      <c r="AO138" s="124"/>
      <c r="AP138" s="335">
        <v>0</v>
      </c>
      <c r="AQ138" s="335">
        <v>10</v>
      </c>
      <c r="AR138" s="335">
        <v>10</v>
      </c>
      <c r="AS138" s="335">
        <v>6</v>
      </c>
      <c r="AT138" s="335">
        <v>5</v>
      </c>
      <c r="AU138" s="335">
        <v>9</v>
      </c>
      <c r="AV138" s="335">
        <v>-1</v>
      </c>
      <c r="AW138" s="335">
        <v>0</v>
      </c>
      <c r="AX138" s="336">
        <v>39</v>
      </c>
      <c r="AY138" s="354">
        <f t="shared" si="67"/>
        <v>0</v>
      </c>
      <c r="AZ138" s="354">
        <f t="shared" si="67"/>
        <v>-10</v>
      </c>
      <c r="BA138" s="354">
        <f t="shared" si="67"/>
        <v>-10</v>
      </c>
      <c r="BB138" s="354">
        <f t="shared" si="67"/>
        <v>-6</v>
      </c>
      <c r="BC138" s="354">
        <f t="shared" si="67"/>
        <v>-5</v>
      </c>
      <c r="BD138" s="354">
        <f t="shared" si="67"/>
        <v>-9</v>
      </c>
      <c r="BE138" s="354">
        <f t="shared" si="67"/>
        <v>1</v>
      </c>
      <c r="BF138" s="354">
        <f t="shared" si="66"/>
        <v>0</v>
      </c>
      <c r="BG138" s="354">
        <f t="shared" si="62"/>
        <v>-39</v>
      </c>
      <c r="BH138" s="317"/>
      <c r="BI138" s="355">
        <f t="shared" si="45"/>
        <v>0.8</v>
      </c>
      <c r="BJ138" s="355">
        <f t="shared" si="46"/>
        <v>0.19999999999999996</v>
      </c>
      <c r="BK138" s="337">
        <v>0</v>
      </c>
      <c r="BL138" s="129">
        <f t="shared" ref="BL138:BL201" si="69">BK138</f>
        <v>0</v>
      </c>
      <c r="BM138" s="340">
        <v>147406.25066666672</v>
      </c>
      <c r="BN138" s="129">
        <f t="shared" ref="BN138:BN201" si="70">BM138</f>
        <v>147406.25066666672</v>
      </c>
      <c r="BO138" s="339">
        <v>170947.25600000005</v>
      </c>
      <c r="BP138" s="129">
        <f t="shared" ref="BP138:BP201" si="71">BO138</f>
        <v>170947.25600000005</v>
      </c>
      <c r="BQ138" s="339">
        <v>132603.09333333335</v>
      </c>
      <c r="BR138" s="129">
        <f t="shared" ref="BR138:BR201" si="72">BQ138</f>
        <v>132603.09333333335</v>
      </c>
      <c r="BS138" s="339">
        <v>159362.81422222222</v>
      </c>
      <c r="BT138" s="129">
        <f t="shared" ref="BT138:BT201" si="73">BS138</f>
        <v>159362.81422222222</v>
      </c>
      <c r="BU138" s="342">
        <v>162999.26222222226</v>
      </c>
      <c r="BV138" s="129">
        <f t="shared" ref="BV138:BV201" si="74">BU138</f>
        <v>162999.26222222226</v>
      </c>
      <c r="BW138" s="343">
        <v>99145.802936888911</v>
      </c>
      <c r="BX138" s="345">
        <f t="shared" si="47"/>
        <v>99145.802936888911</v>
      </c>
      <c r="BY138" s="343">
        <v>110304.20690744539</v>
      </c>
      <c r="BZ138" s="129">
        <f t="shared" si="68"/>
        <v>110304.20690744539</v>
      </c>
      <c r="CA138" s="326"/>
      <c r="CB138" s="325"/>
    </row>
    <row r="139" spans="1:80" x14ac:dyDescent="0.25">
      <c r="A139" s="124" t="s">
        <v>855</v>
      </c>
      <c r="B139" s="124" t="s">
        <v>856</v>
      </c>
      <c r="C139" s="319"/>
      <c r="D139" s="319" t="s">
        <v>582</v>
      </c>
      <c r="E139" s="125" t="s">
        <v>247</v>
      </c>
      <c r="F139" s="331">
        <v>118432.55555555556</v>
      </c>
      <c r="G139" s="348">
        <f t="shared" ref="G139:G202" si="75">U139</f>
        <v>112002</v>
      </c>
      <c r="H139" s="332">
        <v>563</v>
      </c>
      <c r="I139" s="353">
        <f t="shared" ref="I139:I202" si="76">AN139+BG139</f>
        <v>978</v>
      </c>
      <c r="J139" s="333">
        <v>456.38088888888882</v>
      </c>
      <c r="K139" s="333">
        <v>62</v>
      </c>
      <c r="L139" s="317"/>
      <c r="M139" s="332">
        <v>1020</v>
      </c>
      <c r="N139" s="332">
        <v>6052</v>
      </c>
      <c r="O139" s="332">
        <v>24744</v>
      </c>
      <c r="P139" s="332">
        <v>46193</v>
      </c>
      <c r="Q139" s="332">
        <v>18523</v>
      </c>
      <c r="R139" s="332">
        <v>9869</v>
      </c>
      <c r="S139" s="332">
        <v>5141</v>
      </c>
      <c r="T139" s="332">
        <v>460</v>
      </c>
      <c r="U139" s="332">
        <v>112002</v>
      </c>
      <c r="V139" s="124"/>
      <c r="W139" s="351">
        <f t="shared" si="52"/>
        <v>9.1069802324958479E-3</v>
      </c>
      <c r="X139" s="351">
        <f t="shared" si="53"/>
        <v>5.4034749379475368E-2</v>
      </c>
      <c r="Y139" s="351">
        <f t="shared" si="54"/>
        <v>0.22092462634595811</v>
      </c>
      <c r="Z139" s="351">
        <f t="shared" si="55"/>
        <v>0.41243013517615756</v>
      </c>
      <c r="AA139" s="351">
        <f t="shared" si="56"/>
        <v>0.16538097533972607</v>
      </c>
      <c r="AB139" s="351">
        <f t="shared" si="57"/>
        <v>8.8114497955393653E-2</v>
      </c>
      <c r="AC139" s="351">
        <f t="shared" si="58"/>
        <v>4.5900966054177601E-2</v>
      </c>
      <c r="AD139" s="351">
        <f t="shared" si="59"/>
        <v>4.107069516615775E-3</v>
      </c>
      <c r="AE139" s="127"/>
      <c r="AF139" s="335">
        <v>46</v>
      </c>
      <c r="AG139" s="335">
        <v>77</v>
      </c>
      <c r="AH139" s="335">
        <v>522</v>
      </c>
      <c r="AI139" s="335">
        <v>327</v>
      </c>
      <c r="AJ139" s="335">
        <v>23</v>
      </c>
      <c r="AK139" s="335">
        <v>22</v>
      </c>
      <c r="AL139" s="335">
        <v>32</v>
      </c>
      <c r="AM139" s="335">
        <v>2</v>
      </c>
      <c r="AN139" s="172">
        <v>1051</v>
      </c>
      <c r="AO139" s="124"/>
      <c r="AP139" s="335">
        <v>4</v>
      </c>
      <c r="AQ139" s="335">
        <v>17</v>
      </c>
      <c r="AR139" s="335">
        <v>20</v>
      </c>
      <c r="AS139" s="335">
        <v>12</v>
      </c>
      <c r="AT139" s="335">
        <v>16</v>
      </c>
      <c r="AU139" s="335">
        <v>4</v>
      </c>
      <c r="AV139" s="335">
        <v>7</v>
      </c>
      <c r="AW139" s="335">
        <v>-7</v>
      </c>
      <c r="AX139" s="336">
        <v>73</v>
      </c>
      <c r="AY139" s="354">
        <f t="shared" si="67"/>
        <v>-4</v>
      </c>
      <c r="AZ139" s="354">
        <f t="shared" si="67"/>
        <v>-17</v>
      </c>
      <c r="BA139" s="354">
        <f t="shared" si="67"/>
        <v>-20</v>
      </c>
      <c r="BB139" s="354">
        <f t="shared" si="67"/>
        <v>-12</v>
      </c>
      <c r="BC139" s="354">
        <f t="shared" si="67"/>
        <v>-16</v>
      </c>
      <c r="BD139" s="354">
        <f t="shared" si="67"/>
        <v>-4</v>
      </c>
      <c r="BE139" s="354">
        <f t="shared" si="67"/>
        <v>-7</v>
      </c>
      <c r="BF139" s="354">
        <f t="shared" si="66"/>
        <v>7</v>
      </c>
      <c r="BG139" s="354">
        <f t="shared" si="62"/>
        <v>-73</v>
      </c>
      <c r="BH139" s="317"/>
      <c r="BI139" s="355">
        <f t="shared" ref="BI139:BI202" si="77">IF(C139="",1,0.8)</f>
        <v>1</v>
      </c>
      <c r="BJ139" s="355">
        <f t="shared" ref="BJ139:BJ202" si="78">1-BI139</f>
        <v>0</v>
      </c>
      <c r="BK139" s="337">
        <v>1848758.0466666666</v>
      </c>
      <c r="BL139" s="129">
        <f t="shared" si="69"/>
        <v>1848758.0466666666</v>
      </c>
      <c r="BM139" s="340">
        <v>1120350.2311111111</v>
      </c>
      <c r="BN139" s="129">
        <f t="shared" si="70"/>
        <v>1120350.2311111111</v>
      </c>
      <c r="BO139" s="339">
        <v>2354192.0177777782</v>
      </c>
      <c r="BP139" s="129">
        <f t="shared" si="71"/>
        <v>2354192.0177777782</v>
      </c>
      <c r="BQ139" s="339">
        <v>1462767.8666666665</v>
      </c>
      <c r="BR139" s="129">
        <f t="shared" si="72"/>
        <v>1462767.8666666665</v>
      </c>
      <c r="BS139" s="339">
        <v>1159645.888888889</v>
      </c>
      <c r="BT139" s="129">
        <f t="shared" si="73"/>
        <v>1159645.888888889</v>
      </c>
      <c r="BU139" s="342">
        <v>1137018.5244444446</v>
      </c>
      <c r="BV139" s="129">
        <f t="shared" si="74"/>
        <v>1137018.5244444446</v>
      </c>
      <c r="BW139" s="343">
        <v>990708.3332977778</v>
      </c>
      <c r="BX139" s="345">
        <f t="shared" ref="BX139:BX202" si="79">BW139</f>
        <v>990708.3332977778</v>
      </c>
      <c r="BY139" s="343">
        <v>752695.34344654216</v>
      </c>
      <c r="BZ139" s="129">
        <f t="shared" si="68"/>
        <v>752695.34344654216</v>
      </c>
      <c r="CA139" s="326"/>
      <c r="CB139" s="325"/>
    </row>
    <row r="140" spans="1:80" x14ac:dyDescent="0.25">
      <c r="A140" s="124" t="s">
        <v>857</v>
      </c>
      <c r="B140" s="124" t="s">
        <v>858</v>
      </c>
      <c r="C140" s="319" t="s">
        <v>614</v>
      </c>
      <c r="D140" s="319" t="s">
        <v>563</v>
      </c>
      <c r="E140" s="125" t="s">
        <v>248</v>
      </c>
      <c r="F140" s="331">
        <v>44452.333333333336</v>
      </c>
      <c r="G140" s="348">
        <f t="shared" si="75"/>
        <v>50093</v>
      </c>
      <c r="H140" s="332">
        <v>442</v>
      </c>
      <c r="I140" s="353">
        <f t="shared" si="76"/>
        <v>382</v>
      </c>
      <c r="J140" s="333">
        <v>188.52399999999997</v>
      </c>
      <c r="K140" s="333">
        <v>103</v>
      </c>
      <c r="L140" s="317"/>
      <c r="M140" s="332">
        <v>8459</v>
      </c>
      <c r="N140" s="332">
        <v>15821</v>
      </c>
      <c r="O140" s="332">
        <v>10962</v>
      </c>
      <c r="P140" s="332">
        <v>7324</v>
      </c>
      <c r="Q140" s="332">
        <v>4283</v>
      </c>
      <c r="R140" s="332">
        <v>2167</v>
      </c>
      <c r="S140" s="332">
        <v>1011</v>
      </c>
      <c r="T140" s="332">
        <v>66</v>
      </c>
      <c r="U140" s="332">
        <v>50093</v>
      </c>
      <c r="V140" s="124"/>
      <c r="W140" s="351">
        <f t="shared" si="52"/>
        <v>0.16886590940850019</v>
      </c>
      <c r="X140" s="351">
        <f t="shared" si="53"/>
        <v>0.31583255145429501</v>
      </c>
      <c r="Y140" s="351">
        <f t="shared" si="54"/>
        <v>0.21883297067454535</v>
      </c>
      <c r="Z140" s="351">
        <f t="shared" si="55"/>
        <v>0.14620805302138024</v>
      </c>
      <c r="AA140" s="351">
        <f t="shared" si="56"/>
        <v>8.5500968199149582E-2</v>
      </c>
      <c r="AB140" s="351">
        <f t="shared" si="57"/>
        <v>4.3259537260695105E-2</v>
      </c>
      <c r="AC140" s="351">
        <f t="shared" si="58"/>
        <v>2.0182460623240771E-2</v>
      </c>
      <c r="AD140" s="351">
        <f t="shared" si="59"/>
        <v>1.3175493581937597E-3</v>
      </c>
      <c r="AE140" s="127"/>
      <c r="AF140" s="335">
        <v>71</v>
      </c>
      <c r="AG140" s="335">
        <v>155</v>
      </c>
      <c r="AH140" s="335">
        <v>62</v>
      </c>
      <c r="AI140" s="335">
        <v>46</v>
      </c>
      <c r="AJ140" s="335">
        <v>76</v>
      </c>
      <c r="AK140" s="335">
        <v>27</v>
      </c>
      <c r="AL140" s="335">
        <v>13</v>
      </c>
      <c r="AM140" s="335">
        <v>0</v>
      </c>
      <c r="AN140" s="172">
        <v>450</v>
      </c>
      <c r="AO140" s="124"/>
      <c r="AP140" s="335">
        <v>43</v>
      </c>
      <c r="AQ140" s="335">
        <v>7</v>
      </c>
      <c r="AR140" s="335">
        <v>3</v>
      </c>
      <c r="AS140" s="335">
        <v>0</v>
      </c>
      <c r="AT140" s="335">
        <v>12</v>
      </c>
      <c r="AU140" s="335">
        <v>1</v>
      </c>
      <c r="AV140" s="335">
        <v>2</v>
      </c>
      <c r="AW140" s="335">
        <v>0</v>
      </c>
      <c r="AX140" s="336">
        <v>68</v>
      </c>
      <c r="AY140" s="354">
        <f t="shared" si="67"/>
        <v>-43</v>
      </c>
      <c r="AZ140" s="354">
        <f t="shared" si="67"/>
        <v>-7</v>
      </c>
      <c r="BA140" s="354">
        <f t="shared" si="67"/>
        <v>-3</v>
      </c>
      <c r="BB140" s="354">
        <f t="shared" si="67"/>
        <v>0</v>
      </c>
      <c r="BC140" s="354">
        <f t="shared" si="67"/>
        <v>-12</v>
      </c>
      <c r="BD140" s="354">
        <f t="shared" si="67"/>
        <v>-1</v>
      </c>
      <c r="BE140" s="354">
        <f t="shared" si="67"/>
        <v>-2</v>
      </c>
      <c r="BF140" s="354">
        <f t="shared" si="66"/>
        <v>0</v>
      </c>
      <c r="BG140" s="354">
        <f t="shared" si="62"/>
        <v>-68</v>
      </c>
      <c r="BH140" s="317"/>
      <c r="BI140" s="355">
        <f t="shared" si="77"/>
        <v>0.8</v>
      </c>
      <c r="BJ140" s="355">
        <f t="shared" si="78"/>
        <v>0.19999999999999996</v>
      </c>
      <c r="BK140" s="337">
        <v>349762.44266666664</v>
      </c>
      <c r="BL140" s="129">
        <f t="shared" si="69"/>
        <v>349762.44266666664</v>
      </c>
      <c r="BM140" s="340">
        <v>361527.14044444443</v>
      </c>
      <c r="BN140" s="129">
        <f t="shared" si="70"/>
        <v>361527.14044444443</v>
      </c>
      <c r="BO140" s="339">
        <v>311968.8835555556</v>
      </c>
      <c r="BP140" s="129">
        <f t="shared" si="71"/>
        <v>311968.8835555556</v>
      </c>
      <c r="BQ140" s="339">
        <v>370846.4</v>
      </c>
      <c r="BR140" s="129">
        <f t="shared" si="72"/>
        <v>370846.4</v>
      </c>
      <c r="BS140" s="339">
        <v>580637.3280000001</v>
      </c>
      <c r="BT140" s="129">
        <f t="shared" si="73"/>
        <v>580637.3280000001</v>
      </c>
      <c r="BU140" s="342">
        <v>935635.7297777778</v>
      </c>
      <c r="BV140" s="129">
        <f t="shared" si="74"/>
        <v>935635.7297777778</v>
      </c>
      <c r="BW140" s="343">
        <v>594651.60227555549</v>
      </c>
      <c r="BX140" s="345">
        <f t="shared" si="79"/>
        <v>594651.60227555549</v>
      </c>
      <c r="BY140" s="343">
        <v>459907.63653786446</v>
      </c>
      <c r="BZ140" s="129">
        <f t="shared" si="68"/>
        <v>459907.63653786446</v>
      </c>
      <c r="CA140" s="326"/>
      <c r="CB140" s="325"/>
    </row>
    <row r="141" spans="1:80" x14ac:dyDescent="0.25">
      <c r="A141" s="124" t="s">
        <v>859</v>
      </c>
      <c r="B141" s="124" t="s">
        <v>860</v>
      </c>
      <c r="C141" s="319" t="s">
        <v>553</v>
      </c>
      <c r="D141" s="319" t="s">
        <v>554</v>
      </c>
      <c r="E141" s="125" t="s">
        <v>249</v>
      </c>
      <c r="F141" s="331">
        <v>69014.333333333343</v>
      </c>
      <c r="G141" s="348">
        <f t="shared" si="75"/>
        <v>62106</v>
      </c>
      <c r="H141" s="332">
        <v>317</v>
      </c>
      <c r="I141" s="353">
        <f t="shared" si="76"/>
        <v>846</v>
      </c>
      <c r="J141" s="333">
        <v>649.60933333333332</v>
      </c>
      <c r="K141" s="333">
        <v>378</v>
      </c>
      <c r="L141" s="317"/>
      <c r="M141" s="332">
        <v>2291</v>
      </c>
      <c r="N141" s="332">
        <v>6194</v>
      </c>
      <c r="O141" s="332">
        <v>13043</v>
      </c>
      <c r="P141" s="332">
        <v>13441</v>
      </c>
      <c r="Q141" s="332">
        <v>10870</v>
      </c>
      <c r="R141" s="332">
        <v>7978</v>
      </c>
      <c r="S141" s="332">
        <v>7489</v>
      </c>
      <c r="T141" s="332">
        <v>800</v>
      </c>
      <c r="U141" s="332">
        <v>62106</v>
      </c>
      <c r="V141" s="124"/>
      <c r="W141" s="351">
        <f t="shared" si="52"/>
        <v>3.6888545390139436E-2</v>
      </c>
      <c r="X141" s="351">
        <f t="shared" si="53"/>
        <v>9.9732715035584327E-2</v>
      </c>
      <c r="Y141" s="351">
        <f t="shared" si="54"/>
        <v>0.21001191511287154</v>
      </c>
      <c r="Z141" s="351">
        <f t="shared" si="55"/>
        <v>0.21642031365729558</v>
      </c>
      <c r="AA141" s="351">
        <f t="shared" si="56"/>
        <v>0.17502334718062668</v>
      </c>
      <c r="AB141" s="351">
        <f t="shared" si="57"/>
        <v>0.12845779795832932</v>
      </c>
      <c r="AC141" s="351">
        <f t="shared" si="58"/>
        <v>0.12058416256078318</v>
      </c>
      <c r="AD141" s="351">
        <f t="shared" si="59"/>
        <v>1.2881203104369948E-2</v>
      </c>
      <c r="AE141" s="127"/>
      <c r="AF141" s="335">
        <v>14</v>
      </c>
      <c r="AG141" s="335">
        <v>125</v>
      </c>
      <c r="AH141" s="335">
        <v>223</v>
      </c>
      <c r="AI141" s="335">
        <v>141</v>
      </c>
      <c r="AJ141" s="335">
        <v>170</v>
      </c>
      <c r="AK141" s="335">
        <v>80</v>
      </c>
      <c r="AL141" s="335">
        <v>84</v>
      </c>
      <c r="AM141" s="335">
        <v>10</v>
      </c>
      <c r="AN141" s="172">
        <v>847</v>
      </c>
      <c r="AO141" s="124"/>
      <c r="AP141" s="335">
        <v>1</v>
      </c>
      <c r="AQ141" s="335">
        <v>-21</v>
      </c>
      <c r="AR141" s="335">
        <v>16</v>
      </c>
      <c r="AS141" s="335">
        <v>5</v>
      </c>
      <c r="AT141" s="335">
        <v>5</v>
      </c>
      <c r="AU141" s="335">
        <v>-8</v>
      </c>
      <c r="AV141" s="335">
        <v>2</v>
      </c>
      <c r="AW141" s="335">
        <v>1</v>
      </c>
      <c r="AX141" s="336">
        <v>1</v>
      </c>
      <c r="AY141" s="354">
        <f t="shared" si="67"/>
        <v>-1</v>
      </c>
      <c r="AZ141" s="354">
        <f t="shared" si="67"/>
        <v>21</v>
      </c>
      <c r="BA141" s="354">
        <f t="shared" si="67"/>
        <v>-16</v>
      </c>
      <c r="BB141" s="354">
        <f t="shared" si="67"/>
        <v>-5</v>
      </c>
      <c r="BC141" s="354">
        <f t="shared" si="67"/>
        <v>-5</v>
      </c>
      <c r="BD141" s="354">
        <f t="shared" si="67"/>
        <v>8</v>
      </c>
      <c r="BE141" s="354">
        <f t="shared" si="67"/>
        <v>-2</v>
      </c>
      <c r="BF141" s="354">
        <f t="shared" si="66"/>
        <v>-1</v>
      </c>
      <c r="BG141" s="354">
        <f t="shared" si="62"/>
        <v>-1</v>
      </c>
      <c r="BH141" s="317"/>
      <c r="BI141" s="355">
        <f t="shared" si="77"/>
        <v>0.8</v>
      </c>
      <c r="BJ141" s="355">
        <f t="shared" si="78"/>
        <v>0.19999999999999996</v>
      </c>
      <c r="BK141" s="337">
        <v>378802.70400000003</v>
      </c>
      <c r="BL141" s="129">
        <f t="shared" si="69"/>
        <v>378802.70400000003</v>
      </c>
      <c r="BM141" s="340">
        <v>390579.05066666665</v>
      </c>
      <c r="BN141" s="129">
        <f t="shared" si="70"/>
        <v>390579.05066666665</v>
      </c>
      <c r="BO141" s="339">
        <v>397081.14222222229</v>
      </c>
      <c r="BP141" s="129">
        <f t="shared" si="71"/>
        <v>397081.14222222229</v>
      </c>
      <c r="BQ141" s="339">
        <v>776436.16</v>
      </c>
      <c r="BR141" s="129">
        <f t="shared" si="72"/>
        <v>776436.16</v>
      </c>
      <c r="BS141" s="339">
        <v>993864.90666666673</v>
      </c>
      <c r="BT141" s="129">
        <f t="shared" si="73"/>
        <v>993864.90666666673</v>
      </c>
      <c r="BU141" s="342">
        <v>1461536.2471111112</v>
      </c>
      <c r="BV141" s="129">
        <f t="shared" si="74"/>
        <v>1461536.2471111112</v>
      </c>
      <c r="BW141" s="343">
        <v>1186785.5272106666</v>
      </c>
      <c r="BX141" s="345">
        <f t="shared" si="79"/>
        <v>1186785.5272106666</v>
      </c>
      <c r="BY141" s="343">
        <v>1184567.8964181186</v>
      </c>
      <c r="BZ141" s="129">
        <f t="shared" si="68"/>
        <v>1184567.8964181186</v>
      </c>
      <c r="CA141" s="326"/>
      <c r="CB141" s="325"/>
    </row>
    <row r="142" spans="1:80" x14ac:dyDescent="0.25">
      <c r="A142" s="124" t="s">
        <v>861</v>
      </c>
      <c r="B142" s="124" t="s">
        <v>862</v>
      </c>
      <c r="C142" s="319"/>
      <c r="D142" s="319" t="s">
        <v>582</v>
      </c>
      <c r="E142" s="125" t="s">
        <v>250</v>
      </c>
      <c r="F142" s="331">
        <v>105703.44444444445</v>
      </c>
      <c r="G142" s="348">
        <f t="shared" si="75"/>
        <v>103125</v>
      </c>
      <c r="H142" s="332">
        <v>191</v>
      </c>
      <c r="I142" s="353">
        <f t="shared" si="76"/>
        <v>1069</v>
      </c>
      <c r="J142" s="333">
        <v>753.96399999999994</v>
      </c>
      <c r="K142" s="333">
        <v>319</v>
      </c>
      <c r="L142" s="317"/>
      <c r="M142" s="332">
        <v>2282</v>
      </c>
      <c r="N142" s="332">
        <v>9006</v>
      </c>
      <c r="O142" s="332">
        <v>27048</v>
      </c>
      <c r="P142" s="332">
        <v>38357</v>
      </c>
      <c r="Q142" s="332">
        <v>15539</v>
      </c>
      <c r="R142" s="332">
        <v>5938</v>
      </c>
      <c r="S142" s="332">
        <v>3971</v>
      </c>
      <c r="T142" s="332">
        <v>984</v>
      </c>
      <c r="U142" s="332">
        <v>103125</v>
      </c>
      <c r="V142" s="124"/>
      <c r="W142" s="351">
        <f t="shared" si="52"/>
        <v>2.2128484848484849E-2</v>
      </c>
      <c r="X142" s="351">
        <f t="shared" si="53"/>
        <v>8.7330909090909084E-2</v>
      </c>
      <c r="Y142" s="351">
        <f t="shared" si="54"/>
        <v>0.26228363636363639</v>
      </c>
      <c r="Z142" s="351">
        <f t="shared" si="55"/>
        <v>0.37194666666666665</v>
      </c>
      <c r="AA142" s="351">
        <f t="shared" si="56"/>
        <v>0.15068121212121213</v>
      </c>
      <c r="AB142" s="351">
        <f t="shared" si="57"/>
        <v>5.7580606060606061E-2</v>
      </c>
      <c r="AC142" s="351">
        <f t="shared" si="58"/>
        <v>3.8506666666666668E-2</v>
      </c>
      <c r="AD142" s="351">
        <f t="shared" si="59"/>
        <v>9.5418181818181826E-3</v>
      </c>
      <c r="AE142" s="127"/>
      <c r="AF142" s="335">
        <v>-7</v>
      </c>
      <c r="AG142" s="335">
        <v>185</v>
      </c>
      <c r="AH142" s="335">
        <v>230</v>
      </c>
      <c r="AI142" s="335">
        <v>247</v>
      </c>
      <c r="AJ142" s="335">
        <v>184</v>
      </c>
      <c r="AK142" s="335">
        <v>104</v>
      </c>
      <c r="AL142" s="335">
        <v>52</v>
      </c>
      <c r="AM142" s="335">
        <v>50</v>
      </c>
      <c r="AN142" s="172">
        <v>1045</v>
      </c>
      <c r="AO142" s="124"/>
      <c r="AP142" s="335">
        <v>-3</v>
      </c>
      <c r="AQ142" s="335">
        <v>-1</v>
      </c>
      <c r="AR142" s="335">
        <v>-5</v>
      </c>
      <c r="AS142" s="335">
        <v>-10</v>
      </c>
      <c r="AT142" s="335">
        <v>-4</v>
      </c>
      <c r="AU142" s="335">
        <v>1</v>
      </c>
      <c r="AV142" s="335">
        <v>-1</v>
      </c>
      <c r="AW142" s="335">
        <v>-1</v>
      </c>
      <c r="AX142" s="336">
        <v>-24</v>
      </c>
      <c r="AY142" s="354">
        <f t="shared" si="67"/>
        <v>3</v>
      </c>
      <c r="AZ142" s="354">
        <f t="shared" si="67"/>
        <v>1</v>
      </c>
      <c r="BA142" s="354">
        <f t="shared" si="67"/>
        <v>5</v>
      </c>
      <c r="BB142" s="354">
        <f t="shared" si="67"/>
        <v>10</v>
      </c>
      <c r="BC142" s="354">
        <f t="shared" si="67"/>
        <v>4</v>
      </c>
      <c r="BD142" s="354">
        <f t="shared" si="67"/>
        <v>-1</v>
      </c>
      <c r="BE142" s="354">
        <f t="shared" si="67"/>
        <v>1</v>
      </c>
      <c r="BF142" s="354">
        <f t="shared" si="66"/>
        <v>1</v>
      </c>
      <c r="BG142" s="354">
        <f t="shared" si="62"/>
        <v>24</v>
      </c>
      <c r="BH142" s="317"/>
      <c r="BI142" s="355">
        <f t="shared" si="77"/>
        <v>1</v>
      </c>
      <c r="BJ142" s="355">
        <f t="shared" si="78"/>
        <v>0</v>
      </c>
      <c r="BK142" s="337">
        <v>1362781.4266666663</v>
      </c>
      <c r="BL142" s="129">
        <f t="shared" si="69"/>
        <v>1362781.4266666663</v>
      </c>
      <c r="BM142" s="340">
        <v>2151968.0811111107</v>
      </c>
      <c r="BN142" s="129">
        <f t="shared" si="70"/>
        <v>2151968.0811111107</v>
      </c>
      <c r="BO142" s="339">
        <v>1191347.7677777777</v>
      </c>
      <c r="BP142" s="129">
        <f t="shared" si="71"/>
        <v>1191347.7677777777</v>
      </c>
      <c r="BQ142" s="339">
        <v>518942.79999999993</v>
      </c>
      <c r="BR142" s="129">
        <f t="shared" si="72"/>
        <v>518942.79999999993</v>
      </c>
      <c r="BS142" s="339">
        <v>571012.41111111105</v>
      </c>
      <c r="BT142" s="129">
        <f t="shared" si="73"/>
        <v>571012.41111111105</v>
      </c>
      <c r="BU142" s="342">
        <v>2252213.5222222218</v>
      </c>
      <c r="BV142" s="129">
        <f t="shared" si="74"/>
        <v>2252213.5222222218</v>
      </c>
      <c r="BW142" s="343">
        <v>1435931.214417778</v>
      </c>
      <c r="BX142" s="345">
        <f t="shared" si="79"/>
        <v>1435931.214417778</v>
      </c>
      <c r="BY142" s="343">
        <v>1566570.2997550124</v>
      </c>
      <c r="BZ142" s="129">
        <f t="shared" si="68"/>
        <v>1566570.2997550124</v>
      </c>
      <c r="CA142" s="326"/>
      <c r="CB142" s="325"/>
    </row>
    <row r="143" spans="1:80" x14ac:dyDescent="0.25">
      <c r="A143" s="124" t="s">
        <v>863</v>
      </c>
      <c r="B143" s="124" t="s">
        <v>864</v>
      </c>
      <c r="C143" s="319" t="s">
        <v>668</v>
      </c>
      <c r="D143" s="319" t="s">
        <v>578</v>
      </c>
      <c r="E143" s="125" t="s">
        <v>251</v>
      </c>
      <c r="F143" s="331">
        <v>70521.222222222234</v>
      </c>
      <c r="G143" s="348">
        <f t="shared" si="75"/>
        <v>76833</v>
      </c>
      <c r="H143" s="332">
        <v>346</v>
      </c>
      <c r="I143" s="353">
        <f>AN143+BG143</f>
        <v>574</v>
      </c>
      <c r="J143" s="333">
        <v>288.24844444444443</v>
      </c>
      <c r="K143" s="333">
        <v>150</v>
      </c>
      <c r="L143" s="317"/>
      <c r="M143" s="332">
        <v>11903</v>
      </c>
      <c r="N143" s="332">
        <v>20306</v>
      </c>
      <c r="O143" s="332">
        <v>17975</v>
      </c>
      <c r="P143" s="332">
        <v>11872</v>
      </c>
      <c r="Q143" s="332">
        <v>9060</v>
      </c>
      <c r="R143" s="332">
        <v>3771</v>
      </c>
      <c r="S143" s="332">
        <v>1783</v>
      </c>
      <c r="T143" s="332">
        <v>163</v>
      </c>
      <c r="U143" s="332">
        <v>76833</v>
      </c>
      <c r="V143" s="124"/>
      <c r="W143" s="351">
        <f t="shared" si="52"/>
        <v>0.15492041180222041</v>
      </c>
      <c r="X143" s="351">
        <f t="shared" si="53"/>
        <v>0.26428748063982926</v>
      </c>
      <c r="Y143" s="351">
        <f t="shared" si="54"/>
        <v>0.23394895422539794</v>
      </c>
      <c r="Z143" s="351">
        <f t="shared" si="55"/>
        <v>0.15451693933596242</v>
      </c>
      <c r="AA143" s="351">
        <f t="shared" si="56"/>
        <v>0.11791808207410878</v>
      </c>
      <c r="AB143" s="351">
        <f t="shared" si="57"/>
        <v>4.90804732341572E-2</v>
      </c>
      <c r="AC143" s="351">
        <f t="shared" si="58"/>
        <v>2.3206174430257832E-2</v>
      </c>
      <c r="AD143" s="351">
        <f t="shared" si="59"/>
        <v>2.1214842580661955E-3</v>
      </c>
      <c r="AE143" s="127"/>
      <c r="AF143" s="335">
        <v>87</v>
      </c>
      <c r="AG143" s="335">
        <v>160</v>
      </c>
      <c r="AH143" s="335">
        <v>153</v>
      </c>
      <c r="AI143" s="335">
        <v>98</v>
      </c>
      <c r="AJ143" s="335">
        <v>98</v>
      </c>
      <c r="AK143" s="335">
        <v>47</v>
      </c>
      <c r="AL143" s="335">
        <v>16</v>
      </c>
      <c r="AM143" s="335">
        <v>0</v>
      </c>
      <c r="AN143" s="172">
        <v>659</v>
      </c>
      <c r="AO143" s="124"/>
      <c r="AP143" s="335">
        <v>25</v>
      </c>
      <c r="AQ143" s="335">
        <v>74</v>
      </c>
      <c r="AR143" s="335">
        <v>-16</v>
      </c>
      <c r="AS143" s="335">
        <v>3</v>
      </c>
      <c r="AT143" s="335">
        <v>3</v>
      </c>
      <c r="AU143" s="335">
        <v>-2</v>
      </c>
      <c r="AV143" s="335">
        <v>-2</v>
      </c>
      <c r="AW143" s="335">
        <v>0</v>
      </c>
      <c r="AX143" s="336">
        <v>85</v>
      </c>
      <c r="AY143" s="354">
        <f t="shared" si="67"/>
        <v>-25</v>
      </c>
      <c r="AZ143" s="354">
        <f t="shared" si="67"/>
        <v>-74</v>
      </c>
      <c r="BA143" s="354">
        <f t="shared" si="67"/>
        <v>16</v>
      </c>
      <c r="BB143" s="354">
        <f t="shared" si="67"/>
        <v>-3</v>
      </c>
      <c r="BC143" s="354">
        <f t="shared" si="67"/>
        <v>-3</v>
      </c>
      <c r="BD143" s="354">
        <f t="shared" si="67"/>
        <v>2</v>
      </c>
      <c r="BE143" s="354">
        <f t="shared" si="67"/>
        <v>2</v>
      </c>
      <c r="BF143" s="354">
        <f t="shared" si="66"/>
        <v>0</v>
      </c>
      <c r="BG143" s="354">
        <f t="shared" si="62"/>
        <v>-85</v>
      </c>
      <c r="BH143" s="317"/>
      <c r="BI143" s="355">
        <f t="shared" si="77"/>
        <v>0.8</v>
      </c>
      <c r="BJ143" s="355">
        <f t="shared" si="78"/>
        <v>0.19999999999999996</v>
      </c>
      <c r="BK143" s="337">
        <v>831677.26400000008</v>
      </c>
      <c r="BL143" s="129">
        <f t="shared" si="69"/>
        <v>831677.26400000008</v>
      </c>
      <c r="BM143" s="340">
        <v>1081790.6533333333</v>
      </c>
      <c r="BN143" s="129">
        <f t="shared" si="70"/>
        <v>1081790.6533333333</v>
      </c>
      <c r="BO143" s="339">
        <v>992361.79288888897</v>
      </c>
      <c r="BP143" s="129">
        <f t="shared" si="71"/>
        <v>992361.79288888897</v>
      </c>
      <c r="BQ143" s="339">
        <v>438409.49333333329</v>
      </c>
      <c r="BR143" s="129">
        <f t="shared" si="72"/>
        <v>438409.49333333329</v>
      </c>
      <c r="BS143" s="339">
        <v>1058603.7084444447</v>
      </c>
      <c r="BT143" s="129">
        <f t="shared" si="73"/>
        <v>1058603.7084444447</v>
      </c>
      <c r="BU143" s="342">
        <v>562617.71377777774</v>
      </c>
      <c r="BV143" s="129">
        <f t="shared" si="74"/>
        <v>562617.71377777774</v>
      </c>
      <c r="BW143" s="343">
        <v>593576.33196088893</v>
      </c>
      <c r="BX143" s="345">
        <f t="shared" si="79"/>
        <v>593576.33196088893</v>
      </c>
      <c r="BY143" s="343">
        <v>454491.93848361674</v>
      </c>
      <c r="BZ143" s="129">
        <f t="shared" si="68"/>
        <v>454491.93848361674</v>
      </c>
      <c r="CA143" s="326"/>
      <c r="CB143" s="325"/>
    </row>
    <row r="144" spans="1:80" x14ac:dyDescent="0.25">
      <c r="A144" s="124" t="s">
        <v>865</v>
      </c>
      <c r="B144" s="124" t="s">
        <v>866</v>
      </c>
      <c r="C144" s="319" t="s">
        <v>661</v>
      </c>
      <c r="D144" s="319" t="s">
        <v>559</v>
      </c>
      <c r="E144" s="125" t="s">
        <v>252</v>
      </c>
      <c r="F144" s="331">
        <v>27681.555555555558</v>
      </c>
      <c r="G144" s="348">
        <f t="shared" si="75"/>
        <v>36880</v>
      </c>
      <c r="H144" s="332">
        <v>674</v>
      </c>
      <c r="I144" s="353">
        <f t="shared" si="76"/>
        <v>24</v>
      </c>
      <c r="J144" s="333">
        <v>0</v>
      </c>
      <c r="K144" s="333">
        <v>14</v>
      </c>
      <c r="L144" s="317"/>
      <c r="M144" s="332">
        <v>21744</v>
      </c>
      <c r="N144" s="332">
        <v>5600</v>
      </c>
      <c r="O144" s="332">
        <v>5537</v>
      </c>
      <c r="P144" s="332">
        <v>2687</v>
      </c>
      <c r="Q144" s="332">
        <v>853</v>
      </c>
      <c r="R144" s="332">
        <v>273</v>
      </c>
      <c r="S144" s="332">
        <v>172</v>
      </c>
      <c r="T144" s="332">
        <v>14</v>
      </c>
      <c r="U144" s="332">
        <v>36880</v>
      </c>
      <c r="V144" s="124"/>
      <c r="W144" s="351">
        <f t="shared" si="52"/>
        <v>0.58958785249457701</v>
      </c>
      <c r="X144" s="351">
        <f t="shared" si="53"/>
        <v>0.15184381778741865</v>
      </c>
      <c r="Y144" s="351">
        <f t="shared" si="54"/>
        <v>0.15013557483731019</v>
      </c>
      <c r="Z144" s="351">
        <f t="shared" si="55"/>
        <v>7.285791757049892E-2</v>
      </c>
      <c r="AA144" s="351">
        <f t="shared" si="56"/>
        <v>2.3129067245119306E-2</v>
      </c>
      <c r="AB144" s="351">
        <f t="shared" si="57"/>
        <v>7.4023861171366593E-3</v>
      </c>
      <c r="AC144" s="351">
        <f t="shared" si="58"/>
        <v>4.6637744034707159E-3</v>
      </c>
      <c r="AD144" s="351">
        <f t="shared" si="59"/>
        <v>3.7960954446854663E-4</v>
      </c>
      <c r="AE144" s="127"/>
      <c r="AF144" s="335">
        <v>-28</v>
      </c>
      <c r="AG144" s="335">
        <v>38</v>
      </c>
      <c r="AH144" s="335">
        <v>17</v>
      </c>
      <c r="AI144" s="335">
        <v>-3</v>
      </c>
      <c r="AJ144" s="335">
        <v>-3</v>
      </c>
      <c r="AK144" s="335">
        <v>0</v>
      </c>
      <c r="AL144" s="335">
        <v>2</v>
      </c>
      <c r="AM144" s="335">
        <v>0</v>
      </c>
      <c r="AN144" s="172">
        <v>23</v>
      </c>
      <c r="AO144" s="124"/>
      <c r="AP144" s="335">
        <v>4</v>
      </c>
      <c r="AQ144" s="335">
        <v>-8</v>
      </c>
      <c r="AR144" s="335">
        <v>0</v>
      </c>
      <c r="AS144" s="335">
        <v>5</v>
      </c>
      <c r="AT144" s="335">
        <v>-4</v>
      </c>
      <c r="AU144" s="335">
        <v>-1</v>
      </c>
      <c r="AV144" s="335">
        <v>3</v>
      </c>
      <c r="AW144" s="335">
        <v>0</v>
      </c>
      <c r="AX144" s="336">
        <v>-1</v>
      </c>
      <c r="AY144" s="354">
        <f t="shared" si="67"/>
        <v>-4</v>
      </c>
      <c r="AZ144" s="354">
        <f t="shared" si="67"/>
        <v>8</v>
      </c>
      <c r="BA144" s="354">
        <f t="shared" si="67"/>
        <v>0</v>
      </c>
      <c r="BB144" s="354">
        <f t="shared" si="67"/>
        <v>-5</v>
      </c>
      <c r="BC144" s="354">
        <f t="shared" si="67"/>
        <v>4</v>
      </c>
      <c r="BD144" s="354">
        <f t="shared" si="67"/>
        <v>1</v>
      </c>
      <c r="BE144" s="354">
        <f t="shared" si="67"/>
        <v>-3</v>
      </c>
      <c r="BF144" s="354">
        <f t="shared" si="66"/>
        <v>0</v>
      </c>
      <c r="BG144" s="354">
        <f t="shared" si="62"/>
        <v>1</v>
      </c>
      <c r="BH144" s="317"/>
      <c r="BI144" s="355">
        <f t="shared" si="77"/>
        <v>0.8</v>
      </c>
      <c r="BJ144" s="355">
        <f t="shared" si="78"/>
        <v>0.19999999999999996</v>
      </c>
      <c r="BK144" s="337">
        <v>62941.888000000014</v>
      </c>
      <c r="BL144" s="129">
        <f t="shared" si="69"/>
        <v>62941.888000000014</v>
      </c>
      <c r="BM144" s="340">
        <v>52370.619555555553</v>
      </c>
      <c r="BN144" s="129">
        <f t="shared" si="70"/>
        <v>52370.619555555553</v>
      </c>
      <c r="BO144" s="339">
        <v>5320</v>
      </c>
      <c r="BP144" s="129">
        <f t="shared" si="71"/>
        <v>5320</v>
      </c>
      <c r="BQ144" s="339">
        <v>226142.61333333334</v>
      </c>
      <c r="BR144" s="129">
        <f t="shared" si="72"/>
        <v>226142.61333333334</v>
      </c>
      <c r="BS144" s="339">
        <v>105011.98044444445</v>
      </c>
      <c r="BT144" s="129">
        <f t="shared" si="73"/>
        <v>105011.98044444445</v>
      </c>
      <c r="BU144" s="342">
        <v>179507.15377777777</v>
      </c>
      <c r="BV144" s="129">
        <f t="shared" si="74"/>
        <v>179507.15377777777</v>
      </c>
      <c r="BW144" s="343">
        <v>31467.692600888928</v>
      </c>
      <c r="BX144" s="345">
        <f t="shared" si="79"/>
        <v>31467.692600888928</v>
      </c>
      <c r="BY144" s="343">
        <v>5600</v>
      </c>
      <c r="BZ144" s="129">
        <f t="shared" si="68"/>
        <v>5600</v>
      </c>
      <c r="CA144" s="326"/>
      <c r="CB144" s="325"/>
    </row>
    <row r="145" spans="1:80" x14ac:dyDescent="0.25">
      <c r="A145" s="124" t="s">
        <v>867</v>
      </c>
      <c r="B145" s="124" t="s">
        <v>868</v>
      </c>
      <c r="C145" s="319" t="s">
        <v>577</v>
      </c>
      <c r="D145" s="319" t="s">
        <v>578</v>
      </c>
      <c r="E145" s="125" t="s">
        <v>253</v>
      </c>
      <c r="F145" s="331">
        <v>49018.111111111117</v>
      </c>
      <c r="G145" s="348">
        <f t="shared" si="75"/>
        <v>60950</v>
      </c>
      <c r="H145" s="332">
        <v>368</v>
      </c>
      <c r="I145" s="353">
        <f t="shared" si="76"/>
        <v>160</v>
      </c>
      <c r="J145" s="333">
        <v>0</v>
      </c>
      <c r="K145" s="333">
        <v>15</v>
      </c>
      <c r="L145" s="317"/>
      <c r="M145" s="332">
        <v>19045</v>
      </c>
      <c r="N145" s="332">
        <v>22879</v>
      </c>
      <c r="O145" s="332">
        <v>11147</v>
      </c>
      <c r="P145" s="332">
        <v>4312</v>
      </c>
      <c r="Q145" s="332">
        <v>2274</v>
      </c>
      <c r="R145" s="332">
        <v>915</v>
      </c>
      <c r="S145" s="332">
        <v>358</v>
      </c>
      <c r="T145" s="332">
        <v>20</v>
      </c>
      <c r="U145" s="332">
        <v>60950</v>
      </c>
      <c r="V145" s="124"/>
      <c r="W145" s="351">
        <f t="shared" si="52"/>
        <v>0.31246923707957341</v>
      </c>
      <c r="X145" s="351">
        <f t="shared" si="53"/>
        <v>0.3753732567678425</v>
      </c>
      <c r="Y145" s="351">
        <f t="shared" si="54"/>
        <v>0.18288761279737489</v>
      </c>
      <c r="Z145" s="351">
        <f t="shared" si="55"/>
        <v>7.0746513535684993E-2</v>
      </c>
      <c r="AA145" s="351">
        <f t="shared" si="56"/>
        <v>3.7309269893355208E-2</v>
      </c>
      <c r="AB145" s="351">
        <f t="shared" si="57"/>
        <v>1.5012305168170632E-2</v>
      </c>
      <c r="AC145" s="351">
        <f t="shared" si="58"/>
        <v>5.8736669401148484E-3</v>
      </c>
      <c r="AD145" s="351">
        <f t="shared" si="59"/>
        <v>3.2813781788351107E-4</v>
      </c>
      <c r="AE145" s="127"/>
      <c r="AF145" s="335">
        <v>15</v>
      </c>
      <c r="AG145" s="335">
        <v>70</v>
      </c>
      <c r="AH145" s="335">
        <v>32</v>
      </c>
      <c r="AI145" s="335">
        <v>33</v>
      </c>
      <c r="AJ145" s="335">
        <v>2</v>
      </c>
      <c r="AK145" s="335">
        <v>11</v>
      </c>
      <c r="AL145" s="335">
        <v>1</v>
      </c>
      <c r="AM145" s="335">
        <v>2</v>
      </c>
      <c r="AN145" s="172">
        <v>166</v>
      </c>
      <c r="AO145" s="124"/>
      <c r="AP145" s="335">
        <v>-19</v>
      </c>
      <c r="AQ145" s="335">
        <v>10</v>
      </c>
      <c r="AR145" s="335">
        <v>1</v>
      </c>
      <c r="AS145" s="335">
        <v>11</v>
      </c>
      <c r="AT145" s="335">
        <v>8</v>
      </c>
      <c r="AU145" s="335">
        <v>-3</v>
      </c>
      <c r="AV145" s="335">
        <v>-2</v>
      </c>
      <c r="AW145" s="335">
        <v>0</v>
      </c>
      <c r="AX145" s="336">
        <v>6</v>
      </c>
      <c r="AY145" s="354">
        <f t="shared" si="67"/>
        <v>19</v>
      </c>
      <c r="AZ145" s="354">
        <f t="shared" si="67"/>
        <v>-10</v>
      </c>
      <c r="BA145" s="354">
        <f t="shared" si="67"/>
        <v>-1</v>
      </c>
      <c r="BB145" s="354">
        <f t="shared" si="67"/>
        <v>-11</v>
      </c>
      <c r="BC145" s="354">
        <f t="shared" si="67"/>
        <v>-8</v>
      </c>
      <c r="BD145" s="354">
        <f t="shared" si="67"/>
        <v>3</v>
      </c>
      <c r="BE145" s="354">
        <f t="shared" si="67"/>
        <v>2</v>
      </c>
      <c r="BF145" s="354">
        <f t="shared" si="66"/>
        <v>0</v>
      </c>
      <c r="BG145" s="354">
        <f t="shared" si="62"/>
        <v>-6</v>
      </c>
      <c r="BH145" s="317"/>
      <c r="BI145" s="355">
        <f t="shared" si="77"/>
        <v>0.8</v>
      </c>
      <c r="BJ145" s="355">
        <f t="shared" si="78"/>
        <v>0.19999999999999996</v>
      </c>
      <c r="BK145" s="337">
        <v>416286.38933333335</v>
      </c>
      <c r="BL145" s="129">
        <f t="shared" si="69"/>
        <v>416286.38933333335</v>
      </c>
      <c r="BM145" s="340">
        <v>596549.46933333331</v>
      </c>
      <c r="BN145" s="129">
        <f t="shared" si="70"/>
        <v>596549.46933333331</v>
      </c>
      <c r="BO145" s="339">
        <v>241271.47733333334</v>
      </c>
      <c r="BP145" s="129">
        <f t="shared" si="71"/>
        <v>241271.47733333334</v>
      </c>
      <c r="BQ145" s="339">
        <v>281127.89333333337</v>
      </c>
      <c r="BR145" s="129">
        <f t="shared" si="72"/>
        <v>281127.89333333337</v>
      </c>
      <c r="BS145" s="339">
        <v>248773.59111111113</v>
      </c>
      <c r="BT145" s="129">
        <f t="shared" si="73"/>
        <v>248773.59111111113</v>
      </c>
      <c r="BU145" s="342">
        <v>533045.04711111111</v>
      </c>
      <c r="BV145" s="129">
        <f t="shared" si="74"/>
        <v>533045.04711111111</v>
      </c>
      <c r="BW145" s="343">
        <v>314349.73276444455</v>
      </c>
      <c r="BX145" s="345">
        <f t="shared" si="79"/>
        <v>314349.73276444455</v>
      </c>
      <c r="BY145" s="343">
        <v>24920</v>
      </c>
      <c r="BZ145" s="129">
        <f t="shared" si="68"/>
        <v>24920</v>
      </c>
      <c r="CA145" s="326"/>
      <c r="CB145" s="325"/>
    </row>
    <row r="146" spans="1:80" x14ac:dyDescent="0.25">
      <c r="A146" s="124" t="s">
        <v>869</v>
      </c>
      <c r="B146" s="124" t="s">
        <v>870</v>
      </c>
      <c r="C146" s="319"/>
      <c r="D146" s="319" t="s">
        <v>554</v>
      </c>
      <c r="E146" s="125" t="s">
        <v>254</v>
      </c>
      <c r="F146" s="331">
        <v>64972.222222222226</v>
      </c>
      <c r="G146" s="348">
        <f t="shared" si="75"/>
        <v>71230</v>
      </c>
      <c r="H146" s="332">
        <v>530</v>
      </c>
      <c r="I146" s="353">
        <f t="shared" si="76"/>
        <v>526</v>
      </c>
      <c r="J146" s="333">
        <v>216.11111111111109</v>
      </c>
      <c r="K146" s="333">
        <v>44</v>
      </c>
      <c r="L146" s="317"/>
      <c r="M146" s="332">
        <v>10367</v>
      </c>
      <c r="N146" s="332">
        <v>18285</v>
      </c>
      <c r="O146" s="332">
        <v>17393</v>
      </c>
      <c r="P146" s="332">
        <v>13241</v>
      </c>
      <c r="Q146" s="332">
        <v>7148</v>
      </c>
      <c r="R146" s="332">
        <v>3149</v>
      </c>
      <c r="S146" s="332">
        <v>1503</v>
      </c>
      <c r="T146" s="332">
        <v>144</v>
      </c>
      <c r="U146" s="332">
        <v>71230</v>
      </c>
      <c r="V146" s="124"/>
      <c r="W146" s="351">
        <f t="shared" si="52"/>
        <v>0.14554260845149516</v>
      </c>
      <c r="X146" s="351">
        <f t="shared" si="53"/>
        <v>0.25670363610838132</v>
      </c>
      <c r="Y146" s="351">
        <f t="shared" si="54"/>
        <v>0.24418082268707006</v>
      </c>
      <c r="Z146" s="351">
        <f t="shared" si="55"/>
        <v>0.185890776358276</v>
      </c>
      <c r="AA146" s="351">
        <f t="shared" si="56"/>
        <v>0.10035097571248069</v>
      </c>
      <c r="AB146" s="351">
        <f t="shared" si="57"/>
        <v>4.4208900744068511E-2</v>
      </c>
      <c r="AC146" s="351">
        <f t="shared" si="58"/>
        <v>2.1100659834339463E-2</v>
      </c>
      <c r="AD146" s="351">
        <f t="shared" si="59"/>
        <v>2.0216201038888108E-3</v>
      </c>
      <c r="AE146" s="127"/>
      <c r="AF146" s="335">
        <v>85</v>
      </c>
      <c r="AG146" s="335">
        <v>87</v>
      </c>
      <c r="AH146" s="335">
        <v>89</v>
      </c>
      <c r="AI146" s="335">
        <v>59</v>
      </c>
      <c r="AJ146" s="335">
        <v>44</v>
      </c>
      <c r="AK146" s="335">
        <v>17</v>
      </c>
      <c r="AL146" s="335">
        <v>-4</v>
      </c>
      <c r="AM146" s="335">
        <v>0</v>
      </c>
      <c r="AN146" s="172">
        <v>377</v>
      </c>
      <c r="AO146" s="124"/>
      <c r="AP146" s="335">
        <v>-9</v>
      </c>
      <c r="AQ146" s="335">
        <v>-61</v>
      </c>
      <c r="AR146" s="335">
        <v>-37</v>
      </c>
      <c r="AS146" s="335">
        <v>-9</v>
      </c>
      <c r="AT146" s="335">
        <v>-11</v>
      </c>
      <c r="AU146" s="335">
        <v>-16</v>
      </c>
      <c r="AV146" s="335">
        <v>-6</v>
      </c>
      <c r="AW146" s="335">
        <v>0</v>
      </c>
      <c r="AX146" s="336">
        <v>-149</v>
      </c>
      <c r="AY146" s="354">
        <f t="shared" si="67"/>
        <v>9</v>
      </c>
      <c r="AZ146" s="354">
        <f t="shared" si="67"/>
        <v>61</v>
      </c>
      <c r="BA146" s="354">
        <f t="shared" si="67"/>
        <v>37</v>
      </c>
      <c r="BB146" s="354">
        <f t="shared" si="67"/>
        <v>9</v>
      </c>
      <c r="BC146" s="354">
        <f t="shared" si="67"/>
        <v>11</v>
      </c>
      <c r="BD146" s="354">
        <f t="shared" si="67"/>
        <v>16</v>
      </c>
      <c r="BE146" s="354">
        <f t="shared" si="67"/>
        <v>6</v>
      </c>
      <c r="BF146" s="354">
        <f t="shared" si="66"/>
        <v>0</v>
      </c>
      <c r="BG146" s="354">
        <f t="shared" si="62"/>
        <v>149</v>
      </c>
      <c r="BH146" s="317"/>
      <c r="BI146" s="355">
        <f t="shared" si="77"/>
        <v>1</v>
      </c>
      <c r="BJ146" s="355">
        <f t="shared" si="78"/>
        <v>0</v>
      </c>
      <c r="BK146" s="337">
        <v>484537.4</v>
      </c>
      <c r="BL146" s="129">
        <f t="shared" si="69"/>
        <v>484537.4</v>
      </c>
      <c r="BM146" s="340">
        <v>657819.59222222213</v>
      </c>
      <c r="BN146" s="129">
        <f t="shared" si="70"/>
        <v>657819.59222222213</v>
      </c>
      <c r="BO146" s="339">
        <v>585739.89777777775</v>
      </c>
      <c r="BP146" s="129">
        <f t="shared" si="71"/>
        <v>585739.89777777775</v>
      </c>
      <c r="BQ146" s="339">
        <v>766125.60000000009</v>
      </c>
      <c r="BR146" s="129">
        <f t="shared" si="72"/>
        <v>766125.60000000009</v>
      </c>
      <c r="BS146" s="339">
        <v>561865.4933333334</v>
      </c>
      <c r="BT146" s="129">
        <f t="shared" si="73"/>
        <v>561865.4933333334</v>
      </c>
      <c r="BU146" s="342">
        <v>864198.78222222207</v>
      </c>
      <c r="BV146" s="129">
        <f t="shared" si="74"/>
        <v>864198.78222222207</v>
      </c>
      <c r="BW146" s="343">
        <v>177374.01832888892</v>
      </c>
      <c r="BX146" s="345">
        <f t="shared" si="79"/>
        <v>177374.01832888892</v>
      </c>
      <c r="BY146" s="343">
        <v>111142.65086586119</v>
      </c>
      <c r="BZ146" s="129">
        <f t="shared" si="68"/>
        <v>111142.65086586119</v>
      </c>
      <c r="CA146" s="326"/>
      <c r="CB146" s="325"/>
    </row>
    <row r="147" spans="1:80" x14ac:dyDescent="0.25">
      <c r="A147" s="124" t="s">
        <v>871</v>
      </c>
      <c r="B147" s="124" t="s">
        <v>872</v>
      </c>
      <c r="C147" s="319"/>
      <c r="D147" s="319" t="s">
        <v>604</v>
      </c>
      <c r="E147" s="125" t="s">
        <v>255</v>
      </c>
      <c r="F147" s="331">
        <v>1492</v>
      </c>
      <c r="G147" s="348">
        <f t="shared" si="75"/>
        <v>1198</v>
      </c>
      <c r="H147" s="332">
        <v>9</v>
      </c>
      <c r="I147" s="353">
        <f t="shared" si="76"/>
        <v>-12</v>
      </c>
      <c r="J147" s="333">
        <v>0</v>
      </c>
      <c r="K147" s="333">
        <v>0</v>
      </c>
      <c r="L147" s="317"/>
      <c r="M147" s="332">
        <v>16</v>
      </c>
      <c r="N147" s="332">
        <v>34</v>
      </c>
      <c r="O147" s="332">
        <v>92</v>
      </c>
      <c r="P147" s="332">
        <v>265</v>
      </c>
      <c r="Q147" s="332">
        <v>339</v>
      </c>
      <c r="R147" s="332">
        <v>298</v>
      </c>
      <c r="S147" s="332">
        <v>144</v>
      </c>
      <c r="T147" s="332">
        <v>10</v>
      </c>
      <c r="U147" s="332">
        <v>1198</v>
      </c>
      <c r="V147" s="124"/>
      <c r="W147" s="351">
        <f t="shared" si="52"/>
        <v>1.335559265442404E-2</v>
      </c>
      <c r="X147" s="351">
        <f t="shared" si="53"/>
        <v>2.8380634390651086E-2</v>
      </c>
      <c r="Y147" s="351">
        <f t="shared" si="54"/>
        <v>7.6794657762938229E-2</v>
      </c>
      <c r="Z147" s="351">
        <f t="shared" si="55"/>
        <v>0.22120200333889817</v>
      </c>
      <c r="AA147" s="351">
        <f t="shared" si="56"/>
        <v>0.28297161936560933</v>
      </c>
      <c r="AB147" s="351">
        <f t="shared" si="57"/>
        <v>0.24874791318864775</v>
      </c>
      <c r="AC147" s="351">
        <f t="shared" si="58"/>
        <v>0.12020033388981637</v>
      </c>
      <c r="AD147" s="351">
        <f t="shared" si="59"/>
        <v>8.3472454090150246E-3</v>
      </c>
      <c r="AE147" s="127"/>
      <c r="AF147" s="335">
        <v>1</v>
      </c>
      <c r="AG147" s="335">
        <v>-2</v>
      </c>
      <c r="AH147" s="335">
        <v>-2</v>
      </c>
      <c r="AI147" s="335">
        <v>2</v>
      </c>
      <c r="AJ147" s="335">
        <v>-2</v>
      </c>
      <c r="AK147" s="335">
        <v>1</v>
      </c>
      <c r="AL147" s="335">
        <v>-1</v>
      </c>
      <c r="AM147" s="335">
        <v>0</v>
      </c>
      <c r="AN147" s="172">
        <v>-3</v>
      </c>
      <c r="AO147" s="124"/>
      <c r="AP147" s="335">
        <v>0</v>
      </c>
      <c r="AQ147" s="335">
        <v>0</v>
      </c>
      <c r="AR147" s="335">
        <v>2</v>
      </c>
      <c r="AS147" s="335">
        <v>2</v>
      </c>
      <c r="AT147" s="335">
        <v>3</v>
      </c>
      <c r="AU147" s="335">
        <v>1</v>
      </c>
      <c r="AV147" s="335">
        <v>1</v>
      </c>
      <c r="AW147" s="335">
        <v>0</v>
      </c>
      <c r="AX147" s="336">
        <v>9</v>
      </c>
      <c r="AY147" s="354">
        <f t="shared" si="67"/>
        <v>0</v>
      </c>
      <c r="AZ147" s="354">
        <f t="shared" si="67"/>
        <v>0</v>
      </c>
      <c r="BA147" s="354">
        <f t="shared" si="67"/>
        <v>-2</v>
      </c>
      <c r="BB147" s="354">
        <f t="shared" si="67"/>
        <v>-2</v>
      </c>
      <c r="BC147" s="354">
        <f t="shared" si="67"/>
        <v>-3</v>
      </c>
      <c r="BD147" s="354">
        <f t="shared" si="67"/>
        <v>-1</v>
      </c>
      <c r="BE147" s="354">
        <f t="shared" si="67"/>
        <v>-1</v>
      </c>
      <c r="BF147" s="354">
        <f t="shared" si="66"/>
        <v>0</v>
      </c>
      <c r="BG147" s="354">
        <f t="shared" si="62"/>
        <v>-9</v>
      </c>
      <c r="BH147" s="317"/>
      <c r="BI147" s="355">
        <f t="shared" si="77"/>
        <v>1</v>
      </c>
      <c r="BJ147" s="355">
        <f t="shared" si="78"/>
        <v>0</v>
      </c>
      <c r="BK147" s="337">
        <v>0</v>
      </c>
      <c r="BL147" s="129">
        <f t="shared" si="69"/>
        <v>0</v>
      </c>
      <c r="BM147" s="340">
        <v>22920.471111111106</v>
      </c>
      <c r="BN147" s="129">
        <f t="shared" si="70"/>
        <v>22920.471111111106</v>
      </c>
      <c r="BO147" s="339">
        <v>6899.7322222222228</v>
      </c>
      <c r="BP147" s="129">
        <f t="shared" si="71"/>
        <v>6899.7322222222228</v>
      </c>
      <c r="BQ147" s="339">
        <v>18114.133333333331</v>
      </c>
      <c r="BR147" s="129">
        <f t="shared" si="72"/>
        <v>18114.133333333331</v>
      </c>
      <c r="BS147" s="339">
        <v>9460.315555555555</v>
      </c>
      <c r="BT147" s="129">
        <f t="shared" si="73"/>
        <v>9460.315555555555</v>
      </c>
      <c r="BU147" s="342">
        <v>0</v>
      </c>
      <c r="BV147" s="129">
        <f t="shared" si="74"/>
        <v>0</v>
      </c>
      <c r="BW147" s="343">
        <v>700</v>
      </c>
      <c r="BX147" s="345">
        <f t="shared" si="79"/>
        <v>700</v>
      </c>
      <c r="BY147" s="343">
        <v>0</v>
      </c>
      <c r="BZ147" s="129">
        <f t="shared" si="68"/>
        <v>0</v>
      </c>
      <c r="CA147" s="326"/>
      <c r="CB147" s="325"/>
    </row>
    <row r="148" spans="1:80" x14ac:dyDescent="0.25">
      <c r="A148" s="124" t="s">
        <v>873</v>
      </c>
      <c r="B148" s="124" t="s">
        <v>874</v>
      </c>
      <c r="C148" s="319"/>
      <c r="D148" s="319" t="s">
        <v>582</v>
      </c>
      <c r="E148" s="125" t="s">
        <v>256</v>
      </c>
      <c r="F148" s="331">
        <v>114278.44444444444</v>
      </c>
      <c r="G148" s="348">
        <f t="shared" si="75"/>
        <v>108351</v>
      </c>
      <c r="H148" s="332">
        <v>621</v>
      </c>
      <c r="I148" s="353">
        <f t="shared" si="76"/>
        <v>694</v>
      </c>
      <c r="J148" s="333">
        <v>373.1084444444445</v>
      </c>
      <c r="K148" s="333">
        <v>73</v>
      </c>
      <c r="L148" s="317"/>
      <c r="M148" s="332">
        <v>4633</v>
      </c>
      <c r="N148" s="332">
        <v>6159</v>
      </c>
      <c r="O148" s="332">
        <v>29677</v>
      </c>
      <c r="P148" s="332">
        <v>32659</v>
      </c>
      <c r="Q148" s="332">
        <v>18190</v>
      </c>
      <c r="R148" s="332">
        <v>9198</v>
      </c>
      <c r="S148" s="332">
        <v>6926</v>
      </c>
      <c r="T148" s="332">
        <v>909</v>
      </c>
      <c r="U148" s="332">
        <v>108351</v>
      </c>
      <c r="V148" s="124"/>
      <c r="W148" s="351">
        <f t="shared" si="52"/>
        <v>4.2759180810513976E-2</v>
      </c>
      <c r="X148" s="351">
        <f t="shared" si="53"/>
        <v>5.6843037904587869E-2</v>
      </c>
      <c r="Y148" s="351">
        <f t="shared" si="54"/>
        <v>0.27389687220237929</v>
      </c>
      <c r="Z148" s="351">
        <f t="shared" si="55"/>
        <v>0.30141853789997325</v>
      </c>
      <c r="AA148" s="351">
        <f t="shared" si="56"/>
        <v>0.16788031490249283</v>
      </c>
      <c r="AB148" s="351">
        <f t="shared" si="57"/>
        <v>8.4890771658775649E-2</v>
      </c>
      <c r="AC148" s="351">
        <f t="shared" si="58"/>
        <v>6.3921883508227889E-2</v>
      </c>
      <c r="AD148" s="351">
        <f t="shared" si="59"/>
        <v>8.3894011130492569E-3</v>
      </c>
      <c r="AE148" s="127"/>
      <c r="AF148" s="335">
        <v>15</v>
      </c>
      <c r="AG148" s="335">
        <v>2</v>
      </c>
      <c r="AH148" s="335">
        <v>66</v>
      </c>
      <c r="AI148" s="335">
        <v>216</v>
      </c>
      <c r="AJ148" s="335">
        <v>193</v>
      </c>
      <c r="AK148" s="335">
        <v>140</v>
      </c>
      <c r="AL148" s="335">
        <v>39</v>
      </c>
      <c r="AM148" s="335">
        <v>0</v>
      </c>
      <c r="AN148" s="172">
        <v>671</v>
      </c>
      <c r="AO148" s="124"/>
      <c r="AP148" s="335">
        <v>0</v>
      </c>
      <c r="AQ148" s="335">
        <v>5</v>
      </c>
      <c r="AR148" s="335">
        <v>5</v>
      </c>
      <c r="AS148" s="335">
        <v>-3</v>
      </c>
      <c r="AT148" s="335">
        <v>2</v>
      </c>
      <c r="AU148" s="335">
        <v>-18</v>
      </c>
      <c r="AV148" s="335">
        <v>-16</v>
      </c>
      <c r="AW148" s="335">
        <v>2</v>
      </c>
      <c r="AX148" s="336">
        <v>-23</v>
      </c>
      <c r="AY148" s="354">
        <f t="shared" si="67"/>
        <v>0</v>
      </c>
      <c r="AZ148" s="354">
        <f t="shared" si="67"/>
        <v>-5</v>
      </c>
      <c r="BA148" s="354">
        <f t="shared" si="67"/>
        <v>-5</v>
      </c>
      <c r="BB148" s="354">
        <f t="shared" si="67"/>
        <v>3</v>
      </c>
      <c r="BC148" s="354">
        <f t="shared" si="67"/>
        <v>-2</v>
      </c>
      <c r="BD148" s="354">
        <f t="shared" si="67"/>
        <v>18</v>
      </c>
      <c r="BE148" s="354">
        <f t="shared" si="67"/>
        <v>16</v>
      </c>
      <c r="BF148" s="354">
        <f t="shared" si="66"/>
        <v>-2</v>
      </c>
      <c r="BG148" s="354">
        <f t="shared" si="62"/>
        <v>23</v>
      </c>
      <c r="BH148" s="317"/>
      <c r="BI148" s="355">
        <f t="shared" si="77"/>
        <v>1</v>
      </c>
      <c r="BJ148" s="355">
        <f t="shared" si="78"/>
        <v>0</v>
      </c>
      <c r="BK148" s="337">
        <v>3706471.24</v>
      </c>
      <c r="BL148" s="129">
        <f t="shared" si="69"/>
        <v>3706471.24</v>
      </c>
      <c r="BM148" s="340">
        <v>1973696.2444444443</v>
      </c>
      <c r="BN148" s="129">
        <f t="shared" si="70"/>
        <v>1973696.2444444443</v>
      </c>
      <c r="BO148" s="339">
        <v>3521448.9633333334</v>
      </c>
      <c r="BP148" s="129">
        <f t="shared" si="71"/>
        <v>3521448.9633333334</v>
      </c>
      <c r="BQ148" s="339">
        <v>2805179.5999999996</v>
      </c>
      <c r="BR148" s="129">
        <f t="shared" si="72"/>
        <v>2805179.5999999996</v>
      </c>
      <c r="BS148" s="339">
        <v>1774548.4888888889</v>
      </c>
      <c r="BT148" s="129">
        <f t="shared" si="73"/>
        <v>1774548.4888888889</v>
      </c>
      <c r="BU148" s="342">
        <v>1469655.5377777778</v>
      </c>
      <c r="BV148" s="129">
        <f t="shared" si="74"/>
        <v>1469655.5377777778</v>
      </c>
      <c r="BW148" s="343">
        <v>2402229.7429155554</v>
      </c>
      <c r="BX148" s="345">
        <f t="shared" si="79"/>
        <v>2402229.7429155554</v>
      </c>
      <c r="BY148" s="343">
        <v>529665.20291389851</v>
      </c>
      <c r="BZ148" s="129">
        <f t="shared" si="68"/>
        <v>529665.20291389851</v>
      </c>
      <c r="CA148" s="326"/>
      <c r="CB148" s="325"/>
    </row>
    <row r="149" spans="1:80" x14ac:dyDescent="0.25">
      <c r="A149" s="124" t="s">
        <v>875</v>
      </c>
      <c r="B149" s="124" t="s">
        <v>876</v>
      </c>
      <c r="C149" s="319"/>
      <c r="D149" s="319" t="s">
        <v>582</v>
      </c>
      <c r="E149" s="125" t="s">
        <v>257</v>
      </c>
      <c r="F149" s="331">
        <v>120874.55555555555</v>
      </c>
      <c r="G149" s="348">
        <f t="shared" si="75"/>
        <v>88954</v>
      </c>
      <c r="H149" s="332">
        <v>1115</v>
      </c>
      <c r="I149" s="353">
        <f t="shared" si="76"/>
        <v>496</v>
      </c>
      <c r="J149" s="333">
        <v>349.16844444444445</v>
      </c>
      <c r="K149" s="333">
        <v>61</v>
      </c>
      <c r="L149" s="317"/>
      <c r="M149" s="332">
        <v>1725</v>
      </c>
      <c r="N149" s="332">
        <v>3476</v>
      </c>
      <c r="O149" s="332">
        <v>9434</v>
      </c>
      <c r="P149" s="332">
        <v>13980</v>
      </c>
      <c r="Q149" s="332">
        <v>13296</v>
      </c>
      <c r="R149" s="332">
        <v>12106</v>
      </c>
      <c r="S149" s="332">
        <v>19708</v>
      </c>
      <c r="T149" s="332">
        <v>15229</v>
      </c>
      <c r="U149" s="332">
        <v>88954</v>
      </c>
      <c r="V149" s="124"/>
      <c r="W149" s="351">
        <f t="shared" si="52"/>
        <v>1.939204532679812E-2</v>
      </c>
      <c r="X149" s="351">
        <f t="shared" si="53"/>
        <v>3.9076376554174071E-2</v>
      </c>
      <c r="Y149" s="351">
        <f t="shared" si="54"/>
        <v>0.10605481484812375</v>
      </c>
      <c r="Z149" s="351">
        <f t="shared" si="55"/>
        <v>0.15715988038761608</v>
      </c>
      <c r="AA149" s="351">
        <f t="shared" si="56"/>
        <v>0.14947051284933785</v>
      </c>
      <c r="AB149" s="351">
        <f t="shared" si="57"/>
        <v>0.13609281201519888</v>
      </c>
      <c r="AC149" s="351">
        <f t="shared" si="58"/>
        <v>0.22155271263799267</v>
      </c>
      <c r="AD149" s="351">
        <f t="shared" si="59"/>
        <v>0.17120084538075858</v>
      </c>
      <c r="AE149" s="127"/>
      <c r="AF149" s="335">
        <v>-17</v>
      </c>
      <c r="AG149" s="335">
        <v>8</v>
      </c>
      <c r="AH149" s="335">
        <v>13</v>
      </c>
      <c r="AI149" s="335">
        <v>96</v>
      </c>
      <c r="AJ149" s="335">
        <v>43</v>
      </c>
      <c r="AK149" s="335">
        <v>41</v>
      </c>
      <c r="AL149" s="335">
        <v>41</v>
      </c>
      <c r="AM149" s="335">
        <v>156</v>
      </c>
      <c r="AN149" s="172">
        <v>381</v>
      </c>
      <c r="AO149" s="124"/>
      <c r="AP149" s="335">
        <v>5</v>
      </c>
      <c r="AQ149" s="335">
        <v>31</v>
      </c>
      <c r="AR149" s="335">
        <v>14</v>
      </c>
      <c r="AS149" s="335">
        <v>6</v>
      </c>
      <c r="AT149" s="335">
        <v>-21</v>
      </c>
      <c r="AU149" s="335">
        <v>-24</v>
      </c>
      <c r="AV149" s="335">
        <v>-85</v>
      </c>
      <c r="AW149" s="335">
        <v>-41</v>
      </c>
      <c r="AX149" s="336">
        <v>-115</v>
      </c>
      <c r="AY149" s="354">
        <f t="shared" si="67"/>
        <v>-5</v>
      </c>
      <c r="AZ149" s="354">
        <f t="shared" si="67"/>
        <v>-31</v>
      </c>
      <c r="BA149" s="354">
        <f t="shared" si="67"/>
        <v>-14</v>
      </c>
      <c r="BB149" s="354">
        <f t="shared" si="67"/>
        <v>-6</v>
      </c>
      <c r="BC149" s="354">
        <f t="shared" si="67"/>
        <v>21</v>
      </c>
      <c r="BD149" s="354">
        <f t="shared" si="67"/>
        <v>24</v>
      </c>
      <c r="BE149" s="354">
        <f t="shared" si="67"/>
        <v>85</v>
      </c>
      <c r="BF149" s="354">
        <f t="shared" si="66"/>
        <v>41</v>
      </c>
      <c r="BG149" s="354">
        <f t="shared" si="62"/>
        <v>115</v>
      </c>
      <c r="BH149" s="317"/>
      <c r="BI149" s="355">
        <f t="shared" si="77"/>
        <v>1</v>
      </c>
      <c r="BJ149" s="355">
        <f t="shared" si="78"/>
        <v>0</v>
      </c>
      <c r="BK149" s="337">
        <v>673395.04666666663</v>
      </c>
      <c r="BL149" s="129">
        <f t="shared" si="69"/>
        <v>673395.04666666663</v>
      </c>
      <c r="BM149" s="340">
        <v>211366.49777777778</v>
      </c>
      <c r="BN149" s="129">
        <f t="shared" si="70"/>
        <v>211366.49777777778</v>
      </c>
      <c r="BO149" s="339">
        <v>210633.3244444445</v>
      </c>
      <c r="BP149" s="129">
        <f t="shared" si="71"/>
        <v>210633.3244444445</v>
      </c>
      <c r="BQ149" s="339">
        <v>49350</v>
      </c>
      <c r="BR149" s="129">
        <f t="shared" si="72"/>
        <v>49350</v>
      </c>
      <c r="BS149" s="339">
        <v>1389398.3333333335</v>
      </c>
      <c r="BT149" s="129">
        <f t="shared" si="73"/>
        <v>1389398.3333333335</v>
      </c>
      <c r="BU149" s="342">
        <v>985446.03111111117</v>
      </c>
      <c r="BV149" s="129">
        <f t="shared" si="74"/>
        <v>985446.03111111117</v>
      </c>
      <c r="BW149" s="343">
        <v>143955.5428266665</v>
      </c>
      <c r="BX149" s="345">
        <f t="shared" si="79"/>
        <v>143955.5428266665</v>
      </c>
      <c r="BY149" s="343">
        <v>2450</v>
      </c>
      <c r="BZ149" s="129">
        <f t="shared" si="68"/>
        <v>2450</v>
      </c>
      <c r="CA149" s="326"/>
      <c r="CB149" s="325"/>
    </row>
    <row r="150" spans="1:80" x14ac:dyDescent="0.25">
      <c r="A150" s="124" t="s">
        <v>877</v>
      </c>
      <c r="B150" s="124" t="s">
        <v>878</v>
      </c>
      <c r="C150" s="319" t="s">
        <v>715</v>
      </c>
      <c r="D150" s="319" t="s">
        <v>563</v>
      </c>
      <c r="E150" s="125" t="s">
        <v>258</v>
      </c>
      <c r="F150" s="331">
        <v>37817.444444444453</v>
      </c>
      <c r="G150" s="348">
        <f t="shared" si="75"/>
        <v>44886</v>
      </c>
      <c r="H150" s="332">
        <v>381</v>
      </c>
      <c r="I150" s="353">
        <f t="shared" si="76"/>
        <v>488</v>
      </c>
      <c r="J150" s="333">
        <v>306.8413333333333</v>
      </c>
      <c r="K150" s="333">
        <v>218</v>
      </c>
      <c r="L150" s="317"/>
      <c r="M150" s="332">
        <v>13511</v>
      </c>
      <c r="N150" s="332">
        <v>12386</v>
      </c>
      <c r="O150" s="332">
        <v>8411</v>
      </c>
      <c r="P150" s="332">
        <v>5113</v>
      </c>
      <c r="Q150" s="332">
        <v>3256</v>
      </c>
      <c r="R150" s="332">
        <v>1477</v>
      </c>
      <c r="S150" s="332">
        <v>679</v>
      </c>
      <c r="T150" s="332">
        <v>53</v>
      </c>
      <c r="U150" s="332">
        <v>44886</v>
      </c>
      <c r="V150" s="124"/>
      <c r="W150" s="351">
        <f t="shared" si="52"/>
        <v>0.30100699549971038</v>
      </c>
      <c r="X150" s="351">
        <f t="shared" si="53"/>
        <v>0.27594350131444101</v>
      </c>
      <c r="Y150" s="351">
        <f t="shared" si="54"/>
        <v>0.18738582185982267</v>
      </c>
      <c r="Z150" s="351">
        <f t="shared" si="55"/>
        <v>0.11391079623936194</v>
      </c>
      <c r="AA150" s="351">
        <f t="shared" si="56"/>
        <v>7.2539321837543996E-2</v>
      </c>
      <c r="AB150" s="351">
        <f t="shared" si="57"/>
        <v>3.2905583032571406E-2</v>
      </c>
      <c r="AC150" s="351">
        <f t="shared" si="58"/>
        <v>1.5127211157153679E-2</v>
      </c>
      <c r="AD150" s="351">
        <f t="shared" si="59"/>
        <v>1.1807690593949116E-3</v>
      </c>
      <c r="AE150" s="127"/>
      <c r="AF150" s="335">
        <v>84</v>
      </c>
      <c r="AG150" s="335">
        <v>142</v>
      </c>
      <c r="AH150" s="335">
        <v>144</v>
      </c>
      <c r="AI150" s="335">
        <v>72</v>
      </c>
      <c r="AJ150" s="335">
        <v>65</v>
      </c>
      <c r="AK150" s="335">
        <v>34</v>
      </c>
      <c r="AL150" s="335">
        <v>13</v>
      </c>
      <c r="AM150" s="335">
        <v>0</v>
      </c>
      <c r="AN150" s="172">
        <v>554</v>
      </c>
      <c r="AO150" s="124"/>
      <c r="AP150" s="335">
        <v>10</v>
      </c>
      <c r="AQ150" s="335">
        <v>27</v>
      </c>
      <c r="AR150" s="335">
        <v>18</v>
      </c>
      <c r="AS150" s="335">
        <v>5</v>
      </c>
      <c r="AT150" s="335">
        <v>0</v>
      </c>
      <c r="AU150" s="335">
        <v>2</v>
      </c>
      <c r="AV150" s="335">
        <v>3</v>
      </c>
      <c r="AW150" s="335">
        <v>1</v>
      </c>
      <c r="AX150" s="336">
        <v>66</v>
      </c>
      <c r="AY150" s="354">
        <f t="shared" si="67"/>
        <v>-10</v>
      </c>
      <c r="AZ150" s="354">
        <f t="shared" si="67"/>
        <v>-27</v>
      </c>
      <c r="BA150" s="354">
        <f t="shared" si="67"/>
        <v>-18</v>
      </c>
      <c r="BB150" s="354">
        <f t="shared" si="67"/>
        <v>-5</v>
      </c>
      <c r="BC150" s="354">
        <f t="shared" si="67"/>
        <v>0</v>
      </c>
      <c r="BD150" s="354">
        <f t="shared" si="67"/>
        <v>-2</v>
      </c>
      <c r="BE150" s="354">
        <f t="shared" si="67"/>
        <v>-3</v>
      </c>
      <c r="BF150" s="354">
        <f t="shared" si="66"/>
        <v>-1</v>
      </c>
      <c r="BG150" s="354">
        <f t="shared" si="62"/>
        <v>-66</v>
      </c>
      <c r="BH150" s="317"/>
      <c r="BI150" s="355">
        <f t="shared" si="77"/>
        <v>0.8</v>
      </c>
      <c r="BJ150" s="355">
        <f t="shared" si="78"/>
        <v>0.19999999999999996</v>
      </c>
      <c r="BK150" s="337">
        <v>342982.1173333333</v>
      </c>
      <c r="BL150" s="129">
        <f t="shared" si="69"/>
        <v>342982.1173333333</v>
      </c>
      <c r="BM150" s="340">
        <v>536746.69155555556</v>
      </c>
      <c r="BN150" s="129">
        <f t="shared" si="70"/>
        <v>536746.69155555556</v>
      </c>
      <c r="BO150" s="339">
        <v>341670.64977777784</v>
      </c>
      <c r="BP150" s="129">
        <f t="shared" si="71"/>
        <v>341670.64977777784</v>
      </c>
      <c r="BQ150" s="339">
        <v>379498.02666666667</v>
      </c>
      <c r="BR150" s="129">
        <f t="shared" si="72"/>
        <v>379498.02666666667</v>
      </c>
      <c r="BS150" s="339">
        <v>523081.56622222229</v>
      </c>
      <c r="BT150" s="129">
        <f t="shared" si="73"/>
        <v>523081.56622222229</v>
      </c>
      <c r="BU150" s="342">
        <v>492932.62044444447</v>
      </c>
      <c r="BV150" s="129">
        <f t="shared" si="74"/>
        <v>492932.62044444447</v>
      </c>
      <c r="BW150" s="343">
        <v>549397.39611022221</v>
      </c>
      <c r="BX150" s="345">
        <f t="shared" si="79"/>
        <v>549397.39611022221</v>
      </c>
      <c r="BY150" s="343">
        <v>693549.8042370152</v>
      </c>
      <c r="BZ150" s="129">
        <f t="shared" si="68"/>
        <v>693549.8042370152</v>
      </c>
      <c r="CA150" s="326"/>
      <c r="CB150" s="325"/>
    </row>
    <row r="151" spans="1:80" x14ac:dyDescent="0.25">
      <c r="A151" s="124" t="s">
        <v>879</v>
      </c>
      <c r="B151" s="124" t="s">
        <v>880</v>
      </c>
      <c r="C151" s="319" t="s">
        <v>638</v>
      </c>
      <c r="D151" s="319" t="s">
        <v>578</v>
      </c>
      <c r="E151" s="125" t="s">
        <v>259</v>
      </c>
      <c r="F151" s="331">
        <v>61510.222222222219</v>
      </c>
      <c r="G151" s="348">
        <f t="shared" si="75"/>
        <v>73074</v>
      </c>
      <c r="H151" s="332">
        <v>825</v>
      </c>
      <c r="I151" s="353">
        <f t="shared" si="76"/>
        <v>499</v>
      </c>
      <c r="J151" s="333">
        <v>232.40355555555564</v>
      </c>
      <c r="K151" s="333">
        <v>38</v>
      </c>
      <c r="L151" s="317"/>
      <c r="M151" s="332">
        <v>24193</v>
      </c>
      <c r="N151" s="332">
        <v>17347</v>
      </c>
      <c r="O151" s="332">
        <v>13486</v>
      </c>
      <c r="P151" s="332">
        <v>9497</v>
      </c>
      <c r="Q151" s="332">
        <v>4898</v>
      </c>
      <c r="R151" s="332">
        <v>2454</v>
      </c>
      <c r="S151" s="332">
        <v>1090</v>
      </c>
      <c r="T151" s="332">
        <v>109</v>
      </c>
      <c r="U151" s="332">
        <v>73074</v>
      </c>
      <c r="V151" s="124"/>
      <c r="W151" s="351">
        <f t="shared" si="52"/>
        <v>0.33107534827708895</v>
      </c>
      <c r="X151" s="351">
        <f t="shared" si="53"/>
        <v>0.2373894955798232</v>
      </c>
      <c r="Y151" s="351">
        <f t="shared" si="54"/>
        <v>0.18455264526370529</v>
      </c>
      <c r="Z151" s="351">
        <f t="shared" si="55"/>
        <v>0.12996414593425842</v>
      </c>
      <c r="AA151" s="351">
        <f t="shared" si="56"/>
        <v>6.702794427566576E-2</v>
      </c>
      <c r="AB151" s="351">
        <f t="shared" si="57"/>
        <v>3.3582395927416041E-2</v>
      </c>
      <c r="AC151" s="351">
        <f t="shared" si="58"/>
        <v>1.4916386129129376E-2</v>
      </c>
      <c r="AD151" s="351">
        <f t="shared" si="59"/>
        <v>1.4916386129129376E-3</v>
      </c>
      <c r="AE151" s="127"/>
      <c r="AF151" s="335">
        <v>95</v>
      </c>
      <c r="AG151" s="335">
        <v>85</v>
      </c>
      <c r="AH151" s="335">
        <v>77</v>
      </c>
      <c r="AI151" s="335">
        <v>95</v>
      </c>
      <c r="AJ151" s="335">
        <v>70</v>
      </c>
      <c r="AK151" s="335">
        <v>26</v>
      </c>
      <c r="AL151" s="335">
        <v>26</v>
      </c>
      <c r="AM151" s="335">
        <v>-1</v>
      </c>
      <c r="AN151" s="172">
        <v>473</v>
      </c>
      <c r="AO151" s="124"/>
      <c r="AP151" s="335">
        <v>24</v>
      </c>
      <c r="AQ151" s="335">
        <v>-27</v>
      </c>
      <c r="AR151" s="335">
        <v>-16</v>
      </c>
      <c r="AS151" s="335">
        <v>-22</v>
      </c>
      <c r="AT151" s="335">
        <v>13</v>
      </c>
      <c r="AU151" s="335">
        <v>-1</v>
      </c>
      <c r="AV151" s="335">
        <v>1</v>
      </c>
      <c r="AW151" s="335">
        <v>2</v>
      </c>
      <c r="AX151" s="336">
        <v>-26</v>
      </c>
      <c r="AY151" s="354">
        <f t="shared" si="67"/>
        <v>-24</v>
      </c>
      <c r="AZ151" s="354">
        <f t="shared" si="67"/>
        <v>27</v>
      </c>
      <c r="BA151" s="354">
        <f t="shared" si="67"/>
        <v>16</v>
      </c>
      <c r="BB151" s="354">
        <f t="shared" si="67"/>
        <v>22</v>
      </c>
      <c r="BC151" s="354">
        <f t="shared" si="67"/>
        <v>-13</v>
      </c>
      <c r="BD151" s="354">
        <f t="shared" si="67"/>
        <v>1</v>
      </c>
      <c r="BE151" s="354">
        <f t="shared" si="67"/>
        <v>-1</v>
      </c>
      <c r="BF151" s="354">
        <f t="shared" si="66"/>
        <v>-2</v>
      </c>
      <c r="BG151" s="354">
        <f t="shared" si="62"/>
        <v>26</v>
      </c>
      <c r="BH151" s="317"/>
      <c r="BI151" s="355">
        <f t="shared" si="77"/>
        <v>0.8</v>
      </c>
      <c r="BJ151" s="355">
        <f t="shared" si="78"/>
        <v>0.19999999999999996</v>
      </c>
      <c r="BK151" s="337">
        <v>451595.25333333336</v>
      </c>
      <c r="BL151" s="129">
        <f t="shared" si="69"/>
        <v>451595.25333333336</v>
      </c>
      <c r="BM151" s="340">
        <v>601074.53155555553</v>
      </c>
      <c r="BN151" s="129">
        <f t="shared" si="70"/>
        <v>601074.53155555553</v>
      </c>
      <c r="BO151" s="339">
        <v>543131.5422222222</v>
      </c>
      <c r="BP151" s="129">
        <f t="shared" si="71"/>
        <v>543131.5422222222</v>
      </c>
      <c r="BQ151" s="339">
        <v>756193.17333333334</v>
      </c>
      <c r="BR151" s="129">
        <f t="shared" si="72"/>
        <v>756193.17333333334</v>
      </c>
      <c r="BS151" s="339">
        <v>566988.04444444447</v>
      </c>
      <c r="BT151" s="129">
        <f t="shared" si="73"/>
        <v>566988.04444444447</v>
      </c>
      <c r="BU151" s="342">
        <v>356266.33777777781</v>
      </c>
      <c r="BV151" s="129">
        <f t="shared" si="74"/>
        <v>356266.33777777781</v>
      </c>
      <c r="BW151" s="343">
        <v>188373.48804266664</v>
      </c>
      <c r="BX151" s="345">
        <f t="shared" si="79"/>
        <v>188373.48804266664</v>
      </c>
      <c r="BY151" s="343">
        <v>153815.22824501141</v>
      </c>
      <c r="BZ151" s="129">
        <f t="shared" si="68"/>
        <v>153815.22824501141</v>
      </c>
      <c r="CA151" s="326"/>
      <c r="CB151" s="325"/>
    </row>
    <row r="152" spans="1:80" x14ac:dyDescent="0.25">
      <c r="A152" s="124" t="s">
        <v>881</v>
      </c>
      <c r="B152" s="124" t="s">
        <v>882</v>
      </c>
      <c r="C152" s="319"/>
      <c r="D152" s="319" t="s">
        <v>589</v>
      </c>
      <c r="E152" s="125" t="s">
        <v>260</v>
      </c>
      <c r="F152" s="331">
        <v>86199.666666666672</v>
      </c>
      <c r="G152" s="348">
        <f t="shared" si="75"/>
        <v>121162</v>
      </c>
      <c r="H152" s="332">
        <v>1642</v>
      </c>
      <c r="I152" s="353">
        <f t="shared" si="76"/>
        <v>1041</v>
      </c>
      <c r="J152" s="333">
        <v>479.53466666666645</v>
      </c>
      <c r="K152" s="333">
        <v>479</v>
      </c>
      <c r="L152" s="317"/>
      <c r="M152" s="332">
        <v>81686</v>
      </c>
      <c r="N152" s="332">
        <v>22958</v>
      </c>
      <c r="O152" s="332">
        <v>10485</v>
      </c>
      <c r="P152" s="332">
        <v>4297</v>
      </c>
      <c r="Q152" s="332">
        <v>1317</v>
      </c>
      <c r="R152" s="332">
        <v>319</v>
      </c>
      <c r="S152" s="332">
        <v>61</v>
      </c>
      <c r="T152" s="332">
        <v>39</v>
      </c>
      <c r="U152" s="332">
        <v>121162</v>
      </c>
      <c r="V152" s="124"/>
      <c r="W152" s="351">
        <f t="shared" si="52"/>
        <v>0.67418827685247851</v>
      </c>
      <c r="X152" s="351">
        <f t="shared" si="53"/>
        <v>0.18948185074528318</v>
      </c>
      <c r="Y152" s="351">
        <f t="shared" si="54"/>
        <v>8.653703306317162E-2</v>
      </c>
      <c r="Z152" s="351">
        <f t="shared" si="55"/>
        <v>3.5464914742245918E-2</v>
      </c>
      <c r="AA152" s="351">
        <f t="shared" si="56"/>
        <v>1.0869744639408395E-2</v>
      </c>
      <c r="AB152" s="351">
        <f t="shared" si="57"/>
        <v>2.6328386787936812E-3</v>
      </c>
      <c r="AC152" s="351">
        <f t="shared" si="58"/>
        <v>5.0345817995741239E-4</v>
      </c>
      <c r="AD152" s="351">
        <f t="shared" si="59"/>
        <v>3.2188309866129644E-4</v>
      </c>
      <c r="AE152" s="127"/>
      <c r="AF152" s="335">
        <v>516</v>
      </c>
      <c r="AG152" s="335">
        <v>357</v>
      </c>
      <c r="AH152" s="335">
        <v>184</v>
      </c>
      <c r="AI152" s="335">
        <v>94</v>
      </c>
      <c r="AJ152" s="335">
        <v>23</v>
      </c>
      <c r="AK152" s="335">
        <v>4</v>
      </c>
      <c r="AL152" s="335">
        <v>1</v>
      </c>
      <c r="AM152" s="335">
        <v>0</v>
      </c>
      <c r="AN152" s="172">
        <v>1179</v>
      </c>
      <c r="AO152" s="124"/>
      <c r="AP152" s="335">
        <v>125</v>
      </c>
      <c r="AQ152" s="335">
        <v>18</v>
      </c>
      <c r="AR152" s="335">
        <v>5</v>
      </c>
      <c r="AS152" s="335">
        <v>-5</v>
      </c>
      <c r="AT152" s="335">
        <v>-4</v>
      </c>
      <c r="AU152" s="335">
        <v>-1</v>
      </c>
      <c r="AV152" s="335">
        <v>0</v>
      </c>
      <c r="AW152" s="335">
        <v>0</v>
      </c>
      <c r="AX152" s="336">
        <v>138</v>
      </c>
      <c r="AY152" s="354">
        <f t="shared" si="67"/>
        <v>-125</v>
      </c>
      <c r="AZ152" s="354">
        <f t="shared" si="67"/>
        <v>-18</v>
      </c>
      <c r="BA152" s="354">
        <f t="shared" si="67"/>
        <v>-5</v>
      </c>
      <c r="BB152" s="354">
        <f t="shared" si="67"/>
        <v>5</v>
      </c>
      <c r="BC152" s="354">
        <f t="shared" si="67"/>
        <v>4</v>
      </c>
      <c r="BD152" s="354">
        <f t="shared" si="67"/>
        <v>1</v>
      </c>
      <c r="BE152" s="354">
        <f t="shared" si="67"/>
        <v>0</v>
      </c>
      <c r="BF152" s="354">
        <f t="shared" si="66"/>
        <v>0</v>
      </c>
      <c r="BG152" s="354">
        <f t="shared" si="62"/>
        <v>-138</v>
      </c>
      <c r="BH152" s="317"/>
      <c r="BI152" s="355">
        <f t="shared" si="77"/>
        <v>1</v>
      </c>
      <c r="BJ152" s="355">
        <f t="shared" si="78"/>
        <v>0</v>
      </c>
      <c r="BK152" s="337">
        <v>444559.06666666665</v>
      </c>
      <c r="BL152" s="129">
        <f t="shared" si="69"/>
        <v>444559.06666666665</v>
      </c>
      <c r="BM152" s="340">
        <v>500328.15666666662</v>
      </c>
      <c r="BN152" s="129">
        <f t="shared" si="70"/>
        <v>500328.15666666662</v>
      </c>
      <c r="BO152" s="339">
        <v>930757.46555555565</v>
      </c>
      <c r="BP152" s="129">
        <f t="shared" si="71"/>
        <v>930757.46555555565</v>
      </c>
      <c r="BQ152" s="339">
        <v>318538.66666666663</v>
      </c>
      <c r="BR152" s="129">
        <f t="shared" si="72"/>
        <v>318538.66666666663</v>
      </c>
      <c r="BS152" s="339">
        <v>548819.7177777777</v>
      </c>
      <c r="BT152" s="129">
        <f t="shared" si="73"/>
        <v>548819.7177777777</v>
      </c>
      <c r="BU152" s="342">
        <v>1051115.4111111111</v>
      </c>
      <c r="BV152" s="129">
        <f t="shared" si="74"/>
        <v>1051115.4111111111</v>
      </c>
      <c r="BW152" s="343">
        <v>560354.75392000016</v>
      </c>
      <c r="BX152" s="345">
        <f t="shared" si="79"/>
        <v>560354.75392000016</v>
      </c>
      <c r="BY152" s="343">
        <v>495743.95530485053</v>
      </c>
      <c r="BZ152" s="129">
        <f t="shared" si="68"/>
        <v>495743.95530485053</v>
      </c>
      <c r="CA152" s="326"/>
      <c r="CB152" s="325"/>
    </row>
    <row r="153" spans="1:80" x14ac:dyDescent="0.25">
      <c r="A153" s="124" t="s">
        <v>883</v>
      </c>
      <c r="B153" s="124" t="s">
        <v>884</v>
      </c>
      <c r="C153" s="319"/>
      <c r="D153" s="319" t="s">
        <v>582</v>
      </c>
      <c r="E153" s="125" t="s">
        <v>261</v>
      </c>
      <c r="F153" s="331">
        <v>74568.444444444453</v>
      </c>
      <c r="G153" s="348">
        <f t="shared" si="75"/>
        <v>67445</v>
      </c>
      <c r="H153" s="332">
        <v>292</v>
      </c>
      <c r="I153" s="353">
        <f t="shared" si="76"/>
        <v>603</v>
      </c>
      <c r="J153" s="333">
        <v>282.6151111111111</v>
      </c>
      <c r="K153" s="333">
        <v>56</v>
      </c>
      <c r="L153" s="317"/>
      <c r="M153" s="332">
        <v>600</v>
      </c>
      <c r="N153" s="332">
        <v>3429</v>
      </c>
      <c r="O153" s="332">
        <v>15222</v>
      </c>
      <c r="P153" s="332">
        <v>20166</v>
      </c>
      <c r="Q153" s="332">
        <v>14610</v>
      </c>
      <c r="R153" s="332">
        <v>8289</v>
      </c>
      <c r="S153" s="332">
        <v>4148</v>
      </c>
      <c r="T153" s="332">
        <v>981</v>
      </c>
      <c r="U153" s="332">
        <v>67445</v>
      </c>
      <c r="V153" s="124"/>
      <c r="W153" s="351">
        <f t="shared" si="52"/>
        <v>8.8961375935947811E-3</v>
      </c>
      <c r="X153" s="351">
        <f t="shared" si="53"/>
        <v>5.0841426347394171E-2</v>
      </c>
      <c r="Y153" s="351">
        <f t="shared" si="54"/>
        <v>0.2256950107494996</v>
      </c>
      <c r="Z153" s="351">
        <f t="shared" si="55"/>
        <v>0.29899918452072061</v>
      </c>
      <c r="AA153" s="351">
        <f t="shared" si="56"/>
        <v>0.21662095040403292</v>
      </c>
      <c r="AB153" s="351">
        <f t="shared" si="57"/>
        <v>0.1229001408555119</v>
      </c>
      <c r="AC153" s="351">
        <f t="shared" si="58"/>
        <v>6.1501964563718585E-2</v>
      </c>
      <c r="AD153" s="351">
        <f t="shared" si="59"/>
        <v>1.4545184965527466E-2</v>
      </c>
      <c r="AE153" s="127"/>
      <c r="AF153" s="335">
        <v>10</v>
      </c>
      <c r="AG153" s="335">
        <v>240</v>
      </c>
      <c r="AH153" s="335">
        <v>172</v>
      </c>
      <c r="AI153" s="335">
        <v>77</v>
      </c>
      <c r="AJ153" s="335">
        <v>51</v>
      </c>
      <c r="AK153" s="335">
        <v>19</v>
      </c>
      <c r="AL153" s="335">
        <v>47</v>
      </c>
      <c r="AM153" s="335">
        <v>11</v>
      </c>
      <c r="AN153" s="172">
        <v>627</v>
      </c>
      <c r="AO153" s="124"/>
      <c r="AP153" s="335">
        <v>-1</v>
      </c>
      <c r="AQ153" s="335">
        <v>5</v>
      </c>
      <c r="AR153" s="335">
        <v>-3</v>
      </c>
      <c r="AS153" s="335">
        <v>-6</v>
      </c>
      <c r="AT153" s="335">
        <v>20</v>
      </c>
      <c r="AU153" s="335">
        <v>1</v>
      </c>
      <c r="AV153" s="335">
        <v>12</v>
      </c>
      <c r="AW153" s="335">
        <v>-4</v>
      </c>
      <c r="AX153" s="336">
        <v>24</v>
      </c>
      <c r="AY153" s="354">
        <f t="shared" si="67"/>
        <v>1</v>
      </c>
      <c r="AZ153" s="354">
        <f t="shared" si="67"/>
        <v>-5</v>
      </c>
      <c r="BA153" s="354">
        <f t="shared" si="67"/>
        <v>3</v>
      </c>
      <c r="BB153" s="354">
        <f t="shared" si="67"/>
        <v>6</v>
      </c>
      <c r="BC153" s="354">
        <f t="shared" si="67"/>
        <v>-20</v>
      </c>
      <c r="BD153" s="354">
        <f t="shared" si="67"/>
        <v>-1</v>
      </c>
      <c r="BE153" s="354">
        <f t="shared" si="67"/>
        <v>-12</v>
      </c>
      <c r="BF153" s="354">
        <f t="shared" si="66"/>
        <v>4</v>
      </c>
      <c r="BG153" s="354">
        <f t="shared" si="62"/>
        <v>-24</v>
      </c>
      <c r="BH153" s="317"/>
      <c r="BI153" s="355">
        <f t="shared" si="77"/>
        <v>1</v>
      </c>
      <c r="BJ153" s="355">
        <f t="shared" si="78"/>
        <v>0</v>
      </c>
      <c r="BK153" s="337">
        <v>516679.98</v>
      </c>
      <c r="BL153" s="129">
        <f t="shared" si="69"/>
        <v>516679.98</v>
      </c>
      <c r="BM153" s="340">
        <v>879633.73222222214</v>
      </c>
      <c r="BN153" s="129">
        <f t="shared" si="70"/>
        <v>879633.73222222214</v>
      </c>
      <c r="BO153" s="339">
        <v>786996.58666666667</v>
      </c>
      <c r="BP153" s="129">
        <f t="shared" si="71"/>
        <v>786996.58666666667</v>
      </c>
      <c r="BQ153" s="339">
        <v>614499.46666666667</v>
      </c>
      <c r="BR153" s="129">
        <f t="shared" si="72"/>
        <v>614499.46666666667</v>
      </c>
      <c r="BS153" s="339">
        <v>854268.79999999993</v>
      </c>
      <c r="BT153" s="129">
        <f t="shared" si="73"/>
        <v>854268.79999999993</v>
      </c>
      <c r="BU153" s="342">
        <v>1052129.96</v>
      </c>
      <c r="BV153" s="129">
        <f t="shared" si="74"/>
        <v>1052129.96</v>
      </c>
      <c r="BW153" s="343">
        <v>367626.73327999999</v>
      </c>
      <c r="BX153" s="345">
        <f t="shared" si="79"/>
        <v>367626.73327999999</v>
      </c>
      <c r="BY153" s="343">
        <v>39550</v>
      </c>
      <c r="BZ153" s="129">
        <f t="shared" si="68"/>
        <v>39550</v>
      </c>
      <c r="CA153" s="326"/>
      <c r="CB153" s="325"/>
    </row>
    <row r="154" spans="1:80" x14ac:dyDescent="0.25">
      <c r="A154" s="124" t="s">
        <v>885</v>
      </c>
      <c r="B154" s="124" t="s">
        <v>886</v>
      </c>
      <c r="C154" s="319"/>
      <c r="D154" s="319" t="s">
        <v>589</v>
      </c>
      <c r="E154" s="125" t="s">
        <v>262</v>
      </c>
      <c r="F154" s="331">
        <v>150903.88888888893</v>
      </c>
      <c r="G154" s="348">
        <f t="shared" si="75"/>
        <v>186619</v>
      </c>
      <c r="H154" s="332">
        <v>2144</v>
      </c>
      <c r="I154" s="353">
        <f t="shared" si="76"/>
        <v>1148</v>
      </c>
      <c r="J154" s="333">
        <v>454.93999999999994</v>
      </c>
      <c r="K154" s="333">
        <v>92</v>
      </c>
      <c r="L154" s="317"/>
      <c r="M154" s="332">
        <v>84646</v>
      </c>
      <c r="N154" s="332">
        <v>34621</v>
      </c>
      <c r="O154" s="332">
        <v>31686</v>
      </c>
      <c r="P154" s="332">
        <v>16672</v>
      </c>
      <c r="Q154" s="332">
        <v>11566</v>
      </c>
      <c r="R154" s="332">
        <v>5142</v>
      </c>
      <c r="S154" s="332">
        <v>2138</v>
      </c>
      <c r="T154" s="332">
        <v>148</v>
      </c>
      <c r="U154" s="332">
        <v>186619</v>
      </c>
      <c r="V154" s="124"/>
      <c r="W154" s="351">
        <f t="shared" si="52"/>
        <v>0.45357653829460021</v>
      </c>
      <c r="X154" s="351">
        <f t="shared" si="53"/>
        <v>0.18551701595228781</v>
      </c>
      <c r="Y154" s="351">
        <f t="shared" si="54"/>
        <v>0.16978978560596725</v>
      </c>
      <c r="Z154" s="351">
        <f t="shared" si="55"/>
        <v>8.9337098580530391E-2</v>
      </c>
      <c r="AA154" s="351">
        <f t="shared" si="56"/>
        <v>6.1976540438004706E-2</v>
      </c>
      <c r="AB154" s="351">
        <f t="shared" si="57"/>
        <v>2.7553464545410702E-2</v>
      </c>
      <c r="AC154" s="351">
        <f t="shared" si="58"/>
        <v>1.1456496926893833E-2</v>
      </c>
      <c r="AD154" s="351">
        <f t="shared" si="59"/>
        <v>7.9305965630509223E-4</v>
      </c>
      <c r="AE154" s="127"/>
      <c r="AF154" s="335">
        <v>406</v>
      </c>
      <c r="AG154" s="335">
        <v>211</v>
      </c>
      <c r="AH154" s="335">
        <v>190</v>
      </c>
      <c r="AI154" s="335">
        <v>134</v>
      </c>
      <c r="AJ154" s="335">
        <v>149</v>
      </c>
      <c r="AK154" s="335">
        <v>56</v>
      </c>
      <c r="AL154" s="335">
        <v>33</v>
      </c>
      <c r="AM154" s="335">
        <v>0</v>
      </c>
      <c r="AN154" s="172">
        <v>1179</v>
      </c>
      <c r="AO154" s="124"/>
      <c r="AP154" s="335">
        <v>69</v>
      </c>
      <c r="AQ154" s="335">
        <v>23</v>
      </c>
      <c r="AR154" s="335">
        <v>-15</v>
      </c>
      <c r="AS154" s="335">
        <v>-27</v>
      </c>
      <c r="AT154" s="335">
        <v>-6</v>
      </c>
      <c r="AU154" s="335">
        <v>-10</v>
      </c>
      <c r="AV154" s="335">
        <v>-4</v>
      </c>
      <c r="AW154" s="335">
        <v>1</v>
      </c>
      <c r="AX154" s="336">
        <v>31</v>
      </c>
      <c r="AY154" s="354">
        <f t="shared" si="67"/>
        <v>-69</v>
      </c>
      <c r="AZ154" s="354">
        <f t="shared" si="67"/>
        <v>-23</v>
      </c>
      <c r="BA154" s="354">
        <f t="shared" si="67"/>
        <v>15</v>
      </c>
      <c r="BB154" s="354">
        <f t="shared" ref="BB154:BG205" si="80">AS154*$AX$3</f>
        <v>27</v>
      </c>
      <c r="BC154" s="354">
        <f t="shared" si="80"/>
        <v>6</v>
      </c>
      <c r="BD154" s="354">
        <f t="shared" si="80"/>
        <v>10</v>
      </c>
      <c r="BE154" s="354">
        <f t="shared" si="80"/>
        <v>4</v>
      </c>
      <c r="BF154" s="354">
        <f t="shared" si="66"/>
        <v>-1</v>
      </c>
      <c r="BG154" s="354">
        <f t="shared" si="62"/>
        <v>-31</v>
      </c>
      <c r="BH154" s="317"/>
      <c r="BI154" s="355">
        <f t="shared" si="77"/>
        <v>1</v>
      </c>
      <c r="BJ154" s="355">
        <f t="shared" si="78"/>
        <v>0</v>
      </c>
      <c r="BK154" s="337">
        <v>1273869.6133333333</v>
      </c>
      <c r="BL154" s="129">
        <f t="shared" si="69"/>
        <v>1273869.6133333333</v>
      </c>
      <c r="BM154" s="340">
        <v>1476799.6033333333</v>
      </c>
      <c r="BN154" s="129">
        <f t="shared" si="70"/>
        <v>1476799.6033333333</v>
      </c>
      <c r="BO154" s="339">
        <v>1257948.3400000001</v>
      </c>
      <c r="BP154" s="129">
        <f t="shared" si="71"/>
        <v>1257948.3400000001</v>
      </c>
      <c r="BQ154" s="339">
        <v>2060357.4666666663</v>
      </c>
      <c r="BR154" s="129">
        <f t="shared" si="72"/>
        <v>2060357.4666666663</v>
      </c>
      <c r="BS154" s="339">
        <v>1590654.2866666669</v>
      </c>
      <c r="BT154" s="129">
        <f t="shared" si="73"/>
        <v>1590654.2866666669</v>
      </c>
      <c r="BU154" s="342">
        <v>1200591.8555555558</v>
      </c>
      <c r="BV154" s="129">
        <f t="shared" si="74"/>
        <v>1200591.8555555558</v>
      </c>
      <c r="BW154" s="343">
        <v>1049993.7201599998</v>
      </c>
      <c r="BX154" s="345">
        <f t="shared" si="79"/>
        <v>1049993.7201599998</v>
      </c>
      <c r="BY154" s="343">
        <v>820252.63311777683</v>
      </c>
      <c r="BZ154" s="129">
        <f t="shared" si="68"/>
        <v>820252.63311777683</v>
      </c>
      <c r="CA154" s="326"/>
      <c r="CB154" s="325"/>
    </row>
    <row r="155" spans="1:80" x14ac:dyDescent="0.25">
      <c r="A155" s="124" t="s">
        <v>887</v>
      </c>
      <c r="B155" s="124" t="s">
        <v>888</v>
      </c>
      <c r="C155" s="319"/>
      <c r="D155" s="319" t="s">
        <v>559</v>
      </c>
      <c r="E155" s="125" t="s">
        <v>263</v>
      </c>
      <c r="F155" s="331">
        <v>50102.777777777781</v>
      </c>
      <c r="G155" s="348">
        <f t="shared" si="75"/>
        <v>67405</v>
      </c>
      <c r="H155" s="332">
        <v>865</v>
      </c>
      <c r="I155" s="353">
        <f t="shared" si="76"/>
        <v>615</v>
      </c>
      <c r="J155" s="333">
        <v>350.69999999999993</v>
      </c>
      <c r="K155" s="333">
        <v>248</v>
      </c>
      <c r="L155" s="317"/>
      <c r="M155" s="332">
        <v>37688</v>
      </c>
      <c r="N155" s="332">
        <v>14112</v>
      </c>
      <c r="O155" s="332">
        <v>9324</v>
      </c>
      <c r="P155" s="332">
        <v>4106</v>
      </c>
      <c r="Q155" s="332">
        <v>1721</v>
      </c>
      <c r="R155" s="332">
        <v>306</v>
      </c>
      <c r="S155" s="332">
        <v>131</v>
      </c>
      <c r="T155" s="332">
        <v>17</v>
      </c>
      <c r="U155" s="332">
        <v>67405</v>
      </c>
      <c r="V155" s="124"/>
      <c r="W155" s="351">
        <f t="shared" si="52"/>
        <v>0.55912766115273349</v>
      </c>
      <c r="X155" s="351">
        <f t="shared" si="53"/>
        <v>0.20936132334396559</v>
      </c>
      <c r="Y155" s="351">
        <f t="shared" si="54"/>
        <v>0.13832801720940582</v>
      </c>
      <c r="Z155" s="351">
        <f t="shared" si="55"/>
        <v>6.0915362361842591E-2</v>
      </c>
      <c r="AA155" s="351">
        <f t="shared" si="56"/>
        <v>2.5532230546695348E-2</v>
      </c>
      <c r="AB155" s="351">
        <f t="shared" si="57"/>
        <v>4.5397225725094578E-3</v>
      </c>
      <c r="AC155" s="351">
        <f t="shared" si="58"/>
        <v>1.9434760032638529E-3</v>
      </c>
      <c r="AD155" s="351">
        <f t="shared" si="59"/>
        <v>2.5220680958385876E-4</v>
      </c>
      <c r="AE155" s="127"/>
      <c r="AF155" s="335">
        <v>92</v>
      </c>
      <c r="AG155" s="335">
        <v>216</v>
      </c>
      <c r="AH155" s="335">
        <v>178</v>
      </c>
      <c r="AI155" s="335">
        <v>80</v>
      </c>
      <c r="AJ155" s="335">
        <v>78</v>
      </c>
      <c r="AK155" s="335">
        <v>12</v>
      </c>
      <c r="AL155" s="335">
        <v>1</v>
      </c>
      <c r="AM155" s="335">
        <v>0</v>
      </c>
      <c r="AN155" s="172">
        <v>657</v>
      </c>
      <c r="AO155" s="124"/>
      <c r="AP155" s="335">
        <v>27</v>
      </c>
      <c r="AQ155" s="335">
        <v>-3</v>
      </c>
      <c r="AR155" s="335">
        <v>16</v>
      </c>
      <c r="AS155" s="335">
        <v>2</v>
      </c>
      <c r="AT155" s="335">
        <v>3</v>
      </c>
      <c r="AU155" s="335">
        <v>-1</v>
      </c>
      <c r="AV155" s="335">
        <v>-2</v>
      </c>
      <c r="AW155" s="335">
        <v>0</v>
      </c>
      <c r="AX155" s="336">
        <v>42</v>
      </c>
      <c r="AY155" s="354">
        <f t="shared" ref="AY155:BD218" si="81">AP155*$AX$3</f>
        <v>-27</v>
      </c>
      <c r="AZ155" s="354">
        <f t="shared" si="81"/>
        <v>3</v>
      </c>
      <c r="BA155" s="354">
        <f t="shared" si="81"/>
        <v>-16</v>
      </c>
      <c r="BB155" s="354">
        <f t="shared" si="80"/>
        <v>-2</v>
      </c>
      <c r="BC155" s="354">
        <f t="shared" si="80"/>
        <v>-3</v>
      </c>
      <c r="BD155" s="354">
        <f t="shared" si="80"/>
        <v>1</v>
      </c>
      <c r="BE155" s="354">
        <f t="shared" si="80"/>
        <v>2</v>
      </c>
      <c r="BF155" s="354">
        <f t="shared" si="66"/>
        <v>0</v>
      </c>
      <c r="BG155" s="354">
        <f t="shared" si="62"/>
        <v>-42</v>
      </c>
      <c r="BH155" s="317"/>
      <c r="BI155" s="355">
        <f t="shared" si="77"/>
        <v>1</v>
      </c>
      <c r="BJ155" s="355">
        <f t="shared" si="78"/>
        <v>0</v>
      </c>
      <c r="BK155" s="337">
        <v>57568.800000000003</v>
      </c>
      <c r="BL155" s="129">
        <f t="shared" si="69"/>
        <v>57568.800000000003</v>
      </c>
      <c r="BM155" s="340">
        <v>317882.00555555557</v>
      </c>
      <c r="BN155" s="129">
        <f t="shared" si="70"/>
        <v>317882.00555555557</v>
      </c>
      <c r="BO155" s="339">
        <v>488593.11111111112</v>
      </c>
      <c r="BP155" s="129">
        <f t="shared" si="71"/>
        <v>488593.11111111112</v>
      </c>
      <c r="BQ155" s="339">
        <v>441454.8</v>
      </c>
      <c r="BR155" s="129">
        <f t="shared" si="72"/>
        <v>441454.8</v>
      </c>
      <c r="BS155" s="339">
        <v>593640.99555555545</v>
      </c>
      <c r="BT155" s="129">
        <f t="shared" si="73"/>
        <v>593640.99555555545</v>
      </c>
      <c r="BU155" s="342">
        <v>692779.23555555556</v>
      </c>
      <c r="BV155" s="129">
        <f t="shared" si="74"/>
        <v>692779.23555555556</v>
      </c>
      <c r="BW155" s="343">
        <v>150570.44446222216</v>
      </c>
      <c r="BX155" s="345">
        <f t="shared" si="79"/>
        <v>150570.44446222216</v>
      </c>
      <c r="BY155" s="343">
        <v>381176.78467444004</v>
      </c>
      <c r="BZ155" s="129">
        <f t="shared" si="68"/>
        <v>381176.78467444004</v>
      </c>
      <c r="CA155" s="326"/>
      <c r="CB155" s="325"/>
    </row>
    <row r="156" spans="1:80" x14ac:dyDescent="0.25">
      <c r="A156" s="124" t="s">
        <v>889</v>
      </c>
      <c r="B156" s="124" t="s">
        <v>890</v>
      </c>
      <c r="C156" s="319"/>
      <c r="D156" s="319" t="s">
        <v>582</v>
      </c>
      <c r="E156" s="125" t="s">
        <v>264</v>
      </c>
      <c r="F156" s="331">
        <v>138885</v>
      </c>
      <c r="G156" s="348">
        <f t="shared" si="75"/>
        <v>142341</v>
      </c>
      <c r="H156" s="332">
        <v>920</v>
      </c>
      <c r="I156" s="353">
        <f t="shared" si="76"/>
        <v>1004</v>
      </c>
      <c r="J156" s="333">
        <v>639.34888888888895</v>
      </c>
      <c r="K156" s="333">
        <v>307</v>
      </c>
      <c r="L156" s="317"/>
      <c r="M156" s="332">
        <v>4939</v>
      </c>
      <c r="N156" s="332">
        <v>32952</v>
      </c>
      <c r="O156" s="332">
        <v>41221</v>
      </c>
      <c r="P156" s="332">
        <v>31966</v>
      </c>
      <c r="Q156" s="332">
        <v>15324</v>
      </c>
      <c r="R156" s="332">
        <v>9562</v>
      </c>
      <c r="S156" s="332">
        <v>5440</v>
      </c>
      <c r="T156" s="332">
        <v>937</v>
      </c>
      <c r="U156" s="332">
        <v>142341</v>
      </c>
      <c r="V156" s="124"/>
      <c r="W156" s="351">
        <f t="shared" si="52"/>
        <v>3.4698365193443916E-2</v>
      </c>
      <c r="X156" s="351">
        <f t="shared" si="53"/>
        <v>0.23150041098488841</v>
      </c>
      <c r="Y156" s="351">
        <f t="shared" si="54"/>
        <v>0.2895933005950499</v>
      </c>
      <c r="Z156" s="351">
        <f t="shared" si="55"/>
        <v>0.22457338363507351</v>
      </c>
      <c r="AA156" s="351">
        <f t="shared" si="56"/>
        <v>0.1076569646131473</v>
      </c>
      <c r="AB156" s="351">
        <f t="shared" si="57"/>
        <v>6.717670945124736E-2</v>
      </c>
      <c r="AC156" s="351">
        <f t="shared" si="58"/>
        <v>3.8218081930013137E-2</v>
      </c>
      <c r="AD156" s="351">
        <f t="shared" si="59"/>
        <v>6.582783597136454E-3</v>
      </c>
      <c r="AE156" s="127"/>
      <c r="AF156" s="335">
        <v>30</v>
      </c>
      <c r="AG156" s="335">
        <v>68</v>
      </c>
      <c r="AH156" s="335">
        <v>236</v>
      </c>
      <c r="AI156" s="335">
        <v>294</v>
      </c>
      <c r="AJ156" s="335">
        <v>204</v>
      </c>
      <c r="AK156" s="335">
        <v>149</v>
      </c>
      <c r="AL156" s="335">
        <v>82</v>
      </c>
      <c r="AM156" s="335">
        <v>127</v>
      </c>
      <c r="AN156" s="172">
        <v>1190</v>
      </c>
      <c r="AO156" s="124"/>
      <c r="AP156" s="335">
        <v>0</v>
      </c>
      <c r="AQ156" s="335">
        <v>-7</v>
      </c>
      <c r="AR156" s="335">
        <v>38</v>
      </c>
      <c r="AS156" s="335">
        <v>-8</v>
      </c>
      <c r="AT156" s="335">
        <v>83</v>
      </c>
      <c r="AU156" s="335">
        <v>80</v>
      </c>
      <c r="AV156" s="335">
        <v>1</v>
      </c>
      <c r="AW156" s="335">
        <v>-1</v>
      </c>
      <c r="AX156" s="336">
        <v>186</v>
      </c>
      <c r="AY156" s="354">
        <f t="shared" si="81"/>
        <v>0</v>
      </c>
      <c r="AZ156" s="354">
        <f t="shared" si="81"/>
        <v>7</v>
      </c>
      <c r="BA156" s="354">
        <f t="shared" si="81"/>
        <v>-38</v>
      </c>
      <c r="BB156" s="354">
        <f t="shared" si="80"/>
        <v>8</v>
      </c>
      <c r="BC156" s="354">
        <f t="shared" si="80"/>
        <v>-83</v>
      </c>
      <c r="BD156" s="354">
        <f t="shared" si="80"/>
        <v>-80</v>
      </c>
      <c r="BE156" s="354">
        <f t="shared" si="80"/>
        <v>-1</v>
      </c>
      <c r="BF156" s="354">
        <f t="shared" si="66"/>
        <v>1</v>
      </c>
      <c r="BG156" s="354">
        <f t="shared" si="62"/>
        <v>-186</v>
      </c>
      <c r="BH156" s="317"/>
      <c r="BI156" s="355">
        <f t="shared" si="77"/>
        <v>1</v>
      </c>
      <c r="BJ156" s="355">
        <f t="shared" si="78"/>
        <v>0</v>
      </c>
      <c r="BK156" s="337">
        <v>1972530.9666666666</v>
      </c>
      <c r="BL156" s="129">
        <f t="shared" si="69"/>
        <v>1972530.9666666666</v>
      </c>
      <c r="BM156" s="340">
        <v>2474601.8244444444</v>
      </c>
      <c r="BN156" s="129">
        <f t="shared" si="70"/>
        <v>2474601.8244444444</v>
      </c>
      <c r="BO156" s="339">
        <v>1895350.7811111112</v>
      </c>
      <c r="BP156" s="129">
        <f t="shared" si="71"/>
        <v>1895350.7811111112</v>
      </c>
      <c r="BQ156" s="339">
        <v>1957515.0666666667</v>
      </c>
      <c r="BR156" s="129">
        <f t="shared" si="72"/>
        <v>1957515.0666666667</v>
      </c>
      <c r="BS156" s="339">
        <v>2862474.8933333335</v>
      </c>
      <c r="BT156" s="129">
        <f t="shared" si="73"/>
        <v>2862474.8933333335</v>
      </c>
      <c r="BU156" s="342">
        <v>2857560.6577777779</v>
      </c>
      <c r="BV156" s="129">
        <f t="shared" si="74"/>
        <v>2857560.6577777779</v>
      </c>
      <c r="BW156" s="343">
        <v>1801906.1381511113</v>
      </c>
      <c r="BX156" s="345">
        <f t="shared" si="79"/>
        <v>1801906.1381511113</v>
      </c>
      <c r="BY156" s="343">
        <v>2204426.8416716899</v>
      </c>
      <c r="BZ156" s="129">
        <f t="shared" si="68"/>
        <v>2204426.8416716899</v>
      </c>
      <c r="CA156" s="326"/>
      <c r="CB156" s="325"/>
    </row>
    <row r="157" spans="1:80" x14ac:dyDescent="0.25">
      <c r="A157" s="124" t="s">
        <v>891</v>
      </c>
      <c r="B157" s="124" t="s">
        <v>892</v>
      </c>
      <c r="C157" s="319" t="s">
        <v>661</v>
      </c>
      <c r="D157" s="319" t="s">
        <v>559</v>
      </c>
      <c r="E157" s="125" t="s">
        <v>265</v>
      </c>
      <c r="F157" s="331">
        <v>53264.555555555555</v>
      </c>
      <c r="G157" s="348">
        <f t="shared" si="75"/>
        <v>64585</v>
      </c>
      <c r="H157" s="332">
        <v>1050</v>
      </c>
      <c r="I157" s="353">
        <f t="shared" si="76"/>
        <v>404</v>
      </c>
      <c r="J157" s="333">
        <v>171.38622222222219</v>
      </c>
      <c r="K157" s="333">
        <v>161</v>
      </c>
      <c r="L157" s="317"/>
      <c r="M157" s="332">
        <v>22508</v>
      </c>
      <c r="N157" s="332">
        <v>16217</v>
      </c>
      <c r="O157" s="332">
        <v>12472</v>
      </c>
      <c r="P157" s="332">
        <v>6490</v>
      </c>
      <c r="Q157" s="332">
        <v>4010</v>
      </c>
      <c r="R157" s="332">
        <v>1978</v>
      </c>
      <c r="S157" s="332">
        <v>835</v>
      </c>
      <c r="T157" s="332">
        <v>75</v>
      </c>
      <c r="U157" s="332">
        <v>64585</v>
      </c>
      <c r="V157" s="124"/>
      <c r="W157" s="351">
        <f t="shared" si="52"/>
        <v>0.34850197414260276</v>
      </c>
      <c r="X157" s="351">
        <f t="shared" si="53"/>
        <v>0.25109545560114577</v>
      </c>
      <c r="Y157" s="351">
        <f t="shared" si="54"/>
        <v>0.19310985522954247</v>
      </c>
      <c r="Z157" s="351">
        <f t="shared" si="55"/>
        <v>0.10048772934892003</v>
      </c>
      <c r="AA157" s="351">
        <f t="shared" si="56"/>
        <v>6.2088720291089264E-2</v>
      </c>
      <c r="AB157" s="351">
        <f t="shared" si="57"/>
        <v>3.0626306417898892E-2</v>
      </c>
      <c r="AC157" s="351">
        <f t="shared" si="58"/>
        <v>1.292869861422931E-2</v>
      </c>
      <c r="AD157" s="351">
        <f t="shared" si="59"/>
        <v>1.1612603545714949E-3</v>
      </c>
      <c r="AE157" s="127"/>
      <c r="AF157" s="335">
        <v>57</v>
      </c>
      <c r="AG157" s="335">
        <v>68</v>
      </c>
      <c r="AH157" s="335">
        <v>94</v>
      </c>
      <c r="AI157" s="335">
        <v>73</v>
      </c>
      <c r="AJ157" s="335">
        <v>74</v>
      </c>
      <c r="AK157" s="335">
        <v>29</v>
      </c>
      <c r="AL157" s="335">
        <v>4</v>
      </c>
      <c r="AM157" s="335">
        <v>-1</v>
      </c>
      <c r="AN157" s="172">
        <v>398</v>
      </c>
      <c r="AO157" s="124"/>
      <c r="AP157" s="335">
        <v>-13</v>
      </c>
      <c r="AQ157" s="335">
        <v>15</v>
      </c>
      <c r="AR157" s="335">
        <v>-19</v>
      </c>
      <c r="AS157" s="335">
        <v>9</v>
      </c>
      <c r="AT157" s="335">
        <v>-4</v>
      </c>
      <c r="AU157" s="335">
        <v>1</v>
      </c>
      <c r="AV157" s="335">
        <v>5</v>
      </c>
      <c r="AW157" s="335">
        <v>0</v>
      </c>
      <c r="AX157" s="336">
        <v>-6</v>
      </c>
      <c r="AY157" s="354">
        <f t="shared" si="81"/>
        <v>13</v>
      </c>
      <c r="AZ157" s="354">
        <f t="shared" si="81"/>
        <v>-15</v>
      </c>
      <c r="BA157" s="354">
        <f t="shared" si="81"/>
        <v>19</v>
      </c>
      <c r="BB157" s="354">
        <f t="shared" si="80"/>
        <v>-9</v>
      </c>
      <c r="BC157" s="354">
        <f t="shared" si="80"/>
        <v>4</v>
      </c>
      <c r="BD157" s="354">
        <f t="shared" si="80"/>
        <v>-1</v>
      </c>
      <c r="BE157" s="354">
        <f t="shared" si="80"/>
        <v>-5</v>
      </c>
      <c r="BF157" s="354">
        <f t="shared" si="66"/>
        <v>0</v>
      </c>
      <c r="BG157" s="354">
        <f t="shared" si="62"/>
        <v>6</v>
      </c>
      <c r="BH157" s="317"/>
      <c r="BI157" s="355">
        <f t="shared" si="77"/>
        <v>0.8</v>
      </c>
      <c r="BJ157" s="355">
        <f t="shared" si="78"/>
        <v>0.19999999999999996</v>
      </c>
      <c r="BK157" s="337">
        <v>231426.57600000003</v>
      </c>
      <c r="BL157" s="129">
        <f t="shared" si="69"/>
        <v>231426.57600000003</v>
      </c>
      <c r="BM157" s="340">
        <v>230380.84</v>
      </c>
      <c r="BN157" s="129">
        <f t="shared" si="70"/>
        <v>230380.84</v>
      </c>
      <c r="BO157" s="339">
        <v>267358.13066666666</v>
      </c>
      <c r="BP157" s="129">
        <f t="shared" si="71"/>
        <v>267358.13066666666</v>
      </c>
      <c r="BQ157" s="339">
        <v>298722.45333333331</v>
      </c>
      <c r="BR157" s="129">
        <f t="shared" si="72"/>
        <v>298722.45333333331</v>
      </c>
      <c r="BS157" s="339">
        <v>252106.31288888888</v>
      </c>
      <c r="BT157" s="129">
        <f t="shared" si="73"/>
        <v>252106.31288888888</v>
      </c>
      <c r="BU157" s="342">
        <v>635979.45600000012</v>
      </c>
      <c r="BV157" s="129">
        <f t="shared" si="74"/>
        <v>635979.45600000012</v>
      </c>
      <c r="BW157" s="343">
        <v>400401.35992888879</v>
      </c>
      <c r="BX157" s="345">
        <f t="shared" si="79"/>
        <v>400401.35992888879</v>
      </c>
      <c r="BY157" s="343">
        <v>361029.58075902221</v>
      </c>
      <c r="BZ157" s="129">
        <f t="shared" si="68"/>
        <v>361029.58075902221</v>
      </c>
      <c r="CA157" s="326"/>
      <c r="CB157" s="325"/>
    </row>
    <row r="158" spans="1:80" x14ac:dyDescent="0.25">
      <c r="A158" s="124" t="s">
        <v>893</v>
      </c>
      <c r="B158" s="124" t="s">
        <v>894</v>
      </c>
      <c r="C158" s="319"/>
      <c r="D158" s="319" t="s">
        <v>589</v>
      </c>
      <c r="E158" s="125" t="s">
        <v>266</v>
      </c>
      <c r="F158" s="331">
        <v>293354.22222222219</v>
      </c>
      <c r="G158" s="348">
        <f t="shared" si="75"/>
        <v>353634</v>
      </c>
      <c r="H158" s="332">
        <v>2788</v>
      </c>
      <c r="I158" s="353">
        <f t="shared" si="76"/>
        <v>2693</v>
      </c>
      <c r="J158" s="333">
        <v>1278.9164444444448</v>
      </c>
      <c r="K158" s="333">
        <v>238</v>
      </c>
      <c r="L158" s="317"/>
      <c r="M158" s="332">
        <v>137230</v>
      </c>
      <c r="N158" s="332">
        <v>75514</v>
      </c>
      <c r="O158" s="332">
        <v>68005</v>
      </c>
      <c r="P158" s="332">
        <v>33907</v>
      </c>
      <c r="Q158" s="332">
        <v>21277</v>
      </c>
      <c r="R158" s="332">
        <v>10008</v>
      </c>
      <c r="S158" s="332">
        <v>6977</v>
      </c>
      <c r="T158" s="332">
        <v>716</v>
      </c>
      <c r="U158" s="332">
        <v>353634</v>
      </c>
      <c r="V158" s="124"/>
      <c r="W158" s="351">
        <f t="shared" si="52"/>
        <v>0.38805657827018897</v>
      </c>
      <c r="X158" s="351">
        <f t="shared" si="53"/>
        <v>0.21353715988847227</v>
      </c>
      <c r="Y158" s="351">
        <f t="shared" si="54"/>
        <v>0.19230334187323617</v>
      </c>
      <c r="Z158" s="351">
        <f t="shared" si="55"/>
        <v>9.5881617717753387E-2</v>
      </c>
      <c r="AA158" s="351">
        <f t="shared" si="56"/>
        <v>6.0166726050096993E-2</v>
      </c>
      <c r="AB158" s="351">
        <f t="shared" si="57"/>
        <v>2.8300446224062165E-2</v>
      </c>
      <c r="AC158" s="351">
        <f t="shared" si="58"/>
        <v>1.9729437780303932E-2</v>
      </c>
      <c r="AD158" s="351">
        <f t="shared" si="59"/>
        <v>2.0246921958861422E-3</v>
      </c>
      <c r="AE158" s="127"/>
      <c r="AF158" s="335">
        <v>810</v>
      </c>
      <c r="AG158" s="335">
        <v>532</v>
      </c>
      <c r="AH158" s="335">
        <v>613</v>
      </c>
      <c r="AI158" s="335">
        <v>285</v>
      </c>
      <c r="AJ158" s="335">
        <v>311</v>
      </c>
      <c r="AK158" s="335">
        <v>115</v>
      </c>
      <c r="AL158" s="335">
        <v>99</v>
      </c>
      <c r="AM158" s="335">
        <v>7</v>
      </c>
      <c r="AN158" s="172">
        <v>2772</v>
      </c>
      <c r="AO158" s="124"/>
      <c r="AP158" s="335">
        <v>-2</v>
      </c>
      <c r="AQ158" s="335">
        <v>70</v>
      </c>
      <c r="AR158" s="335">
        <v>34</v>
      </c>
      <c r="AS158" s="335">
        <v>-14</v>
      </c>
      <c r="AT158" s="335">
        <v>-8</v>
      </c>
      <c r="AU158" s="335">
        <v>0</v>
      </c>
      <c r="AV158" s="335">
        <v>3</v>
      </c>
      <c r="AW158" s="335">
        <v>-4</v>
      </c>
      <c r="AX158" s="336">
        <v>79</v>
      </c>
      <c r="AY158" s="354">
        <f t="shared" si="81"/>
        <v>2</v>
      </c>
      <c r="AZ158" s="354">
        <f t="shared" si="81"/>
        <v>-70</v>
      </c>
      <c r="BA158" s="354">
        <f t="shared" si="81"/>
        <v>-34</v>
      </c>
      <c r="BB158" s="354">
        <f t="shared" si="80"/>
        <v>14</v>
      </c>
      <c r="BC158" s="354">
        <f t="shared" si="80"/>
        <v>8</v>
      </c>
      <c r="BD158" s="354">
        <f t="shared" si="80"/>
        <v>0</v>
      </c>
      <c r="BE158" s="354">
        <f t="shared" si="80"/>
        <v>-3</v>
      </c>
      <c r="BF158" s="354">
        <f t="shared" si="66"/>
        <v>4</v>
      </c>
      <c r="BG158" s="354">
        <f t="shared" si="62"/>
        <v>-79</v>
      </c>
      <c r="BH158" s="317"/>
      <c r="BI158" s="355">
        <f t="shared" si="77"/>
        <v>1</v>
      </c>
      <c r="BJ158" s="355">
        <f t="shared" si="78"/>
        <v>0</v>
      </c>
      <c r="BK158" s="337">
        <v>2732599.04</v>
      </c>
      <c r="BL158" s="129">
        <f t="shared" si="69"/>
        <v>2732599.04</v>
      </c>
      <c r="BM158" s="340">
        <v>2739980.1066666669</v>
      </c>
      <c r="BN158" s="129">
        <f t="shared" si="70"/>
        <v>2739980.1066666669</v>
      </c>
      <c r="BO158" s="339">
        <v>2503532.2255555559</v>
      </c>
      <c r="BP158" s="129">
        <f t="shared" si="71"/>
        <v>2503532.2255555559</v>
      </c>
      <c r="BQ158" s="339">
        <v>3008196.666666666</v>
      </c>
      <c r="BR158" s="129">
        <f t="shared" si="72"/>
        <v>3008196.666666666</v>
      </c>
      <c r="BS158" s="339">
        <v>2642987.7777777775</v>
      </c>
      <c r="BT158" s="129">
        <f t="shared" si="73"/>
        <v>2642987.7777777775</v>
      </c>
      <c r="BU158" s="342">
        <v>3487577.535555555</v>
      </c>
      <c r="BV158" s="129">
        <f t="shared" si="74"/>
        <v>3487577.535555555</v>
      </c>
      <c r="BW158" s="343">
        <v>2503347.2397866664</v>
      </c>
      <c r="BX158" s="345">
        <f t="shared" si="79"/>
        <v>2503347.2397866664</v>
      </c>
      <c r="BY158" s="366">
        <v>2583222.9301660187</v>
      </c>
      <c r="BZ158" s="129">
        <f t="shared" si="68"/>
        <v>2583222.9301660187</v>
      </c>
      <c r="CA158" s="326"/>
      <c r="CB158" s="325"/>
    </row>
    <row r="159" spans="1:80" x14ac:dyDescent="0.25">
      <c r="A159" s="124" t="s">
        <v>895</v>
      </c>
      <c r="B159" s="124" t="s">
        <v>896</v>
      </c>
      <c r="C159" s="319"/>
      <c r="D159" s="319" t="s">
        <v>563</v>
      </c>
      <c r="E159" s="125" t="s">
        <v>267</v>
      </c>
      <c r="F159" s="331">
        <v>102276.77777777778</v>
      </c>
      <c r="G159" s="348">
        <f t="shared" si="75"/>
        <v>138470</v>
      </c>
      <c r="H159" s="332">
        <v>1374</v>
      </c>
      <c r="I159" s="353">
        <f t="shared" si="76"/>
        <v>2170</v>
      </c>
      <c r="J159" s="333">
        <v>1176.8928888888886</v>
      </c>
      <c r="K159" s="333">
        <v>81</v>
      </c>
      <c r="L159" s="317"/>
      <c r="M159" s="332">
        <v>83138</v>
      </c>
      <c r="N159" s="332">
        <v>26770</v>
      </c>
      <c r="O159" s="332">
        <v>16058</v>
      </c>
      <c r="P159" s="332">
        <v>6894</v>
      </c>
      <c r="Q159" s="332">
        <v>3448</v>
      </c>
      <c r="R159" s="332">
        <v>1508</v>
      </c>
      <c r="S159" s="332">
        <v>596</v>
      </c>
      <c r="T159" s="332">
        <v>58</v>
      </c>
      <c r="U159" s="332">
        <v>138470</v>
      </c>
      <c r="V159" s="124"/>
      <c r="W159" s="351">
        <f t="shared" si="52"/>
        <v>0.60040441972990544</v>
      </c>
      <c r="X159" s="351">
        <f t="shared" si="53"/>
        <v>0.193327074456561</v>
      </c>
      <c r="Y159" s="351">
        <f t="shared" si="54"/>
        <v>0.11596735755037192</v>
      </c>
      <c r="Z159" s="351">
        <f t="shared" si="55"/>
        <v>4.9786957463710549E-2</v>
      </c>
      <c r="AA159" s="351">
        <f t="shared" si="56"/>
        <v>2.4900700512746444E-2</v>
      </c>
      <c r="AB159" s="351">
        <f t="shared" si="57"/>
        <v>1.0890445583880986E-2</v>
      </c>
      <c r="AC159" s="351">
        <f t="shared" si="58"/>
        <v>4.3041814111359862E-3</v>
      </c>
      <c r="AD159" s="351">
        <f t="shared" si="59"/>
        <v>4.1886329168773018E-4</v>
      </c>
      <c r="AE159" s="127"/>
      <c r="AF159" s="335">
        <v>1677</v>
      </c>
      <c r="AG159" s="335">
        <v>236</v>
      </c>
      <c r="AH159" s="335">
        <v>148</v>
      </c>
      <c r="AI159" s="335">
        <v>82</v>
      </c>
      <c r="AJ159" s="335">
        <v>82</v>
      </c>
      <c r="AK159" s="335">
        <v>20</v>
      </c>
      <c r="AL159" s="335">
        <v>-2</v>
      </c>
      <c r="AM159" s="335">
        <v>-2</v>
      </c>
      <c r="AN159" s="172">
        <v>2241</v>
      </c>
      <c r="AO159" s="124"/>
      <c r="AP159" s="335">
        <v>79</v>
      </c>
      <c r="AQ159" s="335">
        <v>-22</v>
      </c>
      <c r="AR159" s="335">
        <v>-5</v>
      </c>
      <c r="AS159" s="335">
        <v>16</v>
      </c>
      <c r="AT159" s="335">
        <v>-1</v>
      </c>
      <c r="AU159" s="335">
        <v>6</v>
      </c>
      <c r="AV159" s="335">
        <v>-1</v>
      </c>
      <c r="AW159" s="335">
        <v>-1</v>
      </c>
      <c r="AX159" s="336">
        <v>71</v>
      </c>
      <c r="AY159" s="354">
        <f t="shared" si="81"/>
        <v>-79</v>
      </c>
      <c r="AZ159" s="354">
        <f t="shared" si="81"/>
        <v>22</v>
      </c>
      <c r="BA159" s="354">
        <f t="shared" si="81"/>
        <v>5</v>
      </c>
      <c r="BB159" s="354">
        <f t="shared" si="80"/>
        <v>-16</v>
      </c>
      <c r="BC159" s="354">
        <f t="shared" si="80"/>
        <v>1</v>
      </c>
      <c r="BD159" s="354">
        <f t="shared" si="80"/>
        <v>-6</v>
      </c>
      <c r="BE159" s="354">
        <f t="shared" si="80"/>
        <v>1</v>
      </c>
      <c r="BF159" s="354">
        <f t="shared" si="66"/>
        <v>1</v>
      </c>
      <c r="BG159" s="354">
        <f t="shared" si="62"/>
        <v>-71</v>
      </c>
      <c r="BH159" s="317"/>
      <c r="BI159" s="355">
        <f t="shared" si="77"/>
        <v>1</v>
      </c>
      <c r="BJ159" s="355">
        <f t="shared" si="78"/>
        <v>0</v>
      </c>
      <c r="BK159" s="337">
        <v>1410115.7733333332</v>
      </c>
      <c r="BL159" s="129">
        <f t="shared" si="69"/>
        <v>1410115.7733333332</v>
      </c>
      <c r="BM159" s="340">
        <v>1572266.9733333332</v>
      </c>
      <c r="BN159" s="129">
        <f t="shared" si="70"/>
        <v>1572266.9733333332</v>
      </c>
      <c r="BO159" s="339">
        <v>885436.01222222229</v>
      </c>
      <c r="BP159" s="129">
        <f t="shared" si="71"/>
        <v>885436.01222222229</v>
      </c>
      <c r="BQ159" s="339">
        <v>2054439.0666666662</v>
      </c>
      <c r="BR159" s="129">
        <f t="shared" si="72"/>
        <v>2054439.0666666662</v>
      </c>
      <c r="BS159" s="339">
        <v>1367028.4177777779</v>
      </c>
      <c r="BT159" s="129">
        <f t="shared" si="73"/>
        <v>1367028.4177777779</v>
      </c>
      <c r="BU159" s="342">
        <v>1864191.0155555555</v>
      </c>
      <c r="BV159" s="129">
        <f t="shared" si="74"/>
        <v>1864191.0155555555</v>
      </c>
      <c r="BW159" s="343">
        <v>939954.01896888891</v>
      </c>
      <c r="BX159" s="345">
        <f t="shared" si="79"/>
        <v>939954.01896888891</v>
      </c>
      <c r="BY159" s="343">
        <v>2058215.3998016878</v>
      </c>
      <c r="BZ159" s="129">
        <f t="shared" si="68"/>
        <v>2058215.3998016878</v>
      </c>
      <c r="CA159" s="326"/>
      <c r="CB159" s="325"/>
    </row>
    <row r="160" spans="1:80" x14ac:dyDescent="0.25">
      <c r="A160" s="124" t="s">
        <v>897</v>
      </c>
      <c r="B160" s="124" t="s">
        <v>898</v>
      </c>
      <c r="C160" s="319" t="s">
        <v>775</v>
      </c>
      <c r="D160" s="319" t="s">
        <v>554</v>
      </c>
      <c r="E160" s="125" t="s">
        <v>268</v>
      </c>
      <c r="F160" s="331">
        <v>44642.555555555555</v>
      </c>
      <c r="G160" s="348">
        <f t="shared" si="75"/>
        <v>44956</v>
      </c>
      <c r="H160" s="332">
        <v>298</v>
      </c>
      <c r="I160" s="353">
        <f t="shared" si="76"/>
        <v>158</v>
      </c>
      <c r="J160" s="333">
        <v>0</v>
      </c>
      <c r="K160" s="333">
        <v>57</v>
      </c>
      <c r="L160" s="317"/>
      <c r="M160" s="332">
        <v>4344</v>
      </c>
      <c r="N160" s="332">
        <v>6045</v>
      </c>
      <c r="O160" s="332">
        <v>13429</v>
      </c>
      <c r="P160" s="332">
        <v>9703</v>
      </c>
      <c r="Q160" s="332">
        <v>5832</v>
      </c>
      <c r="R160" s="332">
        <v>3041</v>
      </c>
      <c r="S160" s="332">
        <v>2330</v>
      </c>
      <c r="T160" s="332">
        <v>232</v>
      </c>
      <c r="U160" s="332">
        <v>44956</v>
      </c>
      <c r="V160" s="124"/>
      <c r="W160" s="351">
        <f t="shared" ref="W160:W223" si="82">M160/U160</f>
        <v>9.6627813862443276E-2</v>
      </c>
      <c r="X160" s="351">
        <f t="shared" ref="X160:X223" si="83">N160/U160</f>
        <v>0.13446481003648011</v>
      </c>
      <c r="Y160" s="351">
        <f t="shared" ref="Y160:Y223" si="84">O160/U160</f>
        <v>0.29871429842512681</v>
      </c>
      <c r="Z160" s="351">
        <f t="shared" ref="Z160:Z223" si="85">P160/U160</f>
        <v>0.21583325918676038</v>
      </c>
      <c r="AA160" s="351">
        <f t="shared" ref="AA160:AA223" si="86">Q160/U160</f>
        <v>0.12972684402526916</v>
      </c>
      <c r="AB160" s="351">
        <f t="shared" ref="AB160:AB223" si="87">R160/U160</f>
        <v>6.7643918498087013E-2</v>
      </c>
      <c r="AC160" s="351">
        <f t="shared" ref="AC160:AC223" si="88">S160/U160</f>
        <v>5.1828454488833525E-2</v>
      </c>
      <c r="AD160" s="351">
        <f t="shared" ref="AD160:AD223" si="89">T160/U160</f>
        <v>5.160601476999733E-3</v>
      </c>
      <c r="AE160" s="127"/>
      <c r="AF160" s="335">
        <v>24</v>
      </c>
      <c r="AG160" s="335">
        <v>19</v>
      </c>
      <c r="AH160" s="335">
        <v>42</v>
      </c>
      <c r="AI160" s="335">
        <v>42</v>
      </c>
      <c r="AJ160" s="335">
        <v>13</v>
      </c>
      <c r="AK160" s="335">
        <v>40</v>
      </c>
      <c r="AL160" s="335">
        <v>8</v>
      </c>
      <c r="AM160" s="335">
        <v>1</v>
      </c>
      <c r="AN160" s="172">
        <v>189</v>
      </c>
      <c r="AO160" s="124"/>
      <c r="AP160" s="335">
        <v>9</v>
      </c>
      <c r="AQ160" s="335">
        <v>8</v>
      </c>
      <c r="AR160" s="335">
        <v>0</v>
      </c>
      <c r="AS160" s="335">
        <v>13</v>
      </c>
      <c r="AT160" s="335">
        <v>0</v>
      </c>
      <c r="AU160" s="335">
        <v>1</v>
      </c>
      <c r="AV160" s="335">
        <v>1</v>
      </c>
      <c r="AW160" s="335">
        <v>-1</v>
      </c>
      <c r="AX160" s="336">
        <v>31</v>
      </c>
      <c r="AY160" s="354">
        <f t="shared" si="81"/>
        <v>-9</v>
      </c>
      <c r="AZ160" s="354">
        <f t="shared" si="81"/>
        <v>-8</v>
      </c>
      <c r="BA160" s="354">
        <f t="shared" si="81"/>
        <v>0</v>
      </c>
      <c r="BB160" s="354">
        <f t="shared" si="80"/>
        <v>-13</v>
      </c>
      <c r="BC160" s="354">
        <f t="shared" si="80"/>
        <v>0</v>
      </c>
      <c r="BD160" s="354">
        <f t="shared" si="80"/>
        <v>-1</v>
      </c>
      <c r="BE160" s="354">
        <f t="shared" si="80"/>
        <v>-1</v>
      </c>
      <c r="BF160" s="354">
        <f t="shared" si="66"/>
        <v>1</v>
      </c>
      <c r="BG160" s="354">
        <f t="shared" si="62"/>
        <v>-31</v>
      </c>
      <c r="BH160" s="317"/>
      <c r="BI160" s="355">
        <f t="shared" si="77"/>
        <v>0.8</v>
      </c>
      <c r="BJ160" s="355">
        <f t="shared" si="78"/>
        <v>0.19999999999999996</v>
      </c>
      <c r="BK160" s="337">
        <v>211341.46133333334</v>
      </c>
      <c r="BL160" s="129">
        <f t="shared" si="69"/>
        <v>211341.46133333334</v>
      </c>
      <c r="BM160" s="340">
        <v>308110.96266666672</v>
      </c>
      <c r="BN160" s="129">
        <f t="shared" si="70"/>
        <v>308110.96266666672</v>
      </c>
      <c r="BO160" s="339">
        <v>341693.91555555561</v>
      </c>
      <c r="BP160" s="129">
        <f t="shared" si="71"/>
        <v>341693.91555555561</v>
      </c>
      <c r="BQ160" s="339">
        <v>307975.57333333336</v>
      </c>
      <c r="BR160" s="129">
        <f t="shared" si="72"/>
        <v>307975.57333333336</v>
      </c>
      <c r="BS160" s="339">
        <v>207333.07377777784</v>
      </c>
      <c r="BT160" s="129">
        <f t="shared" si="73"/>
        <v>207333.07377777784</v>
      </c>
      <c r="BU160" s="342">
        <v>215400.05511111111</v>
      </c>
      <c r="BV160" s="129">
        <f t="shared" si="74"/>
        <v>215400.05511111111</v>
      </c>
      <c r="BW160" s="343">
        <v>174264.85384533333</v>
      </c>
      <c r="BX160" s="345">
        <f t="shared" si="79"/>
        <v>174264.85384533333</v>
      </c>
      <c r="BY160" s="343">
        <v>51752.045764088034</v>
      </c>
      <c r="BZ160" s="129">
        <f t="shared" si="68"/>
        <v>51752.045764088034</v>
      </c>
      <c r="CA160" s="326"/>
      <c r="CB160" s="325"/>
    </row>
    <row r="161" spans="1:80" x14ac:dyDescent="0.25">
      <c r="A161" s="124" t="s">
        <v>899</v>
      </c>
      <c r="B161" s="124" t="s">
        <v>900</v>
      </c>
      <c r="C161" s="319"/>
      <c r="D161" s="319" t="s">
        <v>582</v>
      </c>
      <c r="E161" s="125" t="s">
        <v>269</v>
      </c>
      <c r="F161" s="331">
        <v>114388.33333333333</v>
      </c>
      <c r="G161" s="348">
        <f t="shared" si="75"/>
        <v>128057</v>
      </c>
      <c r="H161" s="332">
        <v>1115</v>
      </c>
      <c r="I161" s="353">
        <f t="shared" si="76"/>
        <v>1054</v>
      </c>
      <c r="J161" s="333">
        <v>522.78</v>
      </c>
      <c r="K161" s="333">
        <v>329</v>
      </c>
      <c r="L161" s="317"/>
      <c r="M161" s="332">
        <v>8493</v>
      </c>
      <c r="N161" s="332">
        <v>35212</v>
      </c>
      <c r="O161" s="332">
        <v>45801</v>
      </c>
      <c r="P161" s="332">
        <v>26587</v>
      </c>
      <c r="Q161" s="332">
        <v>7683</v>
      </c>
      <c r="R161" s="332">
        <v>2778</v>
      </c>
      <c r="S161" s="332">
        <v>1324</v>
      </c>
      <c r="T161" s="332">
        <v>179</v>
      </c>
      <c r="U161" s="332">
        <v>128057</v>
      </c>
      <c r="V161" s="124"/>
      <c r="W161" s="351">
        <f t="shared" si="82"/>
        <v>6.6322028471696201E-2</v>
      </c>
      <c r="X161" s="351">
        <f t="shared" si="83"/>
        <v>0.27497130184214841</v>
      </c>
      <c r="Y161" s="351">
        <f t="shared" si="84"/>
        <v>0.35766104156742701</v>
      </c>
      <c r="Z161" s="351">
        <f t="shared" si="85"/>
        <v>0.20761848239455868</v>
      </c>
      <c r="AA161" s="351">
        <f t="shared" si="86"/>
        <v>5.9996720210531249E-2</v>
      </c>
      <c r="AB161" s="351">
        <f t="shared" si="87"/>
        <v>2.1693464629032384E-2</v>
      </c>
      <c r="AC161" s="351">
        <f t="shared" si="88"/>
        <v>1.0339145849114066E-2</v>
      </c>
      <c r="AD161" s="351">
        <f t="shared" si="89"/>
        <v>1.3978150354920075E-3</v>
      </c>
      <c r="AE161" s="127"/>
      <c r="AF161" s="335">
        <v>75</v>
      </c>
      <c r="AG161" s="335">
        <v>303</v>
      </c>
      <c r="AH161" s="335">
        <v>532</v>
      </c>
      <c r="AI161" s="335">
        <v>200</v>
      </c>
      <c r="AJ161" s="335">
        <v>106</v>
      </c>
      <c r="AK161" s="335">
        <v>15</v>
      </c>
      <c r="AL161" s="335">
        <v>-1</v>
      </c>
      <c r="AM161" s="335">
        <v>0</v>
      </c>
      <c r="AN161" s="172">
        <v>1230</v>
      </c>
      <c r="AO161" s="124"/>
      <c r="AP161" s="335">
        <v>73</v>
      </c>
      <c r="AQ161" s="335">
        <v>94</v>
      </c>
      <c r="AR161" s="335">
        <v>8</v>
      </c>
      <c r="AS161" s="335">
        <v>0</v>
      </c>
      <c r="AT161" s="335">
        <v>6</v>
      </c>
      <c r="AU161" s="335">
        <v>-1</v>
      </c>
      <c r="AV161" s="335">
        <v>-3</v>
      </c>
      <c r="AW161" s="335">
        <v>-1</v>
      </c>
      <c r="AX161" s="336">
        <v>176</v>
      </c>
      <c r="AY161" s="354">
        <f t="shared" si="81"/>
        <v>-73</v>
      </c>
      <c r="AZ161" s="354">
        <f t="shared" si="81"/>
        <v>-94</v>
      </c>
      <c r="BA161" s="354">
        <f t="shared" si="81"/>
        <v>-8</v>
      </c>
      <c r="BB161" s="354">
        <f t="shared" si="80"/>
        <v>0</v>
      </c>
      <c r="BC161" s="354">
        <f t="shared" si="80"/>
        <v>-6</v>
      </c>
      <c r="BD161" s="354">
        <f t="shared" si="80"/>
        <v>1</v>
      </c>
      <c r="BE161" s="354">
        <f t="shared" si="80"/>
        <v>3</v>
      </c>
      <c r="BF161" s="354">
        <f t="shared" si="66"/>
        <v>1</v>
      </c>
      <c r="BG161" s="354">
        <f t="shared" si="62"/>
        <v>-176</v>
      </c>
      <c r="BH161" s="317"/>
      <c r="BI161" s="355">
        <f t="shared" si="77"/>
        <v>1</v>
      </c>
      <c r="BJ161" s="355">
        <f t="shared" si="78"/>
        <v>0</v>
      </c>
      <c r="BK161" s="337">
        <v>705697.54</v>
      </c>
      <c r="BL161" s="129">
        <f t="shared" si="69"/>
        <v>705697.54</v>
      </c>
      <c r="BM161" s="340">
        <v>958188.2</v>
      </c>
      <c r="BN161" s="129">
        <f t="shared" si="70"/>
        <v>958188.2</v>
      </c>
      <c r="BO161" s="339">
        <v>2149905.5588888889</v>
      </c>
      <c r="BP161" s="129">
        <f t="shared" si="71"/>
        <v>2149905.5588888889</v>
      </c>
      <c r="BQ161" s="339">
        <v>2628988.5333333332</v>
      </c>
      <c r="BR161" s="129">
        <f t="shared" si="72"/>
        <v>2628988.5333333332</v>
      </c>
      <c r="BS161" s="339">
        <v>1399473.1888888888</v>
      </c>
      <c r="BT161" s="129">
        <f t="shared" si="73"/>
        <v>1399473.1888888888</v>
      </c>
      <c r="BU161" s="342">
        <v>1889350.5244444446</v>
      </c>
      <c r="BV161" s="129">
        <f t="shared" si="74"/>
        <v>1889350.5244444446</v>
      </c>
      <c r="BW161" s="343">
        <v>2071411.3408533328</v>
      </c>
      <c r="BX161" s="345">
        <f t="shared" si="79"/>
        <v>2071411.3408533328</v>
      </c>
      <c r="BY161" s="343">
        <v>1551031.4347128444</v>
      </c>
      <c r="BZ161" s="129">
        <f t="shared" si="68"/>
        <v>1551031.4347128444</v>
      </c>
      <c r="CA161" s="326"/>
      <c r="CB161" s="325"/>
    </row>
    <row r="162" spans="1:80" x14ac:dyDescent="0.25">
      <c r="A162" s="124" t="s">
        <v>901</v>
      </c>
      <c r="B162" s="124" t="s">
        <v>902</v>
      </c>
      <c r="C162" s="319" t="s">
        <v>673</v>
      </c>
      <c r="D162" s="319" t="s">
        <v>611</v>
      </c>
      <c r="E162" s="125" t="s">
        <v>270</v>
      </c>
      <c r="F162" s="331">
        <v>43453.444444444445</v>
      </c>
      <c r="G162" s="348">
        <f t="shared" si="75"/>
        <v>45182</v>
      </c>
      <c r="H162" s="332">
        <v>312</v>
      </c>
      <c r="I162" s="353">
        <f t="shared" si="76"/>
        <v>681</v>
      </c>
      <c r="J162" s="333">
        <v>487.29733333333331</v>
      </c>
      <c r="K162" s="333">
        <v>101</v>
      </c>
      <c r="L162" s="317"/>
      <c r="M162" s="332">
        <v>5864</v>
      </c>
      <c r="N162" s="332">
        <v>10437</v>
      </c>
      <c r="O162" s="332">
        <v>10932</v>
      </c>
      <c r="P162" s="332">
        <v>6723</v>
      </c>
      <c r="Q162" s="332">
        <v>4757</v>
      </c>
      <c r="R162" s="332">
        <v>3528</v>
      </c>
      <c r="S162" s="332">
        <v>2535</v>
      </c>
      <c r="T162" s="332">
        <v>406</v>
      </c>
      <c r="U162" s="332">
        <v>45182</v>
      </c>
      <c r="V162" s="124"/>
      <c r="W162" s="351">
        <f t="shared" si="82"/>
        <v>0.12978619804346864</v>
      </c>
      <c r="X162" s="351">
        <f t="shared" si="83"/>
        <v>0.23099907042627596</v>
      </c>
      <c r="Y162" s="351">
        <f t="shared" si="84"/>
        <v>0.2419547607454296</v>
      </c>
      <c r="Z162" s="351">
        <f t="shared" si="85"/>
        <v>0.14879819397105043</v>
      </c>
      <c r="AA162" s="351">
        <f t="shared" si="86"/>
        <v>0.1052852906024523</v>
      </c>
      <c r="AB162" s="351">
        <f t="shared" si="87"/>
        <v>7.8084192820149612E-2</v>
      </c>
      <c r="AC162" s="351">
        <f t="shared" si="88"/>
        <v>5.6106414058695944E-2</v>
      </c>
      <c r="AD162" s="351">
        <f t="shared" si="89"/>
        <v>8.9858793324775355E-3</v>
      </c>
      <c r="AE162" s="127"/>
      <c r="AF162" s="335">
        <v>32</v>
      </c>
      <c r="AG162" s="335">
        <v>132</v>
      </c>
      <c r="AH162" s="335">
        <v>248</v>
      </c>
      <c r="AI162" s="335">
        <v>105</v>
      </c>
      <c r="AJ162" s="335">
        <v>75</v>
      </c>
      <c r="AK162" s="335">
        <v>61</v>
      </c>
      <c r="AL162" s="335">
        <v>13</v>
      </c>
      <c r="AM162" s="335">
        <v>1</v>
      </c>
      <c r="AN162" s="172">
        <v>667</v>
      </c>
      <c r="AO162" s="124"/>
      <c r="AP162" s="335">
        <v>-6</v>
      </c>
      <c r="AQ162" s="335">
        <v>-3</v>
      </c>
      <c r="AR162" s="335">
        <v>-5</v>
      </c>
      <c r="AS162" s="335">
        <v>-4</v>
      </c>
      <c r="AT162" s="335">
        <v>-1</v>
      </c>
      <c r="AU162" s="335">
        <v>4</v>
      </c>
      <c r="AV162" s="335">
        <v>0</v>
      </c>
      <c r="AW162" s="335">
        <v>1</v>
      </c>
      <c r="AX162" s="336">
        <v>-14</v>
      </c>
      <c r="AY162" s="354">
        <f t="shared" si="81"/>
        <v>6</v>
      </c>
      <c r="AZ162" s="354">
        <f t="shared" si="81"/>
        <v>3</v>
      </c>
      <c r="BA162" s="354">
        <f t="shared" si="81"/>
        <v>5</v>
      </c>
      <c r="BB162" s="354">
        <f t="shared" si="80"/>
        <v>4</v>
      </c>
      <c r="BC162" s="354">
        <f t="shared" si="80"/>
        <v>1</v>
      </c>
      <c r="BD162" s="354">
        <f t="shared" si="80"/>
        <v>-4</v>
      </c>
      <c r="BE162" s="354">
        <f t="shared" si="80"/>
        <v>0</v>
      </c>
      <c r="BF162" s="354">
        <f t="shared" si="66"/>
        <v>-1</v>
      </c>
      <c r="BG162" s="354">
        <f t="shared" si="62"/>
        <v>14</v>
      </c>
      <c r="BH162" s="317"/>
      <c r="BI162" s="355">
        <f t="shared" si="77"/>
        <v>0.8</v>
      </c>
      <c r="BJ162" s="355">
        <f t="shared" si="78"/>
        <v>0.19999999999999996</v>
      </c>
      <c r="BK162" s="337">
        <v>260722.69866666669</v>
      </c>
      <c r="BL162" s="129">
        <f t="shared" si="69"/>
        <v>260722.69866666669</v>
      </c>
      <c r="BM162" s="340">
        <v>224276.42311111113</v>
      </c>
      <c r="BN162" s="129">
        <f t="shared" si="70"/>
        <v>224276.42311111113</v>
      </c>
      <c r="BO162" s="339">
        <v>231361.63377777781</v>
      </c>
      <c r="BP162" s="129">
        <f t="shared" si="71"/>
        <v>231361.63377777781</v>
      </c>
      <c r="BQ162" s="339">
        <v>479940.58666666667</v>
      </c>
      <c r="BR162" s="129">
        <f t="shared" si="72"/>
        <v>479940.58666666667</v>
      </c>
      <c r="BS162" s="339">
        <v>342707.80622222228</v>
      </c>
      <c r="BT162" s="129">
        <f t="shared" si="73"/>
        <v>342707.80622222228</v>
      </c>
      <c r="BU162" s="342">
        <v>339072.57066666667</v>
      </c>
      <c r="BV162" s="129">
        <f t="shared" si="74"/>
        <v>339072.57066666667</v>
      </c>
      <c r="BW162" s="343">
        <v>28384.662044444485</v>
      </c>
      <c r="BX162" s="345">
        <f t="shared" si="79"/>
        <v>28384.662044444485</v>
      </c>
      <c r="BY162" s="343">
        <v>230969.09790068824</v>
      </c>
      <c r="BZ162" s="129">
        <f t="shared" si="68"/>
        <v>230969.09790068824</v>
      </c>
      <c r="CA162" s="326"/>
      <c r="CB162" s="325"/>
    </row>
    <row r="163" spans="1:80" x14ac:dyDescent="0.25">
      <c r="A163" s="124" t="s">
        <v>903</v>
      </c>
      <c r="B163" s="124" t="s">
        <v>904</v>
      </c>
      <c r="C163" s="319" t="s">
        <v>625</v>
      </c>
      <c r="D163" s="319" t="s">
        <v>563</v>
      </c>
      <c r="E163" s="125" t="s">
        <v>271</v>
      </c>
      <c r="F163" s="331">
        <v>34050.111111111102</v>
      </c>
      <c r="G163" s="348">
        <f t="shared" si="75"/>
        <v>45621</v>
      </c>
      <c r="H163" s="332">
        <v>437</v>
      </c>
      <c r="I163" s="353">
        <f t="shared" si="76"/>
        <v>193</v>
      </c>
      <c r="J163" s="333">
        <v>34.021777777777828</v>
      </c>
      <c r="K163" s="333">
        <v>17</v>
      </c>
      <c r="L163" s="317"/>
      <c r="M163" s="332">
        <v>27501</v>
      </c>
      <c r="N163" s="332">
        <v>8845</v>
      </c>
      <c r="O163" s="332">
        <v>4889</v>
      </c>
      <c r="P163" s="332">
        <v>2525</v>
      </c>
      <c r="Q163" s="332">
        <v>1278</v>
      </c>
      <c r="R163" s="332">
        <v>403</v>
      </c>
      <c r="S163" s="332">
        <v>135</v>
      </c>
      <c r="T163" s="332">
        <v>45</v>
      </c>
      <c r="U163" s="332">
        <v>45621</v>
      </c>
      <c r="V163" s="124"/>
      <c r="W163" s="351">
        <f t="shared" si="82"/>
        <v>0.60281449332544224</v>
      </c>
      <c r="X163" s="351">
        <f t="shared" si="83"/>
        <v>0.19388001139825958</v>
      </c>
      <c r="Y163" s="351">
        <f t="shared" si="84"/>
        <v>0.10716555972030424</v>
      </c>
      <c r="Z163" s="351">
        <f t="shared" si="85"/>
        <v>5.5347318121040746E-2</v>
      </c>
      <c r="AA163" s="351">
        <f t="shared" si="86"/>
        <v>2.8013414874728745E-2</v>
      </c>
      <c r="AB163" s="351">
        <f t="shared" si="87"/>
        <v>8.8336511694175925E-3</v>
      </c>
      <c r="AC163" s="351">
        <f t="shared" si="88"/>
        <v>2.9591635431051489E-3</v>
      </c>
      <c r="AD163" s="351">
        <f t="shared" si="89"/>
        <v>9.8638784770171636E-4</v>
      </c>
      <c r="AE163" s="127"/>
      <c r="AF163" s="335">
        <v>81</v>
      </c>
      <c r="AG163" s="335">
        <v>64</v>
      </c>
      <c r="AH163" s="335">
        <v>36</v>
      </c>
      <c r="AI163" s="335">
        <v>16</v>
      </c>
      <c r="AJ163" s="335">
        <v>48</v>
      </c>
      <c r="AK163" s="335">
        <v>9</v>
      </c>
      <c r="AL163" s="335">
        <v>-1</v>
      </c>
      <c r="AM163" s="335">
        <v>0</v>
      </c>
      <c r="AN163" s="172">
        <v>253</v>
      </c>
      <c r="AO163" s="124"/>
      <c r="AP163" s="335">
        <v>31</v>
      </c>
      <c r="AQ163" s="335">
        <v>21</v>
      </c>
      <c r="AR163" s="335">
        <v>-3</v>
      </c>
      <c r="AS163" s="335">
        <v>-3</v>
      </c>
      <c r="AT163" s="335">
        <v>4</v>
      </c>
      <c r="AU163" s="335">
        <v>6</v>
      </c>
      <c r="AV163" s="335">
        <v>4</v>
      </c>
      <c r="AW163" s="335">
        <v>0</v>
      </c>
      <c r="AX163" s="336">
        <v>60</v>
      </c>
      <c r="AY163" s="354">
        <f t="shared" si="81"/>
        <v>-31</v>
      </c>
      <c r="AZ163" s="354">
        <f t="shared" si="81"/>
        <v>-21</v>
      </c>
      <c r="BA163" s="354">
        <f t="shared" si="81"/>
        <v>3</v>
      </c>
      <c r="BB163" s="354">
        <f t="shared" si="80"/>
        <v>3</v>
      </c>
      <c r="BC163" s="354">
        <f t="shared" si="80"/>
        <v>-4</v>
      </c>
      <c r="BD163" s="354">
        <f t="shared" si="80"/>
        <v>-6</v>
      </c>
      <c r="BE163" s="354">
        <f t="shared" si="80"/>
        <v>-4</v>
      </c>
      <c r="BF163" s="354">
        <f t="shared" si="66"/>
        <v>0</v>
      </c>
      <c r="BG163" s="354">
        <f t="shared" si="62"/>
        <v>-60</v>
      </c>
      <c r="BH163" s="317"/>
      <c r="BI163" s="355">
        <f t="shared" si="77"/>
        <v>0.8</v>
      </c>
      <c r="BJ163" s="355">
        <f t="shared" si="78"/>
        <v>0.19999999999999996</v>
      </c>
      <c r="BK163" s="337">
        <v>453642.14400000009</v>
      </c>
      <c r="BL163" s="129">
        <f t="shared" si="69"/>
        <v>453642.14400000009</v>
      </c>
      <c r="BM163" s="340">
        <v>567242.67111111106</v>
      </c>
      <c r="BN163" s="129">
        <f t="shared" si="70"/>
        <v>567242.67111111106</v>
      </c>
      <c r="BO163" s="339">
        <v>154072.59466666667</v>
      </c>
      <c r="BP163" s="129">
        <f t="shared" si="71"/>
        <v>154072.59466666667</v>
      </c>
      <c r="BQ163" s="339">
        <v>547856.42666666664</v>
      </c>
      <c r="BR163" s="129">
        <f t="shared" si="72"/>
        <v>547856.42666666664</v>
      </c>
      <c r="BS163" s="339">
        <v>335512.16177777777</v>
      </c>
      <c r="BT163" s="129">
        <f t="shared" si="73"/>
        <v>335512.16177777777</v>
      </c>
      <c r="BU163" s="342">
        <v>218234.4142222222</v>
      </c>
      <c r="BV163" s="129">
        <f t="shared" si="74"/>
        <v>218234.4142222222</v>
      </c>
      <c r="BW163" s="343">
        <v>391224.09732266678</v>
      </c>
      <c r="BX163" s="345">
        <f t="shared" si="79"/>
        <v>391224.09732266678</v>
      </c>
      <c r="BY163" s="343">
        <v>60937.629692263603</v>
      </c>
      <c r="BZ163" s="129">
        <f t="shared" si="68"/>
        <v>60937.629692263603</v>
      </c>
      <c r="CA163" s="326"/>
      <c r="CB163" s="325"/>
    </row>
    <row r="164" spans="1:80" x14ac:dyDescent="0.25">
      <c r="A164" s="124" t="s">
        <v>905</v>
      </c>
      <c r="B164" s="124" t="s">
        <v>906</v>
      </c>
      <c r="C164" s="319"/>
      <c r="D164" s="319" t="s">
        <v>559</v>
      </c>
      <c r="E164" s="125" t="s">
        <v>272</v>
      </c>
      <c r="F164" s="331">
        <v>168917</v>
      </c>
      <c r="G164" s="348">
        <f t="shared" si="75"/>
        <v>227805</v>
      </c>
      <c r="H164" s="332">
        <v>3703</v>
      </c>
      <c r="I164" s="353">
        <f t="shared" si="76"/>
        <v>2244</v>
      </c>
      <c r="J164" s="333">
        <v>1028.220888888889</v>
      </c>
      <c r="K164" s="333">
        <v>505</v>
      </c>
      <c r="L164" s="317"/>
      <c r="M164" s="332">
        <v>137007</v>
      </c>
      <c r="N164" s="332">
        <v>40819</v>
      </c>
      <c r="O164" s="332">
        <v>27476</v>
      </c>
      <c r="P164" s="332">
        <v>13536</v>
      </c>
      <c r="Q164" s="332">
        <v>4919</v>
      </c>
      <c r="R164" s="332">
        <v>2228</v>
      </c>
      <c r="S164" s="332">
        <v>1681</v>
      </c>
      <c r="T164" s="332">
        <v>139</v>
      </c>
      <c r="U164" s="332">
        <v>227805</v>
      </c>
      <c r="V164" s="124"/>
      <c r="W164" s="351">
        <f t="shared" si="82"/>
        <v>0.60142226904589446</v>
      </c>
      <c r="X164" s="351">
        <f t="shared" si="83"/>
        <v>0.17918395118632163</v>
      </c>
      <c r="Y164" s="351">
        <f t="shared" si="84"/>
        <v>0.12061192686727684</v>
      </c>
      <c r="Z164" s="351">
        <f t="shared" si="85"/>
        <v>5.9419240139593071E-2</v>
      </c>
      <c r="AA164" s="351">
        <f t="shared" si="86"/>
        <v>2.1593029125787404E-2</v>
      </c>
      <c r="AB164" s="351">
        <f t="shared" si="87"/>
        <v>9.7802945501635173E-3</v>
      </c>
      <c r="AC164" s="351">
        <f t="shared" si="88"/>
        <v>7.3791181053971602E-3</v>
      </c>
      <c r="AD164" s="351">
        <f t="shared" si="89"/>
        <v>6.1017097956585675E-4</v>
      </c>
      <c r="AE164" s="127"/>
      <c r="AF164" s="335">
        <v>1070</v>
      </c>
      <c r="AG164" s="335">
        <v>610</v>
      </c>
      <c r="AH164" s="335">
        <v>189</v>
      </c>
      <c r="AI164" s="335">
        <v>112</v>
      </c>
      <c r="AJ164" s="335">
        <v>38</v>
      </c>
      <c r="AK164" s="335">
        <v>18</v>
      </c>
      <c r="AL164" s="335">
        <v>24</v>
      </c>
      <c r="AM164" s="335">
        <v>-3</v>
      </c>
      <c r="AN164" s="172">
        <v>2058</v>
      </c>
      <c r="AO164" s="124"/>
      <c r="AP164" s="335">
        <v>-176</v>
      </c>
      <c r="AQ164" s="335">
        <v>-9</v>
      </c>
      <c r="AR164" s="335">
        <v>4</v>
      </c>
      <c r="AS164" s="335">
        <v>-2</v>
      </c>
      <c r="AT164" s="335">
        <v>10</v>
      </c>
      <c r="AU164" s="335">
        <v>-7</v>
      </c>
      <c r="AV164" s="335">
        <v>-9</v>
      </c>
      <c r="AW164" s="335">
        <v>3</v>
      </c>
      <c r="AX164" s="336">
        <v>-186</v>
      </c>
      <c r="AY164" s="354">
        <f t="shared" si="81"/>
        <v>176</v>
      </c>
      <c r="AZ164" s="354">
        <f t="shared" si="81"/>
        <v>9</v>
      </c>
      <c r="BA164" s="354">
        <f t="shared" si="81"/>
        <v>-4</v>
      </c>
      <c r="BB164" s="354">
        <f t="shared" si="80"/>
        <v>2</v>
      </c>
      <c r="BC164" s="354">
        <f t="shared" si="80"/>
        <v>-10</v>
      </c>
      <c r="BD164" s="354">
        <f t="shared" si="80"/>
        <v>7</v>
      </c>
      <c r="BE164" s="354">
        <f t="shared" si="80"/>
        <v>9</v>
      </c>
      <c r="BF164" s="354">
        <f t="shared" si="66"/>
        <v>-3</v>
      </c>
      <c r="BG164" s="354">
        <f t="shared" si="62"/>
        <v>186</v>
      </c>
      <c r="BH164" s="317"/>
      <c r="BI164" s="355">
        <f t="shared" si="77"/>
        <v>1</v>
      </c>
      <c r="BJ164" s="355">
        <f t="shared" si="78"/>
        <v>0</v>
      </c>
      <c r="BK164" s="337">
        <v>876964.72</v>
      </c>
      <c r="BL164" s="129">
        <f t="shared" si="69"/>
        <v>876964.72</v>
      </c>
      <c r="BM164" s="340">
        <v>1181848.2444444441</v>
      </c>
      <c r="BN164" s="129">
        <f t="shared" si="70"/>
        <v>1181848.2444444441</v>
      </c>
      <c r="BO164" s="339">
        <v>962787.02555555559</v>
      </c>
      <c r="BP164" s="129">
        <f t="shared" si="71"/>
        <v>962787.02555555559</v>
      </c>
      <c r="BQ164" s="339">
        <v>2372853.7333333339</v>
      </c>
      <c r="BR164" s="129">
        <f t="shared" si="72"/>
        <v>2372853.7333333339</v>
      </c>
      <c r="BS164" s="339">
        <v>1982144.8422222217</v>
      </c>
      <c r="BT164" s="129">
        <f t="shared" si="73"/>
        <v>1982144.8422222217</v>
      </c>
      <c r="BU164" s="342">
        <v>1863954.6193521051</v>
      </c>
      <c r="BV164" s="129">
        <f t="shared" si="74"/>
        <v>1863954.6193521051</v>
      </c>
      <c r="BW164" s="343">
        <v>2224835.629813333</v>
      </c>
      <c r="BX164" s="345">
        <f t="shared" si="79"/>
        <v>2224835.629813333</v>
      </c>
      <c r="BY164" s="343">
        <v>2655833.1465824121</v>
      </c>
      <c r="BZ164" s="129">
        <f t="shared" si="68"/>
        <v>2655833.1465824121</v>
      </c>
      <c r="CA164" s="326"/>
      <c r="CB164" s="325"/>
    </row>
    <row r="165" spans="1:80" x14ac:dyDescent="0.25">
      <c r="A165" s="124" t="s">
        <v>907</v>
      </c>
      <c r="B165" s="124" t="s">
        <v>908</v>
      </c>
      <c r="C165" s="319"/>
      <c r="D165" s="319" t="s">
        <v>578</v>
      </c>
      <c r="E165" s="363" t="s">
        <v>273</v>
      </c>
      <c r="F165" s="331">
        <v>66777.555555555562</v>
      </c>
      <c r="G165" s="348">
        <f t="shared" si="75"/>
        <v>81129</v>
      </c>
      <c r="H165" s="332">
        <v>598</v>
      </c>
      <c r="I165" s="353">
        <f t="shared" si="76"/>
        <v>550</v>
      </c>
      <c r="J165" s="333">
        <v>153.88977777777779</v>
      </c>
      <c r="K165" s="333">
        <v>138</v>
      </c>
      <c r="L165" s="317"/>
      <c r="M165" s="332">
        <v>19095</v>
      </c>
      <c r="N165" s="332">
        <v>27036</v>
      </c>
      <c r="O165" s="332">
        <v>22448</v>
      </c>
      <c r="P165" s="332">
        <v>7776</v>
      </c>
      <c r="Q165" s="332">
        <v>3408</v>
      </c>
      <c r="R165" s="332">
        <v>1071</v>
      </c>
      <c r="S165" s="332">
        <v>264</v>
      </c>
      <c r="T165" s="332">
        <v>31</v>
      </c>
      <c r="U165" s="332">
        <v>81129</v>
      </c>
      <c r="V165" s="124"/>
      <c r="W165" s="351">
        <f t="shared" si="82"/>
        <v>0.23536589875383648</v>
      </c>
      <c r="X165" s="351">
        <f t="shared" si="83"/>
        <v>0.33324705099286323</v>
      </c>
      <c r="Y165" s="351">
        <f t="shared" si="84"/>
        <v>0.27669513983902183</v>
      </c>
      <c r="Z165" s="351">
        <f t="shared" si="85"/>
        <v>9.5847354213659725E-2</v>
      </c>
      <c r="AA165" s="351">
        <f t="shared" si="86"/>
        <v>4.2007173760307659E-2</v>
      </c>
      <c r="AB165" s="351">
        <f t="shared" si="87"/>
        <v>1.3201198091927671E-2</v>
      </c>
      <c r="AC165" s="351">
        <f t="shared" si="88"/>
        <v>3.254076840587213E-3</v>
      </c>
      <c r="AD165" s="351">
        <f t="shared" si="89"/>
        <v>3.8210750779622577E-4</v>
      </c>
      <c r="AE165" s="127"/>
      <c r="AF165" s="335">
        <v>319</v>
      </c>
      <c r="AG165" s="335">
        <v>292</v>
      </c>
      <c r="AH165" s="335">
        <v>39</v>
      </c>
      <c r="AI165" s="335">
        <v>40</v>
      </c>
      <c r="AJ165" s="335">
        <v>3</v>
      </c>
      <c r="AK165" s="335">
        <v>15</v>
      </c>
      <c r="AL165" s="335">
        <v>3</v>
      </c>
      <c r="AM165" s="335">
        <v>-1</v>
      </c>
      <c r="AN165" s="172">
        <v>710</v>
      </c>
      <c r="AO165" s="124"/>
      <c r="AP165" s="335">
        <v>84</v>
      </c>
      <c r="AQ165" s="335">
        <v>43</v>
      </c>
      <c r="AR165" s="335">
        <v>35</v>
      </c>
      <c r="AS165" s="335">
        <v>-14</v>
      </c>
      <c r="AT165" s="335">
        <v>9</v>
      </c>
      <c r="AU165" s="335">
        <v>2</v>
      </c>
      <c r="AV165" s="335">
        <v>2</v>
      </c>
      <c r="AW165" s="335">
        <v>-1</v>
      </c>
      <c r="AX165" s="336">
        <v>160</v>
      </c>
      <c r="AY165" s="354">
        <f t="shared" si="81"/>
        <v>-84</v>
      </c>
      <c r="AZ165" s="354">
        <f t="shared" si="81"/>
        <v>-43</v>
      </c>
      <c r="BA165" s="354">
        <f t="shared" si="81"/>
        <v>-35</v>
      </c>
      <c r="BB165" s="354">
        <f t="shared" si="80"/>
        <v>14</v>
      </c>
      <c r="BC165" s="354">
        <f t="shared" si="80"/>
        <v>-9</v>
      </c>
      <c r="BD165" s="354">
        <f t="shared" si="80"/>
        <v>-2</v>
      </c>
      <c r="BE165" s="354">
        <f t="shared" si="80"/>
        <v>-2</v>
      </c>
      <c r="BF165" s="354">
        <f t="shared" si="66"/>
        <v>1</v>
      </c>
      <c r="BG165" s="354">
        <f t="shared" si="62"/>
        <v>-160</v>
      </c>
      <c r="BH165" s="317"/>
      <c r="BI165" s="355">
        <f t="shared" si="77"/>
        <v>1</v>
      </c>
      <c r="BJ165" s="355">
        <f t="shared" si="78"/>
        <v>0</v>
      </c>
      <c r="BK165" s="337">
        <v>596476.73333333328</v>
      </c>
      <c r="BL165" s="129">
        <f t="shared" si="69"/>
        <v>596476.73333333328</v>
      </c>
      <c r="BM165" s="340">
        <v>474201.35777777771</v>
      </c>
      <c r="BN165" s="129">
        <f t="shared" si="70"/>
        <v>474201.35777777771</v>
      </c>
      <c r="BO165" s="339">
        <v>755214.58</v>
      </c>
      <c r="BP165" s="129">
        <f t="shared" si="71"/>
        <v>755214.58</v>
      </c>
      <c r="BQ165" s="339">
        <v>503983.73333333334</v>
      </c>
      <c r="BR165" s="129">
        <f t="shared" si="72"/>
        <v>503983.73333333334</v>
      </c>
      <c r="BS165" s="339">
        <v>652591.5</v>
      </c>
      <c r="BT165" s="129">
        <f t="shared" si="73"/>
        <v>652591.5</v>
      </c>
      <c r="BU165" s="342">
        <v>937519.89333333331</v>
      </c>
      <c r="BV165" s="129">
        <f t="shared" si="74"/>
        <v>937519.89333333331</v>
      </c>
      <c r="BW165" s="343">
        <v>116944.86709333317</v>
      </c>
      <c r="BX165" s="345">
        <f t="shared" si="79"/>
        <v>116944.86709333317</v>
      </c>
      <c r="BY165" s="343">
        <v>598670.5605037997</v>
      </c>
      <c r="BZ165" s="129">
        <f t="shared" si="68"/>
        <v>598670.5605037997</v>
      </c>
      <c r="CA165" s="326"/>
      <c r="CB165" s="325"/>
    </row>
    <row r="166" spans="1:80" x14ac:dyDescent="0.25">
      <c r="A166" s="124" t="s">
        <v>909</v>
      </c>
      <c r="B166" s="124" t="s">
        <v>910</v>
      </c>
      <c r="C166" s="319" t="s">
        <v>571</v>
      </c>
      <c r="D166" s="319" t="s">
        <v>554</v>
      </c>
      <c r="E166" s="125" t="s">
        <v>274</v>
      </c>
      <c r="F166" s="331">
        <v>71363.222222222219</v>
      </c>
      <c r="G166" s="348">
        <f t="shared" si="75"/>
        <v>70843</v>
      </c>
      <c r="H166" s="332">
        <v>485</v>
      </c>
      <c r="I166" s="353">
        <f t="shared" si="76"/>
        <v>1066</v>
      </c>
      <c r="J166" s="333">
        <v>855.21377777777786</v>
      </c>
      <c r="K166" s="333">
        <v>302</v>
      </c>
      <c r="L166" s="317"/>
      <c r="M166" s="332">
        <v>4268</v>
      </c>
      <c r="N166" s="332">
        <v>8894</v>
      </c>
      <c r="O166" s="332">
        <v>19410</v>
      </c>
      <c r="P166" s="332">
        <v>18593</v>
      </c>
      <c r="Q166" s="332">
        <v>9718</v>
      </c>
      <c r="R166" s="332">
        <v>5537</v>
      </c>
      <c r="S166" s="332">
        <v>4052</v>
      </c>
      <c r="T166" s="332">
        <v>371</v>
      </c>
      <c r="U166" s="332">
        <v>70843</v>
      </c>
      <c r="V166" s="124"/>
      <c r="W166" s="351">
        <f t="shared" si="82"/>
        <v>6.024589585421284E-2</v>
      </c>
      <c r="X166" s="351">
        <f t="shared" si="83"/>
        <v>0.12554521971119237</v>
      </c>
      <c r="Y166" s="351">
        <f t="shared" si="84"/>
        <v>0.27398613836229407</v>
      </c>
      <c r="Z166" s="351">
        <f t="shared" si="85"/>
        <v>0.26245359456827067</v>
      </c>
      <c r="AA166" s="351">
        <f t="shared" si="86"/>
        <v>0.1371765735499626</v>
      </c>
      <c r="AB166" s="351">
        <f t="shared" si="87"/>
        <v>7.8158745394746126E-2</v>
      </c>
      <c r="AC166" s="351">
        <f t="shared" si="88"/>
        <v>5.7196900187739083E-2</v>
      </c>
      <c r="AD166" s="351">
        <f t="shared" si="89"/>
        <v>5.2369323715822308E-3</v>
      </c>
      <c r="AE166" s="127"/>
      <c r="AF166" s="335">
        <v>51</v>
      </c>
      <c r="AG166" s="335">
        <v>116</v>
      </c>
      <c r="AH166" s="335">
        <v>336</v>
      </c>
      <c r="AI166" s="335">
        <v>325</v>
      </c>
      <c r="AJ166" s="335">
        <v>172</v>
      </c>
      <c r="AK166" s="335">
        <v>129</v>
      </c>
      <c r="AL166" s="335">
        <v>78</v>
      </c>
      <c r="AM166" s="335">
        <v>2</v>
      </c>
      <c r="AN166" s="172">
        <v>1209</v>
      </c>
      <c r="AO166" s="124"/>
      <c r="AP166" s="335">
        <v>6</v>
      </c>
      <c r="AQ166" s="335">
        <v>55</v>
      </c>
      <c r="AR166" s="335">
        <v>29</v>
      </c>
      <c r="AS166" s="335">
        <v>30</v>
      </c>
      <c r="AT166" s="335">
        <v>4</v>
      </c>
      <c r="AU166" s="335">
        <v>9</v>
      </c>
      <c r="AV166" s="335">
        <v>8</v>
      </c>
      <c r="AW166" s="335">
        <v>2</v>
      </c>
      <c r="AX166" s="336">
        <v>143</v>
      </c>
      <c r="AY166" s="354">
        <f t="shared" si="81"/>
        <v>-6</v>
      </c>
      <c r="AZ166" s="354">
        <f t="shared" si="81"/>
        <v>-55</v>
      </c>
      <c r="BA166" s="354">
        <f t="shared" si="81"/>
        <v>-29</v>
      </c>
      <c r="BB166" s="354">
        <f t="shared" si="80"/>
        <v>-30</v>
      </c>
      <c r="BC166" s="354">
        <f t="shared" si="80"/>
        <v>-4</v>
      </c>
      <c r="BD166" s="354">
        <f t="shared" si="80"/>
        <v>-9</v>
      </c>
      <c r="BE166" s="354">
        <f t="shared" si="80"/>
        <v>-8</v>
      </c>
      <c r="BF166" s="354">
        <f t="shared" si="66"/>
        <v>-2</v>
      </c>
      <c r="BG166" s="354">
        <f t="shared" si="62"/>
        <v>-143</v>
      </c>
      <c r="BH166" s="317"/>
      <c r="BI166" s="355">
        <f t="shared" si="77"/>
        <v>0.8</v>
      </c>
      <c r="BJ166" s="355">
        <f t="shared" si="78"/>
        <v>0.19999999999999996</v>
      </c>
      <c r="BK166" s="337">
        <v>892316.4</v>
      </c>
      <c r="BL166" s="129">
        <f t="shared" si="69"/>
        <v>892316.4</v>
      </c>
      <c r="BM166" s="340">
        <v>903335.86666666681</v>
      </c>
      <c r="BN166" s="129">
        <f t="shared" si="70"/>
        <v>903335.86666666681</v>
      </c>
      <c r="BO166" s="339">
        <v>1152721.1333333335</v>
      </c>
      <c r="BP166" s="129">
        <f t="shared" si="71"/>
        <v>1152721.1333333335</v>
      </c>
      <c r="BQ166" s="339">
        <v>792038.29333333345</v>
      </c>
      <c r="BR166" s="129">
        <f t="shared" si="72"/>
        <v>792038.29333333345</v>
      </c>
      <c r="BS166" s="339">
        <v>565872.91377777781</v>
      </c>
      <c r="BT166" s="129">
        <f t="shared" si="73"/>
        <v>565872.91377777781</v>
      </c>
      <c r="BU166" s="342">
        <v>781609.01155555563</v>
      </c>
      <c r="BV166" s="129">
        <f t="shared" si="74"/>
        <v>781609.01155555563</v>
      </c>
      <c r="BW166" s="343">
        <v>709176.74554311123</v>
      </c>
      <c r="BX166" s="345">
        <f t="shared" si="79"/>
        <v>709176.74554311123</v>
      </c>
      <c r="BY166" s="343">
        <v>1161938.7412000177</v>
      </c>
      <c r="BZ166" s="129">
        <f t="shared" si="68"/>
        <v>1161938.7412000177</v>
      </c>
      <c r="CA166" s="326"/>
      <c r="CB166" s="325"/>
    </row>
    <row r="167" spans="1:80" x14ac:dyDescent="0.25">
      <c r="A167" s="124" t="s">
        <v>911</v>
      </c>
      <c r="B167" s="124" t="s">
        <v>912</v>
      </c>
      <c r="C167" s="319" t="s">
        <v>596</v>
      </c>
      <c r="D167" s="319" t="s">
        <v>578</v>
      </c>
      <c r="E167" s="125" t="s">
        <v>275</v>
      </c>
      <c r="F167" s="331">
        <v>28453.555555555555</v>
      </c>
      <c r="G167" s="348">
        <f t="shared" si="75"/>
        <v>27999</v>
      </c>
      <c r="H167" s="332">
        <v>194</v>
      </c>
      <c r="I167" s="353">
        <f t="shared" si="76"/>
        <v>219</v>
      </c>
      <c r="J167" s="333">
        <v>137.29688888888887</v>
      </c>
      <c r="K167" s="333">
        <v>51</v>
      </c>
      <c r="L167" s="317"/>
      <c r="M167" s="332">
        <v>2370</v>
      </c>
      <c r="N167" s="332">
        <v>3679</v>
      </c>
      <c r="O167" s="332">
        <v>7919</v>
      </c>
      <c r="P167" s="332">
        <v>5204</v>
      </c>
      <c r="Q167" s="332">
        <v>4378</v>
      </c>
      <c r="R167" s="332">
        <v>2773</v>
      </c>
      <c r="S167" s="332">
        <v>1502</v>
      </c>
      <c r="T167" s="332">
        <v>174</v>
      </c>
      <c r="U167" s="332">
        <v>27999</v>
      </c>
      <c r="V167" s="124"/>
      <c r="W167" s="351">
        <f t="shared" si="82"/>
        <v>8.4645880210007504E-2</v>
      </c>
      <c r="X167" s="351">
        <f t="shared" si="83"/>
        <v>0.13139754991249689</v>
      </c>
      <c r="Y167" s="351">
        <f t="shared" si="84"/>
        <v>0.2828315296974892</v>
      </c>
      <c r="Z167" s="351">
        <f t="shared" si="85"/>
        <v>0.18586378084931604</v>
      </c>
      <c r="AA167" s="351">
        <f t="shared" si="86"/>
        <v>0.15636272724025857</v>
      </c>
      <c r="AB167" s="351">
        <f t="shared" si="87"/>
        <v>9.9039251401835782E-2</v>
      </c>
      <c r="AC167" s="351">
        <f t="shared" si="88"/>
        <v>5.3644773027608131E-2</v>
      </c>
      <c r="AD167" s="351">
        <f t="shared" si="89"/>
        <v>6.2145076609878922E-3</v>
      </c>
      <c r="AE167" s="127"/>
      <c r="AF167" s="335">
        <v>24</v>
      </c>
      <c r="AG167" s="335">
        <v>10</v>
      </c>
      <c r="AH167" s="335">
        <v>35</v>
      </c>
      <c r="AI167" s="335">
        <v>67</v>
      </c>
      <c r="AJ167" s="335">
        <v>-11</v>
      </c>
      <c r="AK167" s="335">
        <v>38</v>
      </c>
      <c r="AL167" s="335">
        <v>37</v>
      </c>
      <c r="AM167" s="335">
        <v>0</v>
      </c>
      <c r="AN167" s="172">
        <v>200</v>
      </c>
      <c r="AO167" s="124"/>
      <c r="AP167" s="335">
        <v>0</v>
      </c>
      <c r="AQ167" s="335">
        <v>0</v>
      </c>
      <c r="AR167" s="335">
        <v>5</v>
      </c>
      <c r="AS167" s="335">
        <v>-14</v>
      </c>
      <c r="AT167" s="335">
        <v>-2</v>
      </c>
      <c r="AU167" s="335">
        <v>2</v>
      </c>
      <c r="AV167" s="335">
        <v>-9</v>
      </c>
      <c r="AW167" s="335">
        <v>-1</v>
      </c>
      <c r="AX167" s="336">
        <v>-19</v>
      </c>
      <c r="AY167" s="354">
        <f t="shared" si="81"/>
        <v>0</v>
      </c>
      <c r="AZ167" s="354">
        <f t="shared" si="81"/>
        <v>0</v>
      </c>
      <c r="BA167" s="354">
        <f t="shared" si="81"/>
        <v>-5</v>
      </c>
      <c r="BB167" s="354">
        <f t="shared" si="80"/>
        <v>14</v>
      </c>
      <c r="BC167" s="354">
        <f t="shared" si="80"/>
        <v>2</v>
      </c>
      <c r="BD167" s="354">
        <f t="shared" si="80"/>
        <v>-2</v>
      </c>
      <c r="BE167" s="354">
        <f t="shared" si="80"/>
        <v>9</v>
      </c>
      <c r="BF167" s="354">
        <f t="shared" si="66"/>
        <v>1</v>
      </c>
      <c r="BG167" s="354">
        <f t="shared" si="62"/>
        <v>19</v>
      </c>
      <c r="BH167" s="317"/>
      <c r="BI167" s="355">
        <f t="shared" si="77"/>
        <v>0.8</v>
      </c>
      <c r="BJ167" s="355">
        <f t="shared" si="78"/>
        <v>0.19999999999999996</v>
      </c>
      <c r="BK167" s="337">
        <v>193175.30666666673</v>
      </c>
      <c r="BL167" s="129">
        <f t="shared" si="69"/>
        <v>193175.30666666673</v>
      </c>
      <c r="BM167" s="340">
        <v>56933.497777777782</v>
      </c>
      <c r="BN167" s="129">
        <f t="shared" si="70"/>
        <v>56933.497777777782</v>
      </c>
      <c r="BO167" s="339">
        <v>163501.96355555556</v>
      </c>
      <c r="BP167" s="129">
        <f t="shared" si="71"/>
        <v>163501.96355555556</v>
      </c>
      <c r="BQ167" s="339">
        <v>158038.71999999997</v>
      </c>
      <c r="BR167" s="129">
        <f t="shared" si="72"/>
        <v>158038.71999999997</v>
      </c>
      <c r="BS167" s="339">
        <v>61233.640888888891</v>
      </c>
      <c r="BT167" s="129">
        <f t="shared" si="73"/>
        <v>61233.640888888891</v>
      </c>
      <c r="BU167" s="342">
        <v>162780.99911111116</v>
      </c>
      <c r="BV167" s="129">
        <f t="shared" si="74"/>
        <v>162780.99911111116</v>
      </c>
      <c r="BW167" s="343">
        <v>251512.35595377782</v>
      </c>
      <c r="BX167" s="345">
        <f t="shared" si="79"/>
        <v>251512.35595377782</v>
      </c>
      <c r="BY167" s="343">
        <v>220273.67879476832</v>
      </c>
      <c r="BZ167" s="129">
        <f t="shared" si="68"/>
        <v>220273.67879476832</v>
      </c>
      <c r="CA167" s="326"/>
      <c r="CB167" s="325"/>
    </row>
    <row r="168" spans="1:80" x14ac:dyDescent="0.25">
      <c r="A168" s="124" t="s">
        <v>913</v>
      </c>
      <c r="B168" s="124" t="s">
        <v>914</v>
      </c>
      <c r="C168" s="319" t="s">
        <v>653</v>
      </c>
      <c r="D168" s="319" t="s">
        <v>611</v>
      </c>
      <c r="E168" s="125" t="s">
        <v>276</v>
      </c>
      <c r="F168" s="331">
        <v>35439.666666666672</v>
      </c>
      <c r="G168" s="348">
        <f t="shared" si="75"/>
        <v>35570</v>
      </c>
      <c r="H168" s="332">
        <v>361</v>
      </c>
      <c r="I168" s="353">
        <f t="shared" si="76"/>
        <v>407</v>
      </c>
      <c r="J168" s="333">
        <v>294.24133333333327</v>
      </c>
      <c r="K168" s="333">
        <v>182</v>
      </c>
      <c r="L168" s="317"/>
      <c r="M168" s="332">
        <v>3814</v>
      </c>
      <c r="N168" s="332">
        <v>7331</v>
      </c>
      <c r="O168" s="332">
        <v>7793</v>
      </c>
      <c r="P168" s="332">
        <v>5536</v>
      </c>
      <c r="Q168" s="332">
        <v>4896</v>
      </c>
      <c r="R168" s="332">
        <v>3743</v>
      </c>
      <c r="S168" s="332">
        <v>2331</v>
      </c>
      <c r="T168" s="332">
        <v>126</v>
      </c>
      <c r="U168" s="332">
        <v>35570</v>
      </c>
      <c r="V168" s="124"/>
      <c r="W168" s="351">
        <f t="shared" si="82"/>
        <v>0.10722518976665729</v>
      </c>
      <c r="X168" s="351">
        <f t="shared" si="83"/>
        <v>0.20610064661231375</v>
      </c>
      <c r="Y168" s="351">
        <f t="shared" si="84"/>
        <v>0.21908912004498174</v>
      </c>
      <c r="Z168" s="351">
        <f t="shared" si="85"/>
        <v>0.15563677256114702</v>
      </c>
      <c r="AA168" s="351">
        <f t="shared" si="86"/>
        <v>0.13764408209165027</v>
      </c>
      <c r="AB168" s="351">
        <f t="shared" si="87"/>
        <v>0.1052291256676975</v>
      </c>
      <c r="AC168" s="351">
        <f t="shared" si="88"/>
        <v>6.5532752319370252E-2</v>
      </c>
      <c r="AD168" s="351">
        <f t="shared" si="89"/>
        <v>3.542310936182176E-3</v>
      </c>
      <c r="AE168" s="127"/>
      <c r="AF168" s="335">
        <v>8</v>
      </c>
      <c r="AG168" s="335">
        <v>50</v>
      </c>
      <c r="AH168" s="335">
        <v>147</v>
      </c>
      <c r="AI168" s="335">
        <v>21</v>
      </c>
      <c r="AJ168" s="335">
        <v>39</v>
      </c>
      <c r="AK168" s="335">
        <v>85</v>
      </c>
      <c r="AL168" s="335">
        <v>28</v>
      </c>
      <c r="AM168" s="335">
        <v>-1</v>
      </c>
      <c r="AN168" s="172">
        <v>377</v>
      </c>
      <c r="AO168" s="124"/>
      <c r="AP168" s="335">
        <v>-6</v>
      </c>
      <c r="AQ168" s="335">
        <v>-1</v>
      </c>
      <c r="AR168" s="335">
        <v>-18</v>
      </c>
      <c r="AS168" s="335">
        <v>-2</v>
      </c>
      <c r="AT168" s="335">
        <v>-5</v>
      </c>
      <c r="AU168" s="335">
        <v>-1</v>
      </c>
      <c r="AV168" s="335">
        <v>2</v>
      </c>
      <c r="AW168" s="335">
        <v>1</v>
      </c>
      <c r="AX168" s="336">
        <v>-30</v>
      </c>
      <c r="AY168" s="354">
        <f t="shared" si="81"/>
        <v>6</v>
      </c>
      <c r="AZ168" s="354">
        <f t="shared" si="81"/>
        <v>1</v>
      </c>
      <c r="BA168" s="354">
        <f t="shared" si="81"/>
        <v>18</v>
      </c>
      <c r="BB168" s="354">
        <f t="shared" si="80"/>
        <v>2</v>
      </c>
      <c r="BC168" s="354">
        <f t="shared" si="80"/>
        <v>5</v>
      </c>
      <c r="BD168" s="354">
        <f t="shared" si="80"/>
        <v>1</v>
      </c>
      <c r="BE168" s="354">
        <f t="shared" si="80"/>
        <v>-2</v>
      </c>
      <c r="BF168" s="354">
        <f t="shared" si="66"/>
        <v>-1</v>
      </c>
      <c r="BG168" s="354">
        <f t="shared" si="62"/>
        <v>30</v>
      </c>
      <c r="BH168" s="317"/>
      <c r="BI168" s="355">
        <f t="shared" si="77"/>
        <v>0.8</v>
      </c>
      <c r="BJ168" s="355">
        <f t="shared" si="78"/>
        <v>0.19999999999999996</v>
      </c>
      <c r="BK168" s="337">
        <v>409761.92533333343</v>
      </c>
      <c r="BL168" s="129">
        <f t="shared" si="69"/>
        <v>409761.92533333343</v>
      </c>
      <c r="BM168" s="340">
        <v>341767.63733333332</v>
      </c>
      <c r="BN168" s="129">
        <f t="shared" si="70"/>
        <v>341767.63733333332</v>
      </c>
      <c r="BO168" s="339">
        <v>305493.5795555556</v>
      </c>
      <c r="BP168" s="129">
        <f t="shared" si="71"/>
        <v>305493.5795555556</v>
      </c>
      <c r="BQ168" s="339">
        <v>321150.82666666666</v>
      </c>
      <c r="BR168" s="129">
        <f t="shared" si="72"/>
        <v>321150.82666666666</v>
      </c>
      <c r="BS168" s="339">
        <v>383161.50400000007</v>
      </c>
      <c r="BT168" s="129">
        <f t="shared" si="73"/>
        <v>383161.50400000007</v>
      </c>
      <c r="BU168" s="342">
        <v>220761.39555555556</v>
      </c>
      <c r="BV168" s="129">
        <f t="shared" si="74"/>
        <v>220761.39555555556</v>
      </c>
      <c r="BW168" s="343">
        <v>203788.44663466673</v>
      </c>
      <c r="BX168" s="345">
        <f t="shared" si="79"/>
        <v>203788.44663466673</v>
      </c>
      <c r="BY168" s="343">
        <v>423197.9807518397</v>
      </c>
      <c r="BZ168" s="129">
        <f t="shared" si="68"/>
        <v>423197.9807518397</v>
      </c>
      <c r="CA168" s="326"/>
      <c r="CB168" s="325"/>
    </row>
    <row r="169" spans="1:80" x14ac:dyDescent="0.25">
      <c r="A169" s="124" t="s">
        <v>915</v>
      </c>
      <c r="B169" s="124" t="s">
        <v>916</v>
      </c>
      <c r="C169" s="319"/>
      <c r="D169" s="319" t="s">
        <v>559</v>
      </c>
      <c r="E169" s="125" t="s">
        <v>277</v>
      </c>
      <c r="F169" s="331">
        <v>172407.33333333334</v>
      </c>
      <c r="G169" s="348">
        <f t="shared" si="75"/>
        <v>229675</v>
      </c>
      <c r="H169" s="332">
        <v>1132</v>
      </c>
      <c r="I169" s="353">
        <f t="shared" si="76"/>
        <v>3059</v>
      </c>
      <c r="J169" s="333">
        <v>1780.481777777778</v>
      </c>
      <c r="K169" s="333">
        <v>305</v>
      </c>
      <c r="L169" s="317"/>
      <c r="M169" s="332">
        <v>132884</v>
      </c>
      <c r="N169" s="332">
        <v>39527</v>
      </c>
      <c r="O169" s="332">
        <v>33041</v>
      </c>
      <c r="P169" s="332">
        <v>15685</v>
      </c>
      <c r="Q169" s="332">
        <v>5518</v>
      </c>
      <c r="R169" s="332">
        <v>2074</v>
      </c>
      <c r="S169" s="332">
        <v>844</v>
      </c>
      <c r="T169" s="332">
        <v>102</v>
      </c>
      <c r="U169" s="332">
        <v>229675</v>
      </c>
      <c r="V169" s="124"/>
      <c r="W169" s="351">
        <f t="shared" si="82"/>
        <v>0.57857407205834332</v>
      </c>
      <c r="X169" s="351">
        <f t="shared" si="83"/>
        <v>0.17209970610645478</v>
      </c>
      <c r="Y169" s="351">
        <f t="shared" si="84"/>
        <v>0.14385980189398062</v>
      </c>
      <c r="Z169" s="351">
        <f t="shared" si="85"/>
        <v>6.8292151953847829E-2</v>
      </c>
      <c r="AA169" s="351">
        <f t="shared" si="86"/>
        <v>2.4025253074997279E-2</v>
      </c>
      <c r="AB169" s="351">
        <f t="shared" si="87"/>
        <v>9.0301513007510614E-3</v>
      </c>
      <c r="AC169" s="351">
        <f t="shared" si="88"/>
        <v>3.6747578099488409E-3</v>
      </c>
      <c r="AD169" s="351">
        <f t="shared" si="89"/>
        <v>4.4410580167628171E-4</v>
      </c>
      <c r="AE169" s="127"/>
      <c r="AF169" s="335">
        <v>849</v>
      </c>
      <c r="AG169" s="335">
        <v>843</v>
      </c>
      <c r="AH169" s="335">
        <v>806</v>
      </c>
      <c r="AI169" s="335">
        <v>266</v>
      </c>
      <c r="AJ169" s="335">
        <v>28</v>
      </c>
      <c r="AK169" s="335">
        <v>51</v>
      </c>
      <c r="AL169" s="335">
        <v>25</v>
      </c>
      <c r="AM169" s="335">
        <v>-1</v>
      </c>
      <c r="AN169" s="172">
        <v>2867</v>
      </c>
      <c r="AO169" s="124"/>
      <c r="AP169" s="335">
        <v>-182</v>
      </c>
      <c r="AQ169" s="335">
        <v>-56</v>
      </c>
      <c r="AR169" s="335">
        <v>16</v>
      </c>
      <c r="AS169" s="335">
        <v>22</v>
      </c>
      <c r="AT169" s="335">
        <v>5</v>
      </c>
      <c r="AU169" s="335">
        <v>4</v>
      </c>
      <c r="AV169" s="335">
        <v>-1</v>
      </c>
      <c r="AW169" s="335">
        <v>0</v>
      </c>
      <c r="AX169" s="336">
        <v>-192</v>
      </c>
      <c r="AY169" s="354">
        <f t="shared" si="81"/>
        <v>182</v>
      </c>
      <c r="AZ169" s="354">
        <f t="shared" si="81"/>
        <v>56</v>
      </c>
      <c r="BA169" s="354">
        <f t="shared" si="81"/>
        <v>-16</v>
      </c>
      <c r="BB169" s="354">
        <f t="shared" si="80"/>
        <v>-22</v>
      </c>
      <c r="BC169" s="354">
        <f t="shared" si="80"/>
        <v>-5</v>
      </c>
      <c r="BD169" s="354">
        <f t="shared" si="80"/>
        <v>-4</v>
      </c>
      <c r="BE169" s="354">
        <f t="shared" si="80"/>
        <v>1</v>
      </c>
      <c r="BF169" s="354">
        <f t="shared" si="66"/>
        <v>0</v>
      </c>
      <c r="BG169" s="354">
        <f t="shared" si="66"/>
        <v>192</v>
      </c>
      <c r="BH169" s="317"/>
      <c r="BI169" s="355">
        <f t="shared" si="77"/>
        <v>1</v>
      </c>
      <c r="BJ169" s="355">
        <f t="shared" si="78"/>
        <v>0</v>
      </c>
      <c r="BK169" s="337">
        <v>2616342.0466666664</v>
      </c>
      <c r="BL169" s="129">
        <f t="shared" si="69"/>
        <v>2616342.0466666664</v>
      </c>
      <c r="BM169" s="340">
        <v>2036373.6644444442</v>
      </c>
      <c r="BN169" s="129">
        <f t="shared" si="70"/>
        <v>2036373.6644444442</v>
      </c>
      <c r="BO169" s="339">
        <v>871573.87333333329</v>
      </c>
      <c r="BP169" s="129">
        <f t="shared" si="71"/>
        <v>871573.87333333329</v>
      </c>
      <c r="BQ169" s="339">
        <v>3438905.2</v>
      </c>
      <c r="BR169" s="129">
        <f t="shared" si="72"/>
        <v>3438905.2</v>
      </c>
      <c r="BS169" s="339">
        <v>1300716.9511111111</v>
      </c>
      <c r="BT169" s="129">
        <f t="shared" si="73"/>
        <v>1300716.9511111111</v>
      </c>
      <c r="BU169" s="342">
        <v>2864521.52</v>
      </c>
      <c r="BV169" s="129">
        <f t="shared" si="74"/>
        <v>2864521.52</v>
      </c>
      <c r="BW169" s="343">
        <v>1110889.6550577774</v>
      </c>
      <c r="BX169" s="345">
        <f t="shared" si="79"/>
        <v>1110889.6550577774</v>
      </c>
      <c r="BY169" s="343">
        <v>1143543.1556677043</v>
      </c>
      <c r="BZ169" s="129">
        <f t="shared" si="68"/>
        <v>1143543.1556677043</v>
      </c>
      <c r="CA169" s="326"/>
      <c r="CB169" s="325"/>
    </row>
    <row r="170" spans="1:80" x14ac:dyDescent="0.25">
      <c r="A170" s="124" t="s">
        <v>917</v>
      </c>
      <c r="B170" s="124" t="s">
        <v>918</v>
      </c>
      <c r="C170" s="319" t="s">
        <v>568</v>
      </c>
      <c r="D170" s="319" t="s">
        <v>563</v>
      </c>
      <c r="E170" s="125" t="s">
        <v>278</v>
      </c>
      <c r="F170" s="331">
        <v>37275.444444444445</v>
      </c>
      <c r="G170" s="348">
        <f t="shared" si="75"/>
        <v>49221</v>
      </c>
      <c r="H170" s="332">
        <v>666</v>
      </c>
      <c r="I170" s="353">
        <f t="shared" si="76"/>
        <v>226</v>
      </c>
      <c r="J170" s="333">
        <v>42.898222222222216</v>
      </c>
      <c r="K170" s="333">
        <v>19</v>
      </c>
      <c r="L170" s="317"/>
      <c r="M170" s="332">
        <v>27159</v>
      </c>
      <c r="N170" s="332">
        <v>9595</v>
      </c>
      <c r="O170" s="332">
        <v>6633</v>
      </c>
      <c r="P170" s="332">
        <v>3763</v>
      </c>
      <c r="Q170" s="332">
        <v>1452</v>
      </c>
      <c r="R170" s="332">
        <v>406</v>
      </c>
      <c r="S170" s="332">
        <v>187</v>
      </c>
      <c r="T170" s="332">
        <v>26</v>
      </c>
      <c r="U170" s="332">
        <v>49221</v>
      </c>
      <c r="V170" s="124"/>
      <c r="W170" s="351">
        <f t="shared" si="82"/>
        <v>0.55177668068507346</v>
      </c>
      <c r="X170" s="351">
        <f t="shared" si="83"/>
        <v>0.19493712033481644</v>
      </c>
      <c r="Y170" s="351">
        <f t="shared" si="84"/>
        <v>0.1347595538489669</v>
      </c>
      <c r="Z170" s="351">
        <f t="shared" si="85"/>
        <v>7.6451108266796686E-2</v>
      </c>
      <c r="AA170" s="351">
        <f t="shared" si="86"/>
        <v>2.9499603827634547E-2</v>
      </c>
      <c r="AB170" s="351">
        <f t="shared" si="87"/>
        <v>8.2485118140631034E-3</v>
      </c>
      <c r="AC170" s="351">
        <f t="shared" si="88"/>
        <v>3.799191402043843E-3</v>
      </c>
      <c r="AD170" s="351">
        <f t="shared" si="89"/>
        <v>5.2822982060502627E-4</v>
      </c>
      <c r="AE170" s="127"/>
      <c r="AF170" s="335">
        <v>62</v>
      </c>
      <c r="AG170" s="335">
        <v>58</v>
      </c>
      <c r="AH170" s="335">
        <v>35</v>
      </c>
      <c r="AI170" s="335">
        <v>45</v>
      </c>
      <c r="AJ170" s="335">
        <v>8</v>
      </c>
      <c r="AK170" s="335">
        <v>7</v>
      </c>
      <c r="AL170" s="335">
        <v>4</v>
      </c>
      <c r="AM170" s="335">
        <v>0</v>
      </c>
      <c r="AN170" s="172">
        <v>219</v>
      </c>
      <c r="AO170" s="124"/>
      <c r="AP170" s="335">
        <v>-16</v>
      </c>
      <c r="AQ170" s="335">
        <v>-1</v>
      </c>
      <c r="AR170" s="335">
        <v>17</v>
      </c>
      <c r="AS170" s="335">
        <v>-9</v>
      </c>
      <c r="AT170" s="335">
        <v>2</v>
      </c>
      <c r="AU170" s="335">
        <v>0</v>
      </c>
      <c r="AV170" s="335">
        <v>0</v>
      </c>
      <c r="AW170" s="335">
        <v>0</v>
      </c>
      <c r="AX170" s="336">
        <v>-7</v>
      </c>
      <c r="AY170" s="354">
        <f t="shared" si="81"/>
        <v>16</v>
      </c>
      <c r="AZ170" s="354">
        <f t="shared" si="81"/>
        <v>1</v>
      </c>
      <c r="BA170" s="354">
        <f t="shared" si="81"/>
        <v>-17</v>
      </c>
      <c r="BB170" s="354">
        <f t="shared" si="80"/>
        <v>9</v>
      </c>
      <c r="BC170" s="354">
        <f t="shared" si="80"/>
        <v>-2</v>
      </c>
      <c r="BD170" s="354">
        <f t="shared" si="80"/>
        <v>0</v>
      </c>
      <c r="BE170" s="354">
        <f t="shared" si="80"/>
        <v>0</v>
      </c>
      <c r="BF170" s="354">
        <f t="shared" si="66"/>
        <v>0</v>
      </c>
      <c r="BG170" s="354">
        <f t="shared" si="66"/>
        <v>7</v>
      </c>
      <c r="BH170" s="317"/>
      <c r="BI170" s="355">
        <f t="shared" si="77"/>
        <v>0.8</v>
      </c>
      <c r="BJ170" s="355">
        <f t="shared" si="78"/>
        <v>0.19999999999999996</v>
      </c>
      <c r="BK170" s="337">
        <v>207119.74933333334</v>
      </c>
      <c r="BL170" s="129">
        <f t="shared" si="69"/>
        <v>207119.74933333334</v>
      </c>
      <c r="BM170" s="340">
        <v>152131.61066666667</v>
      </c>
      <c r="BN170" s="129">
        <f t="shared" si="70"/>
        <v>152131.61066666667</v>
      </c>
      <c r="BO170" s="339">
        <v>169020.12800000003</v>
      </c>
      <c r="BP170" s="129">
        <f t="shared" si="71"/>
        <v>169020.12800000003</v>
      </c>
      <c r="BQ170" s="339">
        <v>336433.60000000009</v>
      </c>
      <c r="BR170" s="129">
        <f t="shared" si="72"/>
        <v>336433.60000000009</v>
      </c>
      <c r="BS170" s="339">
        <v>397189.12711111107</v>
      </c>
      <c r="BT170" s="129">
        <f t="shared" si="73"/>
        <v>397189.12711111107</v>
      </c>
      <c r="BU170" s="342">
        <v>263911.93422222225</v>
      </c>
      <c r="BV170" s="129">
        <f t="shared" si="74"/>
        <v>263911.93422222225</v>
      </c>
      <c r="BW170" s="343">
        <v>273049.20897422219</v>
      </c>
      <c r="BX170" s="345">
        <f t="shared" si="79"/>
        <v>273049.20897422219</v>
      </c>
      <c r="BY170" s="343">
        <v>13720</v>
      </c>
      <c r="BZ170" s="129">
        <f t="shared" si="68"/>
        <v>13720</v>
      </c>
      <c r="CA170" s="326"/>
      <c r="CB170" s="325"/>
    </row>
    <row r="171" spans="1:80" x14ac:dyDescent="0.25">
      <c r="A171" s="124" t="s">
        <v>919</v>
      </c>
      <c r="B171" s="124" t="s">
        <v>920</v>
      </c>
      <c r="C171" s="319"/>
      <c r="D171" s="319" t="s">
        <v>554</v>
      </c>
      <c r="E171" s="125" t="s">
        <v>279</v>
      </c>
      <c r="F171" s="331">
        <v>102418.88888888891</v>
      </c>
      <c r="G171" s="348">
        <f t="shared" si="75"/>
        <v>115076</v>
      </c>
      <c r="H171" s="332">
        <v>1144</v>
      </c>
      <c r="I171" s="353">
        <f t="shared" si="76"/>
        <v>396</v>
      </c>
      <c r="J171" s="333">
        <v>28.991111111111024</v>
      </c>
      <c r="K171" s="333">
        <v>112</v>
      </c>
      <c r="L171" s="317"/>
      <c r="M171" s="332">
        <v>11192</v>
      </c>
      <c r="N171" s="332">
        <v>38242</v>
      </c>
      <c r="O171" s="332">
        <v>33744</v>
      </c>
      <c r="P171" s="332">
        <v>17537</v>
      </c>
      <c r="Q171" s="332">
        <v>9003</v>
      </c>
      <c r="R171" s="332">
        <v>3896</v>
      </c>
      <c r="S171" s="332">
        <v>1396</v>
      </c>
      <c r="T171" s="332">
        <v>66</v>
      </c>
      <c r="U171" s="332">
        <v>115076</v>
      </c>
      <c r="V171" s="124"/>
      <c r="W171" s="351">
        <f t="shared" si="82"/>
        <v>9.7257464632069246E-2</v>
      </c>
      <c r="X171" s="351">
        <f t="shared" si="83"/>
        <v>0.33231951058430947</v>
      </c>
      <c r="Y171" s="351">
        <f t="shared" si="84"/>
        <v>0.29323229865480205</v>
      </c>
      <c r="Z171" s="351">
        <f t="shared" si="85"/>
        <v>0.15239493899683687</v>
      </c>
      <c r="AA171" s="351">
        <f t="shared" si="86"/>
        <v>7.8235253223956344E-2</v>
      </c>
      <c r="AB171" s="351">
        <f t="shared" si="87"/>
        <v>3.3855886544544474E-2</v>
      </c>
      <c r="AC171" s="351">
        <f t="shared" si="88"/>
        <v>1.2131113351176614E-2</v>
      </c>
      <c r="AD171" s="351">
        <f t="shared" si="89"/>
        <v>5.7353401230491154E-4</v>
      </c>
      <c r="AE171" s="127"/>
      <c r="AF171" s="335">
        <v>-13</v>
      </c>
      <c r="AG171" s="335">
        <v>156</v>
      </c>
      <c r="AH171" s="335">
        <v>108</v>
      </c>
      <c r="AI171" s="335">
        <v>101</v>
      </c>
      <c r="AJ171" s="335">
        <v>116</v>
      </c>
      <c r="AK171" s="335">
        <v>74</v>
      </c>
      <c r="AL171" s="335">
        <v>12</v>
      </c>
      <c r="AM171" s="335">
        <v>0</v>
      </c>
      <c r="AN171" s="172">
        <v>554</v>
      </c>
      <c r="AO171" s="124"/>
      <c r="AP171" s="335">
        <v>15</v>
      </c>
      <c r="AQ171" s="335">
        <v>42</v>
      </c>
      <c r="AR171" s="335">
        <v>44</v>
      </c>
      <c r="AS171" s="335">
        <v>44</v>
      </c>
      <c r="AT171" s="335">
        <v>14</v>
      </c>
      <c r="AU171" s="335">
        <v>4</v>
      </c>
      <c r="AV171" s="335">
        <v>-3</v>
      </c>
      <c r="AW171" s="335">
        <v>-2</v>
      </c>
      <c r="AX171" s="336">
        <v>158</v>
      </c>
      <c r="AY171" s="354">
        <f t="shared" si="81"/>
        <v>-15</v>
      </c>
      <c r="AZ171" s="354">
        <f t="shared" si="81"/>
        <v>-42</v>
      </c>
      <c r="BA171" s="354">
        <f t="shared" si="81"/>
        <v>-44</v>
      </c>
      <c r="BB171" s="354">
        <f t="shared" si="80"/>
        <v>-44</v>
      </c>
      <c r="BC171" s="354">
        <f t="shared" si="80"/>
        <v>-14</v>
      </c>
      <c r="BD171" s="354">
        <f t="shared" si="80"/>
        <v>-4</v>
      </c>
      <c r="BE171" s="354">
        <f t="shared" si="80"/>
        <v>3</v>
      </c>
      <c r="BF171" s="354">
        <f t="shared" si="66"/>
        <v>2</v>
      </c>
      <c r="BG171" s="354">
        <f t="shared" si="66"/>
        <v>-158</v>
      </c>
      <c r="BH171" s="317"/>
      <c r="BI171" s="355">
        <f t="shared" si="77"/>
        <v>1</v>
      </c>
      <c r="BJ171" s="355">
        <f t="shared" si="78"/>
        <v>0</v>
      </c>
      <c r="BK171" s="337">
        <v>1040715.9733333334</v>
      </c>
      <c r="BL171" s="129">
        <f t="shared" si="69"/>
        <v>1040715.9733333334</v>
      </c>
      <c r="BM171" s="340">
        <v>1276522.8088888887</v>
      </c>
      <c r="BN171" s="129">
        <f t="shared" si="70"/>
        <v>1276522.8088888887</v>
      </c>
      <c r="BO171" s="339">
        <v>1177693.7144444445</v>
      </c>
      <c r="BP171" s="129">
        <f t="shared" si="71"/>
        <v>1177693.7144444445</v>
      </c>
      <c r="BQ171" s="339">
        <v>1907683.5999999999</v>
      </c>
      <c r="BR171" s="129">
        <f t="shared" si="72"/>
        <v>1907683.5999999999</v>
      </c>
      <c r="BS171" s="339">
        <v>621573.23111111112</v>
      </c>
      <c r="BT171" s="129">
        <f t="shared" si="73"/>
        <v>621573.23111111112</v>
      </c>
      <c r="BU171" s="342">
        <v>1438321.608888889</v>
      </c>
      <c r="BV171" s="129">
        <f t="shared" si="74"/>
        <v>1438321.608888889</v>
      </c>
      <c r="BW171" s="343">
        <v>113261.80760888907</v>
      </c>
      <c r="BX171" s="345">
        <f t="shared" si="79"/>
        <v>113261.80760888907</v>
      </c>
      <c r="BY171" s="343">
        <v>338901.0208643605</v>
      </c>
      <c r="BZ171" s="129">
        <f t="shared" si="68"/>
        <v>338901.0208643605</v>
      </c>
      <c r="CA171" s="326"/>
      <c r="CB171" s="325"/>
    </row>
    <row r="172" spans="1:80" x14ac:dyDescent="0.25">
      <c r="A172" s="124" t="s">
        <v>921</v>
      </c>
      <c r="B172" s="124" t="s">
        <v>922</v>
      </c>
      <c r="C172" s="319" t="s">
        <v>614</v>
      </c>
      <c r="D172" s="319" t="s">
        <v>563</v>
      </c>
      <c r="E172" s="125" t="s">
        <v>280</v>
      </c>
      <c r="F172" s="331">
        <v>21317.555555555555</v>
      </c>
      <c r="G172" s="348">
        <f t="shared" si="75"/>
        <v>22879</v>
      </c>
      <c r="H172" s="332">
        <v>97</v>
      </c>
      <c r="I172" s="353">
        <f t="shared" si="76"/>
        <v>142</v>
      </c>
      <c r="J172" s="333">
        <v>54.618666666666698</v>
      </c>
      <c r="K172" s="333">
        <v>32</v>
      </c>
      <c r="L172" s="317"/>
      <c r="M172" s="332">
        <v>3593</v>
      </c>
      <c r="N172" s="332">
        <v>7174</v>
      </c>
      <c r="O172" s="332">
        <v>3763</v>
      </c>
      <c r="P172" s="332">
        <v>3542</v>
      </c>
      <c r="Q172" s="332">
        <v>2352</v>
      </c>
      <c r="R172" s="332">
        <v>1409</v>
      </c>
      <c r="S172" s="332">
        <v>955</v>
      </c>
      <c r="T172" s="332">
        <v>91</v>
      </c>
      <c r="U172" s="332">
        <v>22879</v>
      </c>
      <c r="V172" s="124"/>
      <c r="W172" s="351">
        <f t="shared" si="82"/>
        <v>0.1570435770794178</v>
      </c>
      <c r="X172" s="351">
        <f t="shared" si="83"/>
        <v>0.31356265571047687</v>
      </c>
      <c r="Y172" s="351">
        <f t="shared" si="84"/>
        <v>0.16447397176450021</v>
      </c>
      <c r="Z172" s="351">
        <f t="shared" si="85"/>
        <v>0.1548144586738931</v>
      </c>
      <c r="AA172" s="351">
        <f t="shared" si="86"/>
        <v>0.10280169587831636</v>
      </c>
      <c r="AB172" s="351">
        <f t="shared" si="87"/>
        <v>6.1584859478124046E-2</v>
      </c>
      <c r="AC172" s="351">
        <f t="shared" si="88"/>
        <v>4.1741334848551075E-2</v>
      </c>
      <c r="AD172" s="351">
        <f t="shared" si="89"/>
        <v>3.9774465667205732E-3</v>
      </c>
      <c r="AE172" s="127"/>
      <c r="AF172" s="335">
        <v>16</v>
      </c>
      <c r="AG172" s="335">
        <v>52</v>
      </c>
      <c r="AH172" s="335">
        <v>23</v>
      </c>
      <c r="AI172" s="335">
        <v>28</v>
      </c>
      <c r="AJ172" s="335">
        <v>12</v>
      </c>
      <c r="AK172" s="335">
        <v>5</v>
      </c>
      <c r="AL172" s="335">
        <v>10</v>
      </c>
      <c r="AM172" s="335">
        <v>0</v>
      </c>
      <c r="AN172" s="172">
        <v>146</v>
      </c>
      <c r="AO172" s="124"/>
      <c r="AP172" s="335">
        <v>2</v>
      </c>
      <c r="AQ172" s="335">
        <v>-1</v>
      </c>
      <c r="AR172" s="335">
        <v>11</v>
      </c>
      <c r="AS172" s="335">
        <v>-1</v>
      </c>
      <c r="AT172" s="335">
        <v>0</v>
      </c>
      <c r="AU172" s="335">
        <v>-4</v>
      </c>
      <c r="AV172" s="335">
        <v>-2</v>
      </c>
      <c r="AW172" s="335">
        <v>-1</v>
      </c>
      <c r="AX172" s="336">
        <v>4</v>
      </c>
      <c r="AY172" s="354">
        <f t="shared" si="81"/>
        <v>-2</v>
      </c>
      <c r="AZ172" s="354">
        <f t="shared" si="81"/>
        <v>1</v>
      </c>
      <c r="BA172" s="354">
        <f t="shared" si="81"/>
        <v>-11</v>
      </c>
      <c r="BB172" s="354">
        <f t="shared" si="80"/>
        <v>1</v>
      </c>
      <c r="BC172" s="354">
        <f t="shared" si="80"/>
        <v>0</v>
      </c>
      <c r="BD172" s="354">
        <f t="shared" si="80"/>
        <v>4</v>
      </c>
      <c r="BE172" s="354">
        <f t="shared" si="80"/>
        <v>2</v>
      </c>
      <c r="BF172" s="354">
        <f t="shared" si="66"/>
        <v>1</v>
      </c>
      <c r="BG172" s="354">
        <f t="shared" si="66"/>
        <v>-4</v>
      </c>
      <c r="BH172" s="317"/>
      <c r="BI172" s="355">
        <f t="shared" si="77"/>
        <v>0.8</v>
      </c>
      <c r="BJ172" s="355">
        <f t="shared" si="78"/>
        <v>0.19999999999999996</v>
      </c>
      <c r="BK172" s="337">
        <v>168868.48000000001</v>
      </c>
      <c r="BL172" s="129">
        <f t="shared" si="69"/>
        <v>168868.48000000001</v>
      </c>
      <c r="BM172" s="340">
        <v>306867.19111111102</v>
      </c>
      <c r="BN172" s="129">
        <f t="shared" si="70"/>
        <v>306867.19111111102</v>
      </c>
      <c r="BO172" s="339">
        <v>146756.48000000001</v>
      </c>
      <c r="BP172" s="129">
        <f t="shared" si="71"/>
        <v>146756.48000000001</v>
      </c>
      <c r="BQ172" s="339">
        <v>224396.90666666665</v>
      </c>
      <c r="BR172" s="129">
        <f t="shared" si="72"/>
        <v>224396.90666666665</v>
      </c>
      <c r="BS172" s="339">
        <v>11857.994666666666</v>
      </c>
      <c r="BT172" s="129">
        <f t="shared" si="73"/>
        <v>11857.994666666666</v>
      </c>
      <c r="BU172" s="342">
        <v>165911.61066666665</v>
      </c>
      <c r="BV172" s="129">
        <f t="shared" si="74"/>
        <v>165911.61066666665</v>
      </c>
      <c r="BW172" s="343">
        <v>9129.2512995555644</v>
      </c>
      <c r="BX172" s="345">
        <f t="shared" si="79"/>
        <v>9129.2512995555644</v>
      </c>
      <c r="BY172" s="343">
        <v>70216.647328788895</v>
      </c>
      <c r="BZ172" s="129">
        <f t="shared" si="68"/>
        <v>70216.647328788895</v>
      </c>
      <c r="CA172" s="326"/>
      <c r="CB172" s="325"/>
    </row>
    <row r="173" spans="1:80" x14ac:dyDescent="0.25">
      <c r="A173" s="124" t="s">
        <v>923</v>
      </c>
      <c r="B173" s="124" t="s">
        <v>924</v>
      </c>
      <c r="C173" s="319" t="s">
        <v>925</v>
      </c>
      <c r="D173" s="319" t="s">
        <v>604</v>
      </c>
      <c r="E173" s="125" t="s">
        <v>281</v>
      </c>
      <c r="F173" s="331">
        <v>48330.444444444438</v>
      </c>
      <c r="G173" s="348">
        <f t="shared" si="75"/>
        <v>52002</v>
      </c>
      <c r="H173" s="332">
        <v>480</v>
      </c>
      <c r="I173" s="353">
        <f t="shared" si="76"/>
        <v>620</v>
      </c>
      <c r="J173" s="333">
        <v>407.78933333333333</v>
      </c>
      <c r="K173" s="333">
        <v>168</v>
      </c>
      <c r="L173" s="317"/>
      <c r="M173" s="332">
        <v>7136</v>
      </c>
      <c r="N173" s="332">
        <v>13442</v>
      </c>
      <c r="O173" s="332">
        <v>12535</v>
      </c>
      <c r="P173" s="332">
        <v>7775</v>
      </c>
      <c r="Q173" s="332">
        <v>5829</v>
      </c>
      <c r="R173" s="332">
        <v>3267</v>
      </c>
      <c r="S173" s="332">
        <v>1889</v>
      </c>
      <c r="T173" s="332">
        <v>129</v>
      </c>
      <c r="U173" s="332">
        <v>52002</v>
      </c>
      <c r="V173" s="124"/>
      <c r="W173" s="351">
        <f t="shared" si="82"/>
        <v>0.13722549132725664</v>
      </c>
      <c r="X173" s="351">
        <f t="shared" si="83"/>
        <v>0.25849005807468944</v>
      </c>
      <c r="Y173" s="351">
        <f t="shared" si="84"/>
        <v>0.24104842121456868</v>
      </c>
      <c r="Z173" s="351">
        <f t="shared" si="85"/>
        <v>0.14951348025075958</v>
      </c>
      <c r="AA173" s="351">
        <f t="shared" si="86"/>
        <v>0.11209184262143763</v>
      </c>
      <c r="AB173" s="351">
        <f t="shared" si="87"/>
        <v>6.2824506749740397E-2</v>
      </c>
      <c r="AC173" s="351">
        <f t="shared" si="88"/>
        <v>3.6325525941309951E-2</v>
      </c>
      <c r="AD173" s="351">
        <f t="shared" si="89"/>
        <v>2.480673820237683E-3</v>
      </c>
      <c r="AE173" s="127"/>
      <c r="AF173" s="335">
        <v>52</v>
      </c>
      <c r="AG173" s="335">
        <v>137</v>
      </c>
      <c r="AH173" s="335">
        <v>135</v>
      </c>
      <c r="AI173" s="335">
        <v>136</v>
      </c>
      <c r="AJ173" s="335">
        <v>101</v>
      </c>
      <c r="AK173" s="335">
        <v>39</v>
      </c>
      <c r="AL173" s="335">
        <v>21</v>
      </c>
      <c r="AM173" s="335">
        <v>0</v>
      </c>
      <c r="AN173" s="172">
        <v>621</v>
      </c>
      <c r="AO173" s="124"/>
      <c r="AP173" s="335">
        <v>-6</v>
      </c>
      <c r="AQ173" s="335">
        <v>-18</v>
      </c>
      <c r="AR173" s="335">
        <v>18</v>
      </c>
      <c r="AS173" s="335">
        <v>-1</v>
      </c>
      <c r="AT173" s="335">
        <v>-4</v>
      </c>
      <c r="AU173" s="335">
        <v>7</v>
      </c>
      <c r="AV173" s="335">
        <v>4</v>
      </c>
      <c r="AW173" s="335">
        <v>1</v>
      </c>
      <c r="AX173" s="336">
        <v>1</v>
      </c>
      <c r="AY173" s="354">
        <f t="shared" si="81"/>
        <v>6</v>
      </c>
      <c r="AZ173" s="354">
        <f t="shared" si="81"/>
        <v>18</v>
      </c>
      <c r="BA173" s="354">
        <f t="shared" si="81"/>
        <v>-18</v>
      </c>
      <c r="BB173" s="354">
        <f t="shared" si="80"/>
        <v>1</v>
      </c>
      <c r="BC173" s="354">
        <f t="shared" si="80"/>
        <v>4</v>
      </c>
      <c r="BD173" s="354">
        <f t="shared" si="80"/>
        <v>-7</v>
      </c>
      <c r="BE173" s="354">
        <f t="shared" si="80"/>
        <v>-4</v>
      </c>
      <c r="BF173" s="354">
        <f t="shared" si="66"/>
        <v>-1</v>
      </c>
      <c r="BG173" s="354">
        <f t="shared" si="66"/>
        <v>-1</v>
      </c>
      <c r="BH173" s="317"/>
      <c r="BI173" s="355">
        <f t="shared" si="77"/>
        <v>0.8</v>
      </c>
      <c r="BJ173" s="355">
        <f t="shared" si="78"/>
        <v>0.19999999999999996</v>
      </c>
      <c r="BK173" s="337">
        <v>504174.75733333337</v>
      </c>
      <c r="BL173" s="129">
        <f t="shared" si="69"/>
        <v>504174.75733333337</v>
      </c>
      <c r="BM173" s="340">
        <v>492609.4213333333</v>
      </c>
      <c r="BN173" s="129">
        <f t="shared" si="70"/>
        <v>492609.4213333333</v>
      </c>
      <c r="BO173" s="339">
        <v>517449.3244444445</v>
      </c>
      <c r="BP173" s="129">
        <f t="shared" si="71"/>
        <v>517449.3244444445</v>
      </c>
      <c r="BQ173" s="339">
        <v>484406.4</v>
      </c>
      <c r="BR173" s="129">
        <f t="shared" si="72"/>
        <v>484406.4</v>
      </c>
      <c r="BS173" s="339">
        <v>497063.11288888892</v>
      </c>
      <c r="BT173" s="129">
        <f t="shared" si="73"/>
        <v>497063.11288888892</v>
      </c>
      <c r="BU173" s="342">
        <v>761314.84799999988</v>
      </c>
      <c r="BV173" s="129">
        <f t="shared" si="74"/>
        <v>761314.84799999988</v>
      </c>
      <c r="BW173" s="343">
        <v>431065.49583644461</v>
      </c>
      <c r="BX173" s="345">
        <f t="shared" si="79"/>
        <v>431065.49583644461</v>
      </c>
      <c r="BY173" s="343">
        <v>188927.76137441571</v>
      </c>
      <c r="BZ173" s="129">
        <f t="shared" si="68"/>
        <v>188927.76137441571</v>
      </c>
      <c r="CA173" s="326"/>
      <c r="CB173" s="325"/>
    </row>
    <row r="174" spans="1:80" x14ac:dyDescent="0.25">
      <c r="A174" s="124" t="s">
        <v>926</v>
      </c>
      <c r="B174" s="124" t="s">
        <v>927</v>
      </c>
      <c r="C174" s="319"/>
      <c r="D174" s="319" t="s">
        <v>582</v>
      </c>
      <c r="E174" s="125" t="s">
        <v>282</v>
      </c>
      <c r="F174" s="331">
        <v>88622.111111111109</v>
      </c>
      <c r="G174" s="348">
        <f t="shared" si="75"/>
        <v>84805</v>
      </c>
      <c r="H174" s="332">
        <v>611</v>
      </c>
      <c r="I174" s="353">
        <f t="shared" si="76"/>
        <v>477</v>
      </c>
      <c r="J174" s="333">
        <v>170.06711111111099</v>
      </c>
      <c r="K174" s="333">
        <v>130</v>
      </c>
      <c r="L174" s="317"/>
      <c r="M174" s="332">
        <v>1100</v>
      </c>
      <c r="N174" s="332">
        <v>8410</v>
      </c>
      <c r="O174" s="332">
        <v>23081</v>
      </c>
      <c r="P174" s="332">
        <v>27749</v>
      </c>
      <c r="Q174" s="332">
        <v>13185</v>
      </c>
      <c r="R174" s="332">
        <v>5515</v>
      </c>
      <c r="S174" s="332">
        <v>4033</v>
      </c>
      <c r="T174" s="332">
        <v>1732</v>
      </c>
      <c r="U174" s="332">
        <v>84805</v>
      </c>
      <c r="V174" s="124"/>
      <c r="W174" s="351">
        <f t="shared" si="82"/>
        <v>1.297093331761099E-2</v>
      </c>
      <c r="X174" s="351">
        <f t="shared" si="83"/>
        <v>9.9168681091916747E-2</v>
      </c>
      <c r="Y174" s="351">
        <f t="shared" si="84"/>
        <v>0.27216555627616296</v>
      </c>
      <c r="Z174" s="351">
        <f t="shared" si="85"/>
        <v>0.32720948057307941</v>
      </c>
      <c r="AA174" s="351">
        <f t="shared" si="86"/>
        <v>0.1554743234479099</v>
      </c>
      <c r="AB174" s="351">
        <f t="shared" si="87"/>
        <v>6.5031542951476923E-2</v>
      </c>
      <c r="AC174" s="351">
        <f t="shared" si="88"/>
        <v>4.7556158245386476E-2</v>
      </c>
      <c r="AD174" s="351">
        <f t="shared" si="89"/>
        <v>2.0423324096456578E-2</v>
      </c>
      <c r="AE174" s="127"/>
      <c r="AF174" s="335">
        <v>12</v>
      </c>
      <c r="AG174" s="335">
        <v>25</v>
      </c>
      <c r="AH174" s="335">
        <v>197</v>
      </c>
      <c r="AI174" s="335">
        <v>92</v>
      </c>
      <c r="AJ174" s="335">
        <v>45</v>
      </c>
      <c r="AK174" s="335">
        <v>83</v>
      </c>
      <c r="AL174" s="335">
        <v>23</v>
      </c>
      <c r="AM174" s="335">
        <v>16</v>
      </c>
      <c r="AN174" s="172">
        <v>493</v>
      </c>
      <c r="AO174" s="124"/>
      <c r="AP174" s="335">
        <v>3</v>
      </c>
      <c r="AQ174" s="335">
        <v>-8</v>
      </c>
      <c r="AR174" s="335">
        <v>5</v>
      </c>
      <c r="AS174" s="335">
        <v>28</v>
      </c>
      <c r="AT174" s="335">
        <v>-9</v>
      </c>
      <c r="AU174" s="335">
        <v>-9</v>
      </c>
      <c r="AV174" s="335">
        <v>3</v>
      </c>
      <c r="AW174" s="335">
        <v>3</v>
      </c>
      <c r="AX174" s="336">
        <v>16</v>
      </c>
      <c r="AY174" s="354">
        <f t="shared" si="81"/>
        <v>-3</v>
      </c>
      <c r="AZ174" s="354">
        <f t="shared" si="81"/>
        <v>8</v>
      </c>
      <c r="BA174" s="354">
        <f t="shared" si="81"/>
        <v>-5</v>
      </c>
      <c r="BB174" s="354">
        <f t="shared" si="80"/>
        <v>-28</v>
      </c>
      <c r="BC174" s="354">
        <f t="shared" si="80"/>
        <v>9</v>
      </c>
      <c r="BD174" s="354">
        <f t="shared" si="80"/>
        <v>9</v>
      </c>
      <c r="BE174" s="354">
        <f t="shared" si="80"/>
        <v>-3</v>
      </c>
      <c r="BF174" s="354">
        <f t="shared" si="66"/>
        <v>-3</v>
      </c>
      <c r="BG174" s="354">
        <f t="shared" si="66"/>
        <v>-16</v>
      </c>
      <c r="BH174" s="317"/>
      <c r="BI174" s="355">
        <f t="shared" si="77"/>
        <v>1</v>
      </c>
      <c r="BJ174" s="355">
        <f t="shared" si="78"/>
        <v>0</v>
      </c>
      <c r="BK174" s="337">
        <v>551860.91333333333</v>
      </c>
      <c r="BL174" s="129">
        <f t="shared" si="69"/>
        <v>551860.91333333333</v>
      </c>
      <c r="BM174" s="340">
        <v>583806.81444444438</v>
      </c>
      <c r="BN174" s="129">
        <f t="shared" si="70"/>
        <v>583806.81444444438</v>
      </c>
      <c r="BO174" s="339">
        <v>1322079.5066666666</v>
      </c>
      <c r="BP174" s="129">
        <f t="shared" si="71"/>
        <v>1322079.5066666666</v>
      </c>
      <c r="BQ174" s="339">
        <v>633158</v>
      </c>
      <c r="BR174" s="129">
        <f t="shared" si="72"/>
        <v>633158</v>
      </c>
      <c r="BS174" s="339">
        <v>592818.71777777781</v>
      </c>
      <c r="BT174" s="129">
        <f t="shared" si="73"/>
        <v>592818.71777777781</v>
      </c>
      <c r="BU174" s="342">
        <v>974609.3933333332</v>
      </c>
      <c r="BV174" s="129">
        <f t="shared" si="74"/>
        <v>974609.3933333332</v>
      </c>
      <c r="BW174" s="343">
        <v>545345.84803555545</v>
      </c>
      <c r="BX174" s="345">
        <f t="shared" si="79"/>
        <v>545345.84803555545</v>
      </c>
      <c r="BY174" s="343">
        <v>258357.20346779737</v>
      </c>
      <c r="BZ174" s="129">
        <f t="shared" si="68"/>
        <v>258357.20346779737</v>
      </c>
      <c r="CA174" s="326"/>
      <c r="CB174" s="325"/>
    </row>
    <row r="175" spans="1:80" x14ac:dyDescent="0.25">
      <c r="A175" s="124" t="s">
        <v>928</v>
      </c>
      <c r="B175" s="124" t="s">
        <v>929</v>
      </c>
      <c r="C175" s="319" t="s">
        <v>757</v>
      </c>
      <c r="D175" s="319" t="s">
        <v>604</v>
      </c>
      <c r="E175" s="125" t="s">
        <v>283</v>
      </c>
      <c r="F175" s="331">
        <v>33550.111111111109</v>
      </c>
      <c r="G175" s="348">
        <f t="shared" si="75"/>
        <v>36181</v>
      </c>
      <c r="H175" s="332">
        <v>113</v>
      </c>
      <c r="I175" s="353">
        <f t="shared" si="76"/>
        <v>479</v>
      </c>
      <c r="J175" s="333">
        <v>329.13288888888889</v>
      </c>
      <c r="K175" s="333">
        <v>72</v>
      </c>
      <c r="L175" s="317"/>
      <c r="M175" s="332">
        <v>6251</v>
      </c>
      <c r="N175" s="332">
        <v>8977</v>
      </c>
      <c r="O175" s="332">
        <v>6761</v>
      </c>
      <c r="P175" s="332">
        <v>6247</v>
      </c>
      <c r="Q175" s="332">
        <v>4576</v>
      </c>
      <c r="R175" s="332">
        <v>2362</v>
      </c>
      <c r="S175" s="332">
        <v>950</v>
      </c>
      <c r="T175" s="332">
        <v>57</v>
      </c>
      <c r="U175" s="332">
        <v>36181</v>
      </c>
      <c r="V175" s="124"/>
      <c r="W175" s="351">
        <f t="shared" si="82"/>
        <v>0.17277023852298168</v>
      </c>
      <c r="X175" s="351">
        <f t="shared" si="83"/>
        <v>0.24811365081119924</v>
      </c>
      <c r="Y175" s="351">
        <f t="shared" si="84"/>
        <v>0.1868660346590752</v>
      </c>
      <c r="Z175" s="351">
        <f t="shared" si="85"/>
        <v>0.17265968325916917</v>
      </c>
      <c r="AA175" s="351">
        <f t="shared" si="86"/>
        <v>0.12647522180149803</v>
      </c>
      <c r="AB175" s="351">
        <f t="shared" si="87"/>
        <v>6.5282883281280235E-2</v>
      </c>
      <c r="AC175" s="351">
        <f t="shared" si="88"/>
        <v>2.6256875155468339E-2</v>
      </c>
      <c r="AD175" s="351">
        <f t="shared" si="89"/>
        <v>1.5754125093281003E-3</v>
      </c>
      <c r="AE175" s="127"/>
      <c r="AF175" s="335">
        <v>50</v>
      </c>
      <c r="AG175" s="335">
        <v>53</v>
      </c>
      <c r="AH175" s="335">
        <v>121</v>
      </c>
      <c r="AI175" s="335">
        <v>105</v>
      </c>
      <c r="AJ175" s="335">
        <v>57</v>
      </c>
      <c r="AK175" s="335">
        <v>26</v>
      </c>
      <c r="AL175" s="335">
        <v>2</v>
      </c>
      <c r="AM175" s="335">
        <v>-1</v>
      </c>
      <c r="AN175" s="172">
        <v>413</v>
      </c>
      <c r="AO175" s="124"/>
      <c r="AP175" s="335">
        <v>17</v>
      </c>
      <c r="AQ175" s="335">
        <v>-36</v>
      </c>
      <c r="AR175" s="335">
        <v>-24</v>
      </c>
      <c r="AS175" s="335">
        <v>-3</v>
      </c>
      <c r="AT175" s="335">
        <v>-14</v>
      </c>
      <c r="AU175" s="335">
        <v>-2</v>
      </c>
      <c r="AV175" s="335">
        <v>-4</v>
      </c>
      <c r="AW175" s="335">
        <v>0</v>
      </c>
      <c r="AX175" s="336">
        <v>-66</v>
      </c>
      <c r="AY175" s="354">
        <f t="shared" si="81"/>
        <v>-17</v>
      </c>
      <c r="AZ175" s="354">
        <f t="shared" si="81"/>
        <v>36</v>
      </c>
      <c r="BA175" s="354">
        <f t="shared" si="81"/>
        <v>24</v>
      </c>
      <c r="BB175" s="354">
        <f t="shared" si="80"/>
        <v>3</v>
      </c>
      <c r="BC175" s="354">
        <f t="shared" si="80"/>
        <v>14</v>
      </c>
      <c r="BD175" s="354">
        <f t="shared" si="80"/>
        <v>2</v>
      </c>
      <c r="BE175" s="354">
        <f t="shared" si="80"/>
        <v>4</v>
      </c>
      <c r="BF175" s="354">
        <f t="shared" si="66"/>
        <v>0</v>
      </c>
      <c r="BG175" s="354">
        <f t="shared" si="66"/>
        <v>66</v>
      </c>
      <c r="BH175" s="317"/>
      <c r="BI175" s="355">
        <f t="shared" si="77"/>
        <v>0.8</v>
      </c>
      <c r="BJ175" s="355">
        <f t="shared" si="78"/>
        <v>0.19999999999999996</v>
      </c>
      <c r="BK175" s="337">
        <v>202514.24533333335</v>
      </c>
      <c r="BL175" s="129">
        <f t="shared" si="69"/>
        <v>202514.24533333335</v>
      </c>
      <c r="BM175" s="340">
        <v>154975.67999999999</v>
      </c>
      <c r="BN175" s="129">
        <f t="shared" si="70"/>
        <v>154975.67999999999</v>
      </c>
      <c r="BO175" s="339">
        <v>341113.89244444447</v>
      </c>
      <c r="BP175" s="129">
        <f t="shared" si="71"/>
        <v>341113.89244444447</v>
      </c>
      <c r="BQ175" s="339">
        <v>576113.28</v>
      </c>
      <c r="BR175" s="129">
        <f t="shared" si="72"/>
        <v>576113.28</v>
      </c>
      <c r="BS175" s="339">
        <v>338007.5768888889</v>
      </c>
      <c r="BT175" s="129">
        <f t="shared" si="73"/>
        <v>338007.5768888889</v>
      </c>
      <c r="BU175" s="342">
        <v>218736.82133333336</v>
      </c>
      <c r="BV175" s="129">
        <f t="shared" si="74"/>
        <v>218736.82133333336</v>
      </c>
      <c r="BW175" s="343">
        <v>248015.06908444446</v>
      </c>
      <c r="BX175" s="345">
        <f t="shared" si="79"/>
        <v>248015.06908444446</v>
      </c>
      <c r="BY175" s="343">
        <v>316486.51984659908</v>
      </c>
      <c r="BZ175" s="129">
        <f t="shared" si="68"/>
        <v>316486.51984659908</v>
      </c>
      <c r="CA175" s="326"/>
      <c r="CB175" s="325"/>
    </row>
    <row r="176" spans="1:80" x14ac:dyDescent="0.25">
      <c r="A176" s="124" t="s">
        <v>930</v>
      </c>
      <c r="B176" s="124" t="s">
        <v>931</v>
      </c>
      <c r="C176" s="319" t="s">
        <v>577</v>
      </c>
      <c r="D176" s="319" t="s">
        <v>578</v>
      </c>
      <c r="E176" s="125" t="s">
        <v>284</v>
      </c>
      <c r="F176" s="331">
        <v>41702.777777777774</v>
      </c>
      <c r="G176" s="348">
        <f t="shared" si="75"/>
        <v>44330</v>
      </c>
      <c r="H176" s="332">
        <v>283</v>
      </c>
      <c r="I176" s="353">
        <f t="shared" si="76"/>
        <v>467</v>
      </c>
      <c r="J176" s="333">
        <v>290.41111111111115</v>
      </c>
      <c r="K176" s="333">
        <v>122</v>
      </c>
      <c r="L176" s="317"/>
      <c r="M176" s="332">
        <v>5432</v>
      </c>
      <c r="N176" s="332">
        <v>12102</v>
      </c>
      <c r="O176" s="332">
        <v>9738</v>
      </c>
      <c r="P176" s="332">
        <v>7099</v>
      </c>
      <c r="Q176" s="332">
        <v>5318</v>
      </c>
      <c r="R176" s="332">
        <v>2915</v>
      </c>
      <c r="S176" s="332">
        <v>1614</v>
      </c>
      <c r="T176" s="332">
        <v>112</v>
      </c>
      <c r="U176" s="332">
        <v>44330</v>
      </c>
      <c r="V176" s="124"/>
      <c r="W176" s="351">
        <f t="shared" si="82"/>
        <v>0.12253552898714189</v>
      </c>
      <c r="X176" s="351">
        <f t="shared" si="83"/>
        <v>0.27299796977216334</v>
      </c>
      <c r="Y176" s="351">
        <f t="shared" si="84"/>
        <v>0.21967065192871643</v>
      </c>
      <c r="Z176" s="351">
        <f t="shared" si="85"/>
        <v>0.16013986013986015</v>
      </c>
      <c r="AA176" s="351">
        <f t="shared" si="86"/>
        <v>0.11996390706068126</v>
      </c>
      <c r="AB176" s="351">
        <f t="shared" si="87"/>
        <v>6.5756823821339946E-2</v>
      </c>
      <c r="AC176" s="351">
        <f t="shared" si="88"/>
        <v>3.6408752537784798E-2</v>
      </c>
      <c r="AD176" s="351">
        <f t="shared" si="89"/>
        <v>2.5265057523122039E-3</v>
      </c>
      <c r="AE176" s="127"/>
      <c r="AF176" s="335">
        <v>59</v>
      </c>
      <c r="AG176" s="335">
        <v>119</v>
      </c>
      <c r="AH176" s="335">
        <v>127</v>
      </c>
      <c r="AI176" s="335">
        <v>98</v>
      </c>
      <c r="AJ176" s="335">
        <v>47</v>
      </c>
      <c r="AK176" s="335">
        <v>44</v>
      </c>
      <c r="AL176" s="335">
        <v>9</v>
      </c>
      <c r="AM176" s="335">
        <v>0</v>
      </c>
      <c r="AN176" s="172">
        <v>503</v>
      </c>
      <c r="AO176" s="124"/>
      <c r="AP176" s="335">
        <v>15</v>
      </c>
      <c r="AQ176" s="335">
        <v>18</v>
      </c>
      <c r="AR176" s="335">
        <v>8</v>
      </c>
      <c r="AS176" s="335">
        <v>-2</v>
      </c>
      <c r="AT176" s="335">
        <v>7</v>
      </c>
      <c r="AU176" s="335">
        <v>-7</v>
      </c>
      <c r="AV176" s="335">
        <v>0</v>
      </c>
      <c r="AW176" s="335">
        <v>-3</v>
      </c>
      <c r="AX176" s="336">
        <v>36</v>
      </c>
      <c r="AY176" s="354">
        <f t="shared" si="81"/>
        <v>-15</v>
      </c>
      <c r="AZ176" s="354">
        <f t="shared" si="81"/>
        <v>-18</v>
      </c>
      <c r="BA176" s="354">
        <f t="shared" si="81"/>
        <v>-8</v>
      </c>
      <c r="BB176" s="354">
        <f t="shared" si="80"/>
        <v>2</v>
      </c>
      <c r="BC176" s="354">
        <f t="shared" si="80"/>
        <v>-7</v>
      </c>
      <c r="BD176" s="354">
        <f t="shared" si="80"/>
        <v>7</v>
      </c>
      <c r="BE176" s="354">
        <f t="shared" si="80"/>
        <v>0</v>
      </c>
      <c r="BF176" s="354">
        <f t="shared" si="66"/>
        <v>3</v>
      </c>
      <c r="BG176" s="354">
        <f t="shared" si="66"/>
        <v>-36</v>
      </c>
      <c r="BH176" s="317"/>
      <c r="BI176" s="355">
        <f t="shared" si="77"/>
        <v>0.8</v>
      </c>
      <c r="BJ176" s="355">
        <f t="shared" si="78"/>
        <v>0.19999999999999996</v>
      </c>
      <c r="BK176" s="337">
        <v>408610.54933333333</v>
      </c>
      <c r="BL176" s="129">
        <f t="shared" si="69"/>
        <v>408610.54933333333</v>
      </c>
      <c r="BM176" s="340">
        <v>451521.68</v>
      </c>
      <c r="BN176" s="129">
        <f t="shared" si="70"/>
        <v>451521.68</v>
      </c>
      <c r="BO176" s="339">
        <v>333713.51022222231</v>
      </c>
      <c r="BP176" s="129">
        <f t="shared" si="71"/>
        <v>333713.51022222231</v>
      </c>
      <c r="BQ176" s="339">
        <v>520632.63999999996</v>
      </c>
      <c r="BR176" s="129">
        <f t="shared" si="72"/>
        <v>520632.63999999996</v>
      </c>
      <c r="BS176" s="339">
        <v>506162.02488888893</v>
      </c>
      <c r="BT176" s="129">
        <f t="shared" si="73"/>
        <v>506162.02488888893</v>
      </c>
      <c r="BU176" s="342">
        <v>419950.68266666663</v>
      </c>
      <c r="BV176" s="129">
        <f t="shared" si="74"/>
        <v>419950.68266666663</v>
      </c>
      <c r="BW176" s="343">
        <v>247249.66146844436</v>
      </c>
      <c r="BX176" s="345">
        <f t="shared" si="79"/>
        <v>247249.66146844436</v>
      </c>
      <c r="BY176" s="343">
        <v>290025.65068565769</v>
      </c>
      <c r="BZ176" s="129">
        <f t="shared" si="68"/>
        <v>290025.65068565769</v>
      </c>
      <c r="CA176" s="326"/>
      <c r="CB176" s="325"/>
    </row>
    <row r="177" spans="1:80" x14ac:dyDescent="0.25">
      <c r="A177" s="124" t="s">
        <v>932</v>
      </c>
      <c r="B177" s="124" t="s">
        <v>933</v>
      </c>
      <c r="C177" s="319" t="s">
        <v>553</v>
      </c>
      <c r="D177" s="319" t="s">
        <v>554</v>
      </c>
      <c r="E177" s="125" t="s">
        <v>285</v>
      </c>
      <c r="F177" s="331">
        <v>68173.333333333328</v>
      </c>
      <c r="G177" s="348">
        <f t="shared" si="75"/>
        <v>63522</v>
      </c>
      <c r="H177" s="332">
        <v>542</v>
      </c>
      <c r="I177" s="353">
        <f t="shared" si="76"/>
        <v>571</v>
      </c>
      <c r="J177" s="333">
        <v>372.86222222222221</v>
      </c>
      <c r="K177" s="333">
        <v>178</v>
      </c>
      <c r="L177" s="317"/>
      <c r="M177" s="332">
        <v>2116</v>
      </c>
      <c r="N177" s="332">
        <v>6675</v>
      </c>
      <c r="O177" s="332">
        <v>13705</v>
      </c>
      <c r="P177" s="332">
        <v>16751</v>
      </c>
      <c r="Q177" s="332">
        <v>11078</v>
      </c>
      <c r="R177" s="332">
        <v>8300</v>
      </c>
      <c r="S177" s="332">
        <v>4504</v>
      </c>
      <c r="T177" s="332">
        <v>393</v>
      </c>
      <c r="U177" s="332">
        <v>63522</v>
      </c>
      <c r="V177" s="124"/>
      <c r="W177" s="351">
        <f t="shared" si="82"/>
        <v>3.3311293725008656E-2</v>
      </c>
      <c r="X177" s="351">
        <f t="shared" si="83"/>
        <v>0.10508170397657504</v>
      </c>
      <c r="Y177" s="351">
        <f t="shared" si="84"/>
        <v>0.21575202292119267</v>
      </c>
      <c r="Z177" s="351">
        <f t="shared" si="85"/>
        <v>0.26370391360473538</v>
      </c>
      <c r="AA177" s="351">
        <f t="shared" si="86"/>
        <v>0.17439627215767767</v>
      </c>
      <c r="AB177" s="351">
        <f t="shared" si="87"/>
        <v>0.13066339221057272</v>
      </c>
      <c r="AC177" s="351">
        <f t="shared" si="88"/>
        <v>7.0904568495954154E-2</v>
      </c>
      <c r="AD177" s="351">
        <f t="shared" si="89"/>
        <v>6.186832908283744E-3</v>
      </c>
      <c r="AE177" s="127"/>
      <c r="AF177" s="335">
        <v>13</v>
      </c>
      <c r="AG177" s="335">
        <v>124</v>
      </c>
      <c r="AH177" s="335">
        <v>135</v>
      </c>
      <c r="AI177" s="335">
        <v>110</v>
      </c>
      <c r="AJ177" s="335">
        <v>55</v>
      </c>
      <c r="AK177" s="335">
        <v>106</v>
      </c>
      <c r="AL177" s="335">
        <v>75</v>
      </c>
      <c r="AM177" s="335">
        <v>10</v>
      </c>
      <c r="AN177" s="172">
        <v>628</v>
      </c>
      <c r="AO177" s="124"/>
      <c r="AP177" s="335">
        <v>9</v>
      </c>
      <c r="AQ177" s="335">
        <v>12</v>
      </c>
      <c r="AR177" s="335">
        <v>21</v>
      </c>
      <c r="AS177" s="335">
        <v>3</v>
      </c>
      <c r="AT177" s="335">
        <v>4</v>
      </c>
      <c r="AU177" s="335">
        <v>3</v>
      </c>
      <c r="AV177" s="335">
        <v>4</v>
      </c>
      <c r="AW177" s="335">
        <v>1</v>
      </c>
      <c r="AX177" s="336">
        <v>57</v>
      </c>
      <c r="AY177" s="354">
        <f t="shared" si="81"/>
        <v>-9</v>
      </c>
      <c r="AZ177" s="354">
        <f t="shared" si="81"/>
        <v>-12</v>
      </c>
      <c r="BA177" s="354">
        <f t="shared" si="81"/>
        <v>-21</v>
      </c>
      <c r="BB177" s="354">
        <f t="shared" si="80"/>
        <v>-3</v>
      </c>
      <c r="BC177" s="354">
        <f t="shared" si="80"/>
        <v>-4</v>
      </c>
      <c r="BD177" s="354">
        <f t="shared" si="80"/>
        <v>-3</v>
      </c>
      <c r="BE177" s="354">
        <f t="shared" si="80"/>
        <v>-4</v>
      </c>
      <c r="BF177" s="354">
        <f t="shared" si="66"/>
        <v>-1</v>
      </c>
      <c r="BG177" s="354">
        <f t="shared" si="66"/>
        <v>-57</v>
      </c>
      <c r="BH177" s="317"/>
      <c r="BI177" s="355">
        <f t="shared" si="77"/>
        <v>0.8</v>
      </c>
      <c r="BJ177" s="355">
        <f t="shared" si="78"/>
        <v>0.19999999999999996</v>
      </c>
      <c r="BK177" s="337">
        <v>359996.89600000007</v>
      </c>
      <c r="BL177" s="129">
        <f t="shared" si="69"/>
        <v>359996.89600000007</v>
      </c>
      <c r="BM177" s="340">
        <v>506376.66666666674</v>
      </c>
      <c r="BN177" s="129">
        <f t="shared" si="70"/>
        <v>506376.66666666674</v>
      </c>
      <c r="BO177" s="339">
        <v>735319.56266666669</v>
      </c>
      <c r="BP177" s="129">
        <f t="shared" si="71"/>
        <v>735319.56266666669</v>
      </c>
      <c r="BQ177" s="339">
        <v>893378.45333333337</v>
      </c>
      <c r="BR177" s="129">
        <f t="shared" si="72"/>
        <v>893378.45333333337</v>
      </c>
      <c r="BS177" s="339">
        <v>761277.62133333331</v>
      </c>
      <c r="BT177" s="129">
        <f t="shared" si="73"/>
        <v>761277.62133333331</v>
      </c>
      <c r="BU177" s="342">
        <v>1172829.7528888888</v>
      </c>
      <c r="BV177" s="129">
        <f t="shared" si="74"/>
        <v>1172829.7528888888</v>
      </c>
      <c r="BW177" s="343">
        <v>845278.3426275556</v>
      </c>
      <c r="BX177" s="345">
        <f t="shared" si="79"/>
        <v>845278.3426275556</v>
      </c>
      <c r="BY177" s="343">
        <v>877278.83272031695</v>
      </c>
      <c r="BZ177" s="129">
        <f t="shared" si="68"/>
        <v>877278.83272031695</v>
      </c>
      <c r="CA177" s="326"/>
      <c r="CB177" s="325"/>
    </row>
    <row r="178" spans="1:80" x14ac:dyDescent="0.25">
      <c r="A178" s="124" t="s">
        <v>934</v>
      </c>
      <c r="B178" s="124" t="s">
        <v>935</v>
      </c>
      <c r="C178" s="319"/>
      <c r="D178" s="319" t="s">
        <v>733</v>
      </c>
      <c r="E178" s="125" t="s">
        <v>286</v>
      </c>
      <c r="F178" s="331">
        <v>49040.777777777788</v>
      </c>
      <c r="G178" s="348">
        <f t="shared" si="75"/>
        <v>63328</v>
      </c>
      <c r="H178" s="332">
        <v>1016</v>
      </c>
      <c r="I178" s="353">
        <f t="shared" si="76"/>
        <v>126</v>
      </c>
      <c r="J178" s="333">
        <v>42.059111111111065</v>
      </c>
      <c r="K178" s="333">
        <v>31</v>
      </c>
      <c r="L178" s="317"/>
      <c r="M178" s="332">
        <v>33073</v>
      </c>
      <c r="N178" s="332">
        <v>10665</v>
      </c>
      <c r="O178" s="332">
        <v>10806</v>
      </c>
      <c r="P178" s="332">
        <v>5051</v>
      </c>
      <c r="Q178" s="332">
        <v>2345</v>
      </c>
      <c r="R178" s="332">
        <v>805</v>
      </c>
      <c r="S178" s="332">
        <v>531</v>
      </c>
      <c r="T178" s="332">
        <v>52</v>
      </c>
      <c r="U178" s="332">
        <v>63328</v>
      </c>
      <c r="V178" s="124"/>
      <c r="W178" s="351">
        <f t="shared" si="82"/>
        <v>0.52224924204143508</v>
      </c>
      <c r="X178" s="351">
        <f t="shared" si="83"/>
        <v>0.1684089186457807</v>
      </c>
      <c r="Y178" s="351">
        <f t="shared" si="84"/>
        <v>0.17063542193026782</v>
      </c>
      <c r="Z178" s="351">
        <f t="shared" si="85"/>
        <v>7.9759348155634152E-2</v>
      </c>
      <c r="AA178" s="351">
        <f t="shared" si="86"/>
        <v>3.7029434057604851E-2</v>
      </c>
      <c r="AB178" s="351">
        <f t="shared" si="87"/>
        <v>1.2711596766043456E-2</v>
      </c>
      <c r="AC178" s="351">
        <f t="shared" si="88"/>
        <v>8.3849166245578578E-3</v>
      </c>
      <c r="AD178" s="351">
        <f t="shared" si="89"/>
        <v>8.2112177867609904E-4</v>
      </c>
      <c r="AE178" s="127"/>
      <c r="AF178" s="335">
        <v>-207</v>
      </c>
      <c r="AG178" s="335">
        <v>80</v>
      </c>
      <c r="AH178" s="335">
        <v>85</v>
      </c>
      <c r="AI178" s="335">
        <v>114</v>
      </c>
      <c r="AJ178" s="335">
        <v>71</v>
      </c>
      <c r="AK178" s="335">
        <v>33</v>
      </c>
      <c r="AL178" s="335">
        <v>21</v>
      </c>
      <c r="AM178" s="335">
        <v>1</v>
      </c>
      <c r="AN178" s="172">
        <v>198</v>
      </c>
      <c r="AO178" s="124"/>
      <c r="AP178" s="335">
        <v>75</v>
      </c>
      <c r="AQ178" s="335">
        <v>3</v>
      </c>
      <c r="AR178" s="335">
        <v>-6</v>
      </c>
      <c r="AS178" s="335">
        <v>-1</v>
      </c>
      <c r="AT178" s="335">
        <v>2</v>
      </c>
      <c r="AU178" s="335">
        <v>-1</v>
      </c>
      <c r="AV178" s="335">
        <v>0</v>
      </c>
      <c r="AW178" s="335">
        <v>0</v>
      </c>
      <c r="AX178" s="336">
        <v>72</v>
      </c>
      <c r="AY178" s="354">
        <f t="shared" si="81"/>
        <v>-75</v>
      </c>
      <c r="AZ178" s="354">
        <f t="shared" si="81"/>
        <v>-3</v>
      </c>
      <c r="BA178" s="354">
        <f t="shared" si="81"/>
        <v>6</v>
      </c>
      <c r="BB178" s="354">
        <f t="shared" si="80"/>
        <v>1</v>
      </c>
      <c r="BC178" s="354">
        <f t="shared" si="80"/>
        <v>-2</v>
      </c>
      <c r="BD178" s="354">
        <f t="shared" si="80"/>
        <v>1</v>
      </c>
      <c r="BE178" s="354">
        <f t="shared" si="80"/>
        <v>0</v>
      </c>
      <c r="BF178" s="354">
        <f t="shared" si="66"/>
        <v>0</v>
      </c>
      <c r="BG178" s="354">
        <f t="shared" si="66"/>
        <v>-72</v>
      </c>
      <c r="BH178" s="317"/>
      <c r="BI178" s="355">
        <f t="shared" si="77"/>
        <v>1</v>
      </c>
      <c r="BJ178" s="355">
        <f t="shared" si="78"/>
        <v>0</v>
      </c>
      <c r="BK178" s="337">
        <v>461349.96666666667</v>
      </c>
      <c r="BL178" s="129">
        <f t="shared" si="69"/>
        <v>461349.96666666667</v>
      </c>
      <c r="BM178" s="340">
        <v>456663.26888888888</v>
      </c>
      <c r="BN178" s="129">
        <f t="shared" si="70"/>
        <v>456663.26888888888</v>
      </c>
      <c r="BO178" s="339">
        <v>351062.92111111124</v>
      </c>
      <c r="BP178" s="129">
        <f t="shared" si="71"/>
        <v>351062.92111111124</v>
      </c>
      <c r="BQ178" s="339">
        <v>275741.33333333337</v>
      </c>
      <c r="BR178" s="129">
        <f t="shared" si="72"/>
        <v>275741.33333333337</v>
      </c>
      <c r="BS178" s="339">
        <v>458896.22000000009</v>
      </c>
      <c r="BT178" s="129">
        <f t="shared" si="73"/>
        <v>458896.22000000009</v>
      </c>
      <c r="BU178" s="342">
        <v>1167256.6422222222</v>
      </c>
      <c r="BV178" s="129">
        <f t="shared" si="74"/>
        <v>1167256.6422222222</v>
      </c>
      <c r="BW178" s="343">
        <v>600682.20447999984</v>
      </c>
      <c r="BX178" s="345">
        <f t="shared" si="79"/>
        <v>600682.20447999984</v>
      </c>
      <c r="BY178" s="343">
        <v>122449.78628177178</v>
      </c>
      <c r="BZ178" s="129">
        <f t="shared" si="68"/>
        <v>122449.78628177178</v>
      </c>
      <c r="CA178" s="326"/>
      <c r="CB178" s="325"/>
    </row>
    <row r="179" spans="1:80" x14ac:dyDescent="0.25">
      <c r="A179" s="124" t="s">
        <v>936</v>
      </c>
      <c r="B179" s="124" t="s">
        <v>937</v>
      </c>
      <c r="C179" s="319"/>
      <c r="D179" s="319" t="s">
        <v>554</v>
      </c>
      <c r="E179" s="125" t="s">
        <v>287</v>
      </c>
      <c r="F179" s="331">
        <v>100892.88888888889</v>
      </c>
      <c r="G179" s="348">
        <f t="shared" si="75"/>
        <v>111705</v>
      </c>
      <c r="H179" s="332">
        <v>578</v>
      </c>
      <c r="I179" s="353">
        <f t="shared" si="76"/>
        <v>1568</v>
      </c>
      <c r="J179" s="333">
        <v>1106.095111111111</v>
      </c>
      <c r="K179" s="333">
        <v>346</v>
      </c>
      <c r="L179" s="317"/>
      <c r="M179" s="332">
        <v>16896</v>
      </c>
      <c r="N179" s="332">
        <v>32001</v>
      </c>
      <c r="O179" s="332">
        <v>28580</v>
      </c>
      <c r="P179" s="332">
        <v>14155</v>
      </c>
      <c r="Q179" s="332">
        <v>11286</v>
      </c>
      <c r="R179" s="332">
        <v>5786</v>
      </c>
      <c r="S179" s="332">
        <v>2849</v>
      </c>
      <c r="T179" s="332">
        <v>152</v>
      </c>
      <c r="U179" s="332">
        <v>111705</v>
      </c>
      <c r="V179" s="124"/>
      <c r="W179" s="351">
        <f t="shared" si="82"/>
        <v>0.15125553914327916</v>
      </c>
      <c r="X179" s="351">
        <f t="shared" si="83"/>
        <v>0.28647777628575266</v>
      </c>
      <c r="Y179" s="351">
        <f t="shared" si="84"/>
        <v>0.25585246855557048</v>
      </c>
      <c r="Z179" s="351">
        <f t="shared" si="85"/>
        <v>0.12671769392596571</v>
      </c>
      <c r="AA179" s="351">
        <f t="shared" si="86"/>
        <v>0.10103397341211226</v>
      </c>
      <c r="AB179" s="351">
        <f t="shared" si="87"/>
        <v>5.1797144263909405E-2</v>
      </c>
      <c r="AC179" s="351">
        <f t="shared" si="88"/>
        <v>2.5504677498769078E-2</v>
      </c>
      <c r="AD179" s="351">
        <f t="shared" si="89"/>
        <v>1.3607269146412426E-3</v>
      </c>
      <c r="AE179" s="127"/>
      <c r="AF179" s="335">
        <v>145</v>
      </c>
      <c r="AG179" s="335">
        <v>459</v>
      </c>
      <c r="AH179" s="335">
        <v>328</v>
      </c>
      <c r="AI179" s="335">
        <v>339</v>
      </c>
      <c r="AJ179" s="335">
        <v>179</v>
      </c>
      <c r="AK179" s="335">
        <v>138</v>
      </c>
      <c r="AL179" s="335">
        <v>29</v>
      </c>
      <c r="AM179" s="335">
        <v>2</v>
      </c>
      <c r="AN179" s="172">
        <v>1619</v>
      </c>
      <c r="AO179" s="124"/>
      <c r="AP179" s="335">
        <v>25</v>
      </c>
      <c r="AQ179" s="335">
        <v>-5</v>
      </c>
      <c r="AR179" s="335">
        <v>-5</v>
      </c>
      <c r="AS179" s="335">
        <v>25</v>
      </c>
      <c r="AT179" s="335">
        <v>16</v>
      </c>
      <c r="AU179" s="335">
        <v>-2</v>
      </c>
      <c r="AV179" s="335">
        <v>-3</v>
      </c>
      <c r="AW179" s="335">
        <v>0</v>
      </c>
      <c r="AX179" s="336">
        <v>51</v>
      </c>
      <c r="AY179" s="354">
        <f t="shared" si="81"/>
        <v>-25</v>
      </c>
      <c r="AZ179" s="354">
        <f t="shared" si="81"/>
        <v>5</v>
      </c>
      <c r="BA179" s="354">
        <f t="shared" si="81"/>
        <v>5</v>
      </c>
      <c r="BB179" s="354">
        <f t="shared" si="80"/>
        <v>-25</v>
      </c>
      <c r="BC179" s="354">
        <f t="shared" si="80"/>
        <v>-16</v>
      </c>
      <c r="BD179" s="354">
        <f t="shared" si="80"/>
        <v>2</v>
      </c>
      <c r="BE179" s="354">
        <f t="shared" si="80"/>
        <v>3</v>
      </c>
      <c r="BF179" s="354">
        <f t="shared" si="66"/>
        <v>0</v>
      </c>
      <c r="BG179" s="354">
        <f t="shared" si="66"/>
        <v>-51</v>
      </c>
      <c r="BH179" s="317"/>
      <c r="BI179" s="355">
        <f t="shared" si="77"/>
        <v>1</v>
      </c>
      <c r="BJ179" s="355">
        <f t="shared" si="78"/>
        <v>0</v>
      </c>
      <c r="BK179" s="337">
        <v>2513997.5133333332</v>
      </c>
      <c r="BL179" s="129">
        <f t="shared" si="69"/>
        <v>2513997.5133333332</v>
      </c>
      <c r="BM179" s="340">
        <v>1911454.561111111</v>
      </c>
      <c r="BN179" s="129">
        <f t="shared" si="70"/>
        <v>1911454.561111111</v>
      </c>
      <c r="BO179" s="339">
        <v>2301712.1322222222</v>
      </c>
      <c r="BP179" s="129">
        <f t="shared" si="71"/>
        <v>2301712.1322222222</v>
      </c>
      <c r="BQ179" s="339">
        <v>1919325.7333333329</v>
      </c>
      <c r="BR179" s="129">
        <f t="shared" si="72"/>
        <v>1919325.7333333329</v>
      </c>
      <c r="BS179" s="339">
        <v>1966898.0666666664</v>
      </c>
      <c r="BT179" s="129">
        <f t="shared" si="73"/>
        <v>1966898.0666666664</v>
      </c>
      <c r="BU179" s="342">
        <v>1708711.1222222222</v>
      </c>
      <c r="BV179" s="129">
        <f t="shared" si="74"/>
        <v>1708711.1222222222</v>
      </c>
      <c r="BW179" s="343">
        <v>1505920.0229688887</v>
      </c>
      <c r="BX179" s="345">
        <f t="shared" si="79"/>
        <v>1505920.0229688887</v>
      </c>
      <c r="BY179" s="343">
        <v>781290.63490408682</v>
      </c>
      <c r="BZ179" s="129">
        <f t="shared" si="68"/>
        <v>781290.63490408682</v>
      </c>
      <c r="CA179" s="326"/>
      <c r="CB179" s="325"/>
    </row>
    <row r="180" spans="1:80" x14ac:dyDescent="0.25">
      <c r="A180" s="124" t="s">
        <v>938</v>
      </c>
      <c r="B180" s="124" t="s">
        <v>939</v>
      </c>
      <c r="C180" s="319" t="s">
        <v>782</v>
      </c>
      <c r="D180" s="319" t="s">
        <v>554</v>
      </c>
      <c r="E180" s="125" t="s">
        <v>288</v>
      </c>
      <c r="F180" s="331">
        <v>46301.111111111109</v>
      </c>
      <c r="G180" s="348">
        <f t="shared" si="75"/>
        <v>38261</v>
      </c>
      <c r="H180" s="332">
        <v>385</v>
      </c>
      <c r="I180" s="353">
        <f t="shared" si="76"/>
        <v>314</v>
      </c>
      <c r="J180" s="333">
        <v>176.46222222222218</v>
      </c>
      <c r="K180" s="333">
        <v>65</v>
      </c>
      <c r="L180" s="317"/>
      <c r="M180" s="332">
        <v>1654</v>
      </c>
      <c r="N180" s="332">
        <v>2574</v>
      </c>
      <c r="O180" s="332">
        <v>4076</v>
      </c>
      <c r="P180" s="332">
        <v>8089</v>
      </c>
      <c r="Q180" s="332">
        <v>7063</v>
      </c>
      <c r="R180" s="332">
        <v>6148</v>
      </c>
      <c r="S180" s="332">
        <v>7622</v>
      </c>
      <c r="T180" s="332">
        <v>1035</v>
      </c>
      <c r="U180" s="332">
        <v>38261</v>
      </c>
      <c r="V180" s="124"/>
      <c r="W180" s="351">
        <f t="shared" si="82"/>
        <v>4.3229398081597446E-2</v>
      </c>
      <c r="X180" s="351">
        <f t="shared" si="83"/>
        <v>6.7274770654190949E-2</v>
      </c>
      <c r="Y180" s="351">
        <f t="shared" si="84"/>
        <v>0.10653145500640339</v>
      </c>
      <c r="Z180" s="351">
        <f t="shared" si="85"/>
        <v>0.21141632471707483</v>
      </c>
      <c r="AA180" s="351">
        <f t="shared" si="86"/>
        <v>0.18460050704372599</v>
      </c>
      <c r="AB180" s="351">
        <f t="shared" si="87"/>
        <v>0.16068581584380962</v>
      </c>
      <c r="AC180" s="351">
        <f t="shared" si="88"/>
        <v>0.19921068450903009</v>
      </c>
      <c r="AD180" s="351">
        <f t="shared" si="89"/>
        <v>2.7051044144167691E-2</v>
      </c>
      <c r="AE180" s="127"/>
      <c r="AF180" s="335">
        <v>14</v>
      </c>
      <c r="AG180" s="335">
        <v>67</v>
      </c>
      <c r="AH180" s="335">
        <v>114</v>
      </c>
      <c r="AI180" s="335">
        <v>43</v>
      </c>
      <c r="AJ180" s="335">
        <v>58</v>
      </c>
      <c r="AK180" s="335">
        <v>32</v>
      </c>
      <c r="AL180" s="335">
        <v>54</v>
      </c>
      <c r="AM180" s="335">
        <v>15</v>
      </c>
      <c r="AN180" s="172">
        <v>397</v>
      </c>
      <c r="AO180" s="124"/>
      <c r="AP180" s="335">
        <v>-3</v>
      </c>
      <c r="AQ180" s="335">
        <v>26</v>
      </c>
      <c r="AR180" s="335">
        <v>14</v>
      </c>
      <c r="AS180" s="335">
        <v>29</v>
      </c>
      <c r="AT180" s="335">
        <v>21</v>
      </c>
      <c r="AU180" s="335">
        <v>-4</v>
      </c>
      <c r="AV180" s="335">
        <v>-5</v>
      </c>
      <c r="AW180" s="335">
        <v>5</v>
      </c>
      <c r="AX180" s="336">
        <v>83</v>
      </c>
      <c r="AY180" s="354">
        <f t="shared" si="81"/>
        <v>3</v>
      </c>
      <c r="AZ180" s="354">
        <f t="shared" si="81"/>
        <v>-26</v>
      </c>
      <c r="BA180" s="354">
        <f t="shared" si="81"/>
        <v>-14</v>
      </c>
      <c r="BB180" s="354">
        <f t="shared" si="80"/>
        <v>-29</v>
      </c>
      <c r="BC180" s="354">
        <f t="shared" si="80"/>
        <v>-21</v>
      </c>
      <c r="BD180" s="354">
        <f t="shared" si="80"/>
        <v>4</v>
      </c>
      <c r="BE180" s="354">
        <f t="shared" si="80"/>
        <v>5</v>
      </c>
      <c r="BF180" s="354">
        <f t="shared" si="66"/>
        <v>-5</v>
      </c>
      <c r="BG180" s="354">
        <f t="shared" si="66"/>
        <v>-83</v>
      </c>
      <c r="BH180" s="317"/>
      <c r="BI180" s="355">
        <f t="shared" si="77"/>
        <v>0.8</v>
      </c>
      <c r="BJ180" s="355">
        <f t="shared" si="78"/>
        <v>0.19999999999999996</v>
      </c>
      <c r="BK180" s="337">
        <v>139956.14933333336</v>
      </c>
      <c r="BL180" s="129">
        <f t="shared" si="69"/>
        <v>139956.14933333336</v>
      </c>
      <c r="BM180" s="340">
        <v>212192.35377777778</v>
      </c>
      <c r="BN180" s="129">
        <f t="shared" si="70"/>
        <v>212192.35377777778</v>
      </c>
      <c r="BO180" s="339">
        <v>400790.12888888898</v>
      </c>
      <c r="BP180" s="129">
        <f t="shared" si="71"/>
        <v>400790.12888888898</v>
      </c>
      <c r="BQ180" s="339">
        <v>198816.74666666667</v>
      </c>
      <c r="BR180" s="129">
        <f t="shared" si="72"/>
        <v>198816.74666666667</v>
      </c>
      <c r="BS180" s="339">
        <v>133257.13955555556</v>
      </c>
      <c r="BT180" s="129">
        <f t="shared" si="73"/>
        <v>133257.13955555556</v>
      </c>
      <c r="BU180" s="342">
        <v>240255.48088888891</v>
      </c>
      <c r="BV180" s="129">
        <f t="shared" si="74"/>
        <v>240255.48088888891</v>
      </c>
      <c r="BW180" s="343">
        <v>7560</v>
      </c>
      <c r="BX180" s="345">
        <f t="shared" si="79"/>
        <v>7560</v>
      </c>
      <c r="BY180" s="343">
        <v>71052.561154379044</v>
      </c>
      <c r="BZ180" s="129">
        <f t="shared" si="68"/>
        <v>71052.561154379044</v>
      </c>
      <c r="CA180" s="326"/>
      <c r="CB180" s="325"/>
    </row>
    <row r="181" spans="1:80" x14ac:dyDescent="0.25">
      <c r="A181" s="124" t="s">
        <v>940</v>
      </c>
      <c r="B181" s="124" t="s">
        <v>941</v>
      </c>
      <c r="C181" s="319" t="s">
        <v>599</v>
      </c>
      <c r="D181" s="319" t="s">
        <v>554</v>
      </c>
      <c r="E181" s="125" t="s">
        <v>289</v>
      </c>
      <c r="F181" s="331">
        <v>83596.777777777781</v>
      </c>
      <c r="G181" s="348">
        <f t="shared" si="75"/>
        <v>81801</v>
      </c>
      <c r="H181" s="332">
        <v>438</v>
      </c>
      <c r="I181" s="353">
        <f t="shared" si="76"/>
        <v>415</v>
      </c>
      <c r="J181" s="333">
        <v>121.27955555555548</v>
      </c>
      <c r="K181" s="333">
        <v>70</v>
      </c>
      <c r="L181" s="317"/>
      <c r="M181" s="332">
        <v>7047</v>
      </c>
      <c r="N181" s="332">
        <v>12005</v>
      </c>
      <c r="O181" s="332">
        <v>17922</v>
      </c>
      <c r="P181" s="332">
        <v>19313</v>
      </c>
      <c r="Q181" s="332">
        <v>13413</v>
      </c>
      <c r="R181" s="332">
        <v>6959</v>
      </c>
      <c r="S181" s="332">
        <v>4535</v>
      </c>
      <c r="T181" s="332">
        <v>607</v>
      </c>
      <c r="U181" s="332">
        <v>81801</v>
      </c>
      <c r="V181" s="124"/>
      <c r="W181" s="351">
        <f t="shared" si="82"/>
        <v>8.6148091099130811E-2</v>
      </c>
      <c r="X181" s="351">
        <f t="shared" si="83"/>
        <v>0.14675859708316524</v>
      </c>
      <c r="Y181" s="351">
        <f t="shared" si="84"/>
        <v>0.21909267612865369</v>
      </c>
      <c r="Z181" s="351">
        <f t="shared" si="85"/>
        <v>0.23609735822300462</v>
      </c>
      <c r="AA181" s="351">
        <f t="shared" si="86"/>
        <v>0.16397110059779221</v>
      </c>
      <c r="AB181" s="351">
        <f t="shared" si="87"/>
        <v>8.507230962946663E-2</v>
      </c>
      <c r="AC181" s="351">
        <f t="shared" si="88"/>
        <v>5.5439420055989536E-2</v>
      </c>
      <c r="AD181" s="351">
        <f t="shared" si="89"/>
        <v>7.4204471827972766E-3</v>
      </c>
      <c r="AE181" s="127"/>
      <c r="AF181" s="335">
        <v>71</v>
      </c>
      <c r="AG181" s="335">
        <v>30</v>
      </c>
      <c r="AH181" s="335">
        <v>56</v>
      </c>
      <c r="AI181" s="335">
        <v>54</v>
      </c>
      <c r="AJ181" s="335">
        <v>31</v>
      </c>
      <c r="AK181" s="335">
        <v>73</v>
      </c>
      <c r="AL181" s="335">
        <v>25</v>
      </c>
      <c r="AM181" s="335">
        <v>13</v>
      </c>
      <c r="AN181" s="172">
        <v>353</v>
      </c>
      <c r="AO181" s="124"/>
      <c r="AP181" s="335">
        <v>-5</v>
      </c>
      <c r="AQ181" s="335">
        <v>5</v>
      </c>
      <c r="AR181" s="335">
        <v>-9</v>
      </c>
      <c r="AS181" s="335">
        <v>-28</v>
      </c>
      <c r="AT181" s="335">
        <v>-10</v>
      </c>
      <c r="AU181" s="335">
        <v>-14</v>
      </c>
      <c r="AV181" s="335">
        <v>1</v>
      </c>
      <c r="AW181" s="335">
        <v>-2</v>
      </c>
      <c r="AX181" s="336">
        <v>-62</v>
      </c>
      <c r="AY181" s="354">
        <f t="shared" si="81"/>
        <v>5</v>
      </c>
      <c r="AZ181" s="354">
        <f t="shared" si="81"/>
        <v>-5</v>
      </c>
      <c r="BA181" s="354">
        <f t="shared" si="81"/>
        <v>9</v>
      </c>
      <c r="BB181" s="354">
        <f t="shared" si="80"/>
        <v>28</v>
      </c>
      <c r="BC181" s="354">
        <f t="shared" si="80"/>
        <v>10</v>
      </c>
      <c r="BD181" s="354">
        <f t="shared" si="80"/>
        <v>14</v>
      </c>
      <c r="BE181" s="354">
        <f t="shared" si="80"/>
        <v>-1</v>
      </c>
      <c r="BF181" s="354">
        <f t="shared" si="80"/>
        <v>2</v>
      </c>
      <c r="BG181" s="354">
        <f t="shared" si="80"/>
        <v>62</v>
      </c>
      <c r="BH181" s="317"/>
      <c r="BI181" s="355">
        <f t="shared" si="77"/>
        <v>0.8</v>
      </c>
      <c r="BJ181" s="355">
        <f t="shared" si="78"/>
        <v>0.19999999999999996</v>
      </c>
      <c r="BK181" s="337">
        <v>408226.75733333337</v>
      </c>
      <c r="BL181" s="129">
        <f t="shared" si="69"/>
        <v>408226.75733333337</v>
      </c>
      <c r="BM181" s="340">
        <v>311750.96266666666</v>
      </c>
      <c r="BN181" s="129">
        <f t="shared" si="70"/>
        <v>311750.96266666666</v>
      </c>
      <c r="BO181" s="339">
        <v>268970.76533333334</v>
      </c>
      <c r="BP181" s="129">
        <f t="shared" si="71"/>
        <v>268970.76533333334</v>
      </c>
      <c r="BQ181" s="339">
        <v>583507.5199999999</v>
      </c>
      <c r="BR181" s="129">
        <f t="shared" si="72"/>
        <v>583507.5199999999</v>
      </c>
      <c r="BS181" s="339">
        <v>350534.33955555561</v>
      </c>
      <c r="BT181" s="129">
        <f t="shared" si="73"/>
        <v>350534.33955555561</v>
      </c>
      <c r="BU181" s="342">
        <v>273126.41066666669</v>
      </c>
      <c r="BV181" s="129">
        <f t="shared" si="74"/>
        <v>273126.41066666669</v>
      </c>
      <c r="BW181" s="343">
        <v>4480</v>
      </c>
      <c r="BX181" s="345">
        <f t="shared" si="79"/>
        <v>4480</v>
      </c>
      <c r="BY181" s="343">
        <v>66553.588644271877</v>
      </c>
      <c r="BZ181" s="129">
        <f t="shared" si="68"/>
        <v>66553.588644271877</v>
      </c>
      <c r="CA181" s="326"/>
      <c r="CB181" s="325"/>
    </row>
    <row r="182" spans="1:80" x14ac:dyDescent="0.25">
      <c r="A182" s="124" t="s">
        <v>942</v>
      </c>
      <c r="B182" s="124" t="s">
        <v>943</v>
      </c>
      <c r="C182" s="319" t="s">
        <v>568</v>
      </c>
      <c r="D182" s="319" t="s">
        <v>563</v>
      </c>
      <c r="E182" s="125" t="s">
        <v>290</v>
      </c>
      <c r="F182" s="331">
        <v>45745.555555555555</v>
      </c>
      <c r="G182" s="348">
        <f t="shared" si="75"/>
        <v>54119</v>
      </c>
      <c r="H182" s="332">
        <v>645</v>
      </c>
      <c r="I182" s="353">
        <f t="shared" si="76"/>
        <v>550</v>
      </c>
      <c r="J182" s="333">
        <v>283.68444444444447</v>
      </c>
      <c r="K182" s="333">
        <v>107</v>
      </c>
      <c r="L182" s="317"/>
      <c r="M182" s="332">
        <v>23213</v>
      </c>
      <c r="N182" s="332">
        <v>8086</v>
      </c>
      <c r="O182" s="332">
        <v>8739</v>
      </c>
      <c r="P182" s="332">
        <v>5853</v>
      </c>
      <c r="Q182" s="332">
        <v>4079</v>
      </c>
      <c r="R182" s="332">
        <v>2605</v>
      </c>
      <c r="S182" s="332">
        <v>1415</v>
      </c>
      <c r="T182" s="332">
        <v>129</v>
      </c>
      <c r="U182" s="332">
        <v>54119</v>
      </c>
      <c r="V182" s="124"/>
      <c r="W182" s="351">
        <f t="shared" si="82"/>
        <v>0.42892514643655649</v>
      </c>
      <c r="X182" s="351">
        <f t="shared" si="83"/>
        <v>0.14941148210425173</v>
      </c>
      <c r="Y182" s="351">
        <f t="shared" si="84"/>
        <v>0.16147748480201038</v>
      </c>
      <c r="Z182" s="351">
        <f t="shared" si="85"/>
        <v>0.10815055710563758</v>
      </c>
      <c r="AA182" s="351">
        <f t="shared" si="86"/>
        <v>7.5370941813411182E-2</v>
      </c>
      <c r="AB182" s="351">
        <f t="shared" si="87"/>
        <v>4.813466619856243E-2</v>
      </c>
      <c r="AC182" s="351">
        <f t="shared" si="88"/>
        <v>2.6146085478297824E-2</v>
      </c>
      <c r="AD182" s="351">
        <f t="shared" si="89"/>
        <v>2.3836360612723814E-3</v>
      </c>
      <c r="AE182" s="127"/>
      <c r="AF182" s="335">
        <v>209</v>
      </c>
      <c r="AG182" s="335">
        <v>116</v>
      </c>
      <c r="AH182" s="335">
        <v>108</v>
      </c>
      <c r="AI182" s="335">
        <v>79</v>
      </c>
      <c r="AJ182" s="335">
        <v>16</v>
      </c>
      <c r="AK182" s="335">
        <v>13</v>
      </c>
      <c r="AL182" s="335">
        <v>10</v>
      </c>
      <c r="AM182" s="335">
        <v>2</v>
      </c>
      <c r="AN182" s="172">
        <v>553</v>
      </c>
      <c r="AO182" s="124"/>
      <c r="AP182" s="335">
        <v>10</v>
      </c>
      <c r="AQ182" s="335">
        <v>-4</v>
      </c>
      <c r="AR182" s="335">
        <v>-9</v>
      </c>
      <c r="AS182" s="335">
        <v>18</v>
      </c>
      <c r="AT182" s="335">
        <v>-5</v>
      </c>
      <c r="AU182" s="335">
        <v>-5</v>
      </c>
      <c r="AV182" s="335">
        <v>-2</v>
      </c>
      <c r="AW182" s="335">
        <v>0</v>
      </c>
      <c r="AX182" s="336">
        <v>3</v>
      </c>
      <c r="AY182" s="354">
        <f t="shared" si="81"/>
        <v>-10</v>
      </c>
      <c r="AZ182" s="354">
        <f t="shared" si="81"/>
        <v>4</v>
      </c>
      <c r="BA182" s="354">
        <f t="shared" si="81"/>
        <v>9</v>
      </c>
      <c r="BB182" s="354">
        <f t="shared" si="80"/>
        <v>-18</v>
      </c>
      <c r="BC182" s="354">
        <f t="shared" si="80"/>
        <v>5</v>
      </c>
      <c r="BD182" s="354">
        <f t="shared" si="80"/>
        <v>5</v>
      </c>
      <c r="BE182" s="354">
        <f t="shared" si="80"/>
        <v>2</v>
      </c>
      <c r="BF182" s="354">
        <f t="shared" si="80"/>
        <v>0</v>
      </c>
      <c r="BG182" s="354">
        <f t="shared" si="80"/>
        <v>-3</v>
      </c>
      <c r="BH182" s="317"/>
      <c r="BI182" s="355">
        <f t="shared" si="77"/>
        <v>0.8</v>
      </c>
      <c r="BJ182" s="355">
        <f t="shared" si="78"/>
        <v>0.19999999999999996</v>
      </c>
      <c r="BK182" s="337">
        <v>389804.74133333331</v>
      </c>
      <c r="BL182" s="129">
        <f t="shared" si="69"/>
        <v>389804.74133333331</v>
      </c>
      <c r="BM182" s="340">
        <v>377615.08088888892</v>
      </c>
      <c r="BN182" s="129">
        <f t="shared" si="70"/>
        <v>377615.08088888892</v>
      </c>
      <c r="BO182" s="339">
        <v>377638.3280000001</v>
      </c>
      <c r="BP182" s="129">
        <f t="shared" si="71"/>
        <v>377638.3280000001</v>
      </c>
      <c r="BQ182" s="339">
        <v>413472.21333333338</v>
      </c>
      <c r="BR182" s="129">
        <f t="shared" si="72"/>
        <v>413472.21333333338</v>
      </c>
      <c r="BS182" s="339">
        <v>320223.27822222229</v>
      </c>
      <c r="BT182" s="129">
        <f t="shared" si="73"/>
        <v>320223.27822222229</v>
      </c>
      <c r="BU182" s="342">
        <v>402107.80088888889</v>
      </c>
      <c r="BV182" s="129">
        <f t="shared" si="74"/>
        <v>402107.80088888889</v>
      </c>
      <c r="BW182" s="343">
        <v>389816.86849422217</v>
      </c>
      <c r="BX182" s="345">
        <f t="shared" si="79"/>
        <v>389816.86849422217</v>
      </c>
      <c r="BY182" s="343">
        <v>378939.14239337493</v>
      </c>
      <c r="BZ182" s="129">
        <f t="shared" si="68"/>
        <v>378939.14239337493</v>
      </c>
      <c r="CA182" s="326"/>
      <c r="CB182" s="325"/>
    </row>
    <row r="183" spans="1:80" x14ac:dyDescent="0.25">
      <c r="A183" s="124" t="s">
        <v>944</v>
      </c>
      <c r="B183" s="124" t="s">
        <v>945</v>
      </c>
      <c r="C183" s="319"/>
      <c r="D183" s="319" t="s">
        <v>733</v>
      </c>
      <c r="E183" s="125" t="s">
        <v>291</v>
      </c>
      <c r="F183" s="331">
        <v>102054.55555555555</v>
      </c>
      <c r="G183" s="348">
        <f t="shared" si="75"/>
        <v>132955</v>
      </c>
      <c r="H183" s="332">
        <v>1792</v>
      </c>
      <c r="I183" s="353">
        <f t="shared" si="76"/>
        <v>971</v>
      </c>
      <c r="J183" s="333">
        <v>414.22622222222225</v>
      </c>
      <c r="K183" s="333">
        <v>425</v>
      </c>
      <c r="L183" s="317"/>
      <c r="M183" s="332">
        <v>76237</v>
      </c>
      <c r="N183" s="332">
        <v>20279</v>
      </c>
      <c r="O183" s="332">
        <v>18889</v>
      </c>
      <c r="P183" s="332">
        <v>8898</v>
      </c>
      <c r="Q183" s="332">
        <v>4554</v>
      </c>
      <c r="R183" s="332">
        <v>2264</v>
      </c>
      <c r="S183" s="332">
        <v>1713</v>
      </c>
      <c r="T183" s="332">
        <v>121</v>
      </c>
      <c r="U183" s="332">
        <v>132955</v>
      </c>
      <c r="V183" s="124"/>
      <c r="W183" s="351">
        <f t="shared" si="82"/>
        <v>0.57340453536910985</v>
      </c>
      <c r="X183" s="351">
        <f t="shared" si="83"/>
        <v>0.15252529051182731</v>
      </c>
      <c r="Y183" s="351">
        <f t="shared" si="84"/>
        <v>0.14207062539957127</v>
      </c>
      <c r="Z183" s="351">
        <f t="shared" si="85"/>
        <v>6.6924899402053331E-2</v>
      </c>
      <c r="AA183" s="351">
        <f t="shared" si="86"/>
        <v>3.4252190590801396E-2</v>
      </c>
      <c r="AB183" s="351">
        <f t="shared" si="87"/>
        <v>1.7028317851904781E-2</v>
      </c>
      <c r="AC183" s="351">
        <f t="shared" si="88"/>
        <v>1.2884058516039262E-2</v>
      </c>
      <c r="AD183" s="351">
        <f t="shared" si="89"/>
        <v>9.1008235869279085E-4</v>
      </c>
      <c r="AE183" s="127"/>
      <c r="AF183" s="335">
        <v>597</v>
      </c>
      <c r="AG183" s="335">
        <v>118</v>
      </c>
      <c r="AH183" s="335">
        <v>179</v>
      </c>
      <c r="AI183" s="335">
        <v>139</v>
      </c>
      <c r="AJ183" s="335">
        <v>81</v>
      </c>
      <c r="AK183" s="335">
        <v>27</v>
      </c>
      <c r="AL183" s="335">
        <v>35</v>
      </c>
      <c r="AM183" s="335">
        <v>-8</v>
      </c>
      <c r="AN183" s="172">
        <v>1168</v>
      </c>
      <c r="AO183" s="124"/>
      <c r="AP183" s="335">
        <v>147</v>
      </c>
      <c r="AQ183" s="335">
        <v>28</v>
      </c>
      <c r="AR183" s="335">
        <v>8</v>
      </c>
      <c r="AS183" s="335">
        <v>3</v>
      </c>
      <c r="AT183" s="335">
        <v>4</v>
      </c>
      <c r="AU183" s="335">
        <v>9</v>
      </c>
      <c r="AV183" s="335">
        <v>-6</v>
      </c>
      <c r="AW183" s="335">
        <v>4</v>
      </c>
      <c r="AX183" s="336">
        <v>197</v>
      </c>
      <c r="AY183" s="354">
        <f t="shared" si="81"/>
        <v>-147</v>
      </c>
      <c r="AZ183" s="354">
        <f t="shared" si="81"/>
        <v>-28</v>
      </c>
      <c r="BA183" s="354">
        <f t="shared" si="81"/>
        <v>-8</v>
      </c>
      <c r="BB183" s="354">
        <f t="shared" si="80"/>
        <v>-3</v>
      </c>
      <c r="BC183" s="354">
        <f t="shared" si="80"/>
        <v>-4</v>
      </c>
      <c r="BD183" s="354">
        <f t="shared" si="80"/>
        <v>-9</v>
      </c>
      <c r="BE183" s="354">
        <f t="shared" si="80"/>
        <v>6</v>
      </c>
      <c r="BF183" s="354">
        <f t="shared" si="80"/>
        <v>-4</v>
      </c>
      <c r="BG183" s="354">
        <f t="shared" si="80"/>
        <v>-197</v>
      </c>
      <c r="BH183" s="317"/>
      <c r="BI183" s="355">
        <f t="shared" si="77"/>
        <v>1</v>
      </c>
      <c r="BJ183" s="355">
        <f t="shared" si="78"/>
        <v>0</v>
      </c>
      <c r="BK183" s="337">
        <v>455753</v>
      </c>
      <c r="BL183" s="129">
        <f t="shared" si="69"/>
        <v>455753</v>
      </c>
      <c r="BM183" s="340">
        <v>698314.7533333333</v>
      </c>
      <c r="BN183" s="129">
        <f t="shared" si="70"/>
        <v>698314.7533333333</v>
      </c>
      <c r="BO183" s="339">
        <v>948078.21</v>
      </c>
      <c r="BP183" s="129">
        <f t="shared" si="71"/>
        <v>948078.21</v>
      </c>
      <c r="BQ183" s="339">
        <v>1526686.6666666665</v>
      </c>
      <c r="BR183" s="129">
        <f t="shared" si="72"/>
        <v>1526686.6666666665</v>
      </c>
      <c r="BS183" s="339">
        <v>1497515.7444444445</v>
      </c>
      <c r="BT183" s="129">
        <f t="shared" si="73"/>
        <v>1497515.7444444445</v>
      </c>
      <c r="BU183" s="342">
        <v>1067803.333333333</v>
      </c>
      <c r="BV183" s="129">
        <f t="shared" si="74"/>
        <v>1067803.333333333</v>
      </c>
      <c r="BW183" s="343">
        <v>2179861.4367288887</v>
      </c>
      <c r="BX183" s="345">
        <f t="shared" si="79"/>
        <v>2179861.4367288887</v>
      </c>
      <c r="BY183" s="343">
        <v>1999746.268672822</v>
      </c>
      <c r="BZ183" s="129">
        <f t="shared" si="68"/>
        <v>1999746.268672822</v>
      </c>
      <c r="CA183" s="326"/>
      <c r="CB183" s="325"/>
    </row>
    <row r="184" spans="1:80" x14ac:dyDescent="0.25">
      <c r="A184" s="124" t="s">
        <v>946</v>
      </c>
      <c r="B184" s="124" t="s">
        <v>947</v>
      </c>
      <c r="C184" s="319" t="s">
        <v>673</v>
      </c>
      <c r="D184" s="319" t="s">
        <v>611</v>
      </c>
      <c r="E184" s="125" t="s">
        <v>292</v>
      </c>
      <c r="F184" s="331">
        <v>46087.555555555562</v>
      </c>
      <c r="G184" s="348">
        <f t="shared" si="75"/>
        <v>56150</v>
      </c>
      <c r="H184" s="332">
        <v>206</v>
      </c>
      <c r="I184" s="353">
        <f t="shared" si="76"/>
        <v>347</v>
      </c>
      <c r="J184" s="333">
        <v>117.87199999999999</v>
      </c>
      <c r="K184" s="333">
        <v>124</v>
      </c>
      <c r="L184" s="317"/>
      <c r="M184" s="332">
        <v>24145</v>
      </c>
      <c r="N184" s="332">
        <v>10513</v>
      </c>
      <c r="O184" s="332">
        <v>11305</v>
      </c>
      <c r="P184" s="332">
        <v>4757</v>
      </c>
      <c r="Q184" s="332">
        <v>2727</v>
      </c>
      <c r="R184" s="332">
        <v>1734</v>
      </c>
      <c r="S184" s="332">
        <v>920</v>
      </c>
      <c r="T184" s="332">
        <v>49</v>
      </c>
      <c r="U184" s="332">
        <v>56150</v>
      </c>
      <c r="V184" s="124"/>
      <c r="W184" s="351">
        <f t="shared" si="82"/>
        <v>0.43000890471950132</v>
      </c>
      <c r="X184" s="351">
        <f t="shared" si="83"/>
        <v>0.1872306322350846</v>
      </c>
      <c r="Y184" s="351">
        <f t="shared" si="84"/>
        <v>0.20133570792520036</v>
      </c>
      <c r="Z184" s="351">
        <f t="shared" si="85"/>
        <v>8.4719501335707922E-2</v>
      </c>
      <c r="AA184" s="351">
        <f t="shared" si="86"/>
        <v>4.8566340160284951E-2</v>
      </c>
      <c r="AB184" s="351">
        <f t="shared" si="87"/>
        <v>3.0881567230632234E-2</v>
      </c>
      <c r="AC184" s="351">
        <f t="shared" si="88"/>
        <v>1.6384683882457701E-2</v>
      </c>
      <c r="AD184" s="351">
        <f t="shared" si="89"/>
        <v>8.7266251113089939E-4</v>
      </c>
      <c r="AE184" s="127"/>
      <c r="AF184" s="335">
        <v>29</v>
      </c>
      <c r="AG184" s="335">
        <v>62</v>
      </c>
      <c r="AH184" s="335">
        <v>22</v>
      </c>
      <c r="AI184" s="335">
        <v>17</v>
      </c>
      <c r="AJ184" s="335">
        <v>16</v>
      </c>
      <c r="AK184" s="335">
        <v>4</v>
      </c>
      <c r="AL184" s="335">
        <v>1</v>
      </c>
      <c r="AM184" s="335">
        <v>1</v>
      </c>
      <c r="AN184" s="172">
        <v>152</v>
      </c>
      <c r="AO184" s="124"/>
      <c r="AP184" s="335">
        <v>-81</v>
      </c>
      <c r="AQ184" s="335">
        <v>-33</v>
      </c>
      <c r="AR184" s="335">
        <v>-40</v>
      </c>
      <c r="AS184" s="335">
        <v>-16</v>
      </c>
      <c r="AT184" s="335">
        <v>-8</v>
      </c>
      <c r="AU184" s="335">
        <v>-4</v>
      </c>
      <c r="AV184" s="335">
        <v>-11</v>
      </c>
      <c r="AW184" s="335">
        <v>-2</v>
      </c>
      <c r="AX184" s="336">
        <v>-195</v>
      </c>
      <c r="AY184" s="354">
        <f t="shared" si="81"/>
        <v>81</v>
      </c>
      <c r="AZ184" s="354">
        <f t="shared" si="81"/>
        <v>33</v>
      </c>
      <c r="BA184" s="354">
        <f t="shared" si="81"/>
        <v>40</v>
      </c>
      <c r="BB184" s="354">
        <f t="shared" si="80"/>
        <v>16</v>
      </c>
      <c r="BC184" s="354">
        <f t="shared" si="80"/>
        <v>8</v>
      </c>
      <c r="BD184" s="354">
        <f t="shared" si="80"/>
        <v>4</v>
      </c>
      <c r="BE184" s="354">
        <f t="shared" si="80"/>
        <v>11</v>
      </c>
      <c r="BF184" s="354">
        <f t="shared" si="80"/>
        <v>2</v>
      </c>
      <c r="BG184" s="354">
        <f t="shared" si="80"/>
        <v>195</v>
      </c>
      <c r="BH184" s="317"/>
      <c r="BI184" s="355">
        <f t="shared" si="77"/>
        <v>0.8</v>
      </c>
      <c r="BJ184" s="355">
        <f t="shared" si="78"/>
        <v>0.19999999999999996</v>
      </c>
      <c r="BK184" s="337">
        <v>263920.96533333341</v>
      </c>
      <c r="BL184" s="129">
        <f t="shared" si="69"/>
        <v>263920.96533333341</v>
      </c>
      <c r="BM184" s="340">
        <v>513477.31200000003</v>
      </c>
      <c r="BN184" s="129">
        <f t="shared" si="70"/>
        <v>513477.31200000003</v>
      </c>
      <c r="BO184" s="339">
        <v>153874.43022222223</v>
      </c>
      <c r="BP184" s="129">
        <f t="shared" si="71"/>
        <v>153874.43022222223</v>
      </c>
      <c r="BQ184" s="339">
        <v>363989.8666666667</v>
      </c>
      <c r="BR184" s="129">
        <f t="shared" si="72"/>
        <v>363989.8666666667</v>
      </c>
      <c r="BS184" s="339">
        <v>519300.4782222223</v>
      </c>
      <c r="BT184" s="129">
        <f t="shared" si="73"/>
        <v>519300.4782222223</v>
      </c>
      <c r="BU184" s="342">
        <v>347324.44444444438</v>
      </c>
      <c r="BV184" s="129">
        <f t="shared" si="74"/>
        <v>347324.44444444438</v>
      </c>
      <c r="BW184" s="343">
        <v>237216.40127999993</v>
      </c>
      <c r="BX184" s="345">
        <f t="shared" si="79"/>
        <v>237216.40127999993</v>
      </c>
      <c r="BY184" s="343">
        <v>157856.06564697149</v>
      </c>
      <c r="BZ184" s="129">
        <f t="shared" si="68"/>
        <v>157856.06564697149</v>
      </c>
      <c r="CA184" s="326"/>
      <c r="CB184" s="325"/>
    </row>
    <row r="185" spans="1:80" x14ac:dyDescent="0.25">
      <c r="A185" s="124" t="s">
        <v>948</v>
      </c>
      <c r="B185" s="124" t="s">
        <v>949</v>
      </c>
      <c r="C185" s="319"/>
      <c r="D185" s="319" t="s">
        <v>582</v>
      </c>
      <c r="E185" s="125" t="s">
        <v>293</v>
      </c>
      <c r="F185" s="331">
        <v>99868</v>
      </c>
      <c r="G185" s="348">
        <f t="shared" si="75"/>
        <v>116608</v>
      </c>
      <c r="H185" s="332">
        <v>894</v>
      </c>
      <c r="I185" s="353">
        <f t="shared" si="76"/>
        <v>2634</v>
      </c>
      <c r="J185" s="333">
        <v>2426.083555555555</v>
      </c>
      <c r="K185" s="333">
        <v>457</v>
      </c>
      <c r="L185" s="317"/>
      <c r="M185" s="332">
        <v>5197</v>
      </c>
      <c r="N185" s="332">
        <v>32906</v>
      </c>
      <c r="O185" s="332">
        <v>51104</v>
      </c>
      <c r="P185" s="332">
        <v>21853</v>
      </c>
      <c r="Q185" s="332">
        <v>4276</v>
      </c>
      <c r="R185" s="332">
        <v>1064</v>
      </c>
      <c r="S185" s="332">
        <v>187</v>
      </c>
      <c r="T185" s="332">
        <v>21</v>
      </c>
      <c r="U185" s="332">
        <v>116608</v>
      </c>
      <c r="V185" s="124"/>
      <c r="W185" s="351">
        <f t="shared" si="82"/>
        <v>4.4568125686059279E-2</v>
      </c>
      <c r="X185" s="351">
        <f t="shared" si="83"/>
        <v>0.2821933315038419</v>
      </c>
      <c r="Y185" s="351">
        <f t="shared" si="84"/>
        <v>0.43825466520307355</v>
      </c>
      <c r="Z185" s="351">
        <f t="shared" si="85"/>
        <v>0.18740566684961582</v>
      </c>
      <c r="AA185" s="351">
        <f t="shared" si="86"/>
        <v>3.6669868276619097E-2</v>
      </c>
      <c r="AB185" s="351">
        <f t="shared" si="87"/>
        <v>9.1245883644346867E-3</v>
      </c>
      <c r="AC185" s="351">
        <f t="shared" si="88"/>
        <v>1.6036635565312843E-3</v>
      </c>
      <c r="AD185" s="351">
        <f t="shared" si="89"/>
        <v>1.8009055982436882E-4</v>
      </c>
      <c r="AE185" s="127"/>
      <c r="AF185" s="335">
        <v>-20</v>
      </c>
      <c r="AG185" s="335">
        <v>189</v>
      </c>
      <c r="AH185" s="335">
        <v>727</v>
      </c>
      <c r="AI185" s="335">
        <v>990</v>
      </c>
      <c r="AJ185" s="335">
        <v>599</v>
      </c>
      <c r="AK185" s="335">
        <v>294</v>
      </c>
      <c r="AL185" s="335">
        <v>40</v>
      </c>
      <c r="AM185" s="335">
        <v>0</v>
      </c>
      <c r="AN185" s="172">
        <v>2819</v>
      </c>
      <c r="AO185" s="124"/>
      <c r="AP185" s="335">
        <v>33</v>
      </c>
      <c r="AQ185" s="335">
        <v>60</v>
      </c>
      <c r="AR185" s="335">
        <v>45</v>
      </c>
      <c r="AS185" s="335">
        <v>14</v>
      </c>
      <c r="AT185" s="335">
        <v>16</v>
      </c>
      <c r="AU185" s="335">
        <v>14</v>
      </c>
      <c r="AV185" s="335">
        <v>2</v>
      </c>
      <c r="AW185" s="335">
        <v>1</v>
      </c>
      <c r="AX185" s="336">
        <v>185</v>
      </c>
      <c r="AY185" s="354">
        <f t="shared" si="81"/>
        <v>-33</v>
      </c>
      <c r="AZ185" s="354">
        <f t="shared" si="81"/>
        <v>-60</v>
      </c>
      <c r="BA185" s="354">
        <f t="shared" si="81"/>
        <v>-45</v>
      </c>
      <c r="BB185" s="354">
        <f t="shared" si="80"/>
        <v>-14</v>
      </c>
      <c r="BC185" s="354">
        <f t="shared" si="80"/>
        <v>-16</v>
      </c>
      <c r="BD185" s="354">
        <f t="shared" si="80"/>
        <v>-14</v>
      </c>
      <c r="BE185" s="354">
        <f t="shared" si="80"/>
        <v>-2</v>
      </c>
      <c r="BF185" s="354">
        <f t="shared" si="80"/>
        <v>-1</v>
      </c>
      <c r="BG185" s="354">
        <f t="shared" si="80"/>
        <v>-185</v>
      </c>
      <c r="BH185" s="317"/>
      <c r="BI185" s="355">
        <f t="shared" si="77"/>
        <v>1</v>
      </c>
      <c r="BJ185" s="355">
        <f t="shared" si="78"/>
        <v>0</v>
      </c>
      <c r="BK185" s="337">
        <v>1580423.4733333334</v>
      </c>
      <c r="BL185" s="129">
        <f t="shared" si="69"/>
        <v>1580423.4733333334</v>
      </c>
      <c r="BM185" s="340">
        <v>1600818.8344444444</v>
      </c>
      <c r="BN185" s="129">
        <f t="shared" si="70"/>
        <v>1600818.8344444444</v>
      </c>
      <c r="BO185" s="339">
        <v>1878315.9444444443</v>
      </c>
      <c r="BP185" s="129">
        <f t="shared" si="71"/>
        <v>1878315.9444444443</v>
      </c>
      <c r="BQ185" s="339">
        <v>1694040.1333333333</v>
      </c>
      <c r="BR185" s="129">
        <f t="shared" si="72"/>
        <v>1694040.1333333333</v>
      </c>
      <c r="BS185" s="339">
        <v>5039457.1266666669</v>
      </c>
      <c r="BT185" s="129">
        <f t="shared" si="73"/>
        <v>5039457.1266666669</v>
      </c>
      <c r="BU185" s="342">
        <v>885639.45555555553</v>
      </c>
      <c r="BV185" s="129">
        <f t="shared" si="74"/>
        <v>885639.45555555553</v>
      </c>
      <c r="BW185" s="343">
        <v>1920073.1978488886</v>
      </c>
      <c r="BX185" s="345">
        <f t="shared" si="79"/>
        <v>1920073.1978488886</v>
      </c>
      <c r="BY185" s="343">
        <v>3471167.2622394394</v>
      </c>
      <c r="BZ185" s="129">
        <f t="shared" si="68"/>
        <v>3471167.2622394394</v>
      </c>
      <c r="CA185" s="326"/>
      <c r="CB185" s="325"/>
    </row>
    <row r="186" spans="1:80" x14ac:dyDescent="0.25">
      <c r="A186" s="124" t="s">
        <v>950</v>
      </c>
      <c r="B186" s="124" t="s">
        <v>951</v>
      </c>
      <c r="C186" s="319" t="s">
        <v>757</v>
      </c>
      <c r="D186" s="319" t="s">
        <v>604</v>
      </c>
      <c r="E186" s="125" t="s">
        <v>294</v>
      </c>
      <c r="F186" s="331">
        <v>40169.444444444453</v>
      </c>
      <c r="G186" s="348">
        <f t="shared" si="75"/>
        <v>45816</v>
      </c>
      <c r="H186" s="332">
        <v>600</v>
      </c>
      <c r="I186" s="353">
        <f t="shared" si="76"/>
        <v>463</v>
      </c>
      <c r="J186" s="333">
        <v>297.98888888888888</v>
      </c>
      <c r="K186" s="333">
        <v>130</v>
      </c>
      <c r="L186" s="317"/>
      <c r="M186" s="332">
        <v>10039</v>
      </c>
      <c r="N186" s="332">
        <v>11201</v>
      </c>
      <c r="O186" s="332">
        <v>9827</v>
      </c>
      <c r="P186" s="332">
        <v>7833</v>
      </c>
      <c r="Q186" s="332">
        <v>4436</v>
      </c>
      <c r="R186" s="332">
        <v>1827</v>
      </c>
      <c r="S186" s="332">
        <v>609</v>
      </c>
      <c r="T186" s="332">
        <v>44</v>
      </c>
      <c r="U186" s="332">
        <v>45816</v>
      </c>
      <c r="V186" s="124"/>
      <c r="W186" s="351">
        <f t="shared" si="82"/>
        <v>0.21911559280600665</v>
      </c>
      <c r="X186" s="351">
        <f t="shared" si="83"/>
        <v>0.24447791164658633</v>
      </c>
      <c r="Y186" s="351">
        <f t="shared" si="84"/>
        <v>0.21448838833595252</v>
      </c>
      <c r="Z186" s="351">
        <f t="shared" si="85"/>
        <v>0.17096647459402828</v>
      </c>
      <c r="AA186" s="351">
        <f t="shared" si="86"/>
        <v>9.6822070892264717E-2</v>
      </c>
      <c r="AB186" s="351">
        <f t="shared" si="87"/>
        <v>3.9876898899947617E-2</v>
      </c>
      <c r="AC186" s="351">
        <f t="shared" si="88"/>
        <v>1.3292299633315872E-2</v>
      </c>
      <c r="AD186" s="351">
        <f t="shared" si="89"/>
        <v>9.6036319189802687E-4</v>
      </c>
      <c r="AE186" s="127"/>
      <c r="AF186" s="335">
        <v>-16</v>
      </c>
      <c r="AG186" s="335">
        <v>111</v>
      </c>
      <c r="AH186" s="335">
        <v>152</v>
      </c>
      <c r="AI186" s="335">
        <v>145</v>
      </c>
      <c r="AJ186" s="335">
        <v>111</v>
      </c>
      <c r="AK186" s="335">
        <v>7</v>
      </c>
      <c r="AL186" s="335">
        <v>4</v>
      </c>
      <c r="AM186" s="335">
        <v>-1</v>
      </c>
      <c r="AN186" s="172">
        <v>513</v>
      </c>
      <c r="AO186" s="124"/>
      <c r="AP186" s="335">
        <v>1</v>
      </c>
      <c r="AQ186" s="335">
        <v>-3</v>
      </c>
      <c r="AR186" s="335">
        <v>21</v>
      </c>
      <c r="AS186" s="335">
        <v>16</v>
      </c>
      <c r="AT186" s="335">
        <v>23</v>
      </c>
      <c r="AU186" s="335">
        <v>-2</v>
      </c>
      <c r="AV186" s="335">
        <v>-4</v>
      </c>
      <c r="AW186" s="335">
        <v>-2</v>
      </c>
      <c r="AX186" s="336">
        <v>50</v>
      </c>
      <c r="AY186" s="354">
        <f t="shared" si="81"/>
        <v>-1</v>
      </c>
      <c r="AZ186" s="354">
        <f t="shared" si="81"/>
        <v>3</v>
      </c>
      <c r="BA186" s="354">
        <f t="shared" si="81"/>
        <v>-21</v>
      </c>
      <c r="BB186" s="354">
        <f t="shared" si="80"/>
        <v>-16</v>
      </c>
      <c r="BC186" s="354">
        <f t="shared" si="80"/>
        <v>-23</v>
      </c>
      <c r="BD186" s="354">
        <f t="shared" si="80"/>
        <v>2</v>
      </c>
      <c r="BE186" s="354">
        <f t="shared" si="80"/>
        <v>4</v>
      </c>
      <c r="BF186" s="354">
        <f t="shared" si="80"/>
        <v>2</v>
      </c>
      <c r="BG186" s="354">
        <f t="shared" si="80"/>
        <v>-50</v>
      </c>
      <c r="BH186" s="317"/>
      <c r="BI186" s="355">
        <f t="shared" si="77"/>
        <v>0.8</v>
      </c>
      <c r="BJ186" s="355">
        <f t="shared" si="78"/>
        <v>0.19999999999999996</v>
      </c>
      <c r="BK186" s="337">
        <v>306777.73866666673</v>
      </c>
      <c r="BL186" s="129">
        <f t="shared" si="69"/>
        <v>306777.73866666673</v>
      </c>
      <c r="BM186" s="340">
        <v>188327.24266666663</v>
      </c>
      <c r="BN186" s="129">
        <f t="shared" si="70"/>
        <v>188327.24266666663</v>
      </c>
      <c r="BO186" s="339">
        <v>110652.44977777783</v>
      </c>
      <c r="BP186" s="129">
        <f t="shared" si="71"/>
        <v>110652.44977777783</v>
      </c>
      <c r="BQ186" s="339">
        <v>98922.133333333346</v>
      </c>
      <c r="BR186" s="129">
        <f t="shared" si="72"/>
        <v>98922.133333333346</v>
      </c>
      <c r="BS186" s="339">
        <v>302710.55466666672</v>
      </c>
      <c r="BT186" s="129">
        <f t="shared" si="73"/>
        <v>302710.55466666672</v>
      </c>
      <c r="BU186" s="342">
        <v>332044.32177777775</v>
      </c>
      <c r="BV186" s="129">
        <f t="shared" si="74"/>
        <v>332044.32177777775</v>
      </c>
      <c r="BW186" s="343">
        <v>299095.36228977772</v>
      </c>
      <c r="BX186" s="345">
        <f t="shared" si="79"/>
        <v>299095.36228977772</v>
      </c>
      <c r="BY186" s="343">
        <v>379671.56543478684</v>
      </c>
      <c r="BZ186" s="129">
        <f t="shared" si="68"/>
        <v>379671.56543478684</v>
      </c>
      <c r="CA186" s="326"/>
      <c r="CB186" s="325"/>
    </row>
    <row r="187" spans="1:80" x14ac:dyDescent="0.25">
      <c r="A187" s="124" t="s">
        <v>952</v>
      </c>
      <c r="B187" s="124" t="s">
        <v>953</v>
      </c>
      <c r="C187" s="319" t="s">
        <v>706</v>
      </c>
      <c r="D187" s="319" t="s">
        <v>604</v>
      </c>
      <c r="E187" s="125" t="s">
        <v>295</v>
      </c>
      <c r="F187" s="331">
        <v>31550.222222222223</v>
      </c>
      <c r="G187" s="348">
        <f t="shared" si="75"/>
        <v>31912</v>
      </c>
      <c r="H187" s="332">
        <v>226</v>
      </c>
      <c r="I187" s="353">
        <f t="shared" si="76"/>
        <v>187</v>
      </c>
      <c r="J187" s="333">
        <v>76.46577777777776</v>
      </c>
      <c r="K187" s="333">
        <v>9</v>
      </c>
      <c r="L187" s="317"/>
      <c r="M187" s="332">
        <v>2774</v>
      </c>
      <c r="N187" s="332">
        <v>6161</v>
      </c>
      <c r="O187" s="332">
        <v>8241</v>
      </c>
      <c r="P187" s="332">
        <v>6093</v>
      </c>
      <c r="Q187" s="332">
        <v>4386</v>
      </c>
      <c r="R187" s="332">
        <v>2647</v>
      </c>
      <c r="S187" s="332">
        <v>1462</v>
      </c>
      <c r="T187" s="332">
        <v>148</v>
      </c>
      <c r="U187" s="332">
        <v>31912</v>
      </c>
      <c r="V187" s="124"/>
      <c r="W187" s="351">
        <f t="shared" si="82"/>
        <v>8.6926548007019308E-2</v>
      </c>
      <c r="X187" s="351">
        <f t="shared" si="83"/>
        <v>0.19306217097016795</v>
      </c>
      <c r="Y187" s="351">
        <f t="shared" si="84"/>
        <v>0.25824141388819255</v>
      </c>
      <c r="Z187" s="351">
        <f t="shared" si="85"/>
        <v>0.19093131110554024</v>
      </c>
      <c r="AA187" s="351">
        <f t="shared" si="86"/>
        <v>0.13744046126848836</v>
      </c>
      <c r="AB187" s="351">
        <f t="shared" si="87"/>
        <v>8.294685384808223E-2</v>
      </c>
      <c r="AC187" s="351">
        <f t="shared" si="88"/>
        <v>4.5813487089496112E-2</v>
      </c>
      <c r="AD187" s="351">
        <f t="shared" si="89"/>
        <v>4.6377538230132865E-3</v>
      </c>
      <c r="AE187" s="127"/>
      <c r="AF187" s="335">
        <v>18</v>
      </c>
      <c r="AG187" s="335">
        <v>5</v>
      </c>
      <c r="AH187" s="335">
        <v>58</v>
      </c>
      <c r="AI187" s="335">
        <v>33</v>
      </c>
      <c r="AJ187" s="335">
        <v>34</v>
      </c>
      <c r="AK187" s="335">
        <v>15</v>
      </c>
      <c r="AL187" s="335">
        <v>12</v>
      </c>
      <c r="AM187" s="335">
        <v>2</v>
      </c>
      <c r="AN187" s="172">
        <v>177</v>
      </c>
      <c r="AO187" s="124"/>
      <c r="AP187" s="335">
        <v>-4</v>
      </c>
      <c r="AQ187" s="335">
        <v>9</v>
      </c>
      <c r="AR187" s="335">
        <v>-10</v>
      </c>
      <c r="AS187" s="335">
        <v>3</v>
      </c>
      <c r="AT187" s="335">
        <v>2</v>
      </c>
      <c r="AU187" s="335">
        <v>-5</v>
      </c>
      <c r="AV187" s="335">
        <v>-4</v>
      </c>
      <c r="AW187" s="335">
        <v>-1</v>
      </c>
      <c r="AX187" s="336">
        <v>-10</v>
      </c>
      <c r="AY187" s="354">
        <f t="shared" si="81"/>
        <v>4</v>
      </c>
      <c r="AZ187" s="354">
        <f t="shared" si="81"/>
        <v>-9</v>
      </c>
      <c r="BA187" s="354">
        <f t="shared" si="81"/>
        <v>10</v>
      </c>
      <c r="BB187" s="354">
        <f t="shared" si="80"/>
        <v>-3</v>
      </c>
      <c r="BC187" s="354">
        <f t="shared" si="80"/>
        <v>-2</v>
      </c>
      <c r="BD187" s="354">
        <f t="shared" si="80"/>
        <v>5</v>
      </c>
      <c r="BE187" s="354">
        <f t="shared" si="80"/>
        <v>4</v>
      </c>
      <c r="BF187" s="354">
        <f t="shared" si="80"/>
        <v>1</v>
      </c>
      <c r="BG187" s="354">
        <f t="shared" si="80"/>
        <v>10</v>
      </c>
      <c r="BH187" s="317"/>
      <c r="BI187" s="355">
        <f t="shared" si="77"/>
        <v>0.8</v>
      </c>
      <c r="BJ187" s="355">
        <f t="shared" si="78"/>
        <v>0.19999999999999996</v>
      </c>
      <c r="BK187" s="337">
        <v>225285.90400000001</v>
      </c>
      <c r="BL187" s="129">
        <f t="shared" si="69"/>
        <v>225285.90400000001</v>
      </c>
      <c r="BM187" s="340">
        <v>363691.50844444445</v>
      </c>
      <c r="BN187" s="129">
        <f t="shared" si="70"/>
        <v>363691.50844444445</v>
      </c>
      <c r="BO187" s="339">
        <v>460979.02311111114</v>
      </c>
      <c r="BP187" s="129">
        <f t="shared" si="71"/>
        <v>460979.02311111114</v>
      </c>
      <c r="BQ187" s="339">
        <v>218061.97333333336</v>
      </c>
      <c r="BR187" s="129">
        <f t="shared" si="72"/>
        <v>218061.97333333336</v>
      </c>
      <c r="BS187" s="339">
        <v>464405.97688888892</v>
      </c>
      <c r="BT187" s="129">
        <f t="shared" si="73"/>
        <v>464405.97688888892</v>
      </c>
      <c r="BU187" s="342">
        <v>246601.67466666672</v>
      </c>
      <c r="BV187" s="129">
        <f t="shared" si="74"/>
        <v>246601.67466666672</v>
      </c>
      <c r="BW187" s="343">
        <v>44619.956451555554</v>
      </c>
      <c r="BX187" s="345">
        <f t="shared" si="79"/>
        <v>44619.956451555554</v>
      </c>
      <c r="BY187" s="343">
        <v>64343.561707665191</v>
      </c>
      <c r="BZ187" s="129">
        <f t="shared" si="68"/>
        <v>64343.561707665191</v>
      </c>
      <c r="CA187" s="326"/>
      <c r="CB187" s="325"/>
    </row>
    <row r="188" spans="1:80" x14ac:dyDescent="0.25">
      <c r="A188" s="124" t="s">
        <v>954</v>
      </c>
      <c r="B188" s="124" t="s">
        <v>955</v>
      </c>
      <c r="C188" s="319" t="s">
        <v>562</v>
      </c>
      <c r="D188" s="319" t="s">
        <v>563</v>
      </c>
      <c r="E188" s="125" t="s">
        <v>296</v>
      </c>
      <c r="F188" s="331">
        <v>37932.444444444445</v>
      </c>
      <c r="G188" s="348">
        <f t="shared" si="75"/>
        <v>45776</v>
      </c>
      <c r="H188" s="332">
        <v>488</v>
      </c>
      <c r="I188" s="353">
        <f t="shared" si="76"/>
        <v>247</v>
      </c>
      <c r="J188" s="333">
        <v>65.825777777777745</v>
      </c>
      <c r="K188" s="333">
        <v>83</v>
      </c>
      <c r="L188" s="317"/>
      <c r="M188" s="332">
        <v>18973</v>
      </c>
      <c r="N188" s="332">
        <v>9023</v>
      </c>
      <c r="O188" s="332">
        <v>7502</v>
      </c>
      <c r="P188" s="332">
        <v>4932</v>
      </c>
      <c r="Q188" s="332">
        <v>2957</v>
      </c>
      <c r="R188" s="332">
        <v>1474</v>
      </c>
      <c r="S188" s="332">
        <v>849</v>
      </c>
      <c r="T188" s="332">
        <v>66</v>
      </c>
      <c r="U188" s="332">
        <v>45776</v>
      </c>
      <c r="V188" s="124"/>
      <c r="W188" s="351">
        <f t="shared" si="82"/>
        <v>0.41447483397413493</v>
      </c>
      <c r="X188" s="351">
        <f t="shared" si="83"/>
        <v>0.19711202376791331</v>
      </c>
      <c r="Y188" s="351">
        <f t="shared" si="84"/>
        <v>0.16388500524292204</v>
      </c>
      <c r="Z188" s="351">
        <f t="shared" si="85"/>
        <v>0.10774204823488291</v>
      </c>
      <c r="AA188" s="351">
        <f t="shared" si="86"/>
        <v>6.4597168822090184E-2</v>
      </c>
      <c r="AB188" s="351">
        <f t="shared" si="87"/>
        <v>3.2200279622509612E-2</v>
      </c>
      <c r="AC188" s="351">
        <f t="shared" si="88"/>
        <v>1.8546836770360012E-2</v>
      </c>
      <c r="AD188" s="351">
        <f t="shared" si="89"/>
        <v>1.4418035651869976E-3</v>
      </c>
      <c r="AE188" s="127"/>
      <c r="AF188" s="335">
        <v>72</v>
      </c>
      <c r="AG188" s="335">
        <v>108</v>
      </c>
      <c r="AH188" s="335">
        <v>34</v>
      </c>
      <c r="AI188" s="335">
        <v>73</v>
      </c>
      <c r="AJ188" s="335">
        <v>18</v>
      </c>
      <c r="AK188" s="335">
        <v>17</v>
      </c>
      <c r="AL188" s="335">
        <v>2</v>
      </c>
      <c r="AM188" s="335">
        <v>0</v>
      </c>
      <c r="AN188" s="172">
        <v>324</v>
      </c>
      <c r="AO188" s="124"/>
      <c r="AP188" s="335">
        <v>38</v>
      </c>
      <c r="AQ188" s="335">
        <v>11</v>
      </c>
      <c r="AR188" s="335">
        <v>6</v>
      </c>
      <c r="AS188" s="335">
        <v>5</v>
      </c>
      <c r="AT188" s="335">
        <v>10</v>
      </c>
      <c r="AU188" s="335">
        <v>4</v>
      </c>
      <c r="AV188" s="335">
        <v>2</v>
      </c>
      <c r="AW188" s="335">
        <v>1</v>
      </c>
      <c r="AX188" s="336">
        <v>77</v>
      </c>
      <c r="AY188" s="354">
        <f t="shared" si="81"/>
        <v>-38</v>
      </c>
      <c r="AZ188" s="354">
        <f t="shared" si="81"/>
        <v>-11</v>
      </c>
      <c r="BA188" s="354">
        <f t="shared" si="81"/>
        <v>-6</v>
      </c>
      <c r="BB188" s="354">
        <f t="shared" si="80"/>
        <v>-5</v>
      </c>
      <c r="BC188" s="354">
        <f t="shared" si="80"/>
        <v>-10</v>
      </c>
      <c r="BD188" s="354">
        <f t="shared" si="80"/>
        <v>-4</v>
      </c>
      <c r="BE188" s="354">
        <f t="shared" si="80"/>
        <v>-2</v>
      </c>
      <c r="BF188" s="354">
        <f t="shared" si="80"/>
        <v>-1</v>
      </c>
      <c r="BG188" s="354">
        <f t="shared" si="80"/>
        <v>-77</v>
      </c>
      <c r="BH188" s="317"/>
      <c r="BI188" s="355">
        <f t="shared" si="77"/>
        <v>0.8</v>
      </c>
      <c r="BJ188" s="355">
        <f t="shared" si="78"/>
        <v>0.19999999999999996</v>
      </c>
      <c r="BK188" s="337">
        <v>162344.016</v>
      </c>
      <c r="BL188" s="129">
        <f t="shared" si="69"/>
        <v>162344.016</v>
      </c>
      <c r="BM188" s="340">
        <v>180620.44355555554</v>
      </c>
      <c r="BN188" s="129">
        <f t="shared" si="70"/>
        <v>180620.44355555554</v>
      </c>
      <c r="BO188" s="339">
        <v>127770.18577777781</v>
      </c>
      <c r="BP188" s="129">
        <f t="shared" si="71"/>
        <v>127770.18577777781</v>
      </c>
      <c r="BQ188" s="339">
        <v>113990.61333333334</v>
      </c>
      <c r="BR188" s="129">
        <f t="shared" si="72"/>
        <v>113990.61333333334</v>
      </c>
      <c r="BS188" s="339">
        <v>105332.89777777778</v>
      </c>
      <c r="BT188" s="129">
        <f t="shared" si="73"/>
        <v>105332.89777777778</v>
      </c>
      <c r="BU188" s="342">
        <v>524258.69688888884</v>
      </c>
      <c r="BV188" s="129">
        <f t="shared" si="74"/>
        <v>524258.69688888884</v>
      </c>
      <c r="BW188" s="343">
        <v>219479.36062577777</v>
      </c>
      <c r="BX188" s="345">
        <f t="shared" si="79"/>
        <v>219479.36062577777</v>
      </c>
      <c r="BY188" s="343">
        <v>71220.271821292074</v>
      </c>
      <c r="BZ188" s="129">
        <f t="shared" si="68"/>
        <v>71220.271821292074</v>
      </c>
      <c r="CA188" s="326"/>
      <c r="CB188" s="325"/>
    </row>
    <row r="189" spans="1:80" x14ac:dyDescent="0.25">
      <c r="A189" s="124" t="s">
        <v>956</v>
      </c>
      <c r="B189" s="124" t="s">
        <v>957</v>
      </c>
      <c r="C189" s="319"/>
      <c r="D189" s="319" t="s">
        <v>589</v>
      </c>
      <c r="E189" s="125" t="s">
        <v>297</v>
      </c>
      <c r="F189" s="331">
        <v>55367.222222222226</v>
      </c>
      <c r="G189" s="348">
        <f t="shared" si="75"/>
        <v>73049</v>
      </c>
      <c r="H189" s="332">
        <v>1478</v>
      </c>
      <c r="I189" s="353">
        <f t="shared" si="76"/>
        <v>67</v>
      </c>
      <c r="J189" s="333">
        <v>0</v>
      </c>
      <c r="K189" s="333">
        <v>26</v>
      </c>
      <c r="L189" s="317"/>
      <c r="M189" s="332">
        <v>38336</v>
      </c>
      <c r="N189" s="332">
        <v>17511</v>
      </c>
      <c r="O189" s="332">
        <v>8857</v>
      </c>
      <c r="P189" s="332">
        <v>4991</v>
      </c>
      <c r="Q189" s="332">
        <v>2078</v>
      </c>
      <c r="R189" s="332">
        <v>752</v>
      </c>
      <c r="S189" s="332">
        <v>469</v>
      </c>
      <c r="T189" s="332">
        <v>55</v>
      </c>
      <c r="U189" s="332">
        <v>73049</v>
      </c>
      <c r="V189" s="124"/>
      <c r="W189" s="351">
        <f t="shared" si="82"/>
        <v>0.52479842297635837</v>
      </c>
      <c r="X189" s="351">
        <f t="shared" si="83"/>
        <v>0.23971580719790825</v>
      </c>
      <c r="Y189" s="351">
        <f t="shared" si="84"/>
        <v>0.12124738189434489</v>
      </c>
      <c r="Z189" s="351">
        <f t="shared" si="85"/>
        <v>6.8324001697490727E-2</v>
      </c>
      <c r="AA189" s="351">
        <f t="shared" si="86"/>
        <v>2.8446659091842463E-2</v>
      </c>
      <c r="AB189" s="351">
        <f t="shared" si="87"/>
        <v>1.0294459883092171E-2</v>
      </c>
      <c r="AC189" s="351">
        <f t="shared" si="88"/>
        <v>6.4203479855987075E-3</v>
      </c>
      <c r="AD189" s="351">
        <f t="shared" si="89"/>
        <v>7.5291927336445402E-4</v>
      </c>
      <c r="AE189" s="127"/>
      <c r="AF189" s="335">
        <v>-19</v>
      </c>
      <c r="AG189" s="335">
        <v>102</v>
      </c>
      <c r="AH189" s="335">
        <v>61</v>
      </c>
      <c r="AI189" s="335">
        <v>26</v>
      </c>
      <c r="AJ189" s="335">
        <v>21</v>
      </c>
      <c r="AK189" s="335">
        <v>26</v>
      </c>
      <c r="AL189" s="335">
        <v>10</v>
      </c>
      <c r="AM189" s="335">
        <v>0</v>
      </c>
      <c r="AN189" s="172">
        <v>227</v>
      </c>
      <c r="AO189" s="124"/>
      <c r="AP189" s="335">
        <v>106</v>
      </c>
      <c r="AQ189" s="335">
        <v>27</v>
      </c>
      <c r="AR189" s="335">
        <v>24</v>
      </c>
      <c r="AS189" s="335">
        <v>4</v>
      </c>
      <c r="AT189" s="335">
        <v>-1</v>
      </c>
      <c r="AU189" s="335">
        <v>0</v>
      </c>
      <c r="AV189" s="335">
        <v>0</v>
      </c>
      <c r="AW189" s="335">
        <v>0</v>
      </c>
      <c r="AX189" s="336">
        <v>160</v>
      </c>
      <c r="AY189" s="354">
        <f t="shared" si="81"/>
        <v>-106</v>
      </c>
      <c r="AZ189" s="354">
        <f t="shared" si="81"/>
        <v>-27</v>
      </c>
      <c r="BA189" s="354">
        <f t="shared" si="81"/>
        <v>-24</v>
      </c>
      <c r="BB189" s="354">
        <f t="shared" si="80"/>
        <v>-4</v>
      </c>
      <c r="BC189" s="354">
        <f t="shared" si="80"/>
        <v>1</v>
      </c>
      <c r="BD189" s="354">
        <f t="shared" si="80"/>
        <v>0</v>
      </c>
      <c r="BE189" s="354">
        <f t="shared" si="80"/>
        <v>0</v>
      </c>
      <c r="BF189" s="354">
        <f t="shared" si="80"/>
        <v>0</v>
      </c>
      <c r="BG189" s="354">
        <f t="shared" si="80"/>
        <v>-160</v>
      </c>
      <c r="BH189" s="317"/>
      <c r="BI189" s="355">
        <f t="shared" si="77"/>
        <v>1</v>
      </c>
      <c r="BJ189" s="355">
        <f t="shared" si="78"/>
        <v>0</v>
      </c>
      <c r="BK189" s="337">
        <v>383312.26</v>
      </c>
      <c r="BL189" s="129">
        <f t="shared" si="69"/>
        <v>383312.26</v>
      </c>
      <c r="BM189" s="340">
        <v>370615.5033333333</v>
      </c>
      <c r="BN189" s="129">
        <f t="shared" si="70"/>
        <v>370615.5033333333</v>
      </c>
      <c r="BO189" s="339">
        <v>512858.57888888888</v>
      </c>
      <c r="BP189" s="129">
        <f t="shared" si="71"/>
        <v>512858.57888888888</v>
      </c>
      <c r="BQ189" s="339">
        <v>569265.86666666658</v>
      </c>
      <c r="BR189" s="129">
        <f t="shared" si="72"/>
        <v>569265.86666666658</v>
      </c>
      <c r="BS189" s="339">
        <v>290594.99555555551</v>
      </c>
      <c r="BT189" s="129">
        <f t="shared" si="73"/>
        <v>290594.99555555551</v>
      </c>
      <c r="BU189" s="342">
        <v>205187.39111111106</v>
      </c>
      <c r="BV189" s="129">
        <f t="shared" si="74"/>
        <v>205187.39111111106</v>
      </c>
      <c r="BW189" s="343">
        <v>5250</v>
      </c>
      <c r="BX189" s="345">
        <f t="shared" si="79"/>
        <v>5250</v>
      </c>
      <c r="BY189" s="343">
        <v>45526.931527186454</v>
      </c>
      <c r="BZ189" s="129">
        <f t="shared" si="68"/>
        <v>45526.931527186454</v>
      </c>
      <c r="CA189" s="326"/>
      <c r="CB189" s="325"/>
    </row>
    <row r="190" spans="1:80" x14ac:dyDescent="0.25">
      <c r="A190" s="124" t="s">
        <v>958</v>
      </c>
      <c r="B190" s="124" t="s">
        <v>959</v>
      </c>
      <c r="C190" s="319" t="s">
        <v>656</v>
      </c>
      <c r="D190" s="319" t="s">
        <v>578</v>
      </c>
      <c r="E190" s="125" t="s">
        <v>298</v>
      </c>
      <c r="F190" s="331">
        <v>57812.444444444445</v>
      </c>
      <c r="G190" s="348">
        <f t="shared" si="75"/>
        <v>57640</v>
      </c>
      <c r="H190" s="332">
        <v>398</v>
      </c>
      <c r="I190" s="353">
        <f t="shared" si="76"/>
        <v>322</v>
      </c>
      <c r="J190" s="333">
        <v>84.416888888888849</v>
      </c>
      <c r="K190" s="333">
        <v>66</v>
      </c>
      <c r="L190" s="317"/>
      <c r="M190" s="332">
        <v>3347</v>
      </c>
      <c r="N190" s="332">
        <v>8942</v>
      </c>
      <c r="O190" s="332">
        <v>19893</v>
      </c>
      <c r="P190" s="332">
        <v>10062</v>
      </c>
      <c r="Q190" s="332">
        <v>7176</v>
      </c>
      <c r="R190" s="332">
        <v>4545</v>
      </c>
      <c r="S190" s="332">
        <v>3334</v>
      </c>
      <c r="T190" s="332">
        <v>341</v>
      </c>
      <c r="U190" s="332">
        <v>57640</v>
      </c>
      <c r="V190" s="124"/>
      <c r="W190" s="351">
        <f t="shared" si="82"/>
        <v>5.806731436502429E-2</v>
      </c>
      <c r="X190" s="351">
        <f t="shared" si="83"/>
        <v>0.1551353226925746</v>
      </c>
      <c r="Y190" s="351">
        <f t="shared" si="84"/>
        <v>0.34512491325468425</v>
      </c>
      <c r="Z190" s="351">
        <f t="shared" si="85"/>
        <v>0.17456627342123526</v>
      </c>
      <c r="AA190" s="351">
        <f t="shared" si="86"/>
        <v>0.12449687716863289</v>
      </c>
      <c r="AB190" s="351">
        <f t="shared" si="87"/>
        <v>7.8851492019430952E-2</v>
      </c>
      <c r="AC190" s="351">
        <f t="shared" si="88"/>
        <v>5.7841776544066623E-2</v>
      </c>
      <c r="AD190" s="351">
        <f t="shared" si="89"/>
        <v>5.916030534351145E-3</v>
      </c>
      <c r="AE190" s="127"/>
      <c r="AF190" s="335">
        <v>-2</v>
      </c>
      <c r="AG190" s="335">
        <v>98</v>
      </c>
      <c r="AH190" s="335">
        <v>131</v>
      </c>
      <c r="AI190" s="335">
        <v>38</v>
      </c>
      <c r="AJ190" s="335">
        <v>38</v>
      </c>
      <c r="AK190" s="335">
        <v>19</v>
      </c>
      <c r="AL190" s="335">
        <v>30</v>
      </c>
      <c r="AM190" s="335">
        <v>0</v>
      </c>
      <c r="AN190" s="172">
        <v>352</v>
      </c>
      <c r="AO190" s="124"/>
      <c r="AP190" s="335">
        <v>-18</v>
      </c>
      <c r="AQ190" s="335">
        <v>6</v>
      </c>
      <c r="AR190" s="335">
        <v>12</v>
      </c>
      <c r="AS190" s="335">
        <v>11</v>
      </c>
      <c r="AT190" s="335">
        <v>17</v>
      </c>
      <c r="AU190" s="335">
        <v>1</v>
      </c>
      <c r="AV190" s="335">
        <v>3</v>
      </c>
      <c r="AW190" s="335">
        <v>-2</v>
      </c>
      <c r="AX190" s="336">
        <v>30</v>
      </c>
      <c r="AY190" s="354">
        <f t="shared" si="81"/>
        <v>18</v>
      </c>
      <c r="AZ190" s="354">
        <f t="shared" si="81"/>
        <v>-6</v>
      </c>
      <c r="BA190" s="354">
        <f t="shared" si="81"/>
        <v>-12</v>
      </c>
      <c r="BB190" s="354">
        <f t="shared" si="80"/>
        <v>-11</v>
      </c>
      <c r="BC190" s="354">
        <f t="shared" si="80"/>
        <v>-17</v>
      </c>
      <c r="BD190" s="354">
        <f t="shared" si="80"/>
        <v>-1</v>
      </c>
      <c r="BE190" s="354">
        <f t="shared" si="80"/>
        <v>-3</v>
      </c>
      <c r="BF190" s="354">
        <f t="shared" si="80"/>
        <v>2</v>
      </c>
      <c r="BG190" s="354">
        <f t="shared" si="80"/>
        <v>-30</v>
      </c>
      <c r="BH190" s="317"/>
      <c r="BI190" s="355">
        <f t="shared" si="77"/>
        <v>0.8</v>
      </c>
      <c r="BJ190" s="355">
        <f t="shared" si="78"/>
        <v>0.19999999999999996</v>
      </c>
      <c r="BK190" s="337">
        <v>552404.61866666656</v>
      </c>
      <c r="BL190" s="129">
        <f t="shared" si="69"/>
        <v>552404.61866666656</v>
      </c>
      <c r="BM190" s="340">
        <v>489205.35199999996</v>
      </c>
      <c r="BN190" s="129">
        <f t="shared" si="70"/>
        <v>489205.35199999996</v>
      </c>
      <c r="BO190" s="339">
        <v>492311.01511111122</v>
      </c>
      <c r="BP190" s="129">
        <f t="shared" si="71"/>
        <v>492311.01511111122</v>
      </c>
      <c r="BQ190" s="339">
        <v>448533.97333333339</v>
      </c>
      <c r="BR190" s="129">
        <f t="shared" si="72"/>
        <v>448533.97333333339</v>
      </c>
      <c r="BS190" s="339">
        <v>410707.92355555552</v>
      </c>
      <c r="BT190" s="129">
        <f t="shared" si="73"/>
        <v>410707.92355555552</v>
      </c>
      <c r="BU190" s="342">
        <v>324793.98933333333</v>
      </c>
      <c r="BV190" s="129">
        <f t="shared" si="74"/>
        <v>324793.98933333333</v>
      </c>
      <c r="BW190" s="343">
        <v>309269.97131377773</v>
      </c>
      <c r="BX190" s="345">
        <f t="shared" si="79"/>
        <v>309269.97131377773</v>
      </c>
      <c r="BY190" s="343">
        <v>218976.79720075233</v>
      </c>
      <c r="BZ190" s="129">
        <f t="shared" si="68"/>
        <v>218976.79720075233</v>
      </c>
      <c r="CA190" s="326"/>
      <c r="CB190" s="325"/>
    </row>
    <row r="191" spans="1:80" x14ac:dyDescent="0.25">
      <c r="A191" s="124" t="s">
        <v>960</v>
      </c>
      <c r="B191" s="124" t="s">
        <v>961</v>
      </c>
      <c r="C191" s="319" t="s">
        <v>625</v>
      </c>
      <c r="D191" s="319" t="s">
        <v>563</v>
      </c>
      <c r="E191" s="125" t="s">
        <v>299</v>
      </c>
      <c r="F191" s="331">
        <v>43226.222222222219</v>
      </c>
      <c r="G191" s="348">
        <f t="shared" si="75"/>
        <v>51094</v>
      </c>
      <c r="H191" s="332">
        <v>441</v>
      </c>
      <c r="I191" s="353">
        <f t="shared" si="76"/>
        <v>562</v>
      </c>
      <c r="J191" s="333">
        <v>296.98400000000004</v>
      </c>
      <c r="K191" s="333">
        <v>131</v>
      </c>
      <c r="L191" s="317"/>
      <c r="M191" s="332">
        <v>13549</v>
      </c>
      <c r="N191" s="332">
        <v>12623</v>
      </c>
      <c r="O191" s="332">
        <v>12868</v>
      </c>
      <c r="P191" s="332">
        <v>6808</v>
      </c>
      <c r="Q191" s="332">
        <v>3285</v>
      </c>
      <c r="R191" s="332">
        <v>1489</v>
      </c>
      <c r="S191" s="332">
        <v>415</v>
      </c>
      <c r="T191" s="332">
        <v>57</v>
      </c>
      <c r="U191" s="332">
        <v>51094</v>
      </c>
      <c r="V191" s="124"/>
      <c r="W191" s="351">
        <f t="shared" si="82"/>
        <v>0.26517790738638586</v>
      </c>
      <c r="X191" s="351">
        <f t="shared" si="83"/>
        <v>0.24705444866324813</v>
      </c>
      <c r="Y191" s="351">
        <f t="shared" si="84"/>
        <v>0.25184953223470469</v>
      </c>
      <c r="Z191" s="351">
        <f t="shared" si="85"/>
        <v>0.13324460797745333</v>
      </c>
      <c r="AA191" s="351">
        <f t="shared" si="86"/>
        <v>6.4293263396876341E-2</v>
      </c>
      <c r="AB191" s="351">
        <f t="shared" si="87"/>
        <v>2.9142365052648059E-2</v>
      </c>
      <c r="AC191" s="351">
        <f t="shared" si="88"/>
        <v>8.1222844169569815E-3</v>
      </c>
      <c r="AD191" s="351">
        <f t="shared" si="89"/>
        <v>1.1155908717266215E-3</v>
      </c>
      <c r="AE191" s="127"/>
      <c r="AF191" s="335">
        <v>116</v>
      </c>
      <c r="AG191" s="335">
        <v>213</v>
      </c>
      <c r="AH191" s="335">
        <v>109</v>
      </c>
      <c r="AI191" s="335">
        <v>72</v>
      </c>
      <c r="AJ191" s="335">
        <v>48</v>
      </c>
      <c r="AK191" s="335">
        <v>13</v>
      </c>
      <c r="AL191" s="335">
        <v>0</v>
      </c>
      <c r="AM191" s="335">
        <v>0</v>
      </c>
      <c r="AN191" s="172">
        <v>571</v>
      </c>
      <c r="AO191" s="124"/>
      <c r="AP191" s="335">
        <v>-26</v>
      </c>
      <c r="AQ191" s="335">
        <v>13</v>
      </c>
      <c r="AR191" s="335">
        <v>3</v>
      </c>
      <c r="AS191" s="335">
        <v>3</v>
      </c>
      <c r="AT191" s="335">
        <v>10</v>
      </c>
      <c r="AU191" s="335">
        <v>4</v>
      </c>
      <c r="AV191" s="335">
        <v>3</v>
      </c>
      <c r="AW191" s="335">
        <v>-1</v>
      </c>
      <c r="AX191" s="336">
        <v>9</v>
      </c>
      <c r="AY191" s="354">
        <f t="shared" si="81"/>
        <v>26</v>
      </c>
      <c r="AZ191" s="354">
        <f t="shared" si="81"/>
        <v>-13</v>
      </c>
      <c r="BA191" s="354">
        <f t="shared" si="81"/>
        <v>-3</v>
      </c>
      <c r="BB191" s="354">
        <f t="shared" si="80"/>
        <v>-3</v>
      </c>
      <c r="BC191" s="354">
        <f t="shared" si="80"/>
        <v>-10</v>
      </c>
      <c r="BD191" s="354">
        <f t="shared" si="80"/>
        <v>-4</v>
      </c>
      <c r="BE191" s="354">
        <f t="shared" si="80"/>
        <v>-3</v>
      </c>
      <c r="BF191" s="354">
        <f t="shared" si="80"/>
        <v>1</v>
      </c>
      <c r="BG191" s="354">
        <f t="shared" si="80"/>
        <v>-9</v>
      </c>
      <c r="BH191" s="317"/>
      <c r="BI191" s="355">
        <f t="shared" si="77"/>
        <v>0.8</v>
      </c>
      <c r="BJ191" s="355">
        <f t="shared" si="78"/>
        <v>0.19999999999999996</v>
      </c>
      <c r="BK191" s="337">
        <v>521829.18933333328</v>
      </c>
      <c r="BL191" s="129">
        <f t="shared" si="69"/>
        <v>521829.18933333328</v>
      </c>
      <c r="BM191" s="340">
        <v>619299.74222222215</v>
      </c>
      <c r="BN191" s="129">
        <f t="shared" si="70"/>
        <v>619299.74222222215</v>
      </c>
      <c r="BO191" s="339">
        <v>390101.16533333343</v>
      </c>
      <c r="BP191" s="129">
        <f t="shared" si="71"/>
        <v>390101.16533333343</v>
      </c>
      <c r="BQ191" s="339">
        <v>500718.18666666665</v>
      </c>
      <c r="BR191" s="129">
        <f t="shared" si="72"/>
        <v>500718.18666666665</v>
      </c>
      <c r="BS191" s="339">
        <v>323224.65422222228</v>
      </c>
      <c r="BT191" s="129">
        <f t="shared" si="73"/>
        <v>323224.65422222228</v>
      </c>
      <c r="BU191" s="342">
        <v>671775.27822222223</v>
      </c>
      <c r="BV191" s="129">
        <f t="shared" si="74"/>
        <v>671775.27822222223</v>
      </c>
      <c r="BW191" s="343">
        <v>454607.68265955563</v>
      </c>
      <c r="BX191" s="345">
        <f t="shared" si="79"/>
        <v>454607.68265955563</v>
      </c>
      <c r="BY191" s="343">
        <v>405107.25819775747</v>
      </c>
      <c r="BZ191" s="129">
        <f t="shared" si="68"/>
        <v>405107.25819775747</v>
      </c>
      <c r="CA191" s="326"/>
      <c r="CB191" s="325"/>
    </row>
    <row r="192" spans="1:80" x14ac:dyDescent="0.25">
      <c r="A192" s="124" t="s">
        <v>962</v>
      </c>
      <c r="B192" s="124" t="s">
        <v>963</v>
      </c>
      <c r="C192" s="319"/>
      <c r="D192" s="319" t="s">
        <v>589</v>
      </c>
      <c r="E192" s="125" t="s">
        <v>300</v>
      </c>
      <c r="F192" s="331">
        <v>59841.000000000007</v>
      </c>
      <c r="G192" s="348">
        <f t="shared" si="75"/>
        <v>75475</v>
      </c>
      <c r="H192" s="332">
        <v>937</v>
      </c>
      <c r="I192" s="353">
        <f t="shared" si="76"/>
        <v>335</v>
      </c>
      <c r="J192" s="333">
        <v>72.74711111111111</v>
      </c>
      <c r="K192" s="333">
        <v>69</v>
      </c>
      <c r="L192" s="317"/>
      <c r="M192" s="332">
        <v>35335</v>
      </c>
      <c r="N192" s="332">
        <v>15583</v>
      </c>
      <c r="O192" s="332">
        <v>11177</v>
      </c>
      <c r="P192" s="332">
        <v>7544</v>
      </c>
      <c r="Q192" s="332">
        <v>3743</v>
      </c>
      <c r="R192" s="332">
        <v>1546</v>
      </c>
      <c r="S192" s="332">
        <v>517</v>
      </c>
      <c r="T192" s="332">
        <v>30</v>
      </c>
      <c r="U192" s="332">
        <v>75475</v>
      </c>
      <c r="V192" s="124"/>
      <c r="W192" s="351">
        <f t="shared" si="82"/>
        <v>0.46816826763829084</v>
      </c>
      <c r="X192" s="351">
        <f t="shared" si="83"/>
        <v>0.2064657171248758</v>
      </c>
      <c r="Y192" s="351">
        <f t="shared" si="84"/>
        <v>0.14808877111626367</v>
      </c>
      <c r="Z192" s="351">
        <f t="shared" si="85"/>
        <v>9.9953627028817493E-2</v>
      </c>
      <c r="AA192" s="351">
        <f t="shared" si="86"/>
        <v>4.9592580324610801E-2</v>
      </c>
      <c r="AB192" s="351">
        <f t="shared" si="87"/>
        <v>2.0483603842331898E-2</v>
      </c>
      <c r="AC192" s="351">
        <f t="shared" si="88"/>
        <v>6.8499503146737329E-3</v>
      </c>
      <c r="AD192" s="351">
        <f t="shared" si="89"/>
        <v>3.9748261013580657E-4</v>
      </c>
      <c r="AE192" s="127"/>
      <c r="AF192" s="335">
        <v>52</v>
      </c>
      <c r="AG192" s="335">
        <v>126</v>
      </c>
      <c r="AH192" s="335">
        <v>39</v>
      </c>
      <c r="AI192" s="335">
        <v>78</v>
      </c>
      <c r="AJ192" s="335">
        <v>33</v>
      </c>
      <c r="AK192" s="335">
        <v>31</v>
      </c>
      <c r="AL192" s="335">
        <v>7</v>
      </c>
      <c r="AM192" s="335">
        <v>0</v>
      </c>
      <c r="AN192" s="172">
        <v>366</v>
      </c>
      <c r="AO192" s="124"/>
      <c r="AP192" s="335">
        <v>5</v>
      </c>
      <c r="AQ192" s="335">
        <v>22</v>
      </c>
      <c r="AR192" s="335">
        <v>-17</v>
      </c>
      <c r="AS192" s="335">
        <v>6</v>
      </c>
      <c r="AT192" s="335">
        <v>11</v>
      </c>
      <c r="AU192" s="335">
        <v>5</v>
      </c>
      <c r="AV192" s="335">
        <v>0</v>
      </c>
      <c r="AW192" s="335">
        <v>-1</v>
      </c>
      <c r="AX192" s="336">
        <v>31</v>
      </c>
      <c r="AY192" s="354">
        <f t="shared" si="81"/>
        <v>-5</v>
      </c>
      <c r="AZ192" s="354">
        <f t="shared" si="81"/>
        <v>-22</v>
      </c>
      <c r="BA192" s="354">
        <f t="shared" si="81"/>
        <v>17</v>
      </c>
      <c r="BB192" s="354">
        <f t="shared" si="80"/>
        <v>-6</v>
      </c>
      <c r="BC192" s="354">
        <f t="shared" si="80"/>
        <v>-11</v>
      </c>
      <c r="BD192" s="354">
        <f t="shared" si="80"/>
        <v>-5</v>
      </c>
      <c r="BE192" s="354">
        <f t="shared" si="80"/>
        <v>0</v>
      </c>
      <c r="BF192" s="354">
        <f t="shared" si="80"/>
        <v>1</v>
      </c>
      <c r="BG192" s="354">
        <f t="shared" si="80"/>
        <v>-31</v>
      </c>
      <c r="BH192" s="317"/>
      <c r="BI192" s="355">
        <f t="shared" si="77"/>
        <v>1</v>
      </c>
      <c r="BJ192" s="355">
        <f t="shared" si="78"/>
        <v>0</v>
      </c>
      <c r="BK192" s="337">
        <v>518918.76666666672</v>
      </c>
      <c r="BL192" s="129">
        <f t="shared" si="69"/>
        <v>518918.76666666672</v>
      </c>
      <c r="BM192" s="340">
        <v>679518.35111111111</v>
      </c>
      <c r="BN192" s="129">
        <f t="shared" si="70"/>
        <v>679518.35111111111</v>
      </c>
      <c r="BO192" s="339">
        <v>570141.38888888888</v>
      </c>
      <c r="BP192" s="129">
        <f t="shared" si="71"/>
        <v>570141.38888888888</v>
      </c>
      <c r="BQ192" s="339">
        <v>503291.33333333331</v>
      </c>
      <c r="BR192" s="129">
        <f t="shared" si="72"/>
        <v>503291.33333333331</v>
      </c>
      <c r="BS192" s="339">
        <v>365050.72888888884</v>
      </c>
      <c r="BT192" s="129">
        <f t="shared" si="73"/>
        <v>365050.72888888884</v>
      </c>
      <c r="BU192" s="342">
        <v>518080.01777777774</v>
      </c>
      <c r="BV192" s="129">
        <f t="shared" si="74"/>
        <v>518080.01777777774</v>
      </c>
      <c r="BW192" s="343">
        <v>52400.434719999917</v>
      </c>
      <c r="BX192" s="345">
        <f t="shared" si="79"/>
        <v>52400.434719999917</v>
      </c>
      <c r="BY192" s="343">
        <v>20650</v>
      </c>
      <c r="BZ192" s="129">
        <f t="shared" si="68"/>
        <v>20650</v>
      </c>
      <c r="CA192" s="326"/>
      <c r="CB192" s="325"/>
    </row>
    <row r="193" spans="1:80" x14ac:dyDescent="0.25">
      <c r="A193" s="124" t="s">
        <v>964</v>
      </c>
      <c r="B193" s="124" t="s">
        <v>965</v>
      </c>
      <c r="C193" s="319" t="s">
        <v>638</v>
      </c>
      <c r="D193" s="319" t="s">
        <v>578</v>
      </c>
      <c r="E193" s="125" t="s">
        <v>301</v>
      </c>
      <c r="F193" s="331">
        <v>48301.555555555555</v>
      </c>
      <c r="G193" s="348">
        <f t="shared" si="75"/>
        <v>54801</v>
      </c>
      <c r="H193" s="332">
        <v>482</v>
      </c>
      <c r="I193" s="353">
        <f t="shared" si="76"/>
        <v>560</v>
      </c>
      <c r="J193" s="333">
        <v>327.57155555555562</v>
      </c>
      <c r="K193" s="333">
        <v>109</v>
      </c>
      <c r="L193" s="317"/>
      <c r="M193" s="332">
        <v>11848</v>
      </c>
      <c r="N193" s="332">
        <v>14371</v>
      </c>
      <c r="O193" s="332">
        <v>11479</v>
      </c>
      <c r="P193" s="332">
        <v>8913</v>
      </c>
      <c r="Q193" s="332">
        <v>4817</v>
      </c>
      <c r="R193" s="332">
        <v>2244</v>
      </c>
      <c r="S193" s="332">
        <v>1047</v>
      </c>
      <c r="T193" s="332">
        <v>82</v>
      </c>
      <c r="U193" s="332">
        <v>54801</v>
      </c>
      <c r="V193" s="124"/>
      <c r="W193" s="351">
        <f t="shared" si="82"/>
        <v>0.21620043429864419</v>
      </c>
      <c r="X193" s="351">
        <f t="shared" si="83"/>
        <v>0.26223974015072715</v>
      </c>
      <c r="Y193" s="351">
        <f t="shared" si="84"/>
        <v>0.20946698052955237</v>
      </c>
      <c r="Z193" s="351">
        <f t="shared" si="85"/>
        <v>0.16264301746318499</v>
      </c>
      <c r="AA193" s="351">
        <f t="shared" si="86"/>
        <v>8.7899855842046681E-2</v>
      </c>
      <c r="AB193" s="351">
        <f t="shared" si="87"/>
        <v>4.0948157880330648E-2</v>
      </c>
      <c r="AC193" s="351">
        <f t="shared" si="88"/>
        <v>1.9105490775715772E-2</v>
      </c>
      <c r="AD193" s="351">
        <f t="shared" si="89"/>
        <v>1.4963230597981789E-3</v>
      </c>
      <c r="AE193" s="127"/>
      <c r="AF193" s="335">
        <v>110</v>
      </c>
      <c r="AG193" s="335">
        <v>72</v>
      </c>
      <c r="AH193" s="335">
        <v>102</v>
      </c>
      <c r="AI193" s="335">
        <v>77</v>
      </c>
      <c r="AJ193" s="335">
        <v>39</v>
      </c>
      <c r="AK193" s="335">
        <v>31</v>
      </c>
      <c r="AL193" s="335">
        <v>8</v>
      </c>
      <c r="AM193" s="335">
        <v>0</v>
      </c>
      <c r="AN193" s="172">
        <v>439</v>
      </c>
      <c r="AO193" s="124"/>
      <c r="AP193" s="335">
        <v>-29</v>
      </c>
      <c r="AQ193" s="335">
        <v>-27</v>
      </c>
      <c r="AR193" s="335">
        <v>-11</v>
      </c>
      <c r="AS193" s="335">
        <v>-20</v>
      </c>
      <c r="AT193" s="335">
        <v>-16</v>
      </c>
      <c r="AU193" s="335">
        <v>-6</v>
      </c>
      <c r="AV193" s="335">
        <v>-13</v>
      </c>
      <c r="AW193" s="335">
        <v>1</v>
      </c>
      <c r="AX193" s="336">
        <v>-121</v>
      </c>
      <c r="AY193" s="354">
        <f t="shared" si="81"/>
        <v>29</v>
      </c>
      <c r="AZ193" s="354">
        <f t="shared" si="81"/>
        <v>27</v>
      </c>
      <c r="BA193" s="354">
        <f t="shared" si="81"/>
        <v>11</v>
      </c>
      <c r="BB193" s="354">
        <f t="shared" si="80"/>
        <v>20</v>
      </c>
      <c r="BC193" s="354">
        <f t="shared" si="80"/>
        <v>16</v>
      </c>
      <c r="BD193" s="354">
        <f t="shared" si="80"/>
        <v>6</v>
      </c>
      <c r="BE193" s="354">
        <f t="shared" si="80"/>
        <v>13</v>
      </c>
      <c r="BF193" s="354">
        <f t="shared" si="80"/>
        <v>-1</v>
      </c>
      <c r="BG193" s="354">
        <f t="shared" si="80"/>
        <v>121</v>
      </c>
      <c r="BH193" s="317"/>
      <c r="BI193" s="355">
        <f t="shared" si="77"/>
        <v>0.8</v>
      </c>
      <c r="BJ193" s="355">
        <f t="shared" si="78"/>
        <v>0.19999999999999996</v>
      </c>
      <c r="BK193" s="337">
        <v>349762.4426666667</v>
      </c>
      <c r="BL193" s="129">
        <f t="shared" si="69"/>
        <v>349762.4426666667</v>
      </c>
      <c r="BM193" s="340">
        <v>261916.02577777777</v>
      </c>
      <c r="BN193" s="129">
        <f t="shared" si="70"/>
        <v>261916.02577777777</v>
      </c>
      <c r="BO193" s="339">
        <v>93857.19200000001</v>
      </c>
      <c r="BP193" s="129">
        <f t="shared" si="71"/>
        <v>93857.19200000001</v>
      </c>
      <c r="BQ193" s="339">
        <v>561705.91999999981</v>
      </c>
      <c r="BR193" s="129">
        <f t="shared" si="72"/>
        <v>561705.91999999981</v>
      </c>
      <c r="BS193" s="339">
        <v>406972.44977777783</v>
      </c>
      <c r="BT193" s="129">
        <f t="shared" si="73"/>
        <v>406972.44977777783</v>
      </c>
      <c r="BU193" s="342">
        <v>411015.77066666668</v>
      </c>
      <c r="BV193" s="129">
        <f t="shared" si="74"/>
        <v>411015.77066666668</v>
      </c>
      <c r="BW193" s="343">
        <v>214068.74571377775</v>
      </c>
      <c r="BX193" s="345">
        <f t="shared" si="79"/>
        <v>214068.74571377775</v>
      </c>
      <c r="BY193" s="343">
        <v>117534.75424713202</v>
      </c>
      <c r="BZ193" s="129">
        <f t="shared" si="68"/>
        <v>117534.75424713202</v>
      </c>
      <c r="CA193" s="326"/>
      <c r="CB193" s="325"/>
    </row>
    <row r="194" spans="1:80" x14ac:dyDescent="0.25">
      <c r="A194" s="124" t="s">
        <v>966</v>
      </c>
      <c r="B194" s="124" t="s">
        <v>967</v>
      </c>
      <c r="C194" s="319"/>
      <c r="D194" s="319" t="s">
        <v>604</v>
      </c>
      <c r="E194" s="125" t="s">
        <v>302</v>
      </c>
      <c r="F194" s="331">
        <v>92080.444444444453</v>
      </c>
      <c r="G194" s="348">
        <f t="shared" si="75"/>
        <v>96501</v>
      </c>
      <c r="H194" s="332">
        <v>216</v>
      </c>
      <c r="I194" s="353">
        <f t="shared" si="76"/>
        <v>679</v>
      </c>
      <c r="J194" s="333">
        <v>273.78933333333327</v>
      </c>
      <c r="K194" s="333">
        <v>105</v>
      </c>
      <c r="L194" s="317"/>
      <c r="M194" s="332">
        <v>13338</v>
      </c>
      <c r="N194" s="332">
        <v>20998</v>
      </c>
      <c r="O194" s="332">
        <v>22673</v>
      </c>
      <c r="P194" s="332">
        <v>17105</v>
      </c>
      <c r="Q194" s="332">
        <v>12524</v>
      </c>
      <c r="R194" s="332">
        <v>6290</v>
      </c>
      <c r="S194" s="332">
        <v>3296</v>
      </c>
      <c r="T194" s="332">
        <v>277</v>
      </c>
      <c r="U194" s="332">
        <v>96501</v>
      </c>
      <c r="V194" s="124"/>
      <c r="W194" s="351">
        <f t="shared" si="82"/>
        <v>0.13821618428824572</v>
      </c>
      <c r="X194" s="351">
        <f t="shared" si="83"/>
        <v>0.21759360006632056</v>
      </c>
      <c r="Y194" s="351">
        <f t="shared" si="84"/>
        <v>0.23495093315095181</v>
      </c>
      <c r="Z194" s="351">
        <f t="shared" si="85"/>
        <v>0.17725204920156268</v>
      </c>
      <c r="AA194" s="351">
        <f t="shared" si="86"/>
        <v>0.12978103853846074</v>
      </c>
      <c r="AB194" s="351">
        <f t="shared" si="87"/>
        <v>6.5180671702883913E-2</v>
      </c>
      <c r="AC194" s="351">
        <f t="shared" si="88"/>
        <v>3.4155086475787813E-2</v>
      </c>
      <c r="AD194" s="351">
        <f t="shared" si="89"/>
        <v>2.8704365757867794E-3</v>
      </c>
      <c r="AE194" s="127"/>
      <c r="AF194" s="335">
        <v>79</v>
      </c>
      <c r="AG194" s="335">
        <v>202</v>
      </c>
      <c r="AH194" s="335">
        <v>217</v>
      </c>
      <c r="AI194" s="335">
        <v>82</v>
      </c>
      <c r="AJ194" s="335">
        <v>87</v>
      </c>
      <c r="AK194" s="335">
        <v>36</v>
      </c>
      <c r="AL194" s="335">
        <v>22</v>
      </c>
      <c r="AM194" s="335">
        <v>2</v>
      </c>
      <c r="AN194" s="172">
        <v>727</v>
      </c>
      <c r="AO194" s="124"/>
      <c r="AP194" s="335">
        <v>14</v>
      </c>
      <c r="AQ194" s="335">
        <v>22</v>
      </c>
      <c r="AR194" s="335">
        <v>2</v>
      </c>
      <c r="AS194" s="335">
        <v>7</v>
      </c>
      <c r="AT194" s="335">
        <v>-6</v>
      </c>
      <c r="AU194" s="335">
        <v>6</v>
      </c>
      <c r="AV194" s="335">
        <v>3</v>
      </c>
      <c r="AW194" s="335">
        <v>0</v>
      </c>
      <c r="AX194" s="336">
        <v>48</v>
      </c>
      <c r="AY194" s="354">
        <f t="shared" si="81"/>
        <v>-14</v>
      </c>
      <c r="AZ194" s="354">
        <f t="shared" si="81"/>
        <v>-22</v>
      </c>
      <c r="BA194" s="354">
        <f t="shared" si="81"/>
        <v>-2</v>
      </c>
      <c r="BB194" s="354">
        <f t="shared" si="80"/>
        <v>-7</v>
      </c>
      <c r="BC194" s="354">
        <f t="shared" si="80"/>
        <v>6</v>
      </c>
      <c r="BD194" s="354">
        <f t="shared" si="80"/>
        <v>-6</v>
      </c>
      <c r="BE194" s="354">
        <f t="shared" si="80"/>
        <v>-3</v>
      </c>
      <c r="BF194" s="354">
        <f t="shared" si="80"/>
        <v>0</v>
      </c>
      <c r="BG194" s="354">
        <f t="shared" si="80"/>
        <v>-48</v>
      </c>
      <c r="BH194" s="317"/>
      <c r="BI194" s="355">
        <f t="shared" si="77"/>
        <v>1</v>
      </c>
      <c r="BJ194" s="355">
        <f t="shared" si="78"/>
        <v>0</v>
      </c>
      <c r="BK194" s="337">
        <v>1145139.3799999999</v>
      </c>
      <c r="BL194" s="129">
        <f t="shared" si="69"/>
        <v>1145139.3799999999</v>
      </c>
      <c r="BM194" s="340">
        <v>929025.79111111118</v>
      </c>
      <c r="BN194" s="129">
        <f t="shared" si="70"/>
        <v>929025.79111111118</v>
      </c>
      <c r="BO194" s="339">
        <v>934742.18666666676</v>
      </c>
      <c r="BP194" s="129">
        <f t="shared" si="71"/>
        <v>934742.18666666676</v>
      </c>
      <c r="BQ194" s="339">
        <v>1064056</v>
      </c>
      <c r="BR194" s="129">
        <f t="shared" si="72"/>
        <v>1064056</v>
      </c>
      <c r="BS194" s="339">
        <v>1364432.1422222222</v>
      </c>
      <c r="BT194" s="129">
        <f t="shared" si="73"/>
        <v>1364432.1422222222</v>
      </c>
      <c r="BU194" s="342">
        <v>1145922.8666666667</v>
      </c>
      <c r="BV194" s="129">
        <f t="shared" si="74"/>
        <v>1145922.8666666667</v>
      </c>
      <c r="BW194" s="343">
        <v>515118.14483555563</v>
      </c>
      <c r="BX194" s="345">
        <f t="shared" si="79"/>
        <v>515118.14483555563</v>
      </c>
      <c r="BY194" s="343">
        <v>627665.41302309837</v>
      </c>
      <c r="BZ194" s="129">
        <f t="shared" si="68"/>
        <v>627665.41302309837</v>
      </c>
      <c r="CA194" s="326"/>
      <c r="CB194" s="325"/>
    </row>
    <row r="195" spans="1:80" x14ac:dyDescent="0.25">
      <c r="A195" s="124" t="s">
        <v>968</v>
      </c>
      <c r="B195" s="124" t="s">
        <v>969</v>
      </c>
      <c r="C195" s="319"/>
      <c r="D195" s="319" t="s">
        <v>733</v>
      </c>
      <c r="E195" s="125" t="s">
        <v>303</v>
      </c>
      <c r="F195" s="331">
        <v>75576.666666666657</v>
      </c>
      <c r="G195" s="348">
        <f t="shared" si="75"/>
        <v>98200</v>
      </c>
      <c r="H195" s="332">
        <v>1341</v>
      </c>
      <c r="I195" s="353">
        <f t="shared" si="76"/>
        <v>1027</v>
      </c>
      <c r="J195" s="333">
        <v>666.13777777777773</v>
      </c>
      <c r="K195" s="333">
        <v>228</v>
      </c>
      <c r="L195" s="317"/>
      <c r="M195" s="332">
        <v>50212</v>
      </c>
      <c r="N195" s="332">
        <v>15576</v>
      </c>
      <c r="O195" s="332">
        <v>19182</v>
      </c>
      <c r="P195" s="332">
        <v>7750</v>
      </c>
      <c r="Q195" s="332">
        <v>3831</v>
      </c>
      <c r="R195" s="332">
        <v>1256</v>
      </c>
      <c r="S195" s="332">
        <v>354</v>
      </c>
      <c r="T195" s="332">
        <v>39</v>
      </c>
      <c r="U195" s="332">
        <v>98200</v>
      </c>
      <c r="V195" s="124"/>
      <c r="W195" s="351">
        <f t="shared" si="82"/>
        <v>0.51132382892057027</v>
      </c>
      <c r="X195" s="351">
        <f t="shared" si="83"/>
        <v>0.15861507128309571</v>
      </c>
      <c r="Y195" s="351">
        <f t="shared" si="84"/>
        <v>0.19533604887983708</v>
      </c>
      <c r="Z195" s="351">
        <f t="shared" si="85"/>
        <v>7.8920570264765788E-2</v>
      </c>
      <c r="AA195" s="351">
        <f t="shared" si="86"/>
        <v>3.9012219959266806E-2</v>
      </c>
      <c r="AB195" s="351">
        <f t="shared" si="87"/>
        <v>1.2790224032586558E-2</v>
      </c>
      <c r="AC195" s="351">
        <f t="shared" si="88"/>
        <v>3.6048879837067209E-3</v>
      </c>
      <c r="AD195" s="351">
        <f t="shared" si="89"/>
        <v>3.9714867617107941E-4</v>
      </c>
      <c r="AE195" s="127"/>
      <c r="AF195" s="335">
        <v>275</v>
      </c>
      <c r="AG195" s="335">
        <v>165</v>
      </c>
      <c r="AH195" s="335">
        <v>252</v>
      </c>
      <c r="AI195" s="335">
        <v>143</v>
      </c>
      <c r="AJ195" s="335">
        <v>224</v>
      </c>
      <c r="AK195" s="335">
        <v>77</v>
      </c>
      <c r="AL195" s="335">
        <v>7</v>
      </c>
      <c r="AM195" s="335">
        <v>-2</v>
      </c>
      <c r="AN195" s="172">
        <v>1141</v>
      </c>
      <c r="AO195" s="124"/>
      <c r="AP195" s="335">
        <v>21</v>
      </c>
      <c r="AQ195" s="335">
        <v>18</v>
      </c>
      <c r="AR195" s="335">
        <v>40</v>
      </c>
      <c r="AS195" s="335">
        <v>18</v>
      </c>
      <c r="AT195" s="335">
        <v>15</v>
      </c>
      <c r="AU195" s="335">
        <v>0</v>
      </c>
      <c r="AV195" s="335">
        <v>3</v>
      </c>
      <c r="AW195" s="335">
        <v>-1</v>
      </c>
      <c r="AX195" s="336">
        <v>114</v>
      </c>
      <c r="AY195" s="354">
        <f t="shared" si="81"/>
        <v>-21</v>
      </c>
      <c r="AZ195" s="354">
        <f t="shared" si="81"/>
        <v>-18</v>
      </c>
      <c r="BA195" s="354">
        <f t="shared" si="81"/>
        <v>-40</v>
      </c>
      <c r="BB195" s="354">
        <f t="shared" si="80"/>
        <v>-18</v>
      </c>
      <c r="BC195" s="354">
        <f t="shared" si="80"/>
        <v>-15</v>
      </c>
      <c r="BD195" s="354">
        <f t="shared" si="80"/>
        <v>0</v>
      </c>
      <c r="BE195" s="354">
        <f t="shared" si="80"/>
        <v>-3</v>
      </c>
      <c r="BF195" s="354">
        <f t="shared" si="80"/>
        <v>1</v>
      </c>
      <c r="BG195" s="354">
        <f t="shared" si="80"/>
        <v>-114</v>
      </c>
      <c r="BH195" s="317"/>
      <c r="BI195" s="355">
        <f t="shared" si="77"/>
        <v>1</v>
      </c>
      <c r="BJ195" s="355">
        <f t="shared" si="78"/>
        <v>0</v>
      </c>
      <c r="BK195" s="337">
        <v>516839.89333333349</v>
      </c>
      <c r="BL195" s="129">
        <f t="shared" si="69"/>
        <v>516839.89333333349</v>
      </c>
      <c r="BM195" s="340">
        <v>335528.90333333332</v>
      </c>
      <c r="BN195" s="129">
        <f t="shared" si="70"/>
        <v>335528.90333333332</v>
      </c>
      <c r="BO195" s="339">
        <v>446915.04222222226</v>
      </c>
      <c r="BP195" s="129">
        <f t="shared" si="71"/>
        <v>446915.04222222226</v>
      </c>
      <c r="BQ195" s="339">
        <v>641057.7333333334</v>
      </c>
      <c r="BR195" s="129">
        <f t="shared" si="72"/>
        <v>641057.7333333334</v>
      </c>
      <c r="BS195" s="339">
        <v>562752.38444444444</v>
      </c>
      <c r="BT195" s="129">
        <f t="shared" si="73"/>
        <v>562752.38444444444</v>
      </c>
      <c r="BU195" s="342">
        <v>829057.80222222209</v>
      </c>
      <c r="BV195" s="129">
        <f t="shared" si="74"/>
        <v>829057.80222222209</v>
      </c>
      <c r="BW195" s="343">
        <v>424881.64504888881</v>
      </c>
      <c r="BX195" s="345">
        <f t="shared" si="79"/>
        <v>424881.64504888881</v>
      </c>
      <c r="BY195" s="343">
        <v>503860.03070321423</v>
      </c>
      <c r="BZ195" s="129">
        <f t="shared" si="68"/>
        <v>503860.03070321423</v>
      </c>
      <c r="CA195" s="326"/>
      <c r="CB195" s="325"/>
    </row>
    <row r="196" spans="1:80" x14ac:dyDescent="0.25">
      <c r="A196" s="124" t="s">
        <v>970</v>
      </c>
      <c r="B196" s="124" t="s">
        <v>971</v>
      </c>
      <c r="C196" s="319" t="s">
        <v>972</v>
      </c>
      <c r="D196" s="319" t="s">
        <v>611</v>
      </c>
      <c r="E196" s="139" t="s">
        <v>304</v>
      </c>
      <c r="F196" s="331">
        <v>24859.222222222223</v>
      </c>
      <c r="G196" s="348">
        <f t="shared" si="75"/>
        <v>28187</v>
      </c>
      <c r="H196" s="332">
        <v>250</v>
      </c>
      <c r="I196" s="353">
        <f t="shared" si="76"/>
        <v>234</v>
      </c>
      <c r="J196" s="333">
        <v>129.45199999999997</v>
      </c>
      <c r="K196" s="333">
        <v>125</v>
      </c>
      <c r="L196" s="319"/>
      <c r="M196" s="332">
        <v>6610</v>
      </c>
      <c r="N196" s="332">
        <v>7272</v>
      </c>
      <c r="O196" s="332">
        <v>6103</v>
      </c>
      <c r="P196" s="332">
        <v>3837</v>
      </c>
      <c r="Q196" s="332">
        <v>2328</v>
      </c>
      <c r="R196" s="332">
        <v>1244</v>
      </c>
      <c r="S196" s="332">
        <v>715</v>
      </c>
      <c r="T196" s="332">
        <v>78</v>
      </c>
      <c r="U196" s="332">
        <v>28187</v>
      </c>
      <c r="V196" s="124"/>
      <c r="W196" s="351">
        <f t="shared" si="82"/>
        <v>0.23450526838613545</v>
      </c>
      <c r="X196" s="351">
        <f t="shared" si="83"/>
        <v>0.25799127257246246</v>
      </c>
      <c r="Y196" s="351">
        <f t="shared" si="84"/>
        <v>0.2165182530953986</v>
      </c>
      <c r="Z196" s="351">
        <f t="shared" si="85"/>
        <v>0.13612658317664172</v>
      </c>
      <c r="AA196" s="351">
        <f t="shared" si="86"/>
        <v>8.2591265476992942E-2</v>
      </c>
      <c r="AB196" s="351">
        <f t="shared" si="87"/>
        <v>4.4133820555575264E-2</v>
      </c>
      <c r="AC196" s="351">
        <f t="shared" si="88"/>
        <v>2.5366303615141732E-2</v>
      </c>
      <c r="AD196" s="351">
        <f t="shared" si="89"/>
        <v>2.7672331216518254E-3</v>
      </c>
      <c r="AE196" s="127"/>
      <c r="AF196" s="335">
        <v>43</v>
      </c>
      <c r="AG196" s="335">
        <v>35</v>
      </c>
      <c r="AH196" s="335">
        <v>62</v>
      </c>
      <c r="AI196" s="335">
        <v>25</v>
      </c>
      <c r="AJ196" s="335">
        <v>40</v>
      </c>
      <c r="AK196" s="335">
        <v>12</v>
      </c>
      <c r="AL196" s="335">
        <v>16</v>
      </c>
      <c r="AM196" s="335">
        <v>1</v>
      </c>
      <c r="AN196" s="172">
        <v>234</v>
      </c>
      <c r="AO196" s="124"/>
      <c r="AP196" s="335">
        <v>-7</v>
      </c>
      <c r="AQ196" s="335">
        <v>7</v>
      </c>
      <c r="AR196" s="335">
        <v>3</v>
      </c>
      <c r="AS196" s="335">
        <v>-3</v>
      </c>
      <c r="AT196" s="335">
        <v>-3</v>
      </c>
      <c r="AU196" s="335">
        <v>-1</v>
      </c>
      <c r="AV196" s="335">
        <v>4</v>
      </c>
      <c r="AW196" s="335">
        <v>0</v>
      </c>
      <c r="AX196" s="336">
        <v>0</v>
      </c>
      <c r="AY196" s="354">
        <f t="shared" si="81"/>
        <v>7</v>
      </c>
      <c r="AZ196" s="354">
        <f t="shared" si="81"/>
        <v>-7</v>
      </c>
      <c r="BA196" s="354">
        <f t="shared" si="81"/>
        <v>-3</v>
      </c>
      <c r="BB196" s="354">
        <f t="shared" si="80"/>
        <v>3</v>
      </c>
      <c r="BC196" s="354">
        <f t="shared" si="80"/>
        <v>3</v>
      </c>
      <c r="BD196" s="354">
        <f t="shared" si="80"/>
        <v>1</v>
      </c>
      <c r="BE196" s="354">
        <f t="shared" si="80"/>
        <v>-4</v>
      </c>
      <c r="BF196" s="354">
        <f t="shared" si="80"/>
        <v>0</v>
      </c>
      <c r="BG196" s="354">
        <f t="shared" si="80"/>
        <v>0</v>
      </c>
      <c r="BH196" s="319"/>
      <c r="BI196" s="355">
        <f t="shared" si="77"/>
        <v>0.8</v>
      </c>
      <c r="BJ196" s="355">
        <f t="shared" si="78"/>
        <v>0.19999999999999996</v>
      </c>
      <c r="BK196" s="337">
        <v>91086.63466666668</v>
      </c>
      <c r="BL196" s="129">
        <f t="shared" si="69"/>
        <v>91086.63466666668</v>
      </c>
      <c r="BM196" s="340">
        <v>117430.37066666665</v>
      </c>
      <c r="BN196" s="129">
        <f t="shared" si="70"/>
        <v>117430.37066666665</v>
      </c>
      <c r="BO196" s="339">
        <v>178509.68800000002</v>
      </c>
      <c r="BP196" s="129">
        <f t="shared" si="71"/>
        <v>178509.68800000002</v>
      </c>
      <c r="BQ196" s="339">
        <v>127465.06666666665</v>
      </c>
      <c r="BR196" s="129">
        <f t="shared" si="72"/>
        <v>127465.06666666665</v>
      </c>
      <c r="BS196" s="339">
        <v>189168.08711111115</v>
      </c>
      <c r="BT196" s="129">
        <f t="shared" si="73"/>
        <v>189168.08711111115</v>
      </c>
      <c r="BU196" s="342">
        <v>264487.75111111108</v>
      </c>
      <c r="BV196" s="129">
        <f t="shared" si="74"/>
        <v>264487.75111111108</v>
      </c>
      <c r="BW196" s="343">
        <v>194966.83336533327</v>
      </c>
      <c r="BX196" s="345">
        <f t="shared" si="79"/>
        <v>194966.83336533327</v>
      </c>
      <c r="BY196" s="343">
        <v>253619.56679770479</v>
      </c>
      <c r="BZ196" s="129">
        <f t="shared" si="68"/>
        <v>253619.56679770479</v>
      </c>
      <c r="CA196" s="326"/>
      <c r="CB196" s="325"/>
    </row>
    <row r="197" spans="1:80" x14ac:dyDescent="0.25">
      <c r="A197" s="124" t="s">
        <v>973</v>
      </c>
      <c r="B197" s="124" t="s">
        <v>974</v>
      </c>
      <c r="C197" s="319" t="s">
        <v>614</v>
      </c>
      <c r="D197" s="319" t="s">
        <v>563</v>
      </c>
      <c r="E197" s="125" t="s">
        <v>305</v>
      </c>
      <c r="F197" s="331">
        <v>38388.555555555555</v>
      </c>
      <c r="G197" s="348">
        <f t="shared" si="75"/>
        <v>44500</v>
      </c>
      <c r="H197" s="332">
        <v>438</v>
      </c>
      <c r="I197" s="353">
        <f t="shared" si="76"/>
        <v>775</v>
      </c>
      <c r="J197" s="333">
        <v>629.77911111111098</v>
      </c>
      <c r="K197" s="333">
        <v>175</v>
      </c>
      <c r="L197" s="317"/>
      <c r="M197" s="332">
        <v>10090</v>
      </c>
      <c r="N197" s="332">
        <v>13736</v>
      </c>
      <c r="O197" s="332">
        <v>7582</v>
      </c>
      <c r="P197" s="332">
        <v>6290</v>
      </c>
      <c r="Q197" s="332">
        <v>4217</v>
      </c>
      <c r="R197" s="332">
        <v>1642</v>
      </c>
      <c r="S197" s="332">
        <v>893</v>
      </c>
      <c r="T197" s="332">
        <v>50</v>
      </c>
      <c r="U197" s="332">
        <v>44500</v>
      </c>
      <c r="V197" s="124"/>
      <c r="W197" s="351">
        <f t="shared" si="82"/>
        <v>0.22674157303370787</v>
      </c>
      <c r="X197" s="351">
        <f t="shared" si="83"/>
        <v>0.30867415730337078</v>
      </c>
      <c r="Y197" s="351">
        <f t="shared" si="84"/>
        <v>0.17038202247191012</v>
      </c>
      <c r="Z197" s="351">
        <f t="shared" si="85"/>
        <v>0.14134831460674158</v>
      </c>
      <c r="AA197" s="351">
        <f t="shared" si="86"/>
        <v>9.4764044943820222E-2</v>
      </c>
      <c r="AB197" s="351">
        <f t="shared" si="87"/>
        <v>3.689887640449438E-2</v>
      </c>
      <c r="AC197" s="351">
        <f t="shared" si="88"/>
        <v>2.0067415730337077E-2</v>
      </c>
      <c r="AD197" s="351">
        <f t="shared" si="89"/>
        <v>1.1235955056179776E-3</v>
      </c>
      <c r="AE197" s="127"/>
      <c r="AF197" s="335">
        <v>33</v>
      </c>
      <c r="AG197" s="335">
        <v>192</v>
      </c>
      <c r="AH197" s="335">
        <v>141</v>
      </c>
      <c r="AI197" s="335">
        <v>175</v>
      </c>
      <c r="AJ197" s="335">
        <v>171</v>
      </c>
      <c r="AK197" s="335">
        <v>86</v>
      </c>
      <c r="AL197" s="335">
        <v>6</v>
      </c>
      <c r="AM197" s="335">
        <v>0</v>
      </c>
      <c r="AN197" s="172">
        <v>804</v>
      </c>
      <c r="AO197" s="124"/>
      <c r="AP197" s="335">
        <v>5</v>
      </c>
      <c r="AQ197" s="335">
        <v>3</v>
      </c>
      <c r="AR197" s="335">
        <v>3</v>
      </c>
      <c r="AS197" s="335">
        <v>4</v>
      </c>
      <c r="AT197" s="335">
        <v>12</v>
      </c>
      <c r="AU197" s="335">
        <v>-4</v>
      </c>
      <c r="AV197" s="335">
        <v>5</v>
      </c>
      <c r="AW197" s="335">
        <v>1</v>
      </c>
      <c r="AX197" s="336">
        <v>29</v>
      </c>
      <c r="AY197" s="354">
        <f t="shared" si="81"/>
        <v>-5</v>
      </c>
      <c r="AZ197" s="354">
        <f t="shared" si="81"/>
        <v>-3</v>
      </c>
      <c r="BA197" s="354">
        <f t="shared" si="81"/>
        <v>-3</v>
      </c>
      <c r="BB197" s="354">
        <f t="shared" si="80"/>
        <v>-4</v>
      </c>
      <c r="BC197" s="354">
        <f t="shared" si="80"/>
        <v>-12</v>
      </c>
      <c r="BD197" s="354">
        <f t="shared" si="80"/>
        <v>4</v>
      </c>
      <c r="BE197" s="354">
        <f t="shared" si="80"/>
        <v>-5</v>
      </c>
      <c r="BF197" s="354">
        <f t="shared" si="80"/>
        <v>-1</v>
      </c>
      <c r="BG197" s="354">
        <f t="shared" si="80"/>
        <v>-29</v>
      </c>
      <c r="BH197" s="317"/>
      <c r="BI197" s="355">
        <f t="shared" si="77"/>
        <v>0.8</v>
      </c>
      <c r="BJ197" s="355">
        <f t="shared" si="78"/>
        <v>0.19999999999999996</v>
      </c>
      <c r="BK197" s="337">
        <v>226821.07200000004</v>
      </c>
      <c r="BL197" s="129">
        <f t="shared" si="69"/>
        <v>226821.07200000004</v>
      </c>
      <c r="BM197" s="340">
        <v>236497.86222222226</v>
      </c>
      <c r="BN197" s="129">
        <f t="shared" si="70"/>
        <v>236497.86222222226</v>
      </c>
      <c r="BO197" s="339">
        <v>459736.33066666685</v>
      </c>
      <c r="BP197" s="129">
        <f t="shared" si="71"/>
        <v>459736.33066666685</v>
      </c>
      <c r="BQ197" s="339">
        <v>472429.01333333331</v>
      </c>
      <c r="BR197" s="129">
        <f t="shared" si="72"/>
        <v>472429.01333333331</v>
      </c>
      <c r="BS197" s="339">
        <v>727581.9751111113</v>
      </c>
      <c r="BT197" s="129">
        <f t="shared" si="73"/>
        <v>727581.9751111113</v>
      </c>
      <c r="BU197" s="342">
        <v>650014.25066666678</v>
      </c>
      <c r="BV197" s="129">
        <f t="shared" si="74"/>
        <v>650014.25066666678</v>
      </c>
      <c r="BW197" s="343">
        <v>530690.46785422228</v>
      </c>
      <c r="BX197" s="345">
        <f t="shared" si="79"/>
        <v>530690.46785422228</v>
      </c>
      <c r="BY197" s="343">
        <v>996301.87079670269</v>
      </c>
      <c r="BZ197" s="129">
        <f t="shared" si="68"/>
        <v>996301.87079670269</v>
      </c>
      <c r="CA197" s="326"/>
      <c r="CB197" s="325"/>
    </row>
    <row r="198" spans="1:80" x14ac:dyDescent="0.25">
      <c r="A198" s="124" t="s">
        <v>975</v>
      </c>
      <c r="B198" s="124" t="s">
        <v>976</v>
      </c>
      <c r="C198" s="319" t="s">
        <v>715</v>
      </c>
      <c r="D198" s="319" t="s">
        <v>563</v>
      </c>
      <c r="E198" s="125" t="s">
        <v>306</v>
      </c>
      <c r="F198" s="331">
        <v>81506</v>
      </c>
      <c r="G198" s="348">
        <f t="shared" si="75"/>
        <v>97186</v>
      </c>
      <c r="H198" s="332">
        <v>569</v>
      </c>
      <c r="I198" s="353">
        <f t="shared" si="76"/>
        <v>807</v>
      </c>
      <c r="J198" s="333">
        <v>376.75377777777771</v>
      </c>
      <c r="K198" s="333">
        <v>182</v>
      </c>
      <c r="L198" s="317"/>
      <c r="M198" s="332">
        <v>31120</v>
      </c>
      <c r="N198" s="332">
        <v>21663</v>
      </c>
      <c r="O198" s="332">
        <v>23780</v>
      </c>
      <c r="P198" s="332">
        <v>11097</v>
      </c>
      <c r="Q198" s="332">
        <v>5632</v>
      </c>
      <c r="R198" s="332">
        <v>2545</v>
      </c>
      <c r="S198" s="332">
        <v>1266</v>
      </c>
      <c r="T198" s="332">
        <v>83</v>
      </c>
      <c r="U198" s="332">
        <v>97186</v>
      </c>
      <c r="V198" s="124"/>
      <c r="W198" s="351">
        <f t="shared" si="82"/>
        <v>0.32021072994052641</v>
      </c>
      <c r="X198" s="351">
        <f t="shared" si="83"/>
        <v>0.22290247566521926</v>
      </c>
      <c r="Y198" s="351">
        <f t="shared" si="84"/>
        <v>0.24468544852139196</v>
      </c>
      <c r="Z198" s="351">
        <f t="shared" si="85"/>
        <v>0.11418311279402384</v>
      </c>
      <c r="AA198" s="351">
        <f t="shared" si="86"/>
        <v>5.795073364476365E-2</v>
      </c>
      <c r="AB198" s="351">
        <f t="shared" si="87"/>
        <v>2.6186899347642664E-2</v>
      </c>
      <c r="AC198" s="351">
        <f t="shared" si="88"/>
        <v>1.3026567612619102E-2</v>
      </c>
      <c r="AD198" s="351">
        <f t="shared" si="89"/>
        <v>8.5403247381310064E-4</v>
      </c>
      <c r="AE198" s="127"/>
      <c r="AF198" s="335">
        <v>206</v>
      </c>
      <c r="AG198" s="335">
        <v>140</v>
      </c>
      <c r="AH198" s="335">
        <v>186</v>
      </c>
      <c r="AI198" s="335">
        <v>176</v>
      </c>
      <c r="AJ198" s="335">
        <v>27</v>
      </c>
      <c r="AK198" s="335">
        <v>37</v>
      </c>
      <c r="AL198" s="335">
        <v>1</v>
      </c>
      <c r="AM198" s="335">
        <v>1</v>
      </c>
      <c r="AN198" s="172">
        <v>774</v>
      </c>
      <c r="AO198" s="124"/>
      <c r="AP198" s="335">
        <v>-45</v>
      </c>
      <c r="AQ198" s="335">
        <v>31</v>
      </c>
      <c r="AR198" s="335">
        <v>-24</v>
      </c>
      <c r="AS198" s="335">
        <v>8</v>
      </c>
      <c r="AT198" s="335">
        <v>4</v>
      </c>
      <c r="AU198" s="335">
        <v>-4</v>
      </c>
      <c r="AV198" s="335">
        <v>-3</v>
      </c>
      <c r="AW198" s="335">
        <v>0</v>
      </c>
      <c r="AX198" s="336">
        <v>-33</v>
      </c>
      <c r="AY198" s="354">
        <f t="shared" si="81"/>
        <v>45</v>
      </c>
      <c r="AZ198" s="354">
        <f t="shared" si="81"/>
        <v>-31</v>
      </c>
      <c r="BA198" s="354">
        <f t="shared" si="81"/>
        <v>24</v>
      </c>
      <c r="BB198" s="354">
        <f t="shared" si="80"/>
        <v>-8</v>
      </c>
      <c r="BC198" s="354">
        <f t="shared" si="80"/>
        <v>-4</v>
      </c>
      <c r="BD198" s="354">
        <f t="shared" si="80"/>
        <v>4</v>
      </c>
      <c r="BE198" s="354">
        <f t="shared" si="80"/>
        <v>3</v>
      </c>
      <c r="BF198" s="354">
        <f t="shared" si="80"/>
        <v>0</v>
      </c>
      <c r="BG198" s="354">
        <f t="shared" si="80"/>
        <v>33</v>
      </c>
      <c r="BH198" s="317"/>
      <c r="BI198" s="355">
        <f t="shared" si="77"/>
        <v>0.8</v>
      </c>
      <c r="BJ198" s="355">
        <f t="shared" si="78"/>
        <v>0.19999999999999996</v>
      </c>
      <c r="BK198" s="337">
        <v>878116.09600000014</v>
      </c>
      <c r="BL198" s="129">
        <f t="shared" si="69"/>
        <v>878116.09600000014</v>
      </c>
      <c r="BM198" s="340">
        <v>492089.22311111121</v>
      </c>
      <c r="BN198" s="129">
        <f t="shared" si="70"/>
        <v>492089.22311111121</v>
      </c>
      <c r="BO198" s="339">
        <v>621615.24266666675</v>
      </c>
      <c r="BP198" s="129">
        <f t="shared" si="71"/>
        <v>621615.24266666675</v>
      </c>
      <c r="BQ198" s="339">
        <v>801820.05333333334</v>
      </c>
      <c r="BR198" s="129">
        <f t="shared" si="72"/>
        <v>801820.05333333334</v>
      </c>
      <c r="BS198" s="339">
        <v>1042194.1351111112</v>
      </c>
      <c r="BT198" s="129">
        <f t="shared" si="73"/>
        <v>1042194.1351111112</v>
      </c>
      <c r="BU198" s="342">
        <v>1059311.9537777777</v>
      </c>
      <c r="BV198" s="129">
        <f t="shared" si="74"/>
        <v>1059311.9537777777</v>
      </c>
      <c r="BW198" s="343">
        <v>689118.10800355556</v>
      </c>
      <c r="BX198" s="345">
        <f t="shared" si="79"/>
        <v>689118.10800355556</v>
      </c>
      <c r="BY198" s="343">
        <v>291531.60008099064</v>
      </c>
      <c r="BZ198" s="129">
        <f t="shared" si="68"/>
        <v>291531.60008099064</v>
      </c>
      <c r="CA198" s="326"/>
      <c r="CB198" s="325"/>
    </row>
    <row r="199" spans="1:80" x14ac:dyDescent="0.25">
      <c r="A199" s="124" t="s">
        <v>977</v>
      </c>
      <c r="B199" s="124" t="s">
        <v>978</v>
      </c>
      <c r="C199" s="319"/>
      <c r="D199" s="319" t="s">
        <v>733</v>
      </c>
      <c r="E199" s="125" t="s">
        <v>307</v>
      </c>
      <c r="F199" s="331">
        <v>128027.11111111109</v>
      </c>
      <c r="G199" s="348">
        <f t="shared" si="75"/>
        <v>153306</v>
      </c>
      <c r="H199" s="332">
        <v>1949</v>
      </c>
      <c r="I199" s="353">
        <f t="shared" si="76"/>
        <v>1181</v>
      </c>
      <c r="J199" s="333">
        <v>745.89155555555556</v>
      </c>
      <c r="K199" s="333">
        <v>339</v>
      </c>
      <c r="L199" s="317"/>
      <c r="M199" s="332">
        <v>70549</v>
      </c>
      <c r="N199" s="332">
        <v>24338</v>
      </c>
      <c r="O199" s="332">
        <v>19897</v>
      </c>
      <c r="P199" s="332">
        <v>16404</v>
      </c>
      <c r="Q199" s="332">
        <v>10755</v>
      </c>
      <c r="R199" s="332">
        <v>6681</v>
      </c>
      <c r="S199" s="332">
        <v>4153</v>
      </c>
      <c r="T199" s="332">
        <v>529</v>
      </c>
      <c r="U199" s="332">
        <v>153306</v>
      </c>
      <c r="V199" s="124"/>
      <c r="W199" s="351">
        <f t="shared" si="82"/>
        <v>0.46018420674989891</v>
      </c>
      <c r="X199" s="351">
        <f t="shared" si="83"/>
        <v>0.15875438665153355</v>
      </c>
      <c r="Y199" s="351">
        <f t="shared" si="84"/>
        <v>0.12978617927543606</v>
      </c>
      <c r="Z199" s="351">
        <f t="shared" si="85"/>
        <v>0.10700168290869241</v>
      </c>
      <c r="AA199" s="351">
        <f t="shared" si="86"/>
        <v>7.0153810027004812E-2</v>
      </c>
      <c r="AB199" s="351">
        <f t="shared" si="87"/>
        <v>4.3579507651363938E-2</v>
      </c>
      <c r="AC199" s="351">
        <f t="shared" si="88"/>
        <v>2.7089611626420363E-2</v>
      </c>
      <c r="AD199" s="351">
        <f t="shared" si="89"/>
        <v>3.4506151096499811E-3</v>
      </c>
      <c r="AE199" s="127"/>
      <c r="AF199" s="335">
        <v>-17</v>
      </c>
      <c r="AG199" s="335">
        <v>256</v>
      </c>
      <c r="AH199" s="335">
        <v>285</v>
      </c>
      <c r="AI199" s="335">
        <v>314</v>
      </c>
      <c r="AJ199" s="335">
        <v>232</v>
      </c>
      <c r="AK199" s="335">
        <v>94</v>
      </c>
      <c r="AL199" s="335">
        <v>65</v>
      </c>
      <c r="AM199" s="335">
        <v>6</v>
      </c>
      <c r="AN199" s="172">
        <v>1235</v>
      </c>
      <c r="AO199" s="124"/>
      <c r="AP199" s="335">
        <v>30</v>
      </c>
      <c r="AQ199" s="335">
        <v>13</v>
      </c>
      <c r="AR199" s="335">
        <v>27</v>
      </c>
      <c r="AS199" s="335">
        <v>-9</v>
      </c>
      <c r="AT199" s="335">
        <v>-10</v>
      </c>
      <c r="AU199" s="335">
        <v>8</v>
      </c>
      <c r="AV199" s="335">
        <v>-7</v>
      </c>
      <c r="AW199" s="335">
        <v>2</v>
      </c>
      <c r="AX199" s="336">
        <v>54</v>
      </c>
      <c r="AY199" s="354">
        <f t="shared" si="81"/>
        <v>-30</v>
      </c>
      <c r="AZ199" s="354">
        <f t="shared" si="81"/>
        <v>-13</v>
      </c>
      <c r="BA199" s="354">
        <f t="shared" si="81"/>
        <v>-27</v>
      </c>
      <c r="BB199" s="354">
        <f t="shared" si="80"/>
        <v>9</v>
      </c>
      <c r="BC199" s="354">
        <f t="shared" si="80"/>
        <v>10</v>
      </c>
      <c r="BD199" s="354">
        <f t="shared" si="80"/>
        <v>-8</v>
      </c>
      <c r="BE199" s="354">
        <f t="shared" si="80"/>
        <v>7</v>
      </c>
      <c r="BF199" s="354">
        <f t="shared" si="80"/>
        <v>-2</v>
      </c>
      <c r="BG199" s="354">
        <f t="shared" si="80"/>
        <v>-54</v>
      </c>
      <c r="BH199" s="317"/>
      <c r="BI199" s="355">
        <f t="shared" si="77"/>
        <v>1</v>
      </c>
      <c r="BJ199" s="355">
        <f t="shared" si="78"/>
        <v>0</v>
      </c>
      <c r="BK199" s="337">
        <v>961718.78666666674</v>
      </c>
      <c r="BL199" s="129">
        <f t="shared" si="69"/>
        <v>961718.78666666674</v>
      </c>
      <c r="BM199" s="382">
        <v>781958.42444444436</v>
      </c>
      <c r="BN199" s="382">
        <v>781958.42444444436</v>
      </c>
      <c r="BO199" s="339">
        <v>1040080.3311111112</v>
      </c>
      <c r="BP199" s="129">
        <f t="shared" si="71"/>
        <v>1040080.3311111112</v>
      </c>
      <c r="BQ199" s="339">
        <v>908622.79999999993</v>
      </c>
      <c r="BR199" s="129">
        <f t="shared" si="72"/>
        <v>908622.79999999993</v>
      </c>
      <c r="BS199" s="339">
        <v>1148040.7288888891</v>
      </c>
      <c r="BT199" s="129">
        <f t="shared" si="73"/>
        <v>1148040.7288888891</v>
      </c>
      <c r="BU199" s="342">
        <v>1769450.9155555554</v>
      </c>
      <c r="BV199" s="129">
        <f t="shared" si="74"/>
        <v>1769450.9155555554</v>
      </c>
      <c r="BW199" s="343">
        <v>1221348.1165333332</v>
      </c>
      <c r="BX199" s="345">
        <f t="shared" si="79"/>
        <v>1221348.1165333332</v>
      </c>
      <c r="BY199" s="343">
        <v>1666174.1102305762</v>
      </c>
      <c r="BZ199" s="129">
        <f t="shared" si="68"/>
        <v>1666174.1102305762</v>
      </c>
      <c r="CA199" s="326"/>
      <c r="CB199" s="325"/>
    </row>
    <row r="200" spans="1:80" x14ac:dyDescent="0.25">
      <c r="A200" s="124" t="s">
        <v>979</v>
      </c>
      <c r="B200" s="124" t="s">
        <v>980</v>
      </c>
      <c r="C200" s="319" t="s">
        <v>638</v>
      </c>
      <c r="D200" s="319" t="s">
        <v>578</v>
      </c>
      <c r="E200" s="125" t="s">
        <v>308</v>
      </c>
      <c r="F200" s="331">
        <v>51646.777777777781</v>
      </c>
      <c r="G200" s="348">
        <f t="shared" si="75"/>
        <v>66139</v>
      </c>
      <c r="H200" s="332">
        <v>462</v>
      </c>
      <c r="I200" s="353">
        <f t="shared" si="76"/>
        <v>391</v>
      </c>
      <c r="J200" s="333">
        <v>101.41288888888886</v>
      </c>
      <c r="K200" s="333">
        <v>74</v>
      </c>
      <c r="L200" s="317"/>
      <c r="M200" s="332">
        <v>27481</v>
      </c>
      <c r="N200" s="332">
        <v>22902</v>
      </c>
      <c r="O200" s="332">
        <v>8399</v>
      </c>
      <c r="P200" s="332">
        <v>3560</v>
      </c>
      <c r="Q200" s="332">
        <v>2225</v>
      </c>
      <c r="R200" s="332">
        <v>890</v>
      </c>
      <c r="S200" s="332">
        <v>612</v>
      </c>
      <c r="T200" s="332">
        <v>70</v>
      </c>
      <c r="U200" s="332">
        <v>66139</v>
      </c>
      <c r="V200" s="124"/>
      <c r="W200" s="351">
        <f t="shared" si="82"/>
        <v>0.41550371187952645</v>
      </c>
      <c r="X200" s="351">
        <f t="shared" si="83"/>
        <v>0.3462707328505118</v>
      </c>
      <c r="Y200" s="351">
        <f t="shared" si="84"/>
        <v>0.12699012685404981</v>
      </c>
      <c r="Z200" s="351">
        <f t="shared" si="85"/>
        <v>5.3826033051603439E-2</v>
      </c>
      <c r="AA200" s="351">
        <f t="shared" si="86"/>
        <v>3.3641270657252149E-2</v>
      </c>
      <c r="AB200" s="351">
        <f t="shared" si="87"/>
        <v>1.345650826290086E-2</v>
      </c>
      <c r="AC200" s="351">
        <f t="shared" si="88"/>
        <v>9.2532393897700304E-3</v>
      </c>
      <c r="AD200" s="351">
        <f t="shared" si="89"/>
        <v>1.0583770543854609E-3</v>
      </c>
      <c r="AE200" s="127"/>
      <c r="AF200" s="335">
        <v>201</v>
      </c>
      <c r="AG200" s="335">
        <v>173</v>
      </c>
      <c r="AH200" s="335">
        <v>103</v>
      </c>
      <c r="AI200" s="335">
        <v>21</v>
      </c>
      <c r="AJ200" s="335">
        <v>18</v>
      </c>
      <c r="AK200" s="335">
        <v>0</v>
      </c>
      <c r="AL200" s="335">
        <v>3</v>
      </c>
      <c r="AM200" s="335">
        <v>-1</v>
      </c>
      <c r="AN200" s="172">
        <v>518</v>
      </c>
      <c r="AO200" s="124"/>
      <c r="AP200" s="335">
        <v>36</v>
      </c>
      <c r="AQ200" s="335">
        <v>70</v>
      </c>
      <c r="AR200" s="335">
        <v>20</v>
      </c>
      <c r="AS200" s="335">
        <v>-2</v>
      </c>
      <c r="AT200" s="335">
        <v>3</v>
      </c>
      <c r="AU200" s="335">
        <v>-1</v>
      </c>
      <c r="AV200" s="335">
        <v>1</v>
      </c>
      <c r="AW200" s="335">
        <v>0</v>
      </c>
      <c r="AX200" s="336">
        <v>127</v>
      </c>
      <c r="AY200" s="354">
        <f t="shared" si="81"/>
        <v>-36</v>
      </c>
      <c r="AZ200" s="354">
        <f t="shared" si="81"/>
        <v>-70</v>
      </c>
      <c r="BA200" s="354">
        <f t="shared" si="81"/>
        <v>-20</v>
      </c>
      <c r="BB200" s="354">
        <f t="shared" si="80"/>
        <v>2</v>
      </c>
      <c r="BC200" s="354">
        <f t="shared" si="80"/>
        <v>-3</v>
      </c>
      <c r="BD200" s="354">
        <f t="shared" si="80"/>
        <v>1</v>
      </c>
      <c r="BE200" s="354">
        <f t="shared" si="80"/>
        <v>-1</v>
      </c>
      <c r="BF200" s="354">
        <f t="shared" si="80"/>
        <v>0</v>
      </c>
      <c r="BG200" s="354">
        <f t="shared" si="80"/>
        <v>-127</v>
      </c>
      <c r="BH200" s="317"/>
      <c r="BI200" s="355">
        <f t="shared" si="77"/>
        <v>0.8</v>
      </c>
      <c r="BJ200" s="355">
        <f t="shared" si="78"/>
        <v>0.19999999999999996</v>
      </c>
      <c r="BK200" s="337">
        <v>674706.33600000013</v>
      </c>
      <c r="BL200" s="129">
        <f t="shared" si="69"/>
        <v>674706.33600000013</v>
      </c>
      <c r="BM200" s="340">
        <v>514304.70666666678</v>
      </c>
      <c r="BN200" s="129">
        <f t="shared" si="70"/>
        <v>514304.70666666678</v>
      </c>
      <c r="BO200" s="339">
        <v>424355.84977777791</v>
      </c>
      <c r="BP200" s="129">
        <f t="shared" si="71"/>
        <v>424355.84977777791</v>
      </c>
      <c r="BQ200" s="339">
        <v>425065.38666666672</v>
      </c>
      <c r="BR200" s="129">
        <f t="shared" si="72"/>
        <v>425065.38666666672</v>
      </c>
      <c r="BS200" s="339">
        <v>317113.30666666664</v>
      </c>
      <c r="BT200" s="129">
        <f t="shared" si="73"/>
        <v>317113.30666666664</v>
      </c>
      <c r="BU200" s="342">
        <v>400277.82044444443</v>
      </c>
      <c r="BV200" s="129">
        <f t="shared" si="74"/>
        <v>400277.82044444443</v>
      </c>
      <c r="BW200" s="343">
        <v>86949.897258666693</v>
      </c>
      <c r="BX200" s="345">
        <f t="shared" si="79"/>
        <v>86949.897258666693</v>
      </c>
      <c r="BY200" s="343">
        <v>32480</v>
      </c>
      <c r="BZ200" s="129">
        <f t="shared" ref="BZ200:BZ263" si="90">BY200</f>
        <v>32480</v>
      </c>
      <c r="CA200" s="326"/>
      <c r="CB200" s="325"/>
    </row>
    <row r="201" spans="1:80" x14ac:dyDescent="0.25">
      <c r="A201" s="124" t="s">
        <v>981</v>
      </c>
      <c r="B201" s="124" t="s">
        <v>982</v>
      </c>
      <c r="C201" s="319"/>
      <c r="D201" s="319" t="s">
        <v>563</v>
      </c>
      <c r="E201" s="125" t="s">
        <v>309</v>
      </c>
      <c r="F201" s="331">
        <v>101980.88888888888</v>
      </c>
      <c r="G201" s="348">
        <f t="shared" si="75"/>
        <v>138228</v>
      </c>
      <c r="H201" s="332">
        <v>1321</v>
      </c>
      <c r="I201" s="353">
        <f t="shared" si="76"/>
        <v>1033</v>
      </c>
      <c r="J201" s="333">
        <v>406.29866666666675</v>
      </c>
      <c r="K201" s="333">
        <v>354</v>
      </c>
      <c r="L201" s="317"/>
      <c r="M201" s="332">
        <v>86750</v>
      </c>
      <c r="N201" s="332">
        <v>23975</v>
      </c>
      <c r="O201" s="332">
        <v>16182</v>
      </c>
      <c r="P201" s="332">
        <v>6973</v>
      </c>
      <c r="Q201" s="332">
        <v>2451</v>
      </c>
      <c r="R201" s="332">
        <v>1067</v>
      </c>
      <c r="S201" s="332">
        <v>717</v>
      </c>
      <c r="T201" s="332">
        <v>113</v>
      </c>
      <c r="U201" s="332">
        <v>138228</v>
      </c>
      <c r="V201" s="124"/>
      <c r="W201" s="351">
        <f t="shared" si="82"/>
        <v>0.62758630668171422</v>
      </c>
      <c r="X201" s="351">
        <f t="shared" si="83"/>
        <v>0.17344532222125764</v>
      </c>
      <c r="Y201" s="351">
        <f t="shared" si="84"/>
        <v>0.11706745377202882</v>
      </c>
      <c r="Z201" s="351">
        <f t="shared" si="85"/>
        <v>5.0445640535926151E-2</v>
      </c>
      <c r="AA201" s="351">
        <f t="shared" si="86"/>
        <v>1.7731573921347339E-2</v>
      </c>
      <c r="AB201" s="351">
        <f t="shared" si="87"/>
        <v>7.719130711577973E-3</v>
      </c>
      <c r="AC201" s="351">
        <f t="shared" si="88"/>
        <v>5.1870822119975697E-3</v>
      </c>
      <c r="AD201" s="351">
        <f t="shared" si="89"/>
        <v>8.1748994415024455E-4</v>
      </c>
      <c r="AE201" s="127"/>
      <c r="AF201" s="335">
        <v>423</v>
      </c>
      <c r="AG201" s="335">
        <v>531</v>
      </c>
      <c r="AH201" s="335">
        <v>99</v>
      </c>
      <c r="AI201" s="335">
        <v>127</v>
      </c>
      <c r="AJ201" s="335">
        <v>18</v>
      </c>
      <c r="AK201" s="335">
        <v>6</v>
      </c>
      <c r="AL201" s="335">
        <v>4</v>
      </c>
      <c r="AM201" s="335">
        <v>2</v>
      </c>
      <c r="AN201" s="172">
        <v>1210</v>
      </c>
      <c r="AO201" s="124"/>
      <c r="AP201" s="335">
        <v>91</v>
      </c>
      <c r="AQ201" s="335">
        <v>25</v>
      </c>
      <c r="AR201" s="335">
        <v>40</v>
      </c>
      <c r="AS201" s="335">
        <v>20</v>
      </c>
      <c r="AT201" s="335">
        <v>1</v>
      </c>
      <c r="AU201" s="335">
        <v>-1</v>
      </c>
      <c r="AV201" s="335">
        <v>1</v>
      </c>
      <c r="AW201" s="335">
        <v>0</v>
      </c>
      <c r="AX201" s="336">
        <v>177</v>
      </c>
      <c r="AY201" s="354">
        <f t="shared" si="81"/>
        <v>-91</v>
      </c>
      <c r="AZ201" s="354">
        <f t="shared" si="81"/>
        <v>-25</v>
      </c>
      <c r="BA201" s="354">
        <f t="shared" si="81"/>
        <v>-40</v>
      </c>
      <c r="BB201" s="354">
        <f t="shared" si="80"/>
        <v>-20</v>
      </c>
      <c r="BC201" s="354">
        <f t="shared" si="80"/>
        <v>-1</v>
      </c>
      <c r="BD201" s="354">
        <f t="shared" si="80"/>
        <v>1</v>
      </c>
      <c r="BE201" s="354">
        <f t="shared" si="80"/>
        <v>-1</v>
      </c>
      <c r="BF201" s="354">
        <f t="shared" si="80"/>
        <v>0</v>
      </c>
      <c r="BG201" s="354">
        <f t="shared" si="80"/>
        <v>-177</v>
      </c>
      <c r="BH201" s="317"/>
      <c r="BI201" s="355">
        <f t="shared" si="77"/>
        <v>1</v>
      </c>
      <c r="BJ201" s="355">
        <f t="shared" si="78"/>
        <v>0</v>
      </c>
      <c r="BK201" s="337">
        <v>1215980.9866666666</v>
      </c>
      <c r="BL201" s="129">
        <f t="shared" si="69"/>
        <v>1215980.9866666666</v>
      </c>
      <c r="BM201" s="340">
        <v>621803.34111111099</v>
      </c>
      <c r="BN201" s="129">
        <f t="shared" si="70"/>
        <v>621803.34111111099</v>
      </c>
      <c r="BO201" s="339">
        <v>1349430.0211111109</v>
      </c>
      <c r="BP201" s="129">
        <f t="shared" si="71"/>
        <v>1349430.0211111109</v>
      </c>
      <c r="BQ201" s="339">
        <v>996658.79999999981</v>
      </c>
      <c r="BR201" s="129">
        <f t="shared" si="72"/>
        <v>996658.79999999981</v>
      </c>
      <c r="BS201" s="339">
        <v>546268.07111111109</v>
      </c>
      <c r="BT201" s="129">
        <f t="shared" si="73"/>
        <v>546268.07111111109</v>
      </c>
      <c r="BU201" s="342">
        <v>699094.23111111112</v>
      </c>
      <c r="BV201" s="129">
        <f t="shared" si="74"/>
        <v>699094.23111111112</v>
      </c>
      <c r="BW201" s="343">
        <v>487694.23132444447</v>
      </c>
      <c r="BX201" s="345">
        <f t="shared" si="79"/>
        <v>487694.23132444447</v>
      </c>
      <c r="BY201" s="343">
        <v>2077476.7848374452</v>
      </c>
      <c r="BZ201" s="129">
        <f t="shared" si="90"/>
        <v>2077476.7848374452</v>
      </c>
      <c r="CA201" s="326"/>
      <c r="CB201" s="325"/>
    </row>
    <row r="202" spans="1:80" x14ac:dyDescent="0.25">
      <c r="A202" s="124" t="s">
        <v>983</v>
      </c>
      <c r="B202" s="124" t="s">
        <v>984</v>
      </c>
      <c r="C202" s="319" t="s">
        <v>972</v>
      </c>
      <c r="D202" s="319" t="s">
        <v>611</v>
      </c>
      <c r="E202" s="125" t="s">
        <v>310</v>
      </c>
      <c r="F202" s="331">
        <v>45681.444444444445</v>
      </c>
      <c r="G202" s="348">
        <f t="shared" si="75"/>
        <v>56766</v>
      </c>
      <c r="H202" s="332">
        <v>723</v>
      </c>
      <c r="I202" s="353">
        <f t="shared" si="76"/>
        <v>355</v>
      </c>
      <c r="J202" s="333">
        <v>182.94088888888891</v>
      </c>
      <c r="K202" s="437">
        <v>88</v>
      </c>
      <c r="L202" s="317"/>
      <c r="M202" s="332">
        <v>20518</v>
      </c>
      <c r="N202" s="332">
        <v>12948</v>
      </c>
      <c r="O202" s="332">
        <v>12929</v>
      </c>
      <c r="P202" s="332">
        <v>6981</v>
      </c>
      <c r="Q202" s="332">
        <v>2535</v>
      </c>
      <c r="R202" s="332">
        <v>666</v>
      </c>
      <c r="S202" s="332">
        <v>175</v>
      </c>
      <c r="T202" s="332">
        <v>14</v>
      </c>
      <c r="U202" s="332">
        <v>56766</v>
      </c>
      <c r="V202" s="124"/>
      <c r="W202" s="351">
        <f t="shared" si="82"/>
        <v>0.36144875453616604</v>
      </c>
      <c r="X202" s="351">
        <f t="shared" si="83"/>
        <v>0.22809428178839447</v>
      </c>
      <c r="Y202" s="351">
        <f t="shared" si="84"/>
        <v>0.22775957439312264</v>
      </c>
      <c r="Z202" s="351">
        <f t="shared" si="85"/>
        <v>0.12297854349434521</v>
      </c>
      <c r="AA202" s="351">
        <f t="shared" si="86"/>
        <v>4.4657013000739883E-2</v>
      </c>
      <c r="AB202" s="351">
        <f t="shared" si="87"/>
        <v>1.1732375013212134E-2</v>
      </c>
      <c r="AC202" s="351">
        <f t="shared" si="88"/>
        <v>3.0828312722404258E-3</v>
      </c>
      <c r="AD202" s="351">
        <f t="shared" si="89"/>
        <v>2.4662650177923406E-4</v>
      </c>
      <c r="AE202" s="127"/>
      <c r="AF202" s="335">
        <v>114</v>
      </c>
      <c r="AG202" s="335">
        <v>36</v>
      </c>
      <c r="AH202" s="335">
        <v>109</v>
      </c>
      <c r="AI202" s="335">
        <v>77</v>
      </c>
      <c r="AJ202" s="335">
        <v>94</v>
      </c>
      <c r="AK202" s="335">
        <v>25</v>
      </c>
      <c r="AL202" s="335">
        <v>10</v>
      </c>
      <c r="AM202" s="335">
        <v>-1</v>
      </c>
      <c r="AN202" s="172">
        <v>464</v>
      </c>
      <c r="AO202" s="124"/>
      <c r="AP202" s="335">
        <v>79</v>
      </c>
      <c r="AQ202" s="335">
        <v>14</v>
      </c>
      <c r="AR202" s="335">
        <v>21</v>
      </c>
      <c r="AS202" s="335">
        <v>-5</v>
      </c>
      <c r="AT202" s="335">
        <v>-2</v>
      </c>
      <c r="AU202" s="335">
        <v>1</v>
      </c>
      <c r="AV202" s="335">
        <v>1</v>
      </c>
      <c r="AW202" s="335">
        <v>0</v>
      </c>
      <c r="AX202" s="336">
        <v>109</v>
      </c>
      <c r="AY202" s="354">
        <f t="shared" si="81"/>
        <v>-79</v>
      </c>
      <c r="AZ202" s="354">
        <f t="shared" si="81"/>
        <v>-14</v>
      </c>
      <c r="BA202" s="354">
        <f t="shared" si="81"/>
        <v>-21</v>
      </c>
      <c r="BB202" s="354">
        <f t="shared" si="80"/>
        <v>5</v>
      </c>
      <c r="BC202" s="354">
        <f t="shared" si="80"/>
        <v>2</v>
      </c>
      <c r="BD202" s="354">
        <f t="shared" si="80"/>
        <v>-1</v>
      </c>
      <c r="BE202" s="354">
        <f t="shared" si="80"/>
        <v>-1</v>
      </c>
      <c r="BF202" s="354">
        <f t="shared" si="80"/>
        <v>0</v>
      </c>
      <c r="BG202" s="354">
        <f t="shared" si="80"/>
        <v>-109</v>
      </c>
      <c r="BH202" s="317"/>
      <c r="BI202" s="355">
        <f t="shared" si="77"/>
        <v>0.8</v>
      </c>
      <c r="BJ202" s="355">
        <f t="shared" si="78"/>
        <v>0.19999999999999996</v>
      </c>
      <c r="BK202" s="337">
        <v>167589.17333333337</v>
      </c>
      <c r="BL202" s="129">
        <f t="shared" ref="BL202:BL265" si="91">BK202</f>
        <v>167589.17333333337</v>
      </c>
      <c r="BM202" s="340">
        <v>423426.09777777776</v>
      </c>
      <c r="BN202" s="129">
        <f t="shared" ref="BN202:BN265" si="92">BM202</f>
        <v>423426.09777777776</v>
      </c>
      <c r="BO202" s="339">
        <v>300690.1688888889</v>
      </c>
      <c r="BP202" s="129">
        <f t="shared" ref="BP202:BP265" si="93">BO202</f>
        <v>300690.1688888889</v>
      </c>
      <c r="BQ202" s="339">
        <v>388526.82666666666</v>
      </c>
      <c r="BR202" s="129">
        <f t="shared" ref="BR202:BR265" si="94">BQ202</f>
        <v>388526.82666666666</v>
      </c>
      <c r="BS202" s="339">
        <v>190722.98666666669</v>
      </c>
      <c r="BT202" s="129">
        <f t="shared" ref="BT202:BT265" si="95">BS202</f>
        <v>190722.98666666669</v>
      </c>
      <c r="BU202" s="342">
        <v>562396.28977777774</v>
      </c>
      <c r="BV202" s="129">
        <f t="shared" ref="BV202:BV265" si="96">BU202</f>
        <v>562396.28977777774</v>
      </c>
      <c r="BW202" s="343">
        <v>415589.25455644453</v>
      </c>
      <c r="BX202" s="345">
        <f t="shared" si="79"/>
        <v>415589.25455644453</v>
      </c>
      <c r="BY202" s="343">
        <v>135836.98316253119</v>
      </c>
      <c r="BZ202" s="129">
        <f t="shared" si="90"/>
        <v>135836.98316253119</v>
      </c>
      <c r="CA202" s="326"/>
      <c r="CB202" s="325"/>
    </row>
    <row r="203" spans="1:80" x14ac:dyDescent="0.25">
      <c r="A203" s="124" t="s">
        <v>985</v>
      </c>
      <c r="B203" s="124" t="s">
        <v>986</v>
      </c>
      <c r="C203" s="319" t="s">
        <v>614</v>
      </c>
      <c r="D203" s="319" t="s">
        <v>563</v>
      </c>
      <c r="E203" s="125" t="s">
        <v>311</v>
      </c>
      <c r="F203" s="331">
        <v>20685.888888888887</v>
      </c>
      <c r="G203" s="348">
        <f t="shared" ref="G203:G266" si="97">U203</f>
        <v>23317</v>
      </c>
      <c r="H203" s="332">
        <v>134</v>
      </c>
      <c r="I203" s="353">
        <f t="shared" ref="I203:I266" si="98">AN203+BG203</f>
        <v>75</v>
      </c>
      <c r="J203" s="333">
        <v>0</v>
      </c>
      <c r="K203" s="333">
        <v>0</v>
      </c>
      <c r="L203" s="317"/>
      <c r="M203" s="332">
        <v>4005</v>
      </c>
      <c r="N203" s="332">
        <v>6210</v>
      </c>
      <c r="O203" s="332">
        <v>7069</v>
      </c>
      <c r="P203" s="332">
        <v>3075</v>
      </c>
      <c r="Q203" s="332">
        <v>1860</v>
      </c>
      <c r="R203" s="332">
        <v>550</v>
      </c>
      <c r="S203" s="332">
        <v>465</v>
      </c>
      <c r="T203" s="332">
        <v>83</v>
      </c>
      <c r="U203" s="332">
        <v>23317</v>
      </c>
      <c r="V203" s="124"/>
      <c r="W203" s="351">
        <f t="shared" si="82"/>
        <v>0.17176309130677189</v>
      </c>
      <c r="X203" s="351">
        <f t="shared" si="83"/>
        <v>0.2663292876442081</v>
      </c>
      <c r="Y203" s="351">
        <f t="shared" si="84"/>
        <v>0.30316936141012996</v>
      </c>
      <c r="Z203" s="351">
        <f t="shared" si="85"/>
        <v>0.13187802890594846</v>
      </c>
      <c r="AA203" s="351">
        <f t="shared" si="86"/>
        <v>7.9770124801646872E-2</v>
      </c>
      <c r="AB203" s="351">
        <f t="shared" si="87"/>
        <v>2.3587940129519234E-2</v>
      </c>
      <c r="AC203" s="351">
        <f t="shared" si="88"/>
        <v>1.9942531200411718E-2</v>
      </c>
      <c r="AD203" s="351">
        <f t="shared" si="89"/>
        <v>3.5596346013638119E-3</v>
      </c>
      <c r="AE203" s="127"/>
      <c r="AF203" s="335">
        <v>56</v>
      </c>
      <c r="AG203" s="335">
        <v>3</v>
      </c>
      <c r="AH203" s="335">
        <v>8</v>
      </c>
      <c r="AI203" s="335">
        <v>9</v>
      </c>
      <c r="AJ203" s="335">
        <v>4</v>
      </c>
      <c r="AK203" s="335">
        <v>-1</v>
      </c>
      <c r="AL203" s="335">
        <v>6</v>
      </c>
      <c r="AM203" s="335">
        <v>1</v>
      </c>
      <c r="AN203" s="172">
        <v>86</v>
      </c>
      <c r="AO203" s="124"/>
      <c r="AP203" s="335">
        <v>19</v>
      </c>
      <c r="AQ203" s="335">
        <v>-11</v>
      </c>
      <c r="AR203" s="335">
        <v>3</v>
      </c>
      <c r="AS203" s="335">
        <v>-4</v>
      </c>
      <c r="AT203" s="335">
        <v>3</v>
      </c>
      <c r="AU203" s="335">
        <v>1</v>
      </c>
      <c r="AV203" s="335">
        <v>-1</v>
      </c>
      <c r="AW203" s="335">
        <v>1</v>
      </c>
      <c r="AX203" s="336">
        <v>11</v>
      </c>
      <c r="AY203" s="354">
        <f t="shared" si="81"/>
        <v>-19</v>
      </c>
      <c r="AZ203" s="354">
        <f t="shared" si="81"/>
        <v>11</v>
      </c>
      <c r="BA203" s="354">
        <f t="shared" si="81"/>
        <v>-3</v>
      </c>
      <c r="BB203" s="354">
        <f t="shared" si="80"/>
        <v>4</v>
      </c>
      <c r="BC203" s="354">
        <f t="shared" si="80"/>
        <v>-3</v>
      </c>
      <c r="BD203" s="354">
        <f t="shared" si="80"/>
        <v>-1</v>
      </c>
      <c r="BE203" s="354">
        <f t="shared" si="80"/>
        <v>1</v>
      </c>
      <c r="BF203" s="354">
        <f t="shared" si="80"/>
        <v>-1</v>
      </c>
      <c r="BG203" s="354">
        <f t="shared" si="80"/>
        <v>-11</v>
      </c>
      <c r="BH203" s="317"/>
      <c r="BI203" s="355">
        <f t="shared" ref="BI203:BI266" si="99">IF(C203="",1,0.8)</f>
        <v>0.8</v>
      </c>
      <c r="BJ203" s="355">
        <f t="shared" ref="BJ203:BJ266" si="100">1-BI203</f>
        <v>0.19999999999999996</v>
      </c>
      <c r="BK203" s="337">
        <v>73176.34133333333</v>
      </c>
      <c r="BL203" s="129">
        <f t="shared" si="91"/>
        <v>73176.34133333333</v>
      </c>
      <c r="BM203" s="340">
        <v>5600</v>
      </c>
      <c r="BN203" s="129">
        <f t="shared" si="92"/>
        <v>5600</v>
      </c>
      <c r="BO203" s="339">
        <v>98351.662222222236</v>
      </c>
      <c r="BP203" s="129">
        <f t="shared" si="93"/>
        <v>98351.662222222236</v>
      </c>
      <c r="BQ203" s="339">
        <v>61350.506666666668</v>
      </c>
      <c r="BR203" s="129">
        <f t="shared" si="94"/>
        <v>61350.506666666668</v>
      </c>
      <c r="BS203" s="339">
        <v>74695.704888888882</v>
      </c>
      <c r="BT203" s="129">
        <f t="shared" si="95"/>
        <v>74695.704888888882</v>
      </c>
      <c r="BU203" s="342">
        <v>128672.59377777777</v>
      </c>
      <c r="BV203" s="129">
        <f t="shared" si="96"/>
        <v>128672.59377777777</v>
      </c>
      <c r="BW203" s="343">
        <v>41162.033877333342</v>
      </c>
      <c r="BX203" s="345">
        <f t="shared" ref="BX203:BX266" si="101">BW203</f>
        <v>41162.033877333342</v>
      </c>
      <c r="BY203" s="343">
        <v>94004.139996453378</v>
      </c>
      <c r="BZ203" s="129">
        <f t="shared" si="90"/>
        <v>94004.139996453378</v>
      </c>
      <c r="CA203" s="326"/>
      <c r="CB203" s="325"/>
    </row>
    <row r="204" spans="1:80" x14ac:dyDescent="0.25">
      <c r="A204" s="124" t="s">
        <v>987</v>
      </c>
      <c r="B204" s="124" t="s">
        <v>988</v>
      </c>
      <c r="C204" s="319"/>
      <c r="D204" s="319" t="s">
        <v>559</v>
      </c>
      <c r="E204" s="125" t="s">
        <v>312</v>
      </c>
      <c r="F204" s="331">
        <v>74840.999999999985</v>
      </c>
      <c r="G204" s="348">
        <f t="shared" si="97"/>
        <v>96366</v>
      </c>
      <c r="H204" s="332">
        <v>1154</v>
      </c>
      <c r="I204" s="353">
        <f t="shared" si="98"/>
        <v>331</v>
      </c>
      <c r="J204" s="333">
        <v>5.191555555555567</v>
      </c>
      <c r="K204" s="333">
        <v>21</v>
      </c>
      <c r="L204" s="317"/>
      <c r="M204" s="332">
        <v>50469</v>
      </c>
      <c r="N204" s="332">
        <v>17141</v>
      </c>
      <c r="O204" s="332">
        <v>16134</v>
      </c>
      <c r="P204" s="332">
        <v>6865</v>
      </c>
      <c r="Q204" s="332">
        <v>3272</v>
      </c>
      <c r="R204" s="332">
        <v>1523</v>
      </c>
      <c r="S204" s="332">
        <v>881</v>
      </c>
      <c r="T204" s="332">
        <v>81</v>
      </c>
      <c r="U204" s="332">
        <v>96366</v>
      </c>
      <c r="V204" s="124"/>
      <c r="W204" s="351">
        <f t="shared" si="82"/>
        <v>0.52372205964759355</v>
      </c>
      <c r="X204" s="351">
        <f t="shared" si="83"/>
        <v>0.1778739389411203</v>
      </c>
      <c r="Y204" s="351">
        <f t="shared" si="84"/>
        <v>0.16742419525558808</v>
      </c>
      <c r="Z204" s="351">
        <f t="shared" si="85"/>
        <v>7.123881867048544E-2</v>
      </c>
      <c r="AA204" s="351">
        <f t="shared" si="86"/>
        <v>3.3953884150011417E-2</v>
      </c>
      <c r="AB204" s="351">
        <f t="shared" si="87"/>
        <v>1.5804329327771205E-2</v>
      </c>
      <c r="AC204" s="351">
        <f t="shared" si="88"/>
        <v>9.1422285868459838E-3</v>
      </c>
      <c r="AD204" s="351">
        <f t="shared" si="89"/>
        <v>8.4054542058402339E-4</v>
      </c>
      <c r="AE204" s="127"/>
      <c r="AF204" s="335">
        <v>51</v>
      </c>
      <c r="AG204" s="335">
        <v>81</v>
      </c>
      <c r="AH204" s="335">
        <v>112</v>
      </c>
      <c r="AI204" s="335">
        <v>89</v>
      </c>
      <c r="AJ204" s="335">
        <v>3</v>
      </c>
      <c r="AK204" s="335">
        <v>8</v>
      </c>
      <c r="AL204" s="335">
        <v>13</v>
      </c>
      <c r="AM204" s="335">
        <v>2</v>
      </c>
      <c r="AN204" s="172">
        <v>359</v>
      </c>
      <c r="AO204" s="124"/>
      <c r="AP204" s="335">
        <v>24</v>
      </c>
      <c r="AQ204" s="335">
        <v>-4</v>
      </c>
      <c r="AR204" s="335">
        <v>-5</v>
      </c>
      <c r="AS204" s="335">
        <v>11</v>
      </c>
      <c r="AT204" s="335">
        <v>1</v>
      </c>
      <c r="AU204" s="335">
        <v>-1</v>
      </c>
      <c r="AV204" s="335">
        <v>4</v>
      </c>
      <c r="AW204" s="335">
        <v>-2</v>
      </c>
      <c r="AX204" s="336">
        <v>28</v>
      </c>
      <c r="AY204" s="354">
        <f t="shared" si="81"/>
        <v>-24</v>
      </c>
      <c r="AZ204" s="354">
        <f t="shared" si="81"/>
        <v>4</v>
      </c>
      <c r="BA204" s="354">
        <f t="shared" si="81"/>
        <v>5</v>
      </c>
      <c r="BB204" s="354">
        <f t="shared" si="80"/>
        <v>-11</v>
      </c>
      <c r="BC204" s="354">
        <f t="shared" si="80"/>
        <v>-1</v>
      </c>
      <c r="BD204" s="354">
        <f t="shared" si="80"/>
        <v>1</v>
      </c>
      <c r="BE204" s="354">
        <f t="shared" si="80"/>
        <v>-4</v>
      </c>
      <c r="BF204" s="354">
        <f t="shared" si="80"/>
        <v>2</v>
      </c>
      <c r="BG204" s="354">
        <f t="shared" si="80"/>
        <v>-28</v>
      </c>
      <c r="BH204" s="317"/>
      <c r="BI204" s="355">
        <f t="shared" si="99"/>
        <v>1</v>
      </c>
      <c r="BJ204" s="355">
        <f t="shared" si="100"/>
        <v>0</v>
      </c>
      <c r="BK204" s="337">
        <v>257780.29333333331</v>
      </c>
      <c r="BL204" s="129">
        <f t="shared" si="91"/>
        <v>257780.29333333331</v>
      </c>
      <c r="BM204" s="340">
        <v>36400</v>
      </c>
      <c r="BN204" s="129">
        <f t="shared" si="92"/>
        <v>36400</v>
      </c>
      <c r="BO204" s="339">
        <v>414050.91333333339</v>
      </c>
      <c r="BP204" s="129">
        <f t="shared" si="93"/>
        <v>414050.91333333339</v>
      </c>
      <c r="BQ204" s="339">
        <v>721542.8</v>
      </c>
      <c r="BR204" s="129">
        <f t="shared" si="94"/>
        <v>721542.8</v>
      </c>
      <c r="BS204" s="339">
        <v>656338.99111111101</v>
      </c>
      <c r="BT204" s="129">
        <f t="shared" si="95"/>
        <v>656338.99111111101</v>
      </c>
      <c r="BU204" s="342">
        <v>681784.02444444445</v>
      </c>
      <c r="BV204" s="129">
        <f t="shared" si="96"/>
        <v>681784.02444444445</v>
      </c>
      <c r="BW204" s="343">
        <v>166956.442808889</v>
      </c>
      <c r="BX204" s="345">
        <f t="shared" si="101"/>
        <v>166956.442808889</v>
      </c>
      <c r="BY204" s="343">
        <v>95876.028302602514</v>
      </c>
      <c r="BZ204" s="129">
        <f t="shared" si="90"/>
        <v>95876.028302602514</v>
      </c>
      <c r="CA204" s="326"/>
      <c r="CB204" s="325"/>
    </row>
    <row r="205" spans="1:80" x14ac:dyDescent="0.25">
      <c r="A205" s="124" t="s">
        <v>989</v>
      </c>
      <c r="B205" s="124" t="s">
        <v>990</v>
      </c>
      <c r="C205" s="319" t="s">
        <v>691</v>
      </c>
      <c r="D205" s="319" t="s">
        <v>554</v>
      </c>
      <c r="E205" s="125" t="s">
        <v>313</v>
      </c>
      <c r="F205" s="331">
        <v>60880.888888888883</v>
      </c>
      <c r="G205" s="348">
        <f t="shared" si="97"/>
        <v>60974</v>
      </c>
      <c r="H205" s="332">
        <v>270</v>
      </c>
      <c r="I205" s="353">
        <f t="shared" si="98"/>
        <v>309</v>
      </c>
      <c r="J205" s="333">
        <v>68.698666666666696</v>
      </c>
      <c r="K205" s="333">
        <v>50</v>
      </c>
      <c r="L205" s="317"/>
      <c r="M205" s="332">
        <v>2536</v>
      </c>
      <c r="N205" s="332">
        <v>9620</v>
      </c>
      <c r="O205" s="332">
        <v>19167</v>
      </c>
      <c r="P205" s="332">
        <v>15894</v>
      </c>
      <c r="Q205" s="332">
        <v>7031</v>
      </c>
      <c r="R205" s="332">
        <v>2860</v>
      </c>
      <c r="S205" s="332">
        <v>3266</v>
      </c>
      <c r="T205" s="332">
        <v>600</v>
      </c>
      <c r="U205" s="332">
        <v>60974</v>
      </c>
      <c r="V205" s="124"/>
      <c r="W205" s="351">
        <f t="shared" si="82"/>
        <v>4.1591498015547609E-2</v>
      </c>
      <c r="X205" s="351">
        <f t="shared" si="83"/>
        <v>0.15777216518516088</v>
      </c>
      <c r="Y205" s="351">
        <f t="shared" si="84"/>
        <v>0.31434709876340733</v>
      </c>
      <c r="Z205" s="351">
        <f t="shared" si="85"/>
        <v>0.26066848164791551</v>
      </c>
      <c r="AA205" s="351">
        <f t="shared" si="86"/>
        <v>0.11531144422212747</v>
      </c>
      <c r="AB205" s="351">
        <f t="shared" si="87"/>
        <v>4.6905238298291074E-2</v>
      </c>
      <c r="AC205" s="351">
        <f t="shared" si="88"/>
        <v>5.3563814084691838E-2</v>
      </c>
      <c r="AD205" s="351">
        <f t="shared" si="89"/>
        <v>9.8402597828582683E-3</v>
      </c>
      <c r="AE205" s="127"/>
      <c r="AF205" s="335">
        <v>51</v>
      </c>
      <c r="AG205" s="335">
        <v>42</v>
      </c>
      <c r="AH205" s="335">
        <v>109</v>
      </c>
      <c r="AI205" s="335">
        <v>31</v>
      </c>
      <c r="AJ205" s="335">
        <v>44</v>
      </c>
      <c r="AK205" s="335">
        <v>32</v>
      </c>
      <c r="AL205" s="335">
        <v>14</v>
      </c>
      <c r="AM205" s="335">
        <v>16</v>
      </c>
      <c r="AN205" s="172">
        <v>339</v>
      </c>
      <c r="AO205" s="124"/>
      <c r="AP205" s="335">
        <v>-5</v>
      </c>
      <c r="AQ205" s="335">
        <v>13</v>
      </c>
      <c r="AR205" s="335">
        <v>10</v>
      </c>
      <c r="AS205" s="335">
        <v>-5</v>
      </c>
      <c r="AT205" s="335">
        <v>3</v>
      </c>
      <c r="AU205" s="335">
        <v>6</v>
      </c>
      <c r="AV205" s="335">
        <v>4</v>
      </c>
      <c r="AW205" s="335">
        <v>4</v>
      </c>
      <c r="AX205" s="336">
        <v>30</v>
      </c>
      <c r="AY205" s="354">
        <f t="shared" si="81"/>
        <v>5</v>
      </c>
      <c r="AZ205" s="354">
        <f t="shared" si="81"/>
        <v>-13</v>
      </c>
      <c r="BA205" s="354">
        <f t="shared" si="81"/>
        <v>-10</v>
      </c>
      <c r="BB205" s="354">
        <f t="shared" si="80"/>
        <v>5</v>
      </c>
      <c r="BC205" s="354">
        <f t="shared" si="80"/>
        <v>-3</v>
      </c>
      <c r="BD205" s="354">
        <f t="shared" si="80"/>
        <v>-6</v>
      </c>
      <c r="BE205" s="354">
        <f t="shared" ref="BE205:BG268" si="102">AV205*$AX$3</f>
        <v>-4</v>
      </c>
      <c r="BF205" s="354">
        <f t="shared" si="102"/>
        <v>-4</v>
      </c>
      <c r="BG205" s="354">
        <f t="shared" si="102"/>
        <v>-30</v>
      </c>
      <c r="BH205" s="317"/>
      <c r="BI205" s="355">
        <f t="shared" si="99"/>
        <v>0.8</v>
      </c>
      <c r="BJ205" s="355">
        <f t="shared" si="100"/>
        <v>0.19999999999999996</v>
      </c>
      <c r="BK205" s="337">
        <v>472959.67466666666</v>
      </c>
      <c r="BL205" s="129">
        <f t="shared" si="91"/>
        <v>472959.67466666666</v>
      </c>
      <c r="BM205" s="340">
        <v>823535.66933333338</v>
      </c>
      <c r="BN205" s="129">
        <f t="shared" si="92"/>
        <v>823535.66933333338</v>
      </c>
      <c r="BO205" s="339">
        <v>388121.14222222217</v>
      </c>
      <c r="BP205" s="129">
        <f t="shared" si="93"/>
        <v>388121.14222222217</v>
      </c>
      <c r="BQ205" s="339">
        <v>334885.97333333333</v>
      </c>
      <c r="BR205" s="129">
        <f t="shared" si="94"/>
        <v>334885.97333333333</v>
      </c>
      <c r="BS205" s="339">
        <v>414856.5777777778</v>
      </c>
      <c r="BT205" s="129">
        <f t="shared" si="95"/>
        <v>414856.5777777778</v>
      </c>
      <c r="BU205" s="342">
        <v>509952.19022222218</v>
      </c>
      <c r="BV205" s="129">
        <f t="shared" si="96"/>
        <v>509952.19022222218</v>
      </c>
      <c r="BW205" s="343">
        <v>333266.65368177788</v>
      </c>
      <c r="BX205" s="345">
        <f t="shared" si="101"/>
        <v>333266.65368177788</v>
      </c>
      <c r="BY205" s="343">
        <v>13126.066559191288</v>
      </c>
      <c r="BZ205" s="129">
        <f t="shared" si="90"/>
        <v>13126.066559191288</v>
      </c>
      <c r="CA205" s="326"/>
      <c r="CB205" s="325"/>
    </row>
    <row r="206" spans="1:80" x14ac:dyDescent="0.25">
      <c r="A206" s="124" t="s">
        <v>991</v>
      </c>
      <c r="B206" s="124" t="s">
        <v>992</v>
      </c>
      <c r="C206" s="319" t="s">
        <v>661</v>
      </c>
      <c r="D206" s="319" t="s">
        <v>559</v>
      </c>
      <c r="E206" s="125" t="s">
        <v>314</v>
      </c>
      <c r="F206" s="331">
        <v>30925.888888888891</v>
      </c>
      <c r="G206" s="348">
        <f t="shared" si="97"/>
        <v>40349</v>
      </c>
      <c r="H206" s="332">
        <v>862</v>
      </c>
      <c r="I206" s="353">
        <f t="shared" si="98"/>
        <v>265</v>
      </c>
      <c r="J206" s="333">
        <v>100.18533333333329</v>
      </c>
      <c r="K206" s="333">
        <v>27</v>
      </c>
      <c r="L206" s="317"/>
      <c r="M206" s="332">
        <v>24824</v>
      </c>
      <c r="N206" s="332">
        <v>4613</v>
      </c>
      <c r="O206" s="332">
        <v>4354</v>
      </c>
      <c r="P206" s="332">
        <v>3235</v>
      </c>
      <c r="Q206" s="332">
        <v>1783</v>
      </c>
      <c r="R206" s="332">
        <v>969</v>
      </c>
      <c r="S206" s="332">
        <v>527</v>
      </c>
      <c r="T206" s="332">
        <v>44</v>
      </c>
      <c r="U206" s="332">
        <v>40349</v>
      </c>
      <c r="V206" s="124"/>
      <c r="W206" s="351">
        <f t="shared" si="82"/>
        <v>0.61523209992812711</v>
      </c>
      <c r="X206" s="351">
        <f t="shared" si="83"/>
        <v>0.1143274926268309</v>
      </c>
      <c r="Y206" s="351">
        <f t="shared" si="84"/>
        <v>0.10790849835187985</v>
      </c>
      <c r="Z206" s="351">
        <f t="shared" si="85"/>
        <v>8.0175469032689781E-2</v>
      </c>
      <c r="AA206" s="351">
        <f t="shared" si="86"/>
        <v>4.4189447074276932E-2</v>
      </c>
      <c r="AB206" s="351">
        <f t="shared" si="87"/>
        <v>2.4015465067287915E-2</v>
      </c>
      <c r="AC206" s="351">
        <f t="shared" si="88"/>
        <v>1.3061042405016234E-2</v>
      </c>
      <c r="AD206" s="351">
        <f t="shared" si="89"/>
        <v>1.0904855138912984E-3</v>
      </c>
      <c r="AE206" s="127"/>
      <c r="AF206" s="335">
        <v>57</v>
      </c>
      <c r="AG206" s="335">
        <v>28</v>
      </c>
      <c r="AH206" s="335">
        <v>24</v>
      </c>
      <c r="AI206" s="335">
        <v>43</v>
      </c>
      <c r="AJ206" s="335">
        <v>17</v>
      </c>
      <c r="AK206" s="335">
        <v>11</v>
      </c>
      <c r="AL206" s="335">
        <v>3</v>
      </c>
      <c r="AM206" s="335">
        <v>0</v>
      </c>
      <c r="AN206" s="172">
        <v>183</v>
      </c>
      <c r="AO206" s="124"/>
      <c r="AP206" s="335">
        <v>-65</v>
      </c>
      <c r="AQ206" s="335">
        <v>-2</v>
      </c>
      <c r="AR206" s="335">
        <v>-8</v>
      </c>
      <c r="AS206" s="335">
        <v>-10</v>
      </c>
      <c r="AT206" s="335">
        <v>4</v>
      </c>
      <c r="AU206" s="335">
        <v>-3</v>
      </c>
      <c r="AV206" s="335">
        <v>2</v>
      </c>
      <c r="AW206" s="335">
        <v>0</v>
      </c>
      <c r="AX206" s="336">
        <v>-82</v>
      </c>
      <c r="AY206" s="354">
        <f t="shared" si="81"/>
        <v>65</v>
      </c>
      <c r="AZ206" s="354">
        <f t="shared" si="81"/>
        <v>2</v>
      </c>
      <c r="BA206" s="354">
        <f t="shared" si="81"/>
        <v>8</v>
      </c>
      <c r="BB206" s="354">
        <f t="shared" si="81"/>
        <v>10</v>
      </c>
      <c r="BC206" s="354">
        <f t="shared" si="81"/>
        <v>-4</v>
      </c>
      <c r="BD206" s="354">
        <f t="shared" si="81"/>
        <v>3</v>
      </c>
      <c r="BE206" s="354">
        <f t="shared" si="102"/>
        <v>-2</v>
      </c>
      <c r="BF206" s="354">
        <f t="shared" si="102"/>
        <v>0</v>
      </c>
      <c r="BG206" s="354">
        <f t="shared" si="102"/>
        <v>82</v>
      </c>
      <c r="BH206" s="317"/>
      <c r="BI206" s="355">
        <f t="shared" si="99"/>
        <v>0.8</v>
      </c>
      <c r="BJ206" s="355">
        <f t="shared" si="100"/>
        <v>0.19999999999999996</v>
      </c>
      <c r="BK206" s="337">
        <v>101065.22666666667</v>
      </c>
      <c r="BL206" s="129">
        <f t="shared" si="91"/>
        <v>101065.22666666667</v>
      </c>
      <c r="BM206" s="340">
        <v>92126.549333333329</v>
      </c>
      <c r="BN206" s="129">
        <f t="shared" si="92"/>
        <v>92126.549333333329</v>
      </c>
      <c r="BO206" s="339">
        <v>179420.29600000006</v>
      </c>
      <c r="BP206" s="129">
        <f t="shared" si="93"/>
        <v>179420.29600000006</v>
      </c>
      <c r="BQ206" s="339">
        <v>341458.45333333337</v>
      </c>
      <c r="BR206" s="129">
        <f t="shared" si="94"/>
        <v>341458.45333333337</v>
      </c>
      <c r="BS206" s="339">
        <v>238138.80533333332</v>
      </c>
      <c r="BT206" s="129">
        <f t="shared" si="95"/>
        <v>238138.80533333332</v>
      </c>
      <c r="BU206" s="342">
        <v>136864.5848888889</v>
      </c>
      <c r="BV206" s="129">
        <f t="shared" si="96"/>
        <v>136864.5848888889</v>
      </c>
      <c r="BW206" s="343">
        <v>99520.951210666666</v>
      </c>
      <c r="BX206" s="345">
        <f t="shared" si="101"/>
        <v>99520.951210666666</v>
      </c>
      <c r="BY206" s="343">
        <v>13440</v>
      </c>
      <c r="BZ206" s="129">
        <f t="shared" si="90"/>
        <v>13440</v>
      </c>
      <c r="CA206" s="326"/>
      <c r="CB206" s="325"/>
    </row>
    <row r="207" spans="1:80" x14ac:dyDescent="0.25">
      <c r="A207" s="124" t="s">
        <v>993</v>
      </c>
      <c r="B207" s="124" t="s">
        <v>994</v>
      </c>
      <c r="C207" s="319"/>
      <c r="D207" s="319" t="s">
        <v>578</v>
      </c>
      <c r="E207" s="125" t="s">
        <v>315</v>
      </c>
      <c r="F207" s="331">
        <v>68198.666666666657</v>
      </c>
      <c r="G207" s="348">
        <f t="shared" si="97"/>
        <v>84754</v>
      </c>
      <c r="H207" s="332">
        <v>537</v>
      </c>
      <c r="I207" s="353">
        <f t="shared" si="98"/>
        <v>1065</v>
      </c>
      <c r="J207" s="333">
        <v>664.76088888888899</v>
      </c>
      <c r="K207" s="333">
        <v>115</v>
      </c>
      <c r="L207" s="317"/>
      <c r="M207" s="332">
        <v>34815</v>
      </c>
      <c r="N207" s="332">
        <v>20664</v>
      </c>
      <c r="O207" s="332">
        <v>13908</v>
      </c>
      <c r="P207" s="332">
        <v>7981</v>
      </c>
      <c r="Q207" s="332">
        <v>4432</v>
      </c>
      <c r="R207" s="332">
        <v>1922</v>
      </c>
      <c r="S207" s="332">
        <v>962</v>
      </c>
      <c r="T207" s="332">
        <v>70</v>
      </c>
      <c r="U207" s="332">
        <v>84754</v>
      </c>
      <c r="V207" s="124"/>
      <c r="W207" s="351">
        <f t="shared" si="82"/>
        <v>0.41077707246855605</v>
      </c>
      <c r="X207" s="351">
        <f t="shared" si="83"/>
        <v>0.24381150152205205</v>
      </c>
      <c r="Y207" s="351">
        <f t="shared" si="84"/>
        <v>0.16409844963069589</v>
      </c>
      <c r="Z207" s="351">
        <f t="shared" si="85"/>
        <v>9.4166647001911408E-2</v>
      </c>
      <c r="AA207" s="351">
        <f t="shared" si="86"/>
        <v>5.2292517167331333E-2</v>
      </c>
      <c r="AB207" s="351">
        <f t="shared" si="87"/>
        <v>2.2677395757132408E-2</v>
      </c>
      <c r="AC207" s="351">
        <f t="shared" si="88"/>
        <v>1.1350496731717678E-2</v>
      </c>
      <c r="AD207" s="351">
        <f t="shared" si="89"/>
        <v>8.2591972060315738E-4</v>
      </c>
      <c r="AE207" s="127"/>
      <c r="AF207" s="335">
        <v>262</v>
      </c>
      <c r="AG207" s="335">
        <v>245</v>
      </c>
      <c r="AH207" s="335">
        <v>185</v>
      </c>
      <c r="AI207" s="335">
        <v>222</v>
      </c>
      <c r="AJ207" s="335">
        <v>57</v>
      </c>
      <c r="AK207" s="335">
        <v>28</v>
      </c>
      <c r="AL207" s="335">
        <v>16</v>
      </c>
      <c r="AM207" s="335">
        <v>0</v>
      </c>
      <c r="AN207" s="172">
        <v>1015</v>
      </c>
      <c r="AO207" s="124"/>
      <c r="AP207" s="335">
        <v>20</v>
      </c>
      <c r="AQ207" s="335">
        <v>-37</v>
      </c>
      <c r="AR207" s="335">
        <v>-14</v>
      </c>
      <c r="AS207" s="335">
        <v>-15</v>
      </c>
      <c r="AT207" s="335">
        <v>0</v>
      </c>
      <c r="AU207" s="335">
        <v>-2</v>
      </c>
      <c r="AV207" s="335">
        <v>-2</v>
      </c>
      <c r="AW207" s="335">
        <v>0</v>
      </c>
      <c r="AX207" s="336">
        <v>-50</v>
      </c>
      <c r="AY207" s="354">
        <f t="shared" si="81"/>
        <v>-20</v>
      </c>
      <c r="AZ207" s="354">
        <f t="shared" si="81"/>
        <v>37</v>
      </c>
      <c r="BA207" s="354">
        <f t="shared" si="81"/>
        <v>14</v>
      </c>
      <c r="BB207" s="354">
        <f t="shared" si="81"/>
        <v>15</v>
      </c>
      <c r="BC207" s="354">
        <f t="shared" si="81"/>
        <v>0</v>
      </c>
      <c r="BD207" s="354">
        <f t="shared" si="81"/>
        <v>2</v>
      </c>
      <c r="BE207" s="354">
        <f t="shared" si="102"/>
        <v>2</v>
      </c>
      <c r="BF207" s="354">
        <f t="shared" si="102"/>
        <v>0</v>
      </c>
      <c r="BG207" s="354">
        <f t="shared" si="102"/>
        <v>50</v>
      </c>
      <c r="BH207" s="317"/>
      <c r="BI207" s="355">
        <f t="shared" si="99"/>
        <v>1</v>
      </c>
      <c r="BJ207" s="355">
        <f t="shared" si="100"/>
        <v>0</v>
      </c>
      <c r="BK207" s="337">
        <v>1112996.8</v>
      </c>
      <c r="BL207" s="129">
        <f t="shared" si="91"/>
        <v>1112996.8</v>
      </c>
      <c r="BM207" s="340">
        <v>1190402.8355555553</v>
      </c>
      <c r="BN207" s="129">
        <f t="shared" si="92"/>
        <v>1190402.8355555553</v>
      </c>
      <c r="BO207" s="339">
        <v>1135406.9455555556</v>
      </c>
      <c r="BP207" s="129">
        <f t="shared" si="93"/>
        <v>1135406.9455555556</v>
      </c>
      <c r="BQ207" s="339">
        <v>1304684.6666666665</v>
      </c>
      <c r="BR207" s="129">
        <f t="shared" si="94"/>
        <v>1304684.6666666665</v>
      </c>
      <c r="BS207" s="339">
        <v>1591778.7844444443</v>
      </c>
      <c r="BT207" s="129">
        <f t="shared" si="95"/>
        <v>1591778.7844444443</v>
      </c>
      <c r="BU207" s="342">
        <v>1566369.9333333333</v>
      </c>
      <c r="BV207" s="129">
        <f t="shared" si="96"/>
        <v>1566369.9333333333</v>
      </c>
      <c r="BW207" s="343">
        <v>949260.93173333339</v>
      </c>
      <c r="BX207" s="345">
        <f t="shared" si="101"/>
        <v>949260.93173333339</v>
      </c>
      <c r="BY207" s="343">
        <v>1045739.0641963581</v>
      </c>
      <c r="BZ207" s="129">
        <f t="shared" si="90"/>
        <v>1045739.0641963581</v>
      </c>
      <c r="CA207" s="326"/>
      <c r="CB207" s="325"/>
    </row>
    <row r="208" spans="1:80" x14ac:dyDescent="0.25">
      <c r="A208" s="124" t="s">
        <v>995</v>
      </c>
      <c r="B208" s="124" t="s">
        <v>996</v>
      </c>
      <c r="C208" s="319"/>
      <c r="D208" s="319" t="s">
        <v>604</v>
      </c>
      <c r="E208" s="125" t="s">
        <v>316</v>
      </c>
      <c r="F208" s="331">
        <v>95538.888888888891</v>
      </c>
      <c r="G208" s="348">
        <f t="shared" si="97"/>
        <v>120487</v>
      </c>
      <c r="H208" s="332">
        <v>715</v>
      </c>
      <c r="I208" s="353">
        <f t="shared" si="98"/>
        <v>1275</v>
      </c>
      <c r="J208" s="333">
        <v>646.73333333333312</v>
      </c>
      <c r="K208" s="333">
        <v>171</v>
      </c>
      <c r="L208" s="317"/>
      <c r="M208" s="332">
        <v>47750</v>
      </c>
      <c r="N208" s="332">
        <v>32674</v>
      </c>
      <c r="O208" s="332">
        <v>22947</v>
      </c>
      <c r="P208" s="332">
        <v>9752</v>
      </c>
      <c r="Q208" s="332">
        <v>4950</v>
      </c>
      <c r="R208" s="332">
        <v>1755</v>
      </c>
      <c r="S208" s="332">
        <v>601</v>
      </c>
      <c r="T208" s="332">
        <v>58</v>
      </c>
      <c r="U208" s="332">
        <v>120487</v>
      </c>
      <c r="V208" s="124"/>
      <c r="W208" s="351">
        <f t="shared" si="82"/>
        <v>0.39630831541992084</v>
      </c>
      <c r="X208" s="351">
        <f t="shared" si="83"/>
        <v>0.27118278320482708</v>
      </c>
      <c r="Y208" s="351">
        <f t="shared" si="84"/>
        <v>0.19045208196734917</v>
      </c>
      <c r="Z208" s="351">
        <f t="shared" si="85"/>
        <v>8.0938192502095663E-2</v>
      </c>
      <c r="AA208" s="351">
        <f t="shared" si="86"/>
        <v>4.1083270394316397E-2</v>
      </c>
      <c r="AB208" s="351">
        <f t="shared" si="87"/>
        <v>1.4565886776166723E-2</v>
      </c>
      <c r="AC208" s="351">
        <f t="shared" si="88"/>
        <v>4.9880900014109405E-3</v>
      </c>
      <c r="AD208" s="351">
        <f t="shared" si="89"/>
        <v>4.8137973391320228E-4</v>
      </c>
      <c r="AE208" s="127"/>
      <c r="AF208" s="335">
        <v>538</v>
      </c>
      <c r="AG208" s="335">
        <v>328</v>
      </c>
      <c r="AH208" s="335">
        <v>238</v>
      </c>
      <c r="AI208" s="335">
        <v>130</v>
      </c>
      <c r="AJ208" s="335">
        <v>37</v>
      </c>
      <c r="AK208" s="335">
        <v>17</v>
      </c>
      <c r="AL208" s="335">
        <v>5</v>
      </c>
      <c r="AM208" s="335">
        <v>0</v>
      </c>
      <c r="AN208" s="172">
        <v>1293</v>
      </c>
      <c r="AO208" s="124"/>
      <c r="AP208" s="335">
        <v>41</v>
      </c>
      <c r="AQ208" s="335">
        <v>4</v>
      </c>
      <c r="AR208" s="335">
        <v>-20</v>
      </c>
      <c r="AS208" s="335">
        <v>-2</v>
      </c>
      <c r="AT208" s="335">
        <v>-2</v>
      </c>
      <c r="AU208" s="335">
        <v>-6</v>
      </c>
      <c r="AV208" s="335">
        <v>3</v>
      </c>
      <c r="AW208" s="335">
        <v>0</v>
      </c>
      <c r="AX208" s="336">
        <v>18</v>
      </c>
      <c r="AY208" s="354">
        <f t="shared" si="81"/>
        <v>-41</v>
      </c>
      <c r="AZ208" s="354">
        <f t="shared" si="81"/>
        <v>-4</v>
      </c>
      <c r="BA208" s="354">
        <f t="shared" si="81"/>
        <v>20</v>
      </c>
      <c r="BB208" s="354">
        <f t="shared" si="81"/>
        <v>2</v>
      </c>
      <c r="BC208" s="354">
        <f t="shared" si="81"/>
        <v>2</v>
      </c>
      <c r="BD208" s="354">
        <f t="shared" si="81"/>
        <v>6</v>
      </c>
      <c r="BE208" s="354">
        <f t="shared" si="102"/>
        <v>-3</v>
      </c>
      <c r="BF208" s="354">
        <f t="shared" si="102"/>
        <v>0</v>
      </c>
      <c r="BG208" s="354">
        <f t="shared" si="102"/>
        <v>-18</v>
      </c>
      <c r="BH208" s="317"/>
      <c r="BI208" s="355">
        <f t="shared" si="99"/>
        <v>1</v>
      </c>
      <c r="BJ208" s="355">
        <f t="shared" si="100"/>
        <v>0</v>
      </c>
      <c r="BK208" s="337">
        <v>832348.9</v>
      </c>
      <c r="BL208" s="129">
        <f t="shared" si="91"/>
        <v>832348.9</v>
      </c>
      <c r="BM208" s="340">
        <v>705681.62777777785</v>
      </c>
      <c r="BN208" s="129">
        <f t="shared" si="92"/>
        <v>705681.62777777785</v>
      </c>
      <c r="BO208" s="339">
        <v>867951.92111111106</v>
      </c>
      <c r="BP208" s="129">
        <f t="shared" si="93"/>
        <v>867951.92111111106</v>
      </c>
      <c r="BQ208" s="339">
        <v>1188758.6666666667</v>
      </c>
      <c r="BR208" s="129">
        <f t="shared" si="94"/>
        <v>1188758.6666666667</v>
      </c>
      <c r="BS208" s="339">
        <v>601820.00666666671</v>
      </c>
      <c r="BT208" s="129">
        <f t="shared" si="95"/>
        <v>601820.00666666671</v>
      </c>
      <c r="BU208" s="342">
        <v>1319549.9955555552</v>
      </c>
      <c r="BV208" s="129">
        <f t="shared" si="96"/>
        <v>1319549.9955555552</v>
      </c>
      <c r="BW208" s="343">
        <v>1168137.2875555558</v>
      </c>
      <c r="BX208" s="345">
        <f t="shared" si="101"/>
        <v>1168137.2875555558</v>
      </c>
      <c r="BY208" s="343">
        <v>397922.04144887649</v>
      </c>
      <c r="BZ208" s="129">
        <f t="shared" si="90"/>
        <v>397922.04144887649</v>
      </c>
      <c r="CA208" s="326"/>
      <c r="CB208" s="325"/>
    </row>
    <row r="209" spans="1:80" x14ac:dyDescent="0.25">
      <c r="A209" s="124" t="s">
        <v>997</v>
      </c>
      <c r="B209" s="124" t="s">
        <v>998</v>
      </c>
      <c r="C209" s="319"/>
      <c r="D209" s="319" t="s">
        <v>604</v>
      </c>
      <c r="E209" s="125" t="s">
        <v>317</v>
      </c>
      <c r="F209" s="331">
        <v>67978.666666666672</v>
      </c>
      <c r="G209" s="348">
        <f t="shared" si="97"/>
        <v>69007</v>
      </c>
      <c r="H209" s="332">
        <v>514</v>
      </c>
      <c r="I209" s="353">
        <f t="shared" si="98"/>
        <v>351</v>
      </c>
      <c r="J209" s="333">
        <v>125.52977777777778</v>
      </c>
      <c r="K209" s="333">
        <v>22</v>
      </c>
      <c r="L209" s="317"/>
      <c r="M209" s="332">
        <v>4973</v>
      </c>
      <c r="N209" s="332">
        <v>12123</v>
      </c>
      <c r="O209" s="332">
        <v>22899</v>
      </c>
      <c r="P209" s="332">
        <v>12483</v>
      </c>
      <c r="Q209" s="332">
        <v>8226</v>
      </c>
      <c r="R209" s="332">
        <v>3988</v>
      </c>
      <c r="S209" s="332">
        <v>3276</v>
      </c>
      <c r="T209" s="332">
        <v>1039</v>
      </c>
      <c r="U209" s="332">
        <v>69007</v>
      </c>
      <c r="V209" s="124"/>
      <c r="W209" s="351">
        <f t="shared" si="82"/>
        <v>7.206515281058444E-2</v>
      </c>
      <c r="X209" s="351">
        <f t="shared" si="83"/>
        <v>0.1756778297853841</v>
      </c>
      <c r="Y209" s="351">
        <f t="shared" si="84"/>
        <v>0.3318359007057255</v>
      </c>
      <c r="Z209" s="351">
        <f t="shared" si="85"/>
        <v>0.18089469184285653</v>
      </c>
      <c r="AA209" s="351">
        <f t="shared" si="86"/>
        <v>0.11920529801324503</v>
      </c>
      <c r="AB209" s="351">
        <f t="shared" si="87"/>
        <v>5.7791238570000146E-2</v>
      </c>
      <c r="AC209" s="351">
        <f t="shared" si="88"/>
        <v>4.7473444722999115E-2</v>
      </c>
      <c r="AD209" s="351">
        <f t="shared" si="89"/>
        <v>1.5056443549205153E-2</v>
      </c>
      <c r="AE209" s="127"/>
      <c r="AF209" s="335">
        <v>32</v>
      </c>
      <c r="AG209" s="335">
        <v>30</v>
      </c>
      <c r="AH209" s="335">
        <v>95</v>
      </c>
      <c r="AI209" s="335">
        <v>50</v>
      </c>
      <c r="AJ209" s="335">
        <v>82</v>
      </c>
      <c r="AK209" s="335">
        <v>7</v>
      </c>
      <c r="AL209" s="335">
        <v>43</v>
      </c>
      <c r="AM209" s="335">
        <v>30</v>
      </c>
      <c r="AN209" s="172">
        <v>369</v>
      </c>
      <c r="AO209" s="124"/>
      <c r="AP209" s="335">
        <v>21</v>
      </c>
      <c r="AQ209" s="335">
        <v>-7</v>
      </c>
      <c r="AR209" s="335">
        <v>-11</v>
      </c>
      <c r="AS209" s="335">
        <v>-3</v>
      </c>
      <c r="AT209" s="335">
        <v>9</v>
      </c>
      <c r="AU209" s="335">
        <v>-7</v>
      </c>
      <c r="AV209" s="335">
        <v>15</v>
      </c>
      <c r="AW209" s="335">
        <v>1</v>
      </c>
      <c r="AX209" s="336">
        <v>18</v>
      </c>
      <c r="AY209" s="354">
        <f t="shared" si="81"/>
        <v>-21</v>
      </c>
      <c r="AZ209" s="354">
        <f t="shared" si="81"/>
        <v>7</v>
      </c>
      <c r="BA209" s="354">
        <f t="shared" si="81"/>
        <v>11</v>
      </c>
      <c r="BB209" s="354">
        <f t="shared" si="81"/>
        <v>3</v>
      </c>
      <c r="BC209" s="354">
        <f t="shared" si="81"/>
        <v>-9</v>
      </c>
      <c r="BD209" s="354">
        <f t="shared" si="81"/>
        <v>7</v>
      </c>
      <c r="BE209" s="354">
        <f t="shared" si="102"/>
        <v>-15</v>
      </c>
      <c r="BF209" s="354">
        <f t="shared" si="102"/>
        <v>-1</v>
      </c>
      <c r="BG209" s="354">
        <f t="shared" si="102"/>
        <v>-18</v>
      </c>
      <c r="BH209" s="317"/>
      <c r="BI209" s="355">
        <f t="shared" si="99"/>
        <v>1</v>
      </c>
      <c r="BJ209" s="355">
        <f t="shared" si="100"/>
        <v>0</v>
      </c>
      <c r="BK209" s="337">
        <v>505965.78666666662</v>
      </c>
      <c r="BL209" s="129">
        <f t="shared" si="91"/>
        <v>505965.78666666662</v>
      </c>
      <c r="BM209" s="340">
        <v>529142.42333333334</v>
      </c>
      <c r="BN209" s="129">
        <f t="shared" si="92"/>
        <v>529142.42333333334</v>
      </c>
      <c r="BO209" s="339">
        <v>420299.99444444448</v>
      </c>
      <c r="BP209" s="129">
        <f t="shared" si="93"/>
        <v>420299.99444444448</v>
      </c>
      <c r="BQ209" s="339">
        <v>479845.06666666665</v>
      </c>
      <c r="BR209" s="129">
        <f t="shared" si="94"/>
        <v>479845.06666666665</v>
      </c>
      <c r="BS209" s="339">
        <v>602456.25555555557</v>
      </c>
      <c r="BT209" s="129">
        <f t="shared" si="95"/>
        <v>602456.25555555557</v>
      </c>
      <c r="BU209" s="342">
        <v>609864.00222222228</v>
      </c>
      <c r="BV209" s="129">
        <f t="shared" si="96"/>
        <v>609864.00222222228</v>
      </c>
      <c r="BW209" s="343">
        <v>6300</v>
      </c>
      <c r="BX209" s="345">
        <f t="shared" si="101"/>
        <v>6300</v>
      </c>
      <c r="BY209" s="343">
        <v>558887.28028210148</v>
      </c>
      <c r="BZ209" s="129">
        <f t="shared" si="90"/>
        <v>558887.28028210148</v>
      </c>
      <c r="CA209" s="326"/>
      <c r="CB209" s="325"/>
    </row>
    <row r="210" spans="1:80" x14ac:dyDescent="0.25">
      <c r="A210" s="124" t="s">
        <v>999</v>
      </c>
      <c r="B210" s="124" t="s">
        <v>1000</v>
      </c>
      <c r="C210" s="319"/>
      <c r="D210" s="319" t="s">
        <v>554</v>
      </c>
      <c r="E210" s="125" t="s">
        <v>318</v>
      </c>
      <c r="F210" s="331">
        <v>74647.000000000015</v>
      </c>
      <c r="G210" s="348">
        <f t="shared" si="97"/>
        <v>92188</v>
      </c>
      <c r="H210" s="332">
        <v>939</v>
      </c>
      <c r="I210" s="353">
        <f t="shared" si="98"/>
        <v>863</v>
      </c>
      <c r="J210" s="333">
        <v>317.41199999999981</v>
      </c>
      <c r="K210" s="333">
        <v>54</v>
      </c>
      <c r="L210" s="317"/>
      <c r="M210" s="332">
        <v>26317</v>
      </c>
      <c r="N210" s="332">
        <v>31519</v>
      </c>
      <c r="O210" s="332">
        <v>22122</v>
      </c>
      <c r="P210" s="332">
        <v>6154</v>
      </c>
      <c r="Q210" s="332">
        <v>3708</v>
      </c>
      <c r="R210" s="332">
        <v>1641</v>
      </c>
      <c r="S210" s="332">
        <v>663</v>
      </c>
      <c r="T210" s="332">
        <v>64</v>
      </c>
      <c r="U210" s="332">
        <v>92188</v>
      </c>
      <c r="V210" s="124"/>
      <c r="W210" s="351">
        <f t="shared" si="82"/>
        <v>0.28547099405562548</v>
      </c>
      <c r="X210" s="351">
        <f t="shared" si="83"/>
        <v>0.3418991625808131</v>
      </c>
      <c r="Y210" s="351">
        <f t="shared" si="84"/>
        <v>0.23996615611576344</v>
      </c>
      <c r="Z210" s="351">
        <f t="shared" si="85"/>
        <v>6.6754892176855984E-2</v>
      </c>
      <c r="AA210" s="351">
        <f t="shared" si="86"/>
        <v>4.0222154727296393E-2</v>
      </c>
      <c r="AB210" s="351">
        <f t="shared" si="87"/>
        <v>1.7800581420575345E-2</v>
      </c>
      <c r="AC210" s="351">
        <f t="shared" si="88"/>
        <v>7.1918254002690156E-3</v>
      </c>
      <c r="AD210" s="351">
        <f t="shared" si="89"/>
        <v>6.9423352280123226E-4</v>
      </c>
      <c r="AE210" s="127"/>
      <c r="AF210" s="335">
        <v>871</v>
      </c>
      <c r="AG210" s="335">
        <v>68</v>
      </c>
      <c r="AH210" s="335">
        <v>287</v>
      </c>
      <c r="AI210" s="335">
        <v>90</v>
      </c>
      <c r="AJ210" s="335">
        <v>23</v>
      </c>
      <c r="AK210" s="335">
        <v>-3</v>
      </c>
      <c r="AL210" s="335">
        <v>1</v>
      </c>
      <c r="AM210" s="335">
        <v>-1</v>
      </c>
      <c r="AN210" s="172">
        <v>1336</v>
      </c>
      <c r="AO210" s="124"/>
      <c r="AP210" s="335">
        <v>152</v>
      </c>
      <c r="AQ210" s="335">
        <v>174</v>
      </c>
      <c r="AR210" s="335">
        <v>87</v>
      </c>
      <c r="AS210" s="335">
        <v>27</v>
      </c>
      <c r="AT210" s="335">
        <v>18</v>
      </c>
      <c r="AU210" s="335">
        <v>10</v>
      </c>
      <c r="AV210" s="335">
        <v>4</v>
      </c>
      <c r="AW210" s="335">
        <v>1</v>
      </c>
      <c r="AX210" s="336">
        <v>473</v>
      </c>
      <c r="AY210" s="354">
        <f t="shared" si="81"/>
        <v>-152</v>
      </c>
      <c r="AZ210" s="354">
        <f t="shared" si="81"/>
        <v>-174</v>
      </c>
      <c r="BA210" s="354">
        <f t="shared" si="81"/>
        <v>-87</v>
      </c>
      <c r="BB210" s="354">
        <f t="shared" si="81"/>
        <v>-27</v>
      </c>
      <c r="BC210" s="354">
        <f t="shared" si="81"/>
        <v>-18</v>
      </c>
      <c r="BD210" s="354">
        <f t="shared" si="81"/>
        <v>-10</v>
      </c>
      <c r="BE210" s="354">
        <f t="shared" si="102"/>
        <v>-4</v>
      </c>
      <c r="BF210" s="354">
        <f t="shared" si="102"/>
        <v>-1</v>
      </c>
      <c r="BG210" s="354">
        <f t="shared" si="102"/>
        <v>-473</v>
      </c>
      <c r="BH210" s="317"/>
      <c r="BI210" s="355">
        <f t="shared" si="99"/>
        <v>1</v>
      </c>
      <c r="BJ210" s="355">
        <f t="shared" si="100"/>
        <v>0</v>
      </c>
      <c r="BK210" s="337">
        <v>333899.03999999998</v>
      </c>
      <c r="BL210" s="129">
        <f t="shared" si="91"/>
        <v>333899.03999999998</v>
      </c>
      <c r="BM210" s="340">
        <v>963477.9</v>
      </c>
      <c r="BN210" s="129">
        <f t="shared" si="92"/>
        <v>963477.9</v>
      </c>
      <c r="BO210" s="339">
        <v>474734.46888888889</v>
      </c>
      <c r="BP210" s="129">
        <f t="shared" si="93"/>
        <v>474734.46888888889</v>
      </c>
      <c r="BQ210" s="339">
        <v>322435.46666666667</v>
      </c>
      <c r="BR210" s="129">
        <f t="shared" si="94"/>
        <v>322435.46666666667</v>
      </c>
      <c r="BS210" s="339">
        <v>534367.42444444448</v>
      </c>
      <c r="BT210" s="129">
        <f t="shared" si="95"/>
        <v>534367.42444444448</v>
      </c>
      <c r="BU210" s="342">
        <v>583916.55777777778</v>
      </c>
      <c r="BV210" s="129">
        <f t="shared" si="96"/>
        <v>583916.55777777778</v>
      </c>
      <c r="BW210" s="343">
        <v>448431.87991111109</v>
      </c>
      <c r="BX210" s="345">
        <f t="shared" si="101"/>
        <v>448431.87991111109</v>
      </c>
      <c r="BY210" s="343">
        <v>501359.8976967698</v>
      </c>
      <c r="BZ210" s="129">
        <f t="shared" si="90"/>
        <v>501359.8976967698</v>
      </c>
      <c r="CA210" s="326"/>
      <c r="CB210" s="325"/>
    </row>
    <row r="211" spans="1:80" x14ac:dyDescent="0.25">
      <c r="A211" s="124" t="s">
        <v>1001</v>
      </c>
      <c r="B211" s="124" t="s">
        <v>1002</v>
      </c>
      <c r="C211" s="319" t="s">
        <v>661</v>
      </c>
      <c r="D211" s="319" t="s">
        <v>559</v>
      </c>
      <c r="E211" s="125" t="s">
        <v>319</v>
      </c>
      <c r="F211" s="331">
        <v>50008.111111111109</v>
      </c>
      <c r="G211" s="348">
        <f t="shared" si="97"/>
        <v>63183</v>
      </c>
      <c r="H211" s="332">
        <v>1150</v>
      </c>
      <c r="I211" s="353">
        <f t="shared" si="98"/>
        <v>607</v>
      </c>
      <c r="J211" s="333">
        <v>394.52311111111112</v>
      </c>
      <c r="K211" s="333">
        <v>174</v>
      </c>
      <c r="L211" s="317"/>
      <c r="M211" s="332">
        <v>29140</v>
      </c>
      <c r="N211" s="332">
        <v>12426</v>
      </c>
      <c r="O211" s="332">
        <v>9843</v>
      </c>
      <c r="P211" s="332">
        <v>6584</v>
      </c>
      <c r="Q211" s="332">
        <v>2772</v>
      </c>
      <c r="R211" s="332">
        <v>1446</v>
      </c>
      <c r="S211" s="332">
        <v>912</v>
      </c>
      <c r="T211" s="332">
        <v>60</v>
      </c>
      <c r="U211" s="332">
        <v>63183</v>
      </c>
      <c r="V211" s="124"/>
      <c r="W211" s="351">
        <f t="shared" si="82"/>
        <v>0.46120000633081681</v>
      </c>
      <c r="X211" s="351">
        <f t="shared" si="83"/>
        <v>0.19666682493708751</v>
      </c>
      <c r="Y211" s="351">
        <f t="shared" si="84"/>
        <v>0.15578557523384454</v>
      </c>
      <c r="Z211" s="351">
        <f t="shared" si="85"/>
        <v>0.10420524508174667</v>
      </c>
      <c r="AA211" s="351">
        <f t="shared" si="86"/>
        <v>4.3872560657138786E-2</v>
      </c>
      <c r="AB211" s="351">
        <f t="shared" si="87"/>
        <v>2.2885902853615688E-2</v>
      </c>
      <c r="AC211" s="351">
        <f t="shared" si="88"/>
        <v>1.443426238070367E-2</v>
      </c>
      <c r="AD211" s="351">
        <f t="shared" si="89"/>
        <v>9.496225250462941E-4</v>
      </c>
      <c r="AE211" s="127"/>
      <c r="AF211" s="335">
        <v>97</v>
      </c>
      <c r="AG211" s="335">
        <v>119</v>
      </c>
      <c r="AH211" s="335">
        <v>147</v>
      </c>
      <c r="AI211" s="335">
        <v>129</v>
      </c>
      <c r="AJ211" s="335">
        <v>101</v>
      </c>
      <c r="AK211" s="335">
        <v>83</v>
      </c>
      <c r="AL211" s="335">
        <v>7</v>
      </c>
      <c r="AM211" s="335">
        <v>0</v>
      </c>
      <c r="AN211" s="172">
        <v>683</v>
      </c>
      <c r="AO211" s="124"/>
      <c r="AP211" s="335">
        <v>-6</v>
      </c>
      <c r="AQ211" s="335">
        <v>29</v>
      </c>
      <c r="AR211" s="335">
        <v>24</v>
      </c>
      <c r="AS211" s="335">
        <v>0</v>
      </c>
      <c r="AT211" s="335">
        <v>14</v>
      </c>
      <c r="AU211" s="335">
        <v>15</v>
      </c>
      <c r="AV211" s="335">
        <v>4</v>
      </c>
      <c r="AW211" s="335">
        <v>-4</v>
      </c>
      <c r="AX211" s="336">
        <v>76</v>
      </c>
      <c r="AY211" s="354">
        <f t="shared" si="81"/>
        <v>6</v>
      </c>
      <c r="AZ211" s="354">
        <f t="shared" si="81"/>
        <v>-29</v>
      </c>
      <c r="BA211" s="354">
        <f t="shared" si="81"/>
        <v>-24</v>
      </c>
      <c r="BB211" s="354">
        <f t="shared" si="81"/>
        <v>0</v>
      </c>
      <c r="BC211" s="354">
        <f t="shared" si="81"/>
        <v>-14</v>
      </c>
      <c r="BD211" s="354">
        <f t="shared" si="81"/>
        <v>-15</v>
      </c>
      <c r="BE211" s="354">
        <f t="shared" si="102"/>
        <v>-4</v>
      </c>
      <c r="BF211" s="354">
        <f t="shared" si="102"/>
        <v>4</v>
      </c>
      <c r="BG211" s="354">
        <f t="shared" si="102"/>
        <v>-76</v>
      </c>
      <c r="BH211" s="317"/>
      <c r="BI211" s="355">
        <f t="shared" si="99"/>
        <v>0.8</v>
      </c>
      <c r="BJ211" s="355">
        <f t="shared" si="100"/>
        <v>0.19999999999999996</v>
      </c>
      <c r="BK211" s="337">
        <v>38251.26933333333</v>
      </c>
      <c r="BL211" s="129">
        <f t="shared" si="91"/>
        <v>38251.26933333333</v>
      </c>
      <c r="BM211" s="340">
        <v>233604.56177777774</v>
      </c>
      <c r="BN211" s="129">
        <f t="shared" si="92"/>
        <v>233604.56177777774</v>
      </c>
      <c r="BO211" s="339">
        <v>126131.85333333335</v>
      </c>
      <c r="BP211" s="129">
        <f t="shared" si="93"/>
        <v>126131.85333333335</v>
      </c>
      <c r="BQ211" s="339">
        <v>463341.65333333332</v>
      </c>
      <c r="BR211" s="129">
        <f t="shared" si="94"/>
        <v>463341.65333333332</v>
      </c>
      <c r="BS211" s="339">
        <v>99670.261333333343</v>
      </c>
      <c r="BT211" s="129">
        <f t="shared" si="95"/>
        <v>99670.261333333343</v>
      </c>
      <c r="BU211" s="342">
        <v>372638.21155555558</v>
      </c>
      <c r="BV211" s="129">
        <f t="shared" si="96"/>
        <v>372638.21155555558</v>
      </c>
      <c r="BW211" s="343">
        <v>317179.82796799991</v>
      </c>
      <c r="BX211" s="345">
        <f t="shared" si="101"/>
        <v>317179.82796799991</v>
      </c>
      <c r="BY211" s="343">
        <v>417322.26174848276</v>
      </c>
      <c r="BZ211" s="129">
        <f t="shared" si="90"/>
        <v>417322.26174848276</v>
      </c>
      <c r="CA211" s="326"/>
      <c r="CB211" s="325"/>
    </row>
    <row r="212" spans="1:80" x14ac:dyDescent="0.25">
      <c r="A212" s="124" t="s">
        <v>1003</v>
      </c>
      <c r="B212" s="124" t="s">
        <v>1004</v>
      </c>
      <c r="C212" s="319" t="s">
        <v>706</v>
      </c>
      <c r="D212" s="319" t="s">
        <v>604</v>
      </c>
      <c r="E212" s="125" t="s">
        <v>320</v>
      </c>
      <c r="F212" s="331">
        <v>22718.444444444442</v>
      </c>
      <c r="G212" s="348">
        <f t="shared" si="97"/>
        <v>22595</v>
      </c>
      <c r="H212" s="332">
        <v>168</v>
      </c>
      <c r="I212" s="353">
        <f t="shared" si="98"/>
        <v>145</v>
      </c>
      <c r="J212" s="333">
        <v>50.348444444444425</v>
      </c>
      <c r="K212" s="333">
        <v>6</v>
      </c>
      <c r="L212" s="317"/>
      <c r="M212" s="332">
        <v>1508</v>
      </c>
      <c r="N212" s="332">
        <v>2900</v>
      </c>
      <c r="O212" s="332">
        <v>6994</v>
      </c>
      <c r="P212" s="332">
        <v>4932</v>
      </c>
      <c r="Q212" s="332">
        <v>3241</v>
      </c>
      <c r="R212" s="332">
        <v>1864</v>
      </c>
      <c r="S212" s="332">
        <v>1054</v>
      </c>
      <c r="T212" s="332">
        <v>102</v>
      </c>
      <c r="U212" s="332">
        <v>22595</v>
      </c>
      <c r="V212" s="124"/>
      <c r="W212" s="351">
        <f t="shared" si="82"/>
        <v>6.6740429298517367E-2</v>
      </c>
      <c r="X212" s="351">
        <f t="shared" si="83"/>
        <v>0.12834697942022572</v>
      </c>
      <c r="Y212" s="351">
        <f t="shared" si="84"/>
        <v>0.30953750829829607</v>
      </c>
      <c r="Z212" s="351">
        <f t="shared" si="85"/>
        <v>0.21827838017260456</v>
      </c>
      <c r="AA212" s="351">
        <f t="shared" si="86"/>
        <v>0.14343881389687985</v>
      </c>
      <c r="AB212" s="351">
        <f t="shared" si="87"/>
        <v>8.2496127461827842E-2</v>
      </c>
      <c r="AC212" s="351">
        <f t="shared" si="88"/>
        <v>4.6647488382385485E-2</v>
      </c>
      <c r="AD212" s="351">
        <f t="shared" si="89"/>
        <v>4.5142730692631109E-3</v>
      </c>
      <c r="AE212" s="127"/>
      <c r="AF212" s="335">
        <v>31</v>
      </c>
      <c r="AG212" s="335">
        <v>34</v>
      </c>
      <c r="AH212" s="335">
        <v>29</v>
      </c>
      <c r="AI212" s="335">
        <v>6</v>
      </c>
      <c r="AJ212" s="335">
        <v>33</v>
      </c>
      <c r="AK212" s="335">
        <v>10</v>
      </c>
      <c r="AL212" s="335">
        <v>5</v>
      </c>
      <c r="AM212" s="335">
        <v>1</v>
      </c>
      <c r="AN212" s="172">
        <v>149</v>
      </c>
      <c r="AO212" s="124"/>
      <c r="AP212" s="335">
        <v>2</v>
      </c>
      <c r="AQ212" s="335">
        <v>10</v>
      </c>
      <c r="AR212" s="335">
        <v>-5</v>
      </c>
      <c r="AS212" s="335">
        <v>-3</v>
      </c>
      <c r="AT212" s="335">
        <v>-4</v>
      </c>
      <c r="AU212" s="335">
        <v>3</v>
      </c>
      <c r="AV212" s="335">
        <v>1</v>
      </c>
      <c r="AW212" s="335">
        <v>0</v>
      </c>
      <c r="AX212" s="336">
        <v>4</v>
      </c>
      <c r="AY212" s="354">
        <f t="shared" si="81"/>
        <v>-2</v>
      </c>
      <c r="AZ212" s="354">
        <f t="shared" si="81"/>
        <v>-10</v>
      </c>
      <c r="BA212" s="354">
        <f t="shared" si="81"/>
        <v>5</v>
      </c>
      <c r="BB212" s="354">
        <f t="shared" si="81"/>
        <v>3</v>
      </c>
      <c r="BC212" s="354">
        <f t="shared" si="81"/>
        <v>4</v>
      </c>
      <c r="BD212" s="354">
        <f t="shared" si="81"/>
        <v>-3</v>
      </c>
      <c r="BE212" s="354">
        <f t="shared" si="102"/>
        <v>-1</v>
      </c>
      <c r="BF212" s="354">
        <f t="shared" si="102"/>
        <v>0</v>
      </c>
      <c r="BG212" s="354">
        <f t="shared" si="102"/>
        <v>-4</v>
      </c>
      <c r="BH212" s="317"/>
      <c r="BI212" s="355">
        <f t="shared" si="99"/>
        <v>0.8</v>
      </c>
      <c r="BJ212" s="355">
        <f t="shared" si="100"/>
        <v>0.19999999999999996</v>
      </c>
      <c r="BK212" s="337">
        <v>97739.029333333339</v>
      </c>
      <c r="BL212" s="129">
        <f t="shared" si="91"/>
        <v>97739.029333333339</v>
      </c>
      <c r="BM212" s="340">
        <v>62965.557333333338</v>
      </c>
      <c r="BN212" s="129">
        <f t="shared" si="92"/>
        <v>62965.557333333338</v>
      </c>
      <c r="BO212" s="339">
        <v>102926.34666666668</v>
      </c>
      <c r="BP212" s="129">
        <f t="shared" si="93"/>
        <v>102926.34666666668</v>
      </c>
      <c r="BQ212" s="339">
        <v>81918.933333333349</v>
      </c>
      <c r="BR212" s="129">
        <f t="shared" si="94"/>
        <v>81918.933333333349</v>
      </c>
      <c r="BS212" s="339">
        <v>79977.65333333335</v>
      </c>
      <c r="BT212" s="129">
        <f t="shared" si="95"/>
        <v>79977.65333333335</v>
      </c>
      <c r="BU212" s="342">
        <v>155627.31022222221</v>
      </c>
      <c r="BV212" s="129">
        <f t="shared" si="96"/>
        <v>155627.31022222221</v>
      </c>
      <c r="BW212" s="343">
        <v>35738.820152888882</v>
      </c>
      <c r="BX212" s="345">
        <f t="shared" si="101"/>
        <v>35738.820152888882</v>
      </c>
      <c r="BY212" s="343">
        <v>22819.996379652559</v>
      </c>
      <c r="BZ212" s="129">
        <f t="shared" si="90"/>
        <v>22819.996379652559</v>
      </c>
      <c r="CA212" s="326"/>
      <c r="CB212" s="325"/>
    </row>
    <row r="213" spans="1:80" x14ac:dyDescent="0.25">
      <c r="A213" s="124" t="s">
        <v>1005</v>
      </c>
      <c r="B213" s="124" t="s">
        <v>1006</v>
      </c>
      <c r="C213" s="319"/>
      <c r="D213" s="319" t="s">
        <v>554</v>
      </c>
      <c r="E213" s="125" t="s">
        <v>321</v>
      </c>
      <c r="F213" s="331">
        <v>65965.888888888891</v>
      </c>
      <c r="G213" s="348">
        <f t="shared" si="97"/>
        <v>71814</v>
      </c>
      <c r="H213" s="332">
        <v>387</v>
      </c>
      <c r="I213" s="353">
        <f t="shared" si="98"/>
        <v>985</v>
      </c>
      <c r="J213" s="333">
        <v>570.80311111111087</v>
      </c>
      <c r="K213" s="333">
        <v>42</v>
      </c>
      <c r="L213" s="317"/>
      <c r="M213" s="332">
        <v>6827</v>
      </c>
      <c r="N213" s="332">
        <v>14201</v>
      </c>
      <c r="O213" s="332">
        <v>29092</v>
      </c>
      <c r="P213" s="332">
        <v>10961</v>
      </c>
      <c r="Q213" s="332">
        <v>5520</v>
      </c>
      <c r="R213" s="332">
        <v>3286</v>
      </c>
      <c r="S213" s="332">
        <v>1844</v>
      </c>
      <c r="T213" s="332">
        <v>83</v>
      </c>
      <c r="U213" s="332">
        <v>71814</v>
      </c>
      <c r="V213" s="124"/>
      <c r="W213" s="351">
        <f t="shared" si="82"/>
        <v>9.5065029102960427E-2</v>
      </c>
      <c r="X213" s="351">
        <f t="shared" si="83"/>
        <v>0.19774695741777371</v>
      </c>
      <c r="Y213" s="351">
        <f t="shared" si="84"/>
        <v>0.40510206923441111</v>
      </c>
      <c r="Z213" s="351">
        <f t="shared" si="85"/>
        <v>0.15263040632745703</v>
      </c>
      <c r="AA213" s="351">
        <f t="shared" si="86"/>
        <v>7.6865235190909847E-2</v>
      </c>
      <c r="AB213" s="351">
        <f t="shared" si="87"/>
        <v>4.5757094716907566E-2</v>
      </c>
      <c r="AC213" s="351">
        <f t="shared" si="88"/>
        <v>2.567744450942713E-2</v>
      </c>
      <c r="AD213" s="351">
        <f t="shared" si="89"/>
        <v>1.1557635001531734E-3</v>
      </c>
      <c r="AE213" s="127"/>
      <c r="AF213" s="335">
        <v>294</v>
      </c>
      <c r="AG213" s="335">
        <v>67</v>
      </c>
      <c r="AH213" s="335">
        <v>336</v>
      </c>
      <c r="AI213" s="335">
        <v>78</v>
      </c>
      <c r="AJ213" s="335">
        <v>85</v>
      </c>
      <c r="AK213" s="335">
        <v>9</v>
      </c>
      <c r="AL213" s="335">
        <v>1</v>
      </c>
      <c r="AM213" s="335">
        <v>0</v>
      </c>
      <c r="AN213" s="172">
        <v>870</v>
      </c>
      <c r="AO213" s="124"/>
      <c r="AP213" s="335">
        <v>-11</v>
      </c>
      <c r="AQ213" s="335">
        <v>-71</v>
      </c>
      <c r="AR213" s="335">
        <v>-23</v>
      </c>
      <c r="AS213" s="335">
        <v>-12</v>
      </c>
      <c r="AT213" s="335">
        <v>-1</v>
      </c>
      <c r="AU213" s="335">
        <v>2</v>
      </c>
      <c r="AV213" s="335">
        <v>0</v>
      </c>
      <c r="AW213" s="335">
        <v>1</v>
      </c>
      <c r="AX213" s="336">
        <v>-115</v>
      </c>
      <c r="AY213" s="354">
        <f t="shared" si="81"/>
        <v>11</v>
      </c>
      <c r="AZ213" s="354">
        <f t="shared" si="81"/>
        <v>71</v>
      </c>
      <c r="BA213" s="354">
        <f t="shared" si="81"/>
        <v>23</v>
      </c>
      <c r="BB213" s="354">
        <f t="shared" si="81"/>
        <v>12</v>
      </c>
      <c r="BC213" s="354">
        <f t="shared" si="81"/>
        <v>1</v>
      </c>
      <c r="BD213" s="354">
        <f t="shared" si="81"/>
        <v>-2</v>
      </c>
      <c r="BE213" s="354">
        <f t="shared" si="102"/>
        <v>0</v>
      </c>
      <c r="BF213" s="354">
        <f t="shared" si="102"/>
        <v>-1</v>
      </c>
      <c r="BG213" s="354">
        <f t="shared" si="102"/>
        <v>115</v>
      </c>
      <c r="BH213" s="317"/>
      <c r="BI213" s="355">
        <f t="shared" si="99"/>
        <v>1</v>
      </c>
      <c r="BJ213" s="355">
        <f t="shared" si="100"/>
        <v>0</v>
      </c>
      <c r="BK213" s="337">
        <v>639333.5066666666</v>
      </c>
      <c r="BL213" s="129">
        <f t="shared" si="91"/>
        <v>639333.5066666666</v>
      </c>
      <c r="BM213" s="340">
        <v>603549.74222222215</v>
      </c>
      <c r="BN213" s="129">
        <f t="shared" si="92"/>
        <v>603549.74222222215</v>
      </c>
      <c r="BO213" s="339">
        <v>824488.69</v>
      </c>
      <c r="BP213" s="129">
        <f t="shared" si="93"/>
        <v>824488.69</v>
      </c>
      <c r="BQ213" s="339">
        <v>858155.59999999986</v>
      </c>
      <c r="BR213" s="129">
        <f t="shared" si="94"/>
        <v>858155.59999999986</v>
      </c>
      <c r="BS213" s="339">
        <v>693385.34</v>
      </c>
      <c r="BT213" s="129">
        <f t="shared" si="95"/>
        <v>693385.34</v>
      </c>
      <c r="BU213" s="342">
        <v>987126.35777777771</v>
      </c>
      <c r="BV213" s="129">
        <f t="shared" si="96"/>
        <v>987126.35777777771</v>
      </c>
      <c r="BW213" s="343">
        <v>1027946.2480355556</v>
      </c>
      <c r="BX213" s="345">
        <f t="shared" si="101"/>
        <v>1027946.2480355556</v>
      </c>
      <c r="BY213" s="343">
        <v>755644.26180494751</v>
      </c>
      <c r="BZ213" s="129">
        <f t="shared" si="90"/>
        <v>755644.26180494751</v>
      </c>
      <c r="CA213" s="326"/>
      <c r="CB213" s="325"/>
    </row>
    <row r="214" spans="1:80" x14ac:dyDescent="0.25">
      <c r="A214" s="124" t="s">
        <v>1007</v>
      </c>
      <c r="B214" s="124" t="s">
        <v>1008</v>
      </c>
      <c r="C214" s="319"/>
      <c r="D214" s="319" t="s">
        <v>582</v>
      </c>
      <c r="E214" s="125" t="s">
        <v>322</v>
      </c>
      <c r="F214" s="331">
        <v>106290.55555555556</v>
      </c>
      <c r="G214" s="348">
        <f t="shared" si="97"/>
        <v>104279</v>
      </c>
      <c r="H214" s="332">
        <v>457</v>
      </c>
      <c r="I214" s="353">
        <f t="shared" si="98"/>
        <v>933</v>
      </c>
      <c r="J214" s="333">
        <v>469.94888888888892</v>
      </c>
      <c r="K214" s="333">
        <v>169</v>
      </c>
      <c r="L214" s="317"/>
      <c r="M214" s="332">
        <v>2333</v>
      </c>
      <c r="N214" s="332">
        <v>13053</v>
      </c>
      <c r="O214" s="332">
        <v>26623</v>
      </c>
      <c r="P214" s="332">
        <v>31850</v>
      </c>
      <c r="Q214" s="332">
        <v>19534</v>
      </c>
      <c r="R214" s="332">
        <v>7486</v>
      </c>
      <c r="S214" s="332">
        <v>3206</v>
      </c>
      <c r="T214" s="332">
        <v>194</v>
      </c>
      <c r="U214" s="332">
        <v>104279</v>
      </c>
      <c r="V214" s="124"/>
      <c r="W214" s="351">
        <f t="shared" si="82"/>
        <v>2.2372673309103464E-2</v>
      </c>
      <c r="X214" s="351">
        <f t="shared" si="83"/>
        <v>0.12517381256053473</v>
      </c>
      <c r="Y214" s="351">
        <f t="shared" si="84"/>
        <v>0.25530547857190805</v>
      </c>
      <c r="Z214" s="351">
        <f t="shared" si="85"/>
        <v>0.30543062361549306</v>
      </c>
      <c r="AA214" s="351">
        <f t="shared" si="86"/>
        <v>0.18732438937849424</v>
      </c>
      <c r="AB214" s="351">
        <f t="shared" si="87"/>
        <v>7.1788183622781193E-2</v>
      </c>
      <c r="AC214" s="351">
        <f t="shared" si="88"/>
        <v>3.0744445190306773E-2</v>
      </c>
      <c r="AD214" s="351">
        <f t="shared" si="89"/>
        <v>1.8603937513785133E-3</v>
      </c>
      <c r="AE214" s="127"/>
      <c r="AF214" s="335">
        <v>145</v>
      </c>
      <c r="AG214" s="335">
        <v>105</v>
      </c>
      <c r="AH214" s="335">
        <v>327</v>
      </c>
      <c r="AI214" s="335">
        <v>123</v>
      </c>
      <c r="AJ214" s="335">
        <v>157</v>
      </c>
      <c r="AK214" s="335">
        <v>55</v>
      </c>
      <c r="AL214" s="335">
        <v>18</v>
      </c>
      <c r="AM214" s="335">
        <v>-2</v>
      </c>
      <c r="AN214" s="172">
        <v>928</v>
      </c>
      <c r="AO214" s="124"/>
      <c r="AP214" s="335">
        <v>7</v>
      </c>
      <c r="AQ214" s="335">
        <v>1</v>
      </c>
      <c r="AR214" s="335">
        <v>-2</v>
      </c>
      <c r="AS214" s="335">
        <v>-25</v>
      </c>
      <c r="AT214" s="335">
        <v>11</v>
      </c>
      <c r="AU214" s="335">
        <v>10</v>
      </c>
      <c r="AV214" s="335">
        <v>-5</v>
      </c>
      <c r="AW214" s="335">
        <v>-2</v>
      </c>
      <c r="AX214" s="336">
        <v>-5</v>
      </c>
      <c r="AY214" s="354">
        <f t="shared" si="81"/>
        <v>-7</v>
      </c>
      <c r="AZ214" s="354">
        <f t="shared" si="81"/>
        <v>-1</v>
      </c>
      <c r="BA214" s="354">
        <f t="shared" si="81"/>
        <v>2</v>
      </c>
      <c r="BB214" s="354">
        <f t="shared" si="81"/>
        <v>25</v>
      </c>
      <c r="BC214" s="354">
        <f t="shared" si="81"/>
        <v>-11</v>
      </c>
      <c r="BD214" s="354">
        <f t="shared" si="81"/>
        <v>-10</v>
      </c>
      <c r="BE214" s="354">
        <f t="shared" si="102"/>
        <v>5</v>
      </c>
      <c r="BF214" s="354">
        <f t="shared" si="102"/>
        <v>2</v>
      </c>
      <c r="BG214" s="354">
        <f t="shared" si="102"/>
        <v>5</v>
      </c>
      <c r="BH214" s="317"/>
      <c r="BI214" s="355">
        <f t="shared" si="99"/>
        <v>1</v>
      </c>
      <c r="BJ214" s="355">
        <f t="shared" si="100"/>
        <v>0</v>
      </c>
      <c r="BK214" s="337">
        <v>1285543.2866666669</v>
      </c>
      <c r="BL214" s="129">
        <f t="shared" si="91"/>
        <v>1285543.2866666669</v>
      </c>
      <c r="BM214" s="340">
        <v>576172.19999999995</v>
      </c>
      <c r="BN214" s="129">
        <f t="shared" si="92"/>
        <v>576172.19999999995</v>
      </c>
      <c r="BO214" s="339">
        <v>929098.05666666687</v>
      </c>
      <c r="BP214" s="129">
        <f t="shared" si="93"/>
        <v>929098.05666666687</v>
      </c>
      <c r="BQ214" s="339">
        <v>519349.60000000003</v>
      </c>
      <c r="BR214" s="129">
        <f t="shared" si="94"/>
        <v>519349.60000000003</v>
      </c>
      <c r="BS214" s="339">
        <v>652136.48666666669</v>
      </c>
      <c r="BT214" s="129">
        <f t="shared" si="95"/>
        <v>652136.48666666669</v>
      </c>
      <c r="BU214" s="342">
        <v>459904.62000000005</v>
      </c>
      <c r="BV214" s="129">
        <f t="shared" si="96"/>
        <v>459904.62000000005</v>
      </c>
      <c r="BW214" s="343">
        <v>28428.864551111212</v>
      </c>
      <c r="BX214" s="345">
        <f t="shared" si="101"/>
        <v>28428.864551111212</v>
      </c>
      <c r="BY214" s="343">
        <v>22050</v>
      </c>
      <c r="BZ214" s="129">
        <f t="shared" si="90"/>
        <v>22050</v>
      </c>
      <c r="CA214" s="326"/>
      <c r="CB214" s="325"/>
    </row>
    <row r="215" spans="1:80" x14ac:dyDescent="0.25">
      <c r="A215" s="124" t="s">
        <v>1009</v>
      </c>
      <c r="B215" s="124" t="s">
        <v>1010</v>
      </c>
      <c r="C215" s="319"/>
      <c r="D215" s="319" t="s">
        <v>733</v>
      </c>
      <c r="E215" s="125" t="s">
        <v>323</v>
      </c>
      <c r="F215" s="331">
        <v>51246.777777777774</v>
      </c>
      <c r="G215" s="348">
        <f t="shared" si="97"/>
        <v>64364</v>
      </c>
      <c r="H215" s="332">
        <v>865</v>
      </c>
      <c r="I215" s="353">
        <f t="shared" si="98"/>
        <v>488</v>
      </c>
      <c r="J215" s="333">
        <v>257.67955555555568</v>
      </c>
      <c r="K215" s="333">
        <v>78</v>
      </c>
      <c r="L215" s="317"/>
      <c r="M215" s="332">
        <v>26724</v>
      </c>
      <c r="N215" s="332">
        <v>13305</v>
      </c>
      <c r="O215" s="332">
        <v>14046</v>
      </c>
      <c r="P215" s="332">
        <v>5675</v>
      </c>
      <c r="Q215" s="332">
        <v>3287</v>
      </c>
      <c r="R215" s="332">
        <v>904</v>
      </c>
      <c r="S215" s="332">
        <v>396</v>
      </c>
      <c r="T215" s="332">
        <v>27</v>
      </c>
      <c r="U215" s="332">
        <v>64364</v>
      </c>
      <c r="V215" s="124"/>
      <c r="W215" s="351">
        <f t="shared" si="82"/>
        <v>0.41520104406189795</v>
      </c>
      <c r="X215" s="351">
        <f t="shared" si="83"/>
        <v>0.20671493381393324</v>
      </c>
      <c r="Y215" s="351">
        <f t="shared" si="84"/>
        <v>0.21822758063513764</v>
      </c>
      <c r="Z215" s="351">
        <f t="shared" si="85"/>
        <v>8.8170405816916292E-2</v>
      </c>
      <c r="AA215" s="351">
        <f t="shared" si="86"/>
        <v>5.1068920514573367E-2</v>
      </c>
      <c r="AB215" s="351">
        <f t="shared" si="87"/>
        <v>1.4045118389161643E-2</v>
      </c>
      <c r="AC215" s="351">
        <f t="shared" si="88"/>
        <v>6.1525076129513396E-3</v>
      </c>
      <c r="AD215" s="351">
        <f t="shared" si="89"/>
        <v>4.1948915542850041E-4</v>
      </c>
      <c r="AE215" s="127"/>
      <c r="AF215" s="335">
        <v>38</v>
      </c>
      <c r="AG215" s="335">
        <v>76</v>
      </c>
      <c r="AH215" s="335">
        <v>91</v>
      </c>
      <c r="AI215" s="335">
        <v>99</v>
      </c>
      <c r="AJ215" s="335">
        <v>70</v>
      </c>
      <c r="AK215" s="335">
        <v>26</v>
      </c>
      <c r="AL215" s="335">
        <v>-3</v>
      </c>
      <c r="AM215" s="335">
        <v>1</v>
      </c>
      <c r="AN215" s="172">
        <v>398</v>
      </c>
      <c r="AO215" s="124"/>
      <c r="AP215" s="335">
        <v>-28</v>
      </c>
      <c r="AQ215" s="335">
        <v>-4</v>
      </c>
      <c r="AR215" s="335">
        <v>-43</v>
      </c>
      <c r="AS215" s="335">
        <v>-6</v>
      </c>
      <c r="AT215" s="335">
        <v>-5</v>
      </c>
      <c r="AU215" s="335">
        <v>-1</v>
      </c>
      <c r="AV215" s="335">
        <v>-4</v>
      </c>
      <c r="AW215" s="335">
        <v>1</v>
      </c>
      <c r="AX215" s="336">
        <v>-90</v>
      </c>
      <c r="AY215" s="354">
        <f t="shared" si="81"/>
        <v>28</v>
      </c>
      <c r="AZ215" s="354">
        <f t="shared" si="81"/>
        <v>4</v>
      </c>
      <c r="BA215" s="354">
        <f t="shared" si="81"/>
        <v>43</v>
      </c>
      <c r="BB215" s="354">
        <f t="shared" si="81"/>
        <v>6</v>
      </c>
      <c r="BC215" s="354">
        <f t="shared" si="81"/>
        <v>5</v>
      </c>
      <c r="BD215" s="354">
        <f t="shared" si="81"/>
        <v>1</v>
      </c>
      <c r="BE215" s="354">
        <f t="shared" si="102"/>
        <v>4</v>
      </c>
      <c r="BF215" s="354">
        <f t="shared" si="102"/>
        <v>-1</v>
      </c>
      <c r="BG215" s="354">
        <f t="shared" si="102"/>
        <v>90</v>
      </c>
      <c r="BH215" s="317"/>
      <c r="BI215" s="355">
        <f t="shared" si="99"/>
        <v>1</v>
      </c>
      <c r="BJ215" s="355">
        <f t="shared" si="100"/>
        <v>0</v>
      </c>
      <c r="BK215" s="337">
        <v>125691.88</v>
      </c>
      <c r="BL215" s="129">
        <f t="shared" si="91"/>
        <v>125691.88</v>
      </c>
      <c r="BM215" s="340">
        <v>314956.19888888887</v>
      </c>
      <c r="BN215" s="129">
        <f t="shared" si="92"/>
        <v>314956.19888888887</v>
      </c>
      <c r="BO215" s="339">
        <v>508667.54666666675</v>
      </c>
      <c r="BP215" s="129">
        <f t="shared" si="93"/>
        <v>508667.54666666675</v>
      </c>
      <c r="BQ215" s="339">
        <v>430053.86666666664</v>
      </c>
      <c r="BR215" s="129">
        <f t="shared" si="94"/>
        <v>430053.86666666664</v>
      </c>
      <c r="BS215" s="339">
        <v>173689.9044444444</v>
      </c>
      <c r="BT215" s="129">
        <f t="shared" si="95"/>
        <v>173689.9044444444</v>
      </c>
      <c r="BU215" s="342">
        <v>752570.46666666667</v>
      </c>
      <c r="BV215" s="129">
        <f t="shared" si="96"/>
        <v>752570.46666666667</v>
      </c>
      <c r="BW215" s="343">
        <v>205103.58588444439</v>
      </c>
      <c r="BX215" s="345">
        <f t="shared" si="101"/>
        <v>205103.58588444439</v>
      </c>
      <c r="BY215" s="343">
        <v>390722.14611631026</v>
      </c>
      <c r="BZ215" s="129">
        <f t="shared" si="90"/>
        <v>390722.14611631026</v>
      </c>
      <c r="CA215" s="326"/>
      <c r="CB215" s="325"/>
    </row>
    <row r="216" spans="1:80" x14ac:dyDescent="0.25">
      <c r="A216" s="124" t="s">
        <v>1011</v>
      </c>
      <c r="B216" s="124" t="s">
        <v>1012</v>
      </c>
      <c r="C216" s="319" t="s">
        <v>653</v>
      </c>
      <c r="D216" s="319" t="s">
        <v>611</v>
      </c>
      <c r="E216" s="125" t="s">
        <v>324</v>
      </c>
      <c r="F216" s="331">
        <v>31617.666666666668</v>
      </c>
      <c r="G216" s="348">
        <f t="shared" si="97"/>
        <v>36527</v>
      </c>
      <c r="H216" s="332">
        <v>163</v>
      </c>
      <c r="I216" s="353">
        <f t="shared" si="98"/>
        <v>272</v>
      </c>
      <c r="J216" s="333">
        <v>141.19600000000003</v>
      </c>
      <c r="K216" s="333">
        <v>72</v>
      </c>
      <c r="L216" s="317"/>
      <c r="M216" s="332">
        <v>7732</v>
      </c>
      <c r="N216" s="332">
        <v>12034</v>
      </c>
      <c r="O216" s="332">
        <v>7542</v>
      </c>
      <c r="P216" s="332">
        <v>4307</v>
      </c>
      <c r="Q216" s="332">
        <v>3230</v>
      </c>
      <c r="R216" s="332">
        <v>1195</v>
      </c>
      <c r="S216" s="332">
        <v>465</v>
      </c>
      <c r="T216" s="332">
        <v>22</v>
      </c>
      <c r="U216" s="332">
        <v>36527</v>
      </c>
      <c r="V216" s="124"/>
      <c r="W216" s="351">
        <f t="shared" si="82"/>
        <v>0.21167903194896925</v>
      </c>
      <c r="X216" s="351">
        <f t="shared" si="83"/>
        <v>0.32945492375503055</v>
      </c>
      <c r="Y216" s="351">
        <f t="shared" si="84"/>
        <v>0.20647740027924549</v>
      </c>
      <c r="Z216" s="351">
        <f t="shared" si="85"/>
        <v>0.11791277685000137</v>
      </c>
      <c r="AA216" s="351">
        <f t="shared" si="86"/>
        <v>8.8427738385304017E-2</v>
      </c>
      <c r="AB216" s="351">
        <f t="shared" si="87"/>
        <v>3.2715525501683683E-2</v>
      </c>
      <c r="AC216" s="351">
        <f t="shared" si="88"/>
        <v>1.2730309086429217E-2</v>
      </c>
      <c r="AD216" s="351">
        <f t="shared" si="89"/>
        <v>6.0229419333643602E-4</v>
      </c>
      <c r="AE216" s="127"/>
      <c r="AF216" s="335">
        <v>35</v>
      </c>
      <c r="AG216" s="335">
        <v>34</v>
      </c>
      <c r="AH216" s="335">
        <v>91</v>
      </c>
      <c r="AI216" s="335">
        <v>26</v>
      </c>
      <c r="AJ216" s="335">
        <v>46</v>
      </c>
      <c r="AK216" s="335">
        <v>29</v>
      </c>
      <c r="AL216" s="335">
        <v>2</v>
      </c>
      <c r="AM216" s="335">
        <v>0</v>
      </c>
      <c r="AN216" s="172">
        <v>263</v>
      </c>
      <c r="AO216" s="124"/>
      <c r="AP216" s="335">
        <v>13</v>
      </c>
      <c r="AQ216" s="335">
        <v>-26</v>
      </c>
      <c r="AR216" s="335">
        <v>8</v>
      </c>
      <c r="AS216" s="335">
        <v>2</v>
      </c>
      <c r="AT216" s="335">
        <v>-7</v>
      </c>
      <c r="AU216" s="335">
        <v>1</v>
      </c>
      <c r="AV216" s="335">
        <v>0</v>
      </c>
      <c r="AW216" s="335">
        <v>0</v>
      </c>
      <c r="AX216" s="336">
        <v>-9</v>
      </c>
      <c r="AY216" s="354">
        <f t="shared" si="81"/>
        <v>-13</v>
      </c>
      <c r="AZ216" s="354">
        <f t="shared" si="81"/>
        <v>26</v>
      </c>
      <c r="BA216" s="354">
        <f t="shared" si="81"/>
        <v>-8</v>
      </c>
      <c r="BB216" s="354">
        <f t="shared" si="81"/>
        <v>-2</v>
      </c>
      <c r="BC216" s="354">
        <f t="shared" si="81"/>
        <v>7</v>
      </c>
      <c r="BD216" s="354">
        <f t="shared" si="81"/>
        <v>-1</v>
      </c>
      <c r="BE216" s="354">
        <f t="shared" si="102"/>
        <v>0</v>
      </c>
      <c r="BF216" s="354">
        <f t="shared" si="102"/>
        <v>0</v>
      </c>
      <c r="BG216" s="354">
        <f t="shared" si="102"/>
        <v>9</v>
      </c>
      <c r="BH216" s="317"/>
      <c r="BI216" s="355">
        <f t="shared" si="99"/>
        <v>0.8</v>
      </c>
      <c r="BJ216" s="355">
        <f t="shared" si="100"/>
        <v>0.19999999999999996</v>
      </c>
      <c r="BK216" s="337">
        <v>164262.97600000002</v>
      </c>
      <c r="BL216" s="129">
        <f t="shared" si="91"/>
        <v>164262.97600000002</v>
      </c>
      <c r="BM216" s="340">
        <v>144222.33066666665</v>
      </c>
      <c r="BN216" s="129">
        <f t="shared" si="92"/>
        <v>144222.33066666665</v>
      </c>
      <c r="BO216" s="339">
        <v>105003.48622222221</v>
      </c>
      <c r="BP216" s="129">
        <f t="shared" si="93"/>
        <v>105003.48622222221</v>
      </c>
      <c r="BQ216" s="339">
        <v>260226.88000000003</v>
      </c>
      <c r="BR216" s="129">
        <f t="shared" si="94"/>
        <v>260226.88000000003</v>
      </c>
      <c r="BS216" s="339">
        <v>129516.10666666669</v>
      </c>
      <c r="BT216" s="129">
        <f t="shared" si="95"/>
        <v>129516.10666666669</v>
      </c>
      <c r="BU216" s="342">
        <v>323319.2728888889</v>
      </c>
      <c r="BV216" s="129">
        <f t="shared" si="96"/>
        <v>323319.2728888889</v>
      </c>
      <c r="BW216" s="343">
        <v>198855.84645688886</v>
      </c>
      <c r="BX216" s="345">
        <f t="shared" si="101"/>
        <v>198855.84645688886</v>
      </c>
      <c r="BY216" s="343">
        <v>22680</v>
      </c>
      <c r="BZ216" s="129">
        <f t="shared" si="90"/>
        <v>22680</v>
      </c>
      <c r="CA216" s="326"/>
      <c r="CB216" s="325"/>
    </row>
    <row r="217" spans="1:80" x14ac:dyDescent="0.25">
      <c r="A217" s="124" t="s">
        <v>1013</v>
      </c>
      <c r="B217" s="124" t="s">
        <v>1014</v>
      </c>
      <c r="C217" s="319" t="s">
        <v>782</v>
      </c>
      <c r="D217" s="319" t="s">
        <v>554</v>
      </c>
      <c r="E217" s="125" t="s">
        <v>325</v>
      </c>
      <c r="F217" s="331">
        <v>69079.222222222219</v>
      </c>
      <c r="G217" s="348">
        <f t="shared" si="97"/>
        <v>61058</v>
      </c>
      <c r="H217" s="332">
        <v>467</v>
      </c>
      <c r="I217" s="353">
        <f t="shared" si="98"/>
        <v>458</v>
      </c>
      <c r="J217" s="333">
        <v>219.68311111111115</v>
      </c>
      <c r="K217" s="333">
        <v>110</v>
      </c>
      <c r="L217" s="317"/>
      <c r="M217" s="332">
        <v>1066</v>
      </c>
      <c r="N217" s="332">
        <v>3849</v>
      </c>
      <c r="O217" s="332">
        <v>12161</v>
      </c>
      <c r="P217" s="332">
        <v>17360</v>
      </c>
      <c r="Q217" s="332">
        <v>10866</v>
      </c>
      <c r="R217" s="332">
        <v>7351</v>
      </c>
      <c r="S217" s="332">
        <v>7327</v>
      </c>
      <c r="T217" s="332">
        <v>1078</v>
      </c>
      <c r="U217" s="332">
        <v>61058</v>
      </c>
      <c r="V217" s="124"/>
      <c r="W217" s="351">
        <f t="shared" si="82"/>
        <v>1.7458809656392283E-2</v>
      </c>
      <c r="X217" s="351">
        <f t="shared" si="83"/>
        <v>6.3038422483540246E-2</v>
      </c>
      <c r="Y217" s="351">
        <f t="shared" si="84"/>
        <v>0.19917127976677912</v>
      </c>
      <c r="Z217" s="351">
        <f t="shared" si="85"/>
        <v>0.28431982704969044</v>
      </c>
      <c r="AA217" s="351">
        <f t="shared" si="86"/>
        <v>0.17796193782960465</v>
      </c>
      <c r="AB217" s="351">
        <f t="shared" si="87"/>
        <v>0.12039372400013103</v>
      </c>
      <c r="AC217" s="351">
        <f t="shared" si="88"/>
        <v>0.12000065511480887</v>
      </c>
      <c r="AD217" s="351">
        <f t="shared" si="89"/>
        <v>1.7655344099053359E-2</v>
      </c>
      <c r="AE217" s="127"/>
      <c r="AF217" s="335">
        <v>5</v>
      </c>
      <c r="AG217" s="335">
        <v>-1</v>
      </c>
      <c r="AH217" s="335">
        <v>167</v>
      </c>
      <c r="AI217" s="335">
        <v>84</v>
      </c>
      <c r="AJ217" s="335">
        <v>133</v>
      </c>
      <c r="AK217" s="335">
        <v>34</v>
      </c>
      <c r="AL217" s="335">
        <v>15</v>
      </c>
      <c r="AM217" s="335">
        <v>19</v>
      </c>
      <c r="AN217" s="172">
        <v>456</v>
      </c>
      <c r="AO217" s="124"/>
      <c r="AP217" s="335">
        <v>-8</v>
      </c>
      <c r="AQ217" s="335">
        <v>-31</v>
      </c>
      <c r="AR217" s="335">
        <v>13</v>
      </c>
      <c r="AS217" s="335">
        <v>16</v>
      </c>
      <c r="AT217" s="335">
        <v>-7</v>
      </c>
      <c r="AU217" s="335">
        <v>1</v>
      </c>
      <c r="AV217" s="335">
        <v>16</v>
      </c>
      <c r="AW217" s="335">
        <v>-2</v>
      </c>
      <c r="AX217" s="336">
        <v>-2</v>
      </c>
      <c r="AY217" s="354">
        <f t="shared" si="81"/>
        <v>8</v>
      </c>
      <c r="AZ217" s="354">
        <f t="shared" si="81"/>
        <v>31</v>
      </c>
      <c r="BA217" s="354">
        <f t="shared" si="81"/>
        <v>-13</v>
      </c>
      <c r="BB217" s="354">
        <f t="shared" si="81"/>
        <v>-16</v>
      </c>
      <c r="BC217" s="354">
        <f t="shared" si="81"/>
        <v>7</v>
      </c>
      <c r="BD217" s="354">
        <f t="shared" si="81"/>
        <v>-1</v>
      </c>
      <c r="BE217" s="354">
        <f t="shared" si="102"/>
        <v>-16</v>
      </c>
      <c r="BF217" s="354">
        <f t="shared" si="102"/>
        <v>2</v>
      </c>
      <c r="BG217" s="354">
        <f t="shared" si="102"/>
        <v>2</v>
      </c>
      <c r="BH217" s="317"/>
      <c r="BI217" s="355">
        <f t="shared" si="99"/>
        <v>0.8</v>
      </c>
      <c r="BJ217" s="355">
        <f t="shared" si="100"/>
        <v>0.19999999999999996</v>
      </c>
      <c r="BK217" s="337">
        <v>409122.27200000006</v>
      </c>
      <c r="BL217" s="129">
        <f t="shared" si="91"/>
        <v>409122.27200000006</v>
      </c>
      <c r="BM217" s="340">
        <v>696600.9813333333</v>
      </c>
      <c r="BN217" s="129">
        <f t="shared" si="92"/>
        <v>696600.9813333333</v>
      </c>
      <c r="BO217" s="339">
        <v>456046.55644444452</v>
      </c>
      <c r="BP217" s="129">
        <f t="shared" si="93"/>
        <v>456046.55644444452</v>
      </c>
      <c r="BQ217" s="339">
        <v>582532.05333333323</v>
      </c>
      <c r="BR217" s="129">
        <f t="shared" si="94"/>
        <v>582532.05333333323</v>
      </c>
      <c r="BS217" s="339">
        <v>918389.66222222231</v>
      </c>
      <c r="BT217" s="129">
        <f t="shared" si="95"/>
        <v>918389.66222222231</v>
      </c>
      <c r="BU217" s="342">
        <v>647374.48533333326</v>
      </c>
      <c r="BV217" s="129">
        <f t="shared" si="96"/>
        <v>647374.48533333326</v>
      </c>
      <c r="BW217" s="343">
        <v>488460.7525262222</v>
      </c>
      <c r="BX217" s="345">
        <f t="shared" si="101"/>
        <v>488460.7525262222</v>
      </c>
      <c r="BY217" s="343">
        <v>533396.9969447538</v>
      </c>
      <c r="BZ217" s="129">
        <f t="shared" si="90"/>
        <v>533396.9969447538</v>
      </c>
      <c r="CA217" s="326"/>
      <c r="CB217" s="325"/>
    </row>
    <row r="218" spans="1:80" x14ac:dyDescent="0.25">
      <c r="A218" s="124" t="s">
        <v>1015</v>
      </c>
      <c r="B218" s="124" t="s">
        <v>1016</v>
      </c>
      <c r="C218" s="319" t="s">
        <v>661</v>
      </c>
      <c r="D218" s="319" t="s">
        <v>559</v>
      </c>
      <c r="E218" s="125" t="s">
        <v>326</v>
      </c>
      <c r="F218" s="423">
        <v>26588.777777777781</v>
      </c>
      <c r="G218" s="348">
        <f t="shared" si="97"/>
        <v>26844</v>
      </c>
      <c r="H218" s="332">
        <v>198</v>
      </c>
      <c r="I218" s="353">
        <f t="shared" si="98"/>
        <v>413</v>
      </c>
      <c r="J218" s="333">
        <v>328.86711111110998</v>
      </c>
      <c r="K218" s="437">
        <v>88</v>
      </c>
      <c r="L218" s="317"/>
      <c r="M218" s="332">
        <v>3750</v>
      </c>
      <c r="N218" s="332">
        <v>5192</v>
      </c>
      <c r="O218" s="332">
        <v>5135</v>
      </c>
      <c r="P218" s="332">
        <v>4652</v>
      </c>
      <c r="Q218" s="332">
        <v>3694</v>
      </c>
      <c r="R218" s="332">
        <v>2297</v>
      </c>
      <c r="S218" s="332">
        <v>1909</v>
      </c>
      <c r="T218" s="332">
        <v>215</v>
      </c>
      <c r="U218" s="332">
        <v>26844</v>
      </c>
      <c r="V218" s="124"/>
      <c r="W218" s="351">
        <f t="shared" si="82"/>
        <v>0.13969602145730889</v>
      </c>
      <c r="X218" s="351">
        <f t="shared" si="83"/>
        <v>0.19341379824169275</v>
      </c>
      <c r="Y218" s="351">
        <f t="shared" si="84"/>
        <v>0.19129041871554164</v>
      </c>
      <c r="Z218" s="351">
        <f t="shared" si="85"/>
        <v>0.17329757115184027</v>
      </c>
      <c r="AA218" s="351">
        <f t="shared" si="86"/>
        <v>0.13760989420354641</v>
      </c>
      <c r="AB218" s="351">
        <f t="shared" si="87"/>
        <v>8.5568469676650272E-2</v>
      </c>
      <c r="AC218" s="351">
        <f t="shared" si="88"/>
        <v>7.1114587989867376E-2</v>
      </c>
      <c r="AD218" s="351">
        <f t="shared" si="89"/>
        <v>8.0092385635523768E-3</v>
      </c>
      <c r="AE218" s="127"/>
      <c r="AF218" s="335">
        <v>49</v>
      </c>
      <c r="AG218" s="420">
        <v>69</v>
      </c>
      <c r="AH218" s="420">
        <v>77</v>
      </c>
      <c r="AI218" s="420">
        <v>47</v>
      </c>
      <c r="AJ218" s="420">
        <v>95</v>
      </c>
      <c r="AK218" s="420">
        <v>66</v>
      </c>
      <c r="AL218" s="420">
        <v>8</v>
      </c>
      <c r="AM218" s="420">
        <v>0</v>
      </c>
      <c r="AN218" s="172">
        <v>411</v>
      </c>
      <c r="AO218" s="124"/>
      <c r="AP218" s="335">
        <v>7</v>
      </c>
      <c r="AQ218" s="335">
        <v>7</v>
      </c>
      <c r="AR218" s="335">
        <v>-7</v>
      </c>
      <c r="AS218" s="335">
        <v>-1</v>
      </c>
      <c r="AT218" s="335">
        <v>-2</v>
      </c>
      <c r="AU218" s="335">
        <v>-4</v>
      </c>
      <c r="AV218" s="335">
        <v>-2</v>
      </c>
      <c r="AW218" s="335">
        <v>0</v>
      </c>
      <c r="AX218" s="336">
        <v>-2</v>
      </c>
      <c r="AY218" s="354">
        <f t="shared" si="81"/>
        <v>-7</v>
      </c>
      <c r="AZ218" s="354">
        <f t="shared" si="81"/>
        <v>-7</v>
      </c>
      <c r="BA218" s="354">
        <f t="shared" si="81"/>
        <v>7</v>
      </c>
      <c r="BB218" s="354">
        <f t="shared" si="81"/>
        <v>1</v>
      </c>
      <c r="BC218" s="354">
        <f t="shared" si="81"/>
        <v>2</v>
      </c>
      <c r="BD218" s="354">
        <f t="shared" si="81"/>
        <v>4</v>
      </c>
      <c r="BE218" s="354">
        <f t="shared" si="102"/>
        <v>2</v>
      </c>
      <c r="BF218" s="354">
        <f t="shared" si="102"/>
        <v>0</v>
      </c>
      <c r="BG218" s="354">
        <f t="shared" si="102"/>
        <v>2</v>
      </c>
      <c r="BH218" s="317"/>
      <c r="BI218" s="355">
        <f t="shared" si="99"/>
        <v>0.8</v>
      </c>
      <c r="BJ218" s="355">
        <f t="shared" si="100"/>
        <v>0.19999999999999996</v>
      </c>
      <c r="BK218" s="337">
        <v>62046.373333333329</v>
      </c>
      <c r="BL218" s="129">
        <f t="shared" si="91"/>
        <v>62046.373333333329</v>
      </c>
      <c r="BM218" s="340">
        <v>117598.21155555556</v>
      </c>
      <c r="BN218" s="129">
        <f t="shared" si="92"/>
        <v>117598.21155555556</v>
      </c>
      <c r="BO218" s="339">
        <v>188052.95377777782</v>
      </c>
      <c r="BP218" s="129">
        <f t="shared" si="93"/>
        <v>188052.95377777782</v>
      </c>
      <c r="BQ218" s="339">
        <v>227108.90666666665</v>
      </c>
      <c r="BR218" s="129">
        <f t="shared" si="94"/>
        <v>227108.90666666665</v>
      </c>
      <c r="BS218" s="339">
        <v>373810.04266666668</v>
      </c>
      <c r="BT218" s="129">
        <f t="shared" si="95"/>
        <v>373810.04266666668</v>
      </c>
      <c r="BU218" s="342">
        <v>398267.20888888882</v>
      </c>
      <c r="BV218" s="129">
        <f t="shared" si="96"/>
        <v>398267.20888888882</v>
      </c>
      <c r="BW218" s="343">
        <v>389751.19793777779</v>
      </c>
      <c r="BX218" s="345">
        <f t="shared" si="101"/>
        <v>389751.19793777779</v>
      </c>
      <c r="BY218" s="343">
        <v>414079.19777268893</v>
      </c>
      <c r="BZ218" s="129">
        <f t="shared" si="90"/>
        <v>414079.19777268893</v>
      </c>
      <c r="CA218" s="326"/>
      <c r="CB218" s="325"/>
    </row>
    <row r="219" spans="1:80" x14ac:dyDescent="0.25">
      <c r="A219" s="124" t="s">
        <v>1017</v>
      </c>
      <c r="B219" s="124" t="s">
        <v>1018</v>
      </c>
      <c r="C219" s="319"/>
      <c r="D219" s="319" t="s">
        <v>582</v>
      </c>
      <c r="E219" s="125" t="s">
        <v>327</v>
      </c>
      <c r="F219" s="331">
        <v>103272.55555555556</v>
      </c>
      <c r="G219" s="348">
        <f t="shared" si="97"/>
        <v>84603</v>
      </c>
      <c r="H219" s="332">
        <v>488</v>
      </c>
      <c r="I219" s="353">
        <f t="shared" si="98"/>
        <v>188</v>
      </c>
      <c r="J219" s="333">
        <v>0</v>
      </c>
      <c r="K219" s="333">
        <v>32</v>
      </c>
      <c r="L219" s="317"/>
      <c r="M219" s="332">
        <v>605</v>
      </c>
      <c r="N219" s="332">
        <v>2171</v>
      </c>
      <c r="O219" s="332">
        <v>13239</v>
      </c>
      <c r="P219" s="332">
        <v>20615</v>
      </c>
      <c r="Q219" s="332">
        <v>19768</v>
      </c>
      <c r="R219" s="332">
        <v>11955</v>
      </c>
      <c r="S219" s="332">
        <v>12790</v>
      </c>
      <c r="T219" s="332">
        <v>3460</v>
      </c>
      <c r="U219" s="332">
        <v>84603</v>
      </c>
      <c r="V219" s="124"/>
      <c r="W219" s="351">
        <f t="shared" si="82"/>
        <v>7.151046653191967E-3</v>
      </c>
      <c r="X219" s="351">
        <f t="shared" si="83"/>
        <v>2.5661028568726877E-2</v>
      </c>
      <c r="Y219" s="351">
        <f t="shared" si="84"/>
        <v>0.15648381263075778</v>
      </c>
      <c r="Z219" s="351">
        <f t="shared" si="85"/>
        <v>0.24366748224058249</v>
      </c>
      <c r="AA219" s="351">
        <f t="shared" si="86"/>
        <v>0.23365601692611374</v>
      </c>
      <c r="AB219" s="351">
        <f t="shared" si="87"/>
        <v>0.14130704584943796</v>
      </c>
      <c r="AC219" s="351">
        <f t="shared" si="88"/>
        <v>0.15117667222202522</v>
      </c>
      <c r="AD219" s="351">
        <f t="shared" si="89"/>
        <v>4.0896894909163976E-2</v>
      </c>
      <c r="AE219" s="127"/>
      <c r="AF219" s="335">
        <v>-6</v>
      </c>
      <c r="AG219" s="335">
        <v>13</v>
      </c>
      <c r="AH219" s="335">
        <v>27</v>
      </c>
      <c r="AI219" s="335">
        <v>89</v>
      </c>
      <c r="AJ219" s="335">
        <v>79</v>
      </c>
      <c r="AK219" s="335">
        <v>19</v>
      </c>
      <c r="AL219" s="335">
        <v>79</v>
      </c>
      <c r="AM219" s="335">
        <v>32</v>
      </c>
      <c r="AN219" s="172">
        <v>332</v>
      </c>
      <c r="AO219" s="124"/>
      <c r="AP219" s="335">
        <v>2</v>
      </c>
      <c r="AQ219" s="335">
        <v>7</v>
      </c>
      <c r="AR219" s="335">
        <v>31</v>
      </c>
      <c r="AS219" s="335">
        <v>35</v>
      </c>
      <c r="AT219" s="335">
        <v>17</v>
      </c>
      <c r="AU219" s="335">
        <v>21</v>
      </c>
      <c r="AV219" s="335">
        <v>21</v>
      </c>
      <c r="AW219" s="335">
        <v>10</v>
      </c>
      <c r="AX219" s="336">
        <v>144</v>
      </c>
      <c r="AY219" s="354">
        <f t="shared" ref="AY219:BD261" si="103">AP219*$AX$3</f>
        <v>-2</v>
      </c>
      <c r="AZ219" s="354">
        <f t="shared" si="103"/>
        <v>-7</v>
      </c>
      <c r="BA219" s="354">
        <f t="shared" si="103"/>
        <v>-31</v>
      </c>
      <c r="BB219" s="354">
        <f t="shared" si="103"/>
        <v>-35</v>
      </c>
      <c r="BC219" s="354">
        <f t="shared" si="103"/>
        <v>-17</v>
      </c>
      <c r="BD219" s="354">
        <f t="shared" si="103"/>
        <v>-21</v>
      </c>
      <c r="BE219" s="354">
        <f t="shared" si="102"/>
        <v>-21</v>
      </c>
      <c r="BF219" s="354">
        <f t="shared" si="102"/>
        <v>-10</v>
      </c>
      <c r="BG219" s="354">
        <f t="shared" si="102"/>
        <v>-144</v>
      </c>
      <c r="BH219" s="317"/>
      <c r="BI219" s="355">
        <f t="shared" si="99"/>
        <v>1</v>
      </c>
      <c r="BJ219" s="355">
        <f t="shared" si="100"/>
        <v>0</v>
      </c>
      <c r="BK219" s="337">
        <v>642531.77333333343</v>
      </c>
      <c r="BL219" s="129">
        <f t="shared" si="91"/>
        <v>642531.77333333343</v>
      </c>
      <c r="BM219" s="340">
        <v>474706.19555555552</v>
      </c>
      <c r="BN219" s="129">
        <f t="shared" si="92"/>
        <v>474706.19555555552</v>
      </c>
      <c r="BO219" s="339">
        <v>924615.03666666662</v>
      </c>
      <c r="BP219" s="129">
        <f t="shared" si="93"/>
        <v>924615.03666666662</v>
      </c>
      <c r="BQ219" s="339">
        <v>397960</v>
      </c>
      <c r="BR219" s="129">
        <f t="shared" si="94"/>
        <v>397960</v>
      </c>
      <c r="BS219" s="339">
        <v>698408.26444444444</v>
      </c>
      <c r="BT219" s="129">
        <f t="shared" si="95"/>
        <v>698408.26444444444</v>
      </c>
      <c r="BU219" s="342">
        <v>740635.56</v>
      </c>
      <c r="BV219" s="129">
        <f t="shared" si="96"/>
        <v>740635.56</v>
      </c>
      <c r="BW219" s="343">
        <v>521990.66191999993</v>
      </c>
      <c r="BX219" s="345">
        <f t="shared" si="101"/>
        <v>521990.66191999993</v>
      </c>
      <c r="BY219" s="343">
        <v>238382.07679130099</v>
      </c>
      <c r="BZ219" s="129">
        <f t="shared" si="90"/>
        <v>238382.07679130099</v>
      </c>
      <c r="CA219" s="326"/>
      <c r="CB219" s="325"/>
    </row>
    <row r="220" spans="1:80" x14ac:dyDescent="0.25">
      <c r="A220" s="124" t="s">
        <v>1019</v>
      </c>
      <c r="B220" s="124" t="s">
        <v>1020</v>
      </c>
      <c r="C220" s="319" t="s">
        <v>724</v>
      </c>
      <c r="D220" s="319" t="s">
        <v>589</v>
      </c>
      <c r="E220" s="125" t="s">
        <v>328</v>
      </c>
      <c r="F220" s="331">
        <v>22163.222222222223</v>
      </c>
      <c r="G220" s="348">
        <f t="shared" si="97"/>
        <v>23538</v>
      </c>
      <c r="H220" s="332">
        <v>426</v>
      </c>
      <c r="I220" s="353">
        <f t="shared" si="98"/>
        <v>135</v>
      </c>
      <c r="J220" s="333">
        <v>38.124888888888876</v>
      </c>
      <c r="K220" s="333">
        <v>53</v>
      </c>
      <c r="L220" s="317"/>
      <c r="M220" s="332">
        <v>3665</v>
      </c>
      <c r="N220" s="332">
        <v>4968</v>
      </c>
      <c r="O220" s="332">
        <v>5550</v>
      </c>
      <c r="P220" s="332">
        <v>3529</v>
      </c>
      <c r="Q220" s="332">
        <v>3221</v>
      </c>
      <c r="R220" s="332">
        <v>1671</v>
      </c>
      <c r="S220" s="332">
        <v>836</v>
      </c>
      <c r="T220" s="332">
        <v>98</v>
      </c>
      <c r="U220" s="332">
        <v>23538</v>
      </c>
      <c r="V220" s="124"/>
      <c r="W220" s="351">
        <f t="shared" si="82"/>
        <v>0.15570566743138756</v>
      </c>
      <c r="X220" s="351">
        <f t="shared" si="83"/>
        <v>0.21106296201886313</v>
      </c>
      <c r="Y220" s="351">
        <f t="shared" si="84"/>
        <v>0.23578893703798115</v>
      </c>
      <c r="Z220" s="351">
        <f t="shared" si="85"/>
        <v>0.14992777636162802</v>
      </c>
      <c r="AA220" s="351">
        <f t="shared" si="86"/>
        <v>0.13684255246834906</v>
      </c>
      <c r="AB220" s="351">
        <f t="shared" si="87"/>
        <v>7.0991588070354314E-2</v>
      </c>
      <c r="AC220" s="351">
        <f t="shared" si="88"/>
        <v>3.5517036281757161E-2</v>
      </c>
      <c r="AD220" s="351">
        <f t="shared" si="89"/>
        <v>4.163480329679667E-3</v>
      </c>
      <c r="AE220" s="127"/>
      <c r="AF220" s="335">
        <v>-21</v>
      </c>
      <c r="AG220" s="335">
        <v>68</v>
      </c>
      <c r="AH220" s="335">
        <v>68</v>
      </c>
      <c r="AI220" s="335">
        <v>31</v>
      </c>
      <c r="AJ220" s="335">
        <v>0</v>
      </c>
      <c r="AK220" s="335">
        <v>21</v>
      </c>
      <c r="AL220" s="335">
        <v>11</v>
      </c>
      <c r="AM220" s="335">
        <v>0</v>
      </c>
      <c r="AN220" s="172">
        <v>178</v>
      </c>
      <c r="AO220" s="124"/>
      <c r="AP220" s="335">
        <v>-1</v>
      </c>
      <c r="AQ220" s="335">
        <v>10</v>
      </c>
      <c r="AR220" s="335">
        <v>6</v>
      </c>
      <c r="AS220" s="335">
        <v>0</v>
      </c>
      <c r="AT220" s="335">
        <v>18</v>
      </c>
      <c r="AU220" s="335">
        <v>1</v>
      </c>
      <c r="AV220" s="335">
        <v>5</v>
      </c>
      <c r="AW220" s="335">
        <v>4</v>
      </c>
      <c r="AX220" s="336">
        <v>43</v>
      </c>
      <c r="AY220" s="354">
        <f t="shared" si="103"/>
        <v>1</v>
      </c>
      <c r="AZ220" s="354">
        <f t="shared" si="103"/>
        <v>-10</v>
      </c>
      <c r="BA220" s="354">
        <f t="shared" si="103"/>
        <v>-6</v>
      </c>
      <c r="BB220" s="354">
        <f t="shared" si="103"/>
        <v>0</v>
      </c>
      <c r="BC220" s="354">
        <f t="shared" si="103"/>
        <v>-18</v>
      </c>
      <c r="BD220" s="354">
        <f t="shared" si="103"/>
        <v>-1</v>
      </c>
      <c r="BE220" s="354">
        <f t="shared" si="102"/>
        <v>-5</v>
      </c>
      <c r="BF220" s="354">
        <f t="shared" si="102"/>
        <v>-4</v>
      </c>
      <c r="BG220" s="354">
        <f t="shared" si="102"/>
        <v>-43</v>
      </c>
      <c r="BH220" s="317"/>
      <c r="BI220" s="355">
        <f t="shared" si="99"/>
        <v>0.8</v>
      </c>
      <c r="BJ220" s="355">
        <f t="shared" si="100"/>
        <v>0.19999999999999996</v>
      </c>
      <c r="BK220" s="337">
        <v>45159.525333333338</v>
      </c>
      <c r="BL220" s="129">
        <f t="shared" si="91"/>
        <v>45159.525333333338</v>
      </c>
      <c r="BM220" s="340">
        <v>143251.31288888888</v>
      </c>
      <c r="BN220" s="129">
        <f t="shared" si="92"/>
        <v>143251.31288888888</v>
      </c>
      <c r="BO220" s="339">
        <v>237038.60533333337</v>
      </c>
      <c r="BP220" s="129">
        <f t="shared" si="93"/>
        <v>237038.60533333337</v>
      </c>
      <c r="BQ220" s="339">
        <v>118170.45333333332</v>
      </c>
      <c r="BR220" s="129">
        <f t="shared" si="94"/>
        <v>118170.45333333332</v>
      </c>
      <c r="BS220" s="339">
        <v>208042.58666666667</v>
      </c>
      <c r="BT220" s="129">
        <f t="shared" si="95"/>
        <v>208042.58666666667</v>
      </c>
      <c r="BU220" s="342">
        <v>113434.68266666667</v>
      </c>
      <c r="BV220" s="129">
        <f t="shared" si="96"/>
        <v>113434.68266666667</v>
      </c>
      <c r="BW220" s="343">
        <v>101865.97388799996</v>
      </c>
      <c r="BX220" s="345">
        <f t="shared" si="101"/>
        <v>101865.97388799996</v>
      </c>
      <c r="BY220" s="343">
        <v>105587.69089424616</v>
      </c>
      <c r="BZ220" s="129">
        <f t="shared" si="90"/>
        <v>105587.69089424616</v>
      </c>
      <c r="CA220" s="326"/>
      <c r="CB220" s="325"/>
    </row>
    <row r="221" spans="1:80" x14ac:dyDescent="0.25">
      <c r="A221" s="124" t="s">
        <v>1021</v>
      </c>
      <c r="B221" s="124" t="s">
        <v>1022</v>
      </c>
      <c r="C221" s="319"/>
      <c r="D221" s="319" t="s">
        <v>559</v>
      </c>
      <c r="E221" s="125" t="s">
        <v>329</v>
      </c>
      <c r="F221" s="331">
        <v>73231.444444444438</v>
      </c>
      <c r="G221" s="348">
        <f t="shared" si="97"/>
        <v>93986</v>
      </c>
      <c r="H221" s="332">
        <v>852</v>
      </c>
      <c r="I221" s="353">
        <f t="shared" si="98"/>
        <v>615</v>
      </c>
      <c r="J221" s="333">
        <v>226.85200000000009</v>
      </c>
      <c r="K221" s="333">
        <v>54</v>
      </c>
      <c r="L221" s="317"/>
      <c r="M221" s="332">
        <v>50999</v>
      </c>
      <c r="N221" s="332">
        <v>16013</v>
      </c>
      <c r="O221" s="332">
        <v>12215</v>
      </c>
      <c r="P221" s="332">
        <v>7791</v>
      </c>
      <c r="Q221" s="332">
        <v>4390</v>
      </c>
      <c r="R221" s="332">
        <v>1654</v>
      </c>
      <c r="S221" s="332">
        <v>868</v>
      </c>
      <c r="T221" s="332">
        <v>56</v>
      </c>
      <c r="U221" s="332">
        <v>93986</v>
      </c>
      <c r="V221" s="124"/>
      <c r="W221" s="351">
        <f t="shared" si="82"/>
        <v>0.54262336943800138</v>
      </c>
      <c r="X221" s="351">
        <f t="shared" si="83"/>
        <v>0.17037643904411295</v>
      </c>
      <c r="Y221" s="351">
        <f t="shared" si="84"/>
        <v>0.12996616517353649</v>
      </c>
      <c r="Z221" s="351">
        <f t="shared" si="85"/>
        <v>8.2895324835613821E-2</v>
      </c>
      <c r="AA221" s="351">
        <f t="shared" si="86"/>
        <v>4.6709084331708978E-2</v>
      </c>
      <c r="AB221" s="351">
        <f t="shared" si="87"/>
        <v>1.7598365714042517E-2</v>
      </c>
      <c r="AC221" s="351">
        <f t="shared" si="88"/>
        <v>9.2354180409848271E-3</v>
      </c>
      <c r="AD221" s="351">
        <f t="shared" si="89"/>
        <v>5.9583342199902116E-4</v>
      </c>
      <c r="AE221" s="127"/>
      <c r="AF221" s="335">
        <v>45</v>
      </c>
      <c r="AG221" s="335">
        <v>293</v>
      </c>
      <c r="AH221" s="335">
        <v>170</v>
      </c>
      <c r="AI221" s="335">
        <v>22</v>
      </c>
      <c r="AJ221" s="335">
        <v>71</v>
      </c>
      <c r="AK221" s="335">
        <v>8</v>
      </c>
      <c r="AL221" s="335">
        <v>0</v>
      </c>
      <c r="AM221" s="335">
        <v>0</v>
      </c>
      <c r="AN221" s="172">
        <v>609</v>
      </c>
      <c r="AO221" s="124"/>
      <c r="AP221" s="335">
        <v>-35</v>
      </c>
      <c r="AQ221" s="335">
        <v>0</v>
      </c>
      <c r="AR221" s="335">
        <v>10</v>
      </c>
      <c r="AS221" s="335">
        <v>4</v>
      </c>
      <c r="AT221" s="335">
        <v>14</v>
      </c>
      <c r="AU221" s="335">
        <v>-4</v>
      </c>
      <c r="AV221" s="335">
        <v>4</v>
      </c>
      <c r="AW221" s="335">
        <v>1</v>
      </c>
      <c r="AX221" s="336">
        <v>-6</v>
      </c>
      <c r="AY221" s="354">
        <f t="shared" si="103"/>
        <v>35</v>
      </c>
      <c r="AZ221" s="354">
        <f t="shared" si="103"/>
        <v>0</v>
      </c>
      <c r="BA221" s="354">
        <f t="shared" si="103"/>
        <v>-10</v>
      </c>
      <c r="BB221" s="354">
        <f t="shared" si="103"/>
        <v>-4</v>
      </c>
      <c r="BC221" s="354">
        <f t="shared" si="103"/>
        <v>-14</v>
      </c>
      <c r="BD221" s="354">
        <f t="shared" si="103"/>
        <v>4</v>
      </c>
      <c r="BE221" s="354">
        <f t="shared" si="102"/>
        <v>-4</v>
      </c>
      <c r="BF221" s="354">
        <f t="shared" si="102"/>
        <v>-1</v>
      </c>
      <c r="BG221" s="354">
        <f t="shared" si="102"/>
        <v>6</v>
      </c>
      <c r="BH221" s="317"/>
      <c r="BI221" s="355">
        <f t="shared" si="99"/>
        <v>1</v>
      </c>
      <c r="BJ221" s="355">
        <f t="shared" si="100"/>
        <v>0</v>
      </c>
      <c r="BK221" s="337">
        <v>334698.60666666669</v>
      </c>
      <c r="BL221" s="129">
        <f t="shared" si="91"/>
        <v>334698.60666666669</v>
      </c>
      <c r="BM221" s="340">
        <v>607656.56666666665</v>
      </c>
      <c r="BN221" s="129">
        <f t="shared" si="92"/>
        <v>607656.56666666665</v>
      </c>
      <c r="BO221" s="339">
        <v>619023.18555555574</v>
      </c>
      <c r="BP221" s="129">
        <f t="shared" si="93"/>
        <v>619023.18555555574</v>
      </c>
      <c r="BQ221" s="339">
        <v>1068956.1333333333</v>
      </c>
      <c r="BR221" s="129">
        <f t="shared" si="94"/>
        <v>1068956.1333333333</v>
      </c>
      <c r="BS221" s="339">
        <v>626069.14888888889</v>
      </c>
      <c r="BT221" s="129">
        <f t="shared" si="95"/>
        <v>626069.14888888889</v>
      </c>
      <c r="BU221" s="342">
        <v>730613.31777777779</v>
      </c>
      <c r="BV221" s="129">
        <f t="shared" si="96"/>
        <v>730613.31777777779</v>
      </c>
      <c r="BW221" s="343">
        <v>527221.29834666662</v>
      </c>
      <c r="BX221" s="345">
        <f t="shared" si="101"/>
        <v>527221.29834666662</v>
      </c>
      <c r="BY221" s="343">
        <v>228249.98824236004</v>
      </c>
      <c r="BZ221" s="129">
        <f t="shared" si="90"/>
        <v>228249.98824236004</v>
      </c>
      <c r="CA221" s="326"/>
      <c r="CB221" s="325"/>
    </row>
    <row r="222" spans="1:80" x14ac:dyDescent="0.25">
      <c r="A222" s="124" t="s">
        <v>1023</v>
      </c>
      <c r="B222" s="124" t="s">
        <v>1024</v>
      </c>
      <c r="C222" s="319" t="s">
        <v>596</v>
      </c>
      <c r="D222" s="319" t="s">
        <v>578</v>
      </c>
      <c r="E222" s="125" t="s">
        <v>330</v>
      </c>
      <c r="F222" s="331">
        <v>35864.444444444445</v>
      </c>
      <c r="G222" s="348">
        <f t="shared" si="97"/>
        <v>35922</v>
      </c>
      <c r="H222" s="332">
        <v>266</v>
      </c>
      <c r="I222" s="353">
        <f t="shared" si="98"/>
        <v>285</v>
      </c>
      <c r="J222" s="333">
        <v>149.09777777777776</v>
      </c>
      <c r="K222" s="333">
        <v>66</v>
      </c>
      <c r="L222" s="317"/>
      <c r="M222" s="332">
        <v>1459</v>
      </c>
      <c r="N222" s="332">
        <v>3701</v>
      </c>
      <c r="O222" s="332">
        <v>11658</v>
      </c>
      <c r="P222" s="332">
        <v>10428</v>
      </c>
      <c r="Q222" s="332">
        <v>4914</v>
      </c>
      <c r="R222" s="332">
        <v>2394</v>
      </c>
      <c r="S222" s="332">
        <v>1290</v>
      </c>
      <c r="T222" s="332">
        <v>78</v>
      </c>
      <c r="U222" s="332">
        <v>35922</v>
      </c>
      <c r="V222" s="124"/>
      <c r="W222" s="351">
        <f t="shared" si="82"/>
        <v>4.0615778631479318E-2</v>
      </c>
      <c r="X222" s="351">
        <f t="shared" si="83"/>
        <v>0.10302878458883136</v>
      </c>
      <c r="Y222" s="351">
        <f t="shared" si="84"/>
        <v>0.32453649574077165</v>
      </c>
      <c r="Z222" s="351">
        <f t="shared" si="85"/>
        <v>0.29029564055453483</v>
      </c>
      <c r="AA222" s="351">
        <f t="shared" si="86"/>
        <v>0.1367963921830633</v>
      </c>
      <c r="AB222" s="351">
        <f t="shared" si="87"/>
        <v>6.6644396191748792E-2</v>
      </c>
      <c r="AC222" s="351">
        <f t="shared" si="88"/>
        <v>3.5911140805077665E-2</v>
      </c>
      <c r="AD222" s="351">
        <f t="shared" si="89"/>
        <v>2.1713713044930684E-3</v>
      </c>
      <c r="AE222" s="127"/>
      <c r="AF222" s="335">
        <v>48</v>
      </c>
      <c r="AG222" s="335">
        <v>40</v>
      </c>
      <c r="AH222" s="335">
        <v>74</v>
      </c>
      <c r="AI222" s="335">
        <v>40</v>
      </c>
      <c r="AJ222" s="335">
        <v>69</v>
      </c>
      <c r="AK222" s="335">
        <v>42</v>
      </c>
      <c r="AL222" s="335">
        <v>15</v>
      </c>
      <c r="AM222" s="335">
        <v>0</v>
      </c>
      <c r="AN222" s="172">
        <v>328</v>
      </c>
      <c r="AO222" s="124"/>
      <c r="AP222" s="335">
        <v>0</v>
      </c>
      <c r="AQ222" s="335">
        <v>12</v>
      </c>
      <c r="AR222" s="335">
        <v>16</v>
      </c>
      <c r="AS222" s="335">
        <v>-7</v>
      </c>
      <c r="AT222" s="335">
        <v>13</v>
      </c>
      <c r="AU222" s="335">
        <v>5</v>
      </c>
      <c r="AV222" s="335">
        <v>4</v>
      </c>
      <c r="AW222" s="335">
        <v>0</v>
      </c>
      <c r="AX222" s="336">
        <v>43</v>
      </c>
      <c r="AY222" s="354">
        <f t="shared" si="103"/>
        <v>0</v>
      </c>
      <c r="AZ222" s="354">
        <f t="shared" si="103"/>
        <v>-12</v>
      </c>
      <c r="BA222" s="354">
        <f t="shared" si="103"/>
        <v>-16</v>
      </c>
      <c r="BB222" s="354">
        <f t="shared" si="103"/>
        <v>7</v>
      </c>
      <c r="BC222" s="354">
        <f t="shared" si="103"/>
        <v>-13</v>
      </c>
      <c r="BD222" s="354">
        <f t="shared" si="103"/>
        <v>-5</v>
      </c>
      <c r="BE222" s="354">
        <f t="shared" si="102"/>
        <v>-4</v>
      </c>
      <c r="BF222" s="354">
        <f t="shared" si="102"/>
        <v>0</v>
      </c>
      <c r="BG222" s="354">
        <f t="shared" si="102"/>
        <v>-43</v>
      </c>
      <c r="BH222" s="317"/>
      <c r="BI222" s="355">
        <f t="shared" si="99"/>
        <v>0.8</v>
      </c>
      <c r="BJ222" s="355">
        <f t="shared" si="100"/>
        <v>0.19999999999999996</v>
      </c>
      <c r="BK222" s="337">
        <v>116800.69866666669</v>
      </c>
      <c r="BL222" s="129">
        <f t="shared" si="91"/>
        <v>116800.69866666669</v>
      </c>
      <c r="BM222" s="340">
        <v>149306.49866666668</v>
      </c>
      <c r="BN222" s="129">
        <f t="shared" si="92"/>
        <v>149306.49866666668</v>
      </c>
      <c r="BO222" s="339">
        <v>174365.82577777779</v>
      </c>
      <c r="BP222" s="129">
        <f t="shared" si="93"/>
        <v>174365.82577777779</v>
      </c>
      <c r="BQ222" s="339">
        <v>155281.17333333334</v>
      </c>
      <c r="BR222" s="129">
        <f t="shared" si="94"/>
        <v>155281.17333333334</v>
      </c>
      <c r="BS222" s="339">
        <v>457819.32977777789</v>
      </c>
      <c r="BT222" s="129">
        <f t="shared" si="95"/>
        <v>457819.32977777789</v>
      </c>
      <c r="BU222" s="342">
        <v>314341.60177777777</v>
      </c>
      <c r="BV222" s="129">
        <f t="shared" si="96"/>
        <v>314341.60177777777</v>
      </c>
      <c r="BW222" s="343">
        <v>79337.04703999999</v>
      </c>
      <c r="BX222" s="345">
        <f t="shared" si="101"/>
        <v>79337.04703999999</v>
      </c>
      <c r="BY222" s="343">
        <v>46274.514071162208</v>
      </c>
      <c r="BZ222" s="129">
        <f t="shared" si="90"/>
        <v>46274.514071162208</v>
      </c>
      <c r="CA222" s="326"/>
      <c r="CB222" s="325"/>
    </row>
    <row r="223" spans="1:80" x14ac:dyDescent="0.25">
      <c r="A223" s="124" t="s">
        <v>1025</v>
      </c>
      <c r="B223" s="124" t="s">
        <v>1026</v>
      </c>
      <c r="C223" s="319" t="s">
        <v>661</v>
      </c>
      <c r="D223" s="319" t="s">
        <v>559</v>
      </c>
      <c r="E223" s="125" t="s">
        <v>331</v>
      </c>
      <c r="F223" s="331">
        <v>25569.222222222223</v>
      </c>
      <c r="G223" s="348">
        <f t="shared" si="97"/>
        <v>31999</v>
      </c>
      <c r="H223" s="332">
        <v>474</v>
      </c>
      <c r="I223" s="353">
        <f t="shared" si="98"/>
        <v>153</v>
      </c>
      <c r="J223" s="333">
        <v>30.389777777777795</v>
      </c>
      <c r="K223" s="333">
        <v>7</v>
      </c>
      <c r="L223" s="317"/>
      <c r="M223" s="332">
        <v>16270</v>
      </c>
      <c r="N223" s="332">
        <v>5004</v>
      </c>
      <c r="O223" s="332">
        <v>4246</v>
      </c>
      <c r="P223" s="332">
        <v>3377</v>
      </c>
      <c r="Q223" s="332">
        <v>1961</v>
      </c>
      <c r="R223" s="332">
        <v>667</v>
      </c>
      <c r="S223" s="332">
        <v>438</v>
      </c>
      <c r="T223" s="332">
        <v>36</v>
      </c>
      <c r="U223" s="332">
        <v>31999</v>
      </c>
      <c r="V223" s="124"/>
      <c r="W223" s="351">
        <f t="shared" si="82"/>
        <v>0.50845338916841154</v>
      </c>
      <c r="X223" s="351">
        <f t="shared" si="83"/>
        <v>0.15637988687146473</v>
      </c>
      <c r="Y223" s="351">
        <f t="shared" si="84"/>
        <v>0.13269164661395669</v>
      </c>
      <c r="Z223" s="351">
        <f t="shared" si="85"/>
        <v>0.10553454795462358</v>
      </c>
      <c r="AA223" s="351">
        <f t="shared" si="86"/>
        <v>6.128316509890934E-2</v>
      </c>
      <c r="AB223" s="351">
        <f t="shared" si="87"/>
        <v>2.084440138754336E-2</v>
      </c>
      <c r="AC223" s="351">
        <f t="shared" si="88"/>
        <v>1.3687927747742117E-2</v>
      </c>
      <c r="AD223" s="351">
        <f t="shared" si="89"/>
        <v>1.1250351573486672E-3</v>
      </c>
      <c r="AE223" s="127"/>
      <c r="AF223" s="335">
        <v>47</v>
      </c>
      <c r="AG223" s="335">
        <v>-7</v>
      </c>
      <c r="AH223" s="335">
        <v>59</v>
      </c>
      <c r="AI223" s="335">
        <v>14</v>
      </c>
      <c r="AJ223" s="335">
        <v>11</v>
      </c>
      <c r="AK223" s="335">
        <v>13</v>
      </c>
      <c r="AL223" s="335">
        <v>-8</v>
      </c>
      <c r="AM223" s="335">
        <v>0</v>
      </c>
      <c r="AN223" s="172">
        <v>129</v>
      </c>
      <c r="AO223" s="124"/>
      <c r="AP223" s="335">
        <v>-18</v>
      </c>
      <c r="AQ223" s="335">
        <v>1</v>
      </c>
      <c r="AR223" s="335">
        <v>7</v>
      </c>
      <c r="AS223" s="335">
        <v>-10</v>
      </c>
      <c r="AT223" s="335">
        <v>1</v>
      </c>
      <c r="AU223" s="335">
        <v>-3</v>
      </c>
      <c r="AV223" s="335">
        <v>-2</v>
      </c>
      <c r="AW223" s="335">
        <v>0</v>
      </c>
      <c r="AX223" s="336">
        <v>-24</v>
      </c>
      <c r="AY223" s="354">
        <f t="shared" si="103"/>
        <v>18</v>
      </c>
      <c r="AZ223" s="354">
        <f t="shared" si="103"/>
        <v>-1</v>
      </c>
      <c r="BA223" s="354">
        <f t="shared" si="103"/>
        <v>-7</v>
      </c>
      <c r="BB223" s="354">
        <f t="shared" si="103"/>
        <v>10</v>
      </c>
      <c r="BC223" s="354">
        <f t="shared" si="103"/>
        <v>-1</v>
      </c>
      <c r="BD223" s="354">
        <f t="shared" si="103"/>
        <v>3</v>
      </c>
      <c r="BE223" s="354">
        <f t="shared" si="102"/>
        <v>2</v>
      </c>
      <c r="BF223" s="354">
        <f t="shared" si="102"/>
        <v>0</v>
      </c>
      <c r="BG223" s="354">
        <f t="shared" si="102"/>
        <v>24</v>
      </c>
      <c r="BH223" s="317"/>
      <c r="BI223" s="355">
        <f t="shared" si="99"/>
        <v>0.8</v>
      </c>
      <c r="BJ223" s="355">
        <f t="shared" si="100"/>
        <v>0.19999999999999996</v>
      </c>
      <c r="BK223" s="337">
        <v>102472.46400000001</v>
      </c>
      <c r="BL223" s="129">
        <f t="shared" si="91"/>
        <v>102472.46400000001</v>
      </c>
      <c r="BM223" s="340">
        <v>114638.80711111108</v>
      </c>
      <c r="BN223" s="129">
        <f t="shared" si="92"/>
        <v>114638.80711111108</v>
      </c>
      <c r="BO223" s="339">
        <v>73084.98577777778</v>
      </c>
      <c r="BP223" s="129">
        <f t="shared" si="93"/>
        <v>73084.98577777778</v>
      </c>
      <c r="BQ223" s="339">
        <v>248193.92000000004</v>
      </c>
      <c r="BR223" s="129">
        <f t="shared" si="94"/>
        <v>248193.92000000004</v>
      </c>
      <c r="BS223" s="339">
        <v>241669.69244444446</v>
      </c>
      <c r="BT223" s="129">
        <f t="shared" si="95"/>
        <v>241669.69244444446</v>
      </c>
      <c r="BU223" s="342">
        <v>190134.6097777778</v>
      </c>
      <c r="BV223" s="129">
        <f t="shared" si="96"/>
        <v>190134.6097777778</v>
      </c>
      <c r="BW223" s="343">
        <v>81634.85910755553</v>
      </c>
      <c r="BX223" s="345">
        <f t="shared" si="101"/>
        <v>81634.85910755553</v>
      </c>
      <c r="BY223" s="343">
        <v>170690.81660341425</v>
      </c>
      <c r="BZ223" s="129">
        <f t="shared" si="90"/>
        <v>170690.81660341425</v>
      </c>
      <c r="CA223" s="326"/>
      <c r="CB223" s="325"/>
    </row>
    <row r="224" spans="1:80" x14ac:dyDescent="0.25">
      <c r="A224" s="124" t="s">
        <v>1027</v>
      </c>
      <c r="B224" s="124" t="s">
        <v>1028</v>
      </c>
      <c r="C224" s="319" t="s">
        <v>775</v>
      </c>
      <c r="D224" s="319" t="s">
        <v>554</v>
      </c>
      <c r="E224" s="125" t="s">
        <v>332</v>
      </c>
      <c r="F224" s="331">
        <v>45552.222222222226</v>
      </c>
      <c r="G224" s="348">
        <f t="shared" si="97"/>
        <v>45069</v>
      </c>
      <c r="H224" s="332">
        <v>451</v>
      </c>
      <c r="I224" s="353">
        <f t="shared" si="98"/>
        <v>186</v>
      </c>
      <c r="J224" s="333">
        <v>12.23555555555555</v>
      </c>
      <c r="K224" s="333">
        <v>56</v>
      </c>
      <c r="L224" s="317"/>
      <c r="M224" s="332">
        <v>4757</v>
      </c>
      <c r="N224" s="332">
        <v>7174</v>
      </c>
      <c r="O224" s="332">
        <v>9914</v>
      </c>
      <c r="P224" s="332">
        <v>9071</v>
      </c>
      <c r="Q224" s="332">
        <v>7358</v>
      </c>
      <c r="R224" s="332">
        <v>3893</v>
      </c>
      <c r="S224" s="332">
        <v>2632</v>
      </c>
      <c r="T224" s="332">
        <v>270</v>
      </c>
      <c r="U224" s="332">
        <v>45069</v>
      </c>
      <c r="V224" s="124"/>
      <c r="W224" s="351">
        <f t="shared" ref="W224:W287" si="104">M224/U224</f>
        <v>0.10554926889879962</v>
      </c>
      <c r="X224" s="351">
        <f t="shared" ref="X224:X287" si="105">N224/U224</f>
        <v>0.1591781490603297</v>
      </c>
      <c r="Y224" s="351">
        <f t="shared" ref="Y224:Y287" si="106">O224/U224</f>
        <v>0.21997381792362822</v>
      </c>
      <c r="Z224" s="351">
        <f t="shared" ref="Z224:Z287" si="107">P224/U224</f>
        <v>0.20126916505802214</v>
      </c>
      <c r="AA224" s="351">
        <f t="shared" ref="AA224:AA287" si="108">Q224/U224</f>
        <v>0.16326077791830304</v>
      </c>
      <c r="AB224" s="351">
        <f t="shared" ref="AB224:AB287" si="109">R224/U224</f>
        <v>8.6378663826577023E-2</v>
      </c>
      <c r="AC224" s="351">
        <f t="shared" ref="AC224:AC287" si="110">S224/U224</f>
        <v>5.8399343229270671E-2</v>
      </c>
      <c r="AD224" s="351">
        <f t="shared" ref="AD224:AD287" si="111">T224/U224</f>
        <v>5.9908140850695596E-3</v>
      </c>
      <c r="AE224" s="127"/>
      <c r="AF224" s="335">
        <v>43</v>
      </c>
      <c r="AG224" s="335">
        <v>35</v>
      </c>
      <c r="AH224" s="335">
        <v>35</v>
      </c>
      <c r="AI224" s="335">
        <v>23</v>
      </c>
      <c r="AJ224" s="335">
        <v>37</v>
      </c>
      <c r="AK224" s="335">
        <v>30</v>
      </c>
      <c r="AL224" s="335">
        <v>7</v>
      </c>
      <c r="AM224" s="335">
        <v>2</v>
      </c>
      <c r="AN224" s="172">
        <v>212</v>
      </c>
      <c r="AO224" s="124"/>
      <c r="AP224" s="335">
        <v>15</v>
      </c>
      <c r="AQ224" s="335">
        <v>-4</v>
      </c>
      <c r="AR224" s="335">
        <v>12</v>
      </c>
      <c r="AS224" s="335">
        <v>11</v>
      </c>
      <c r="AT224" s="335">
        <v>-7</v>
      </c>
      <c r="AU224" s="335">
        <v>-2</v>
      </c>
      <c r="AV224" s="335">
        <v>-2</v>
      </c>
      <c r="AW224" s="335">
        <v>3</v>
      </c>
      <c r="AX224" s="336">
        <v>26</v>
      </c>
      <c r="AY224" s="354">
        <f t="shared" si="103"/>
        <v>-15</v>
      </c>
      <c r="AZ224" s="354">
        <f t="shared" si="103"/>
        <v>4</v>
      </c>
      <c r="BA224" s="354">
        <f t="shared" si="103"/>
        <v>-12</v>
      </c>
      <c r="BB224" s="354">
        <f t="shared" si="103"/>
        <v>-11</v>
      </c>
      <c r="BC224" s="354">
        <f t="shared" si="103"/>
        <v>7</v>
      </c>
      <c r="BD224" s="354">
        <f t="shared" si="103"/>
        <v>2</v>
      </c>
      <c r="BE224" s="354">
        <f t="shared" si="102"/>
        <v>2</v>
      </c>
      <c r="BF224" s="354">
        <f t="shared" si="102"/>
        <v>-3</v>
      </c>
      <c r="BG224" s="354">
        <f t="shared" si="102"/>
        <v>-26</v>
      </c>
      <c r="BH224" s="317"/>
      <c r="BI224" s="355">
        <f t="shared" si="99"/>
        <v>0.8</v>
      </c>
      <c r="BJ224" s="355">
        <f t="shared" si="100"/>
        <v>0.19999999999999996</v>
      </c>
      <c r="BK224" s="337">
        <v>384943.37599999999</v>
      </c>
      <c r="BL224" s="129">
        <f t="shared" si="91"/>
        <v>384943.37599999999</v>
      </c>
      <c r="BM224" s="340">
        <v>224983.22222222222</v>
      </c>
      <c r="BN224" s="129">
        <f t="shared" si="92"/>
        <v>224983.22222222222</v>
      </c>
      <c r="BO224" s="339">
        <v>160185.25244444446</v>
      </c>
      <c r="BP224" s="129">
        <f t="shared" si="93"/>
        <v>160185.25244444446</v>
      </c>
      <c r="BQ224" s="339">
        <v>254692.58666666667</v>
      </c>
      <c r="BR224" s="129">
        <f t="shared" si="94"/>
        <v>254692.58666666667</v>
      </c>
      <c r="BS224" s="339">
        <v>297075.36888888892</v>
      </c>
      <c r="BT224" s="129">
        <f t="shared" si="95"/>
        <v>297075.36888888892</v>
      </c>
      <c r="BU224" s="342">
        <v>333134.10666666669</v>
      </c>
      <c r="BV224" s="129">
        <f t="shared" si="96"/>
        <v>333134.10666666669</v>
      </c>
      <c r="BW224" s="343">
        <v>72158.22688711113</v>
      </c>
      <c r="BX224" s="345">
        <f t="shared" si="101"/>
        <v>72158.22688711113</v>
      </c>
      <c r="BY224" s="343">
        <v>11938.454613421733</v>
      </c>
      <c r="BZ224" s="129">
        <f t="shared" si="90"/>
        <v>11938.454613421733</v>
      </c>
      <c r="CA224" s="326"/>
      <c r="CB224" s="325"/>
    </row>
    <row r="225" spans="1:80" x14ac:dyDescent="0.25">
      <c r="A225" s="124" t="s">
        <v>1029</v>
      </c>
      <c r="B225" s="124" t="s">
        <v>1030</v>
      </c>
      <c r="C225" s="319"/>
      <c r="D225" s="319" t="s">
        <v>589</v>
      </c>
      <c r="E225" s="125" t="s">
        <v>333</v>
      </c>
      <c r="F225" s="331">
        <v>90712.555555555562</v>
      </c>
      <c r="G225" s="348">
        <f t="shared" si="97"/>
        <v>117429</v>
      </c>
      <c r="H225" s="332">
        <v>1101</v>
      </c>
      <c r="I225" s="353">
        <f t="shared" si="98"/>
        <v>513</v>
      </c>
      <c r="J225" s="333">
        <v>87.149777777777729</v>
      </c>
      <c r="K225" s="333">
        <v>66</v>
      </c>
      <c r="L225" s="317"/>
      <c r="M225" s="332">
        <v>63037</v>
      </c>
      <c r="N225" s="332">
        <v>22828</v>
      </c>
      <c r="O225" s="332">
        <v>15367</v>
      </c>
      <c r="P225" s="332">
        <v>9058</v>
      </c>
      <c r="Q225" s="332">
        <v>4611</v>
      </c>
      <c r="R225" s="332">
        <v>1746</v>
      </c>
      <c r="S225" s="332">
        <v>720</v>
      </c>
      <c r="T225" s="332">
        <v>62</v>
      </c>
      <c r="U225" s="332">
        <v>117429</v>
      </c>
      <c r="V225" s="124"/>
      <c r="W225" s="351">
        <f t="shared" si="104"/>
        <v>0.53680947636444154</v>
      </c>
      <c r="X225" s="351">
        <f t="shared" si="105"/>
        <v>0.19439831728108048</v>
      </c>
      <c r="Y225" s="351">
        <f t="shared" si="106"/>
        <v>0.13086205281489241</v>
      </c>
      <c r="Z225" s="351">
        <f t="shared" si="107"/>
        <v>7.7135971523218286E-2</v>
      </c>
      <c r="AA225" s="351">
        <f t="shared" si="108"/>
        <v>3.9266280050072808E-2</v>
      </c>
      <c r="AB225" s="351">
        <f t="shared" si="109"/>
        <v>1.4868558873872723E-2</v>
      </c>
      <c r="AC225" s="351">
        <f t="shared" si="110"/>
        <v>6.1313644840712261E-3</v>
      </c>
      <c r="AD225" s="351">
        <f t="shared" si="111"/>
        <v>5.2797860835057783E-4</v>
      </c>
      <c r="AE225" s="127"/>
      <c r="AF225" s="335">
        <v>48</v>
      </c>
      <c r="AG225" s="335">
        <v>203</v>
      </c>
      <c r="AH225" s="335">
        <v>100</v>
      </c>
      <c r="AI225" s="335">
        <v>51</v>
      </c>
      <c r="AJ225" s="335">
        <v>32</v>
      </c>
      <c r="AK225" s="335">
        <v>35</v>
      </c>
      <c r="AL225" s="335">
        <v>5</v>
      </c>
      <c r="AM225" s="335">
        <v>0</v>
      </c>
      <c r="AN225" s="172">
        <v>474</v>
      </c>
      <c r="AO225" s="124"/>
      <c r="AP225" s="335">
        <v>-39</v>
      </c>
      <c r="AQ225" s="335">
        <v>-7</v>
      </c>
      <c r="AR225" s="335">
        <v>-1</v>
      </c>
      <c r="AS225" s="335">
        <v>3</v>
      </c>
      <c r="AT225" s="335">
        <v>1</v>
      </c>
      <c r="AU225" s="335">
        <v>5</v>
      </c>
      <c r="AV225" s="335">
        <v>-2</v>
      </c>
      <c r="AW225" s="335">
        <v>1</v>
      </c>
      <c r="AX225" s="336">
        <v>-39</v>
      </c>
      <c r="AY225" s="354">
        <f t="shared" si="103"/>
        <v>39</v>
      </c>
      <c r="AZ225" s="354">
        <f t="shared" si="103"/>
        <v>7</v>
      </c>
      <c r="BA225" s="354">
        <f t="shared" si="103"/>
        <v>1</v>
      </c>
      <c r="BB225" s="354">
        <f t="shared" si="103"/>
        <v>-3</v>
      </c>
      <c r="BC225" s="354">
        <f t="shared" si="103"/>
        <v>-1</v>
      </c>
      <c r="BD225" s="354">
        <f t="shared" si="103"/>
        <v>-5</v>
      </c>
      <c r="BE225" s="354">
        <f t="shared" si="102"/>
        <v>2</v>
      </c>
      <c r="BF225" s="354">
        <f t="shared" si="102"/>
        <v>-1</v>
      </c>
      <c r="BG225" s="354">
        <f t="shared" si="102"/>
        <v>39</v>
      </c>
      <c r="BH225" s="317"/>
      <c r="BI225" s="355">
        <f t="shared" si="99"/>
        <v>1</v>
      </c>
      <c r="BJ225" s="355">
        <f t="shared" si="100"/>
        <v>0</v>
      </c>
      <c r="BK225" s="337">
        <v>508364.48666666669</v>
      </c>
      <c r="BL225" s="129">
        <f t="shared" si="91"/>
        <v>508364.48666666669</v>
      </c>
      <c r="BM225" s="340">
        <v>1072235.0944444444</v>
      </c>
      <c r="BN225" s="129">
        <f t="shared" si="92"/>
        <v>1072235.0944444444</v>
      </c>
      <c r="BO225" s="339">
        <v>1167942.7588888891</v>
      </c>
      <c r="BP225" s="129">
        <f t="shared" si="93"/>
        <v>1167942.7588888891</v>
      </c>
      <c r="BQ225" s="339">
        <v>1216256</v>
      </c>
      <c r="BR225" s="129">
        <f t="shared" si="94"/>
        <v>1216256</v>
      </c>
      <c r="BS225" s="339">
        <v>1055442.6600000001</v>
      </c>
      <c r="BT225" s="129">
        <f t="shared" si="95"/>
        <v>1055442.6600000001</v>
      </c>
      <c r="BU225" s="342">
        <v>978344.99777777784</v>
      </c>
      <c r="BV225" s="129">
        <f t="shared" si="96"/>
        <v>978344.99777777784</v>
      </c>
      <c r="BW225" s="343">
        <v>654487.05356444418</v>
      </c>
      <c r="BX225" s="345">
        <f t="shared" si="101"/>
        <v>654487.05356444418</v>
      </c>
      <c r="BY225" s="343">
        <v>324401.47421720409</v>
      </c>
      <c r="BZ225" s="129">
        <f t="shared" si="90"/>
        <v>324401.47421720409</v>
      </c>
      <c r="CA225" s="326"/>
      <c r="CB225" s="325"/>
    </row>
    <row r="226" spans="1:80" x14ac:dyDescent="0.25">
      <c r="A226" s="124" t="s">
        <v>1031</v>
      </c>
      <c r="B226" s="124" t="s">
        <v>1032</v>
      </c>
      <c r="C226" s="319" t="s">
        <v>972</v>
      </c>
      <c r="D226" s="319" t="s">
        <v>611</v>
      </c>
      <c r="E226" s="125" t="s">
        <v>334</v>
      </c>
      <c r="F226" s="331">
        <v>42414.222222222219</v>
      </c>
      <c r="G226" s="348">
        <f t="shared" si="97"/>
        <v>46624</v>
      </c>
      <c r="H226" s="332">
        <v>435</v>
      </c>
      <c r="I226" s="353">
        <f t="shared" si="98"/>
        <v>619</v>
      </c>
      <c r="J226" s="333">
        <v>500.78755555555557</v>
      </c>
      <c r="K226" s="333">
        <v>23</v>
      </c>
      <c r="L226" s="317"/>
      <c r="M226" s="332">
        <v>8645</v>
      </c>
      <c r="N226" s="332">
        <v>11384</v>
      </c>
      <c r="O226" s="332">
        <v>11096</v>
      </c>
      <c r="P226" s="332">
        <v>6257</v>
      </c>
      <c r="Q226" s="332">
        <v>4607</v>
      </c>
      <c r="R226" s="332">
        <v>2925</v>
      </c>
      <c r="S226" s="332">
        <v>1605</v>
      </c>
      <c r="T226" s="332">
        <v>105</v>
      </c>
      <c r="U226" s="332">
        <v>46624</v>
      </c>
      <c r="V226" s="124"/>
      <c r="W226" s="351">
        <f t="shared" si="104"/>
        <v>0.18541952642415924</v>
      </c>
      <c r="X226" s="351">
        <f t="shared" si="105"/>
        <v>0.24416609471516815</v>
      </c>
      <c r="Y226" s="351">
        <f t="shared" si="106"/>
        <v>0.23798901853122856</v>
      </c>
      <c r="Z226" s="351">
        <f t="shared" si="107"/>
        <v>0.13420126973232671</v>
      </c>
      <c r="AA226" s="351">
        <f t="shared" si="108"/>
        <v>9.881177076183939E-2</v>
      </c>
      <c r="AB226" s="351">
        <f t="shared" si="109"/>
        <v>6.2735929993136583E-2</v>
      </c>
      <c r="AC226" s="351">
        <f t="shared" si="110"/>
        <v>3.4424330816746743E-2</v>
      </c>
      <c r="AD226" s="351">
        <f t="shared" si="111"/>
        <v>2.2520590253946467E-3</v>
      </c>
      <c r="AE226" s="127"/>
      <c r="AF226" s="335">
        <v>40</v>
      </c>
      <c r="AG226" s="335">
        <v>107</v>
      </c>
      <c r="AH226" s="335">
        <v>140</v>
      </c>
      <c r="AI226" s="335">
        <v>119</v>
      </c>
      <c r="AJ226" s="335">
        <v>126</v>
      </c>
      <c r="AK226" s="335">
        <v>113</v>
      </c>
      <c r="AL226" s="335">
        <v>36</v>
      </c>
      <c r="AM226" s="335">
        <v>2</v>
      </c>
      <c r="AN226" s="172">
        <v>683</v>
      </c>
      <c r="AO226" s="124"/>
      <c r="AP226" s="335">
        <v>27</v>
      </c>
      <c r="AQ226" s="335">
        <v>7</v>
      </c>
      <c r="AR226" s="335">
        <v>-7</v>
      </c>
      <c r="AS226" s="335">
        <v>9</v>
      </c>
      <c r="AT226" s="335">
        <v>17</v>
      </c>
      <c r="AU226" s="335">
        <v>7</v>
      </c>
      <c r="AV226" s="335">
        <v>3</v>
      </c>
      <c r="AW226" s="335">
        <v>1</v>
      </c>
      <c r="AX226" s="336">
        <v>64</v>
      </c>
      <c r="AY226" s="354">
        <f t="shared" si="103"/>
        <v>-27</v>
      </c>
      <c r="AZ226" s="354">
        <f t="shared" si="103"/>
        <v>-7</v>
      </c>
      <c r="BA226" s="354">
        <f t="shared" si="103"/>
        <v>7</v>
      </c>
      <c r="BB226" s="354">
        <f t="shared" si="103"/>
        <v>-9</v>
      </c>
      <c r="BC226" s="354">
        <f t="shared" si="103"/>
        <v>-17</v>
      </c>
      <c r="BD226" s="354">
        <f t="shared" si="103"/>
        <v>-7</v>
      </c>
      <c r="BE226" s="354">
        <f t="shared" si="102"/>
        <v>-3</v>
      </c>
      <c r="BF226" s="354">
        <f t="shared" si="102"/>
        <v>-1</v>
      </c>
      <c r="BG226" s="354">
        <f t="shared" si="102"/>
        <v>-64</v>
      </c>
      <c r="BH226" s="317"/>
      <c r="BI226" s="355">
        <f t="shared" si="99"/>
        <v>0.8</v>
      </c>
      <c r="BJ226" s="355">
        <f t="shared" si="100"/>
        <v>0.19999999999999996</v>
      </c>
      <c r="BK226" s="337">
        <v>434964.2666666666</v>
      </c>
      <c r="BL226" s="129">
        <f t="shared" si="91"/>
        <v>434964.2666666666</v>
      </c>
      <c r="BM226" s="340">
        <v>458290.91111111111</v>
      </c>
      <c r="BN226" s="129">
        <f t="shared" si="92"/>
        <v>458290.91111111111</v>
      </c>
      <c r="BO226" s="339">
        <v>389696.7297777778</v>
      </c>
      <c r="BP226" s="129">
        <f t="shared" si="93"/>
        <v>389696.7297777778</v>
      </c>
      <c r="BQ226" s="339">
        <v>514820.37333333335</v>
      </c>
      <c r="BR226" s="129">
        <f t="shared" si="94"/>
        <v>514820.37333333335</v>
      </c>
      <c r="BS226" s="339">
        <v>641006.90133333346</v>
      </c>
      <c r="BT226" s="129">
        <f t="shared" si="95"/>
        <v>641006.90133333346</v>
      </c>
      <c r="BU226" s="342">
        <v>777174.49600000004</v>
      </c>
      <c r="BV226" s="129">
        <f t="shared" si="96"/>
        <v>777174.49600000004</v>
      </c>
      <c r="BW226" s="343">
        <v>343340.43191466661</v>
      </c>
      <c r="BX226" s="345">
        <f t="shared" si="101"/>
        <v>343340.43191466661</v>
      </c>
      <c r="BY226" s="343">
        <v>344224.6101068164</v>
      </c>
      <c r="BZ226" s="129">
        <f t="shared" si="90"/>
        <v>344224.6101068164</v>
      </c>
      <c r="CA226" s="326"/>
      <c r="CB226" s="325"/>
    </row>
    <row r="227" spans="1:80" x14ac:dyDescent="0.25">
      <c r="A227" s="124" t="s">
        <v>1033</v>
      </c>
      <c r="B227" s="124" t="s">
        <v>1034</v>
      </c>
      <c r="C227" s="319" t="s">
        <v>782</v>
      </c>
      <c r="D227" s="319" t="s">
        <v>554</v>
      </c>
      <c r="E227" s="125" t="s">
        <v>335</v>
      </c>
      <c r="F227" s="331">
        <v>39880.333333333336</v>
      </c>
      <c r="G227" s="348">
        <f t="shared" si="97"/>
        <v>36115</v>
      </c>
      <c r="H227" s="332">
        <v>315</v>
      </c>
      <c r="I227" s="353">
        <f t="shared" si="98"/>
        <v>545</v>
      </c>
      <c r="J227" s="333">
        <v>392.70088888888881</v>
      </c>
      <c r="K227" s="333">
        <v>138</v>
      </c>
      <c r="L227" s="317"/>
      <c r="M227" s="332">
        <v>1734</v>
      </c>
      <c r="N227" s="332">
        <v>1367</v>
      </c>
      <c r="O227" s="332">
        <v>6950</v>
      </c>
      <c r="P227" s="332">
        <v>11310</v>
      </c>
      <c r="Q227" s="332">
        <v>6693</v>
      </c>
      <c r="R227" s="332">
        <v>3952</v>
      </c>
      <c r="S227" s="332">
        <v>3024</v>
      </c>
      <c r="T227" s="332">
        <v>1085</v>
      </c>
      <c r="U227" s="332">
        <v>36115</v>
      </c>
      <c r="V227" s="124"/>
      <c r="W227" s="351">
        <f t="shared" si="104"/>
        <v>4.801329087636716E-2</v>
      </c>
      <c r="X227" s="351">
        <f t="shared" si="105"/>
        <v>3.7851308320642395E-2</v>
      </c>
      <c r="Y227" s="351">
        <f t="shared" si="106"/>
        <v>0.1924408140661775</v>
      </c>
      <c r="Z227" s="351">
        <f t="shared" si="107"/>
        <v>0.3131662744012183</v>
      </c>
      <c r="AA227" s="351">
        <f t="shared" si="108"/>
        <v>0.18532465734459366</v>
      </c>
      <c r="AB227" s="351">
        <f t="shared" si="109"/>
        <v>0.10942821542295444</v>
      </c>
      <c r="AC227" s="351">
        <f t="shared" si="110"/>
        <v>8.37325211131109E-2</v>
      </c>
      <c r="AD227" s="351">
        <f t="shared" si="111"/>
        <v>3.0042918454935622E-2</v>
      </c>
      <c r="AE227" s="127"/>
      <c r="AF227" s="335">
        <v>151</v>
      </c>
      <c r="AG227" s="335">
        <v>20</v>
      </c>
      <c r="AH227" s="335">
        <v>198</v>
      </c>
      <c r="AI227" s="335">
        <v>95</v>
      </c>
      <c r="AJ227" s="335">
        <v>42</v>
      </c>
      <c r="AK227" s="335">
        <v>22</v>
      </c>
      <c r="AL227" s="335">
        <v>97</v>
      </c>
      <c r="AM227" s="335">
        <v>2</v>
      </c>
      <c r="AN227" s="172">
        <v>627</v>
      </c>
      <c r="AO227" s="124"/>
      <c r="AP227" s="335">
        <v>-1</v>
      </c>
      <c r="AQ227" s="335">
        <v>3</v>
      </c>
      <c r="AR227" s="335">
        <v>35</v>
      </c>
      <c r="AS227" s="335">
        <v>20</v>
      </c>
      <c r="AT227" s="335">
        <v>18</v>
      </c>
      <c r="AU227" s="335">
        <v>9</v>
      </c>
      <c r="AV227" s="335">
        <v>0</v>
      </c>
      <c r="AW227" s="335">
        <v>-2</v>
      </c>
      <c r="AX227" s="336">
        <v>82</v>
      </c>
      <c r="AY227" s="354">
        <f t="shared" si="103"/>
        <v>1</v>
      </c>
      <c r="AZ227" s="354">
        <f t="shared" si="103"/>
        <v>-3</v>
      </c>
      <c r="BA227" s="354">
        <f t="shared" si="103"/>
        <v>-35</v>
      </c>
      <c r="BB227" s="354">
        <f t="shared" si="103"/>
        <v>-20</v>
      </c>
      <c r="BC227" s="354">
        <f t="shared" si="103"/>
        <v>-18</v>
      </c>
      <c r="BD227" s="354">
        <f t="shared" si="103"/>
        <v>-9</v>
      </c>
      <c r="BE227" s="354">
        <f t="shared" si="102"/>
        <v>0</v>
      </c>
      <c r="BF227" s="354">
        <f t="shared" si="102"/>
        <v>2</v>
      </c>
      <c r="BG227" s="354">
        <f t="shared" si="102"/>
        <v>-82</v>
      </c>
      <c r="BH227" s="317"/>
      <c r="BI227" s="355">
        <f t="shared" si="99"/>
        <v>0.8</v>
      </c>
      <c r="BJ227" s="355">
        <f t="shared" si="100"/>
        <v>0.19999999999999996</v>
      </c>
      <c r="BK227" s="337">
        <v>430102.90133333328</v>
      </c>
      <c r="BL227" s="129">
        <f t="shared" si="91"/>
        <v>430102.90133333328</v>
      </c>
      <c r="BM227" s="340">
        <v>313225.40444444446</v>
      </c>
      <c r="BN227" s="129">
        <f t="shared" si="92"/>
        <v>313225.40444444446</v>
      </c>
      <c r="BO227" s="339">
        <v>318358.42044444452</v>
      </c>
      <c r="BP227" s="129">
        <f t="shared" si="93"/>
        <v>318358.42044444452</v>
      </c>
      <c r="BQ227" s="339">
        <v>232307.62666666668</v>
      </c>
      <c r="BR227" s="129">
        <f t="shared" si="94"/>
        <v>232307.62666666668</v>
      </c>
      <c r="BS227" s="339">
        <v>210081.38311111109</v>
      </c>
      <c r="BT227" s="129">
        <f t="shared" si="95"/>
        <v>210081.38311111109</v>
      </c>
      <c r="BU227" s="342">
        <v>506845.36</v>
      </c>
      <c r="BV227" s="129">
        <f t="shared" si="96"/>
        <v>506845.36</v>
      </c>
      <c r="BW227" s="343">
        <v>42506.549660444463</v>
      </c>
      <c r="BX227" s="345">
        <f t="shared" si="101"/>
        <v>42506.549660444463</v>
      </c>
      <c r="BY227" s="343">
        <v>32593.539505358938</v>
      </c>
      <c r="BZ227" s="129">
        <f t="shared" si="90"/>
        <v>32593.539505358938</v>
      </c>
      <c r="CA227" s="326"/>
      <c r="CB227" s="325"/>
    </row>
    <row r="228" spans="1:80" x14ac:dyDescent="0.25">
      <c r="A228" s="124" t="s">
        <v>1035</v>
      </c>
      <c r="B228" s="124" t="s">
        <v>1036</v>
      </c>
      <c r="C228" s="319" t="s">
        <v>568</v>
      </c>
      <c r="D228" s="319" t="s">
        <v>563</v>
      </c>
      <c r="E228" s="125" t="s">
        <v>336</v>
      </c>
      <c r="F228" s="331">
        <v>48424.333333333336</v>
      </c>
      <c r="G228" s="348">
        <f t="shared" si="97"/>
        <v>49971</v>
      </c>
      <c r="H228" s="332">
        <v>388</v>
      </c>
      <c r="I228" s="353">
        <f t="shared" si="98"/>
        <v>606</v>
      </c>
      <c r="J228" s="333">
        <v>464.9693333333334</v>
      </c>
      <c r="K228" s="333">
        <v>112</v>
      </c>
      <c r="L228" s="317"/>
      <c r="M228" s="332">
        <v>6233</v>
      </c>
      <c r="N228" s="332">
        <v>10273</v>
      </c>
      <c r="O228" s="332">
        <v>10791</v>
      </c>
      <c r="P228" s="332">
        <v>9337</v>
      </c>
      <c r="Q228" s="332">
        <v>6720</v>
      </c>
      <c r="R228" s="332">
        <v>4100</v>
      </c>
      <c r="S228" s="332">
        <v>2391</v>
      </c>
      <c r="T228" s="332">
        <v>126</v>
      </c>
      <c r="U228" s="332">
        <v>49971</v>
      </c>
      <c r="V228" s="124"/>
      <c r="W228" s="351">
        <f t="shared" si="104"/>
        <v>0.12473234475996078</v>
      </c>
      <c r="X228" s="351">
        <f t="shared" si="105"/>
        <v>0.20557923595685498</v>
      </c>
      <c r="Y228" s="351">
        <f t="shared" si="106"/>
        <v>0.21594524824398151</v>
      </c>
      <c r="Z228" s="351">
        <f t="shared" si="107"/>
        <v>0.18684837205579236</v>
      </c>
      <c r="AA228" s="351">
        <f t="shared" si="108"/>
        <v>0.13447799723839826</v>
      </c>
      <c r="AB228" s="351">
        <f t="shared" si="109"/>
        <v>8.2047587600808464E-2</v>
      </c>
      <c r="AC228" s="351">
        <f t="shared" si="110"/>
        <v>4.7847751695983667E-2</v>
      </c>
      <c r="AD228" s="351">
        <f t="shared" si="111"/>
        <v>2.5214624482199676E-3</v>
      </c>
      <c r="AE228" s="127"/>
      <c r="AF228" s="335">
        <v>7</v>
      </c>
      <c r="AG228" s="335">
        <v>125</v>
      </c>
      <c r="AH228" s="335">
        <v>106</v>
      </c>
      <c r="AI228" s="335">
        <v>136</v>
      </c>
      <c r="AJ228" s="335">
        <v>141</v>
      </c>
      <c r="AK228" s="335">
        <v>84</v>
      </c>
      <c r="AL228" s="335">
        <v>31</v>
      </c>
      <c r="AM228" s="335">
        <v>3</v>
      </c>
      <c r="AN228" s="172">
        <v>633</v>
      </c>
      <c r="AO228" s="124"/>
      <c r="AP228" s="335">
        <v>-6</v>
      </c>
      <c r="AQ228" s="335">
        <v>23</v>
      </c>
      <c r="AR228" s="335">
        <v>8</v>
      </c>
      <c r="AS228" s="335">
        <v>1</v>
      </c>
      <c r="AT228" s="335">
        <v>-1</v>
      </c>
      <c r="AU228" s="335">
        <v>-3</v>
      </c>
      <c r="AV228" s="335">
        <v>5</v>
      </c>
      <c r="AW228" s="335">
        <v>0</v>
      </c>
      <c r="AX228" s="336">
        <v>27</v>
      </c>
      <c r="AY228" s="354">
        <f t="shared" si="103"/>
        <v>6</v>
      </c>
      <c r="AZ228" s="354">
        <f t="shared" si="103"/>
        <v>-23</v>
      </c>
      <c r="BA228" s="354">
        <f t="shared" si="103"/>
        <v>-8</v>
      </c>
      <c r="BB228" s="354">
        <f t="shared" si="103"/>
        <v>-1</v>
      </c>
      <c r="BC228" s="354">
        <f t="shared" si="103"/>
        <v>1</v>
      </c>
      <c r="BD228" s="354">
        <f t="shared" si="103"/>
        <v>3</v>
      </c>
      <c r="BE228" s="354">
        <f t="shared" si="102"/>
        <v>-5</v>
      </c>
      <c r="BF228" s="354">
        <f t="shared" si="102"/>
        <v>0</v>
      </c>
      <c r="BG228" s="354">
        <f t="shared" si="102"/>
        <v>-27</v>
      </c>
      <c r="BH228" s="317"/>
      <c r="BI228" s="355">
        <f t="shared" si="99"/>
        <v>0.8</v>
      </c>
      <c r="BJ228" s="355">
        <f t="shared" si="100"/>
        <v>0.19999999999999996</v>
      </c>
      <c r="BK228" s="337">
        <v>281831.25866666663</v>
      </c>
      <c r="BL228" s="129">
        <f t="shared" si="91"/>
        <v>281831.25866666663</v>
      </c>
      <c r="BM228" s="340">
        <v>221259.35111111111</v>
      </c>
      <c r="BN228" s="129">
        <f t="shared" si="92"/>
        <v>221259.35111111111</v>
      </c>
      <c r="BO228" s="339">
        <v>453493.68444444455</v>
      </c>
      <c r="BP228" s="129">
        <f t="shared" si="93"/>
        <v>453493.68444444455</v>
      </c>
      <c r="BQ228" s="339">
        <v>510630.5066666666</v>
      </c>
      <c r="BR228" s="129">
        <f t="shared" si="94"/>
        <v>510630.5066666666</v>
      </c>
      <c r="BS228" s="339">
        <v>396512.10666666669</v>
      </c>
      <c r="BT228" s="129">
        <f t="shared" si="95"/>
        <v>396512.10666666669</v>
      </c>
      <c r="BU228" s="342">
        <v>203746.40533333333</v>
      </c>
      <c r="BV228" s="129">
        <f t="shared" si="96"/>
        <v>203746.40533333333</v>
      </c>
      <c r="BW228" s="343">
        <v>265741.79067733325</v>
      </c>
      <c r="BX228" s="345">
        <f t="shared" si="101"/>
        <v>265741.79067733325</v>
      </c>
      <c r="BY228" s="343">
        <v>498471.40471310023</v>
      </c>
      <c r="BZ228" s="129">
        <f t="shared" si="90"/>
        <v>498471.40471310023</v>
      </c>
      <c r="CA228" s="326"/>
      <c r="CB228" s="325"/>
    </row>
    <row r="229" spans="1:80" x14ac:dyDescent="0.25">
      <c r="A229" s="124" t="s">
        <v>1037</v>
      </c>
      <c r="B229" s="124" t="s">
        <v>1038</v>
      </c>
      <c r="C229" s="319" t="s">
        <v>599</v>
      </c>
      <c r="D229" s="319" t="s">
        <v>554</v>
      </c>
      <c r="E229" s="125" t="s">
        <v>337</v>
      </c>
      <c r="F229" s="331">
        <v>37164.222222222226</v>
      </c>
      <c r="G229" s="348">
        <f t="shared" si="97"/>
        <v>40227</v>
      </c>
      <c r="H229" s="332">
        <v>263</v>
      </c>
      <c r="I229" s="353">
        <f t="shared" si="98"/>
        <v>311</v>
      </c>
      <c r="J229" s="333">
        <v>131.45422222222217</v>
      </c>
      <c r="K229" s="333">
        <v>125</v>
      </c>
      <c r="L229" s="317"/>
      <c r="M229" s="332">
        <v>1453</v>
      </c>
      <c r="N229" s="332">
        <v>8808</v>
      </c>
      <c r="O229" s="332">
        <v>15761</v>
      </c>
      <c r="P229" s="332">
        <v>8782</v>
      </c>
      <c r="Q229" s="332">
        <v>3890</v>
      </c>
      <c r="R229" s="332">
        <v>1190</v>
      </c>
      <c r="S229" s="332">
        <v>318</v>
      </c>
      <c r="T229" s="332">
        <v>25</v>
      </c>
      <c r="U229" s="332">
        <v>40227</v>
      </c>
      <c r="V229" s="124"/>
      <c r="W229" s="351">
        <f t="shared" si="104"/>
        <v>3.6120018892783455E-2</v>
      </c>
      <c r="X229" s="351">
        <f t="shared" si="105"/>
        <v>0.21895741666045193</v>
      </c>
      <c r="Y229" s="351">
        <f t="shared" si="106"/>
        <v>0.39180152633803167</v>
      </c>
      <c r="Z229" s="351">
        <f t="shared" si="107"/>
        <v>0.21831108459492382</v>
      </c>
      <c r="AA229" s="351">
        <f t="shared" si="108"/>
        <v>9.6701220573246829E-2</v>
      </c>
      <c r="AB229" s="351">
        <f t="shared" si="109"/>
        <v>2.9582121460710469E-2</v>
      </c>
      <c r="AC229" s="351">
        <f t="shared" si="110"/>
        <v>7.9051383399209481E-3</v>
      </c>
      <c r="AD229" s="351">
        <f t="shared" si="111"/>
        <v>6.2147313993089217E-4</v>
      </c>
      <c r="AE229" s="127"/>
      <c r="AF229" s="335">
        <v>-3</v>
      </c>
      <c r="AG229" s="335">
        <v>194</v>
      </c>
      <c r="AH229" s="335">
        <v>80</v>
      </c>
      <c r="AI229" s="335">
        <v>41</v>
      </c>
      <c r="AJ229" s="335">
        <v>45</v>
      </c>
      <c r="AK229" s="335">
        <v>8</v>
      </c>
      <c r="AL229" s="335">
        <v>-2</v>
      </c>
      <c r="AM229" s="335">
        <v>0</v>
      </c>
      <c r="AN229" s="172">
        <v>363</v>
      </c>
      <c r="AO229" s="124"/>
      <c r="AP229" s="335">
        <v>2</v>
      </c>
      <c r="AQ229" s="335">
        <v>26</v>
      </c>
      <c r="AR229" s="335">
        <v>14</v>
      </c>
      <c r="AS229" s="335">
        <v>11</v>
      </c>
      <c r="AT229" s="335">
        <v>-1</v>
      </c>
      <c r="AU229" s="335">
        <v>0</v>
      </c>
      <c r="AV229" s="335">
        <v>-1</v>
      </c>
      <c r="AW229" s="335">
        <v>1</v>
      </c>
      <c r="AX229" s="336">
        <v>52</v>
      </c>
      <c r="AY229" s="354">
        <f t="shared" si="103"/>
        <v>-2</v>
      </c>
      <c r="AZ229" s="354">
        <f t="shared" si="103"/>
        <v>-26</v>
      </c>
      <c r="BA229" s="354">
        <f t="shared" si="103"/>
        <v>-14</v>
      </c>
      <c r="BB229" s="354">
        <f t="shared" si="103"/>
        <v>-11</v>
      </c>
      <c r="BC229" s="354">
        <f t="shared" si="103"/>
        <v>1</v>
      </c>
      <c r="BD229" s="354">
        <f t="shared" si="103"/>
        <v>0</v>
      </c>
      <c r="BE229" s="354">
        <f t="shared" si="102"/>
        <v>1</v>
      </c>
      <c r="BF229" s="354">
        <f t="shared" si="102"/>
        <v>-1</v>
      </c>
      <c r="BG229" s="354">
        <f t="shared" si="102"/>
        <v>-52</v>
      </c>
      <c r="BH229" s="317"/>
      <c r="BI229" s="355">
        <f t="shared" si="99"/>
        <v>0.8</v>
      </c>
      <c r="BJ229" s="355">
        <f t="shared" si="100"/>
        <v>0.19999999999999996</v>
      </c>
      <c r="BK229" s="337">
        <v>359101.38133333332</v>
      </c>
      <c r="BL229" s="129">
        <f t="shared" si="91"/>
        <v>359101.38133333332</v>
      </c>
      <c r="BM229" s="340">
        <v>347376.07377777784</v>
      </c>
      <c r="BN229" s="129">
        <f t="shared" si="92"/>
        <v>347376.07377777784</v>
      </c>
      <c r="BO229" s="339">
        <v>312882.73422222229</v>
      </c>
      <c r="BP229" s="129">
        <f t="shared" si="93"/>
        <v>312882.73422222229</v>
      </c>
      <c r="BQ229" s="339">
        <v>381748.16000000003</v>
      </c>
      <c r="BR229" s="129">
        <f t="shared" si="94"/>
        <v>381748.16000000003</v>
      </c>
      <c r="BS229" s="339">
        <v>295063.85066666664</v>
      </c>
      <c r="BT229" s="129">
        <f t="shared" si="95"/>
        <v>295063.85066666664</v>
      </c>
      <c r="BU229" s="342">
        <v>298263.25511111115</v>
      </c>
      <c r="BV229" s="129">
        <f t="shared" si="96"/>
        <v>298263.25511111115</v>
      </c>
      <c r="BW229" s="343">
        <v>162297.18563555554</v>
      </c>
      <c r="BX229" s="345">
        <f t="shared" si="101"/>
        <v>162297.18563555554</v>
      </c>
      <c r="BY229" s="343">
        <v>339131.76816835068</v>
      </c>
      <c r="BZ229" s="129">
        <f t="shared" si="90"/>
        <v>339131.76816835068</v>
      </c>
      <c r="CA229" s="326"/>
      <c r="CB229" s="325"/>
    </row>
    <row r="230" spans="1:80" x14ac:dyDescent="0.25">
      <c r="A230" s="124" t="s">
        <v>1039</v>
      </c>
      <c r="B230" s="124" t="s">
        <v>1040</v>
      </c>
      <c r="C230" s="319"/>
      <c r="D230" s="319" t="s">
        <v>563</v>
      </c>
      <c r="E230" s="125" t="s">
        <v>338</v>
      </c>
      <c r="F230" s="331">
        <v>17284.444444444445</v>
      </c>
      <c r="G230" s="348">
        <f t="shared" si="97"/>
        <v>17340</v>
      </c>
      <c r="H230" s="332">
        <v>183</v>
      </c>
      <c r="I230" s="353">
        <f t="shared" si="98"/>
        <v>198</v>
      </c>
      <c r="J230" s="333">
        <v>117.30666666666664</v>
      </c>
      <c r="K230" s="333">
        <v>15</v>
      </c>
      <c r="L230" s="317"/>
      <c r="M230" s="332">
        <v>1644</v>
      </c>
      <c r="N230" s="332">
        <v>4654</v>
      </c>
      <c r="O230" s="332">
        <v>3176</v>
      </c>
      <c r="P230" s="332">
        <v>2497</v>
      </c>
      <c r="Q230" s="332">
        <v>2311</v>
      </c>
      <c r="R230" s="332">
        <v>1634</v>
      </c>
      <c r="S230" s="332">
        <v>1274</v>
      </c>
      <c r="T230" s="332">
        <v>150</v>
      </c>
      <c r="U230" s="332">
        <v>17340</v>
      </c>
      <c r="V230" s="124"/>
      <c r="W230" s="351">
        <f t="shared" si="104"/>
        <v>9.4809688581314874E-2</v>
      </c>
      <c r="X230" s="351">
        <f t="shared" si="105"/>
        <v>0.26839677047289506</v>
      </c>
      <c r="Y230" s="351">
        <f t="shared" si="106"/>
        <v>0.18316032295271051</v>
      </c>
      <c r="Z230" s="351">
        <f t="shared" si="107"/>
        <v>0.14400230680507498</v>
      </c>
      <c r="AA230" s="351">
        <f t="shared" si="108"/>
        <v>0.13327566320645906</v>
      </c>
      <c r="AB230" s="351">
        <f t="shared" si="109"/>
        <v>9.4232987312572083E-2</v>
      </c>
      <c r="AC230" s="351">
        <f t="shared" si="110"/>
        <v>7.34717416378316E-2</v>
      </c>
      <c r="AD230" s="351">
        <f t="shared" si="111"/>
        <v>8.6505190311418692E-3</v>
      </c>
      <c r="AE230" s="127"/>
      <c r="AF230" s="335">
        <v>48</v>
      </c>
      <c r="AG230" s="335">
        <v>80</v>
      </c>
      <c r="AH230" s="335">
        <v>61</v>
      </c>
      <c r="AI230" s="335">
        <v>8</v>
      </c>
      <c r="AJ230" s="335">
        <v>25</v>
      </c>
      <c r="AK230" s="335">
        <v>18</v>
      </c>
      <c r="AL230" s="335">
        <v>13</v>
      </c>
      <c r="AM230" s="335">
        <v>1</v>
      </c>
      <c r="AN230" s="172">
        <v>254</v>
      </c>
      <c r="AO230" s="124"/>
      <c r="AP230" s="335">
        <v>13</v>
      </c>
      <c r="AQ230" s="335">
        <v>12</v>
      </c>
      <c r="AR230" s="335">
        <v>27</v>
      </c>
      <c r="AS230" s="335">
        <v>-3</v>
      </c>
      <c r="AT230" s="335">
        <v>-2</v>
      </c>
      <c r="AU230" s="335">
        <v>6</v>
      </c>
      <c r="AV230" s="335">
        <v>3</v>
      </c>
      <c r="AW230" s="335">
        <v>0</v>
      </c>
      <c r="AX230" s="336">
        <v>56</v>
      </c>
      <c r="AY230" s="354">
        <f t="shared" si="103"/>
        <v>-13</v>
      </c>
      <c r="AZ230" s="354">
        <f t="shared" si="103"/>
        <v>-12</v>
      </c>
      <c r="BA230" s="354">
        <f t="shared" si="103"/>
        <v>-27</v>
      </c>
      <c r="BB230" s="354">
        <f t="shared" si="103"/>
        <v>3</v>
      </c>
      <c r="BC230" s="354">
        <f t="shared" si="103"/>
        <v>2</v>
      </c>
      <c r="BD230" s="354">
        <f t="shared" si="103"/>
        <v>-6</v>
      </c>
      <c r="BE230" s="354">
        <f t="shared" si="102"/>
        <v>-3</v>
      </c>
      <c r="BF230" s="354">
        <f t="shared" si="102"/>
        <v>0</v>
      </c>
      <c r="BG230" s="354">
        <f t="shared" si="102"/>
        <v>-56</v>
      </c>
      <c r="BH230" s="317"/>
      <c r="BI230" s="355">
        <f t="shared" si="99"/>
        <v>1</v>
      </c>
      <c r="BJ230" s="355">
        <f t="shared" si="100"/>
        <v>0</v>
      </c>
      <c r="BK230" s="337">
        <v>131608.67333333334</v>
      </c>
      <c r="BL230" s="129">
        <f t="shared" si="91"/>
        <v>131608.67333333334</v>
      </c>
      <c r="BM230" s="340">
        <v>126895.65555555555</v>
      </c>
      <c r="BN230" s="129">
        <f t="shared" si="92"/>
        <v>126895.65555555555</v>
      </c>
      <c r="BO230" s="339">
        <v>124951.31777777776</v>
      </c>
      <c r="BP230" s="129">
        <f t="shared" si="93"/>
        <v>124951.31777777776</v>
      </c>
      <c r="BQ230" s="339">
        <v>140912.66666666666</v>
      </c>
      <c r="BR230" s="129">
        <f t="shared" si="94"/>
        <v>140912.66666666666</v>
      </c>
      <c r="BS230" s="339">
        <v>284237.54666666663</v>
      </c>
      <c r="BT230" s="129">
        <f t="shared" si="95"/>
        <v>284237.54666666663</v>
      </c>
      <c r="BU230" s="342">
        <v>421417.43777777784</v>
      </c>
      <c r="BV230" s="129">
        <f t="shared" si="96"/>
        <v>421417.43777777784</v>
      </c>
      <c r="BW230" s="343">
        <v>242776.92696888882</v>
      </c>
      <c r="BX230" s="345">
        <f t="shared" si="101"/>
        <v>242776.92696888882</v>
      </c>
      <c r="BY230" s="343">
        <v>282790.82750136085</v>
      </c>
      <c r="BZ230" s="129">
        <f t="shared" si="90"/>
        <v>282790.82750136085</v>
      </c>
      <c r="CA230" s="326"/>
      <c r="CB230" s="325"/>
    </row>
    <row r="231" spans="1:80" x14ac:dyDescent="0.25">
      <c r="A231" s="124" t="s">
        <v>1041</v>
      </c>
      <c r="B231" s="124" t="s">
        <v>1042</v>
      </c>
      <c r="C231" s="319" t="s">
        <v>724</v>
      </c>
      <c r="D231" s="319" t="s">
        <v>589</v>
      </c>
      <c r="E231" s="125" t="s">
        <v>339</v>
      </c>
      <c r="F231" s="331">
        <v>25095.444444444445</v>
      </c>
      <c r="G231" s="348">
        <f t="shared" si="97"/>
        <v>25763</v>
      </c>
      <c r="H231" s="332">
        <v>201</v>
      </c>
      <c r="I231" s="353">
        <f t="shared" si="98"/>
        <v>196</v>
      </c>
      <c r="J231" s="333">
        <v>111.5071111111111</v>
      </c>
      <c r="K231" s="333">
        <v>28</v>
      </c>
      <c r="L231" s="317"/>
      <c r="M231" s="332">
        <v>2372</v>
      </c>
      <c r="N231" s="332">
        <v>6294</v>
      </c>
      <c r="O231" s="332">
        <v>5899</v>
      </c>
      <c r="P231" s="332">
        <v>4386</v>
      </c>
      <c r="Q231" s="332">
        <v>3469</v>
      </c>
      <c r="R231" s="332">
        <v>2069</v>
      </c>
      <c r="S231" s="332">
        <v>1164</v>
      </c>
      <c r="T231" s="332">
        <v>110</v>
      </c>
      <c r="U231" s="332">
        <v>25763</v>
      </c>
      <c r="V231" s="124"/>
      <c r="W231" s="351">
        <f t="shared" si="104"/>
        <v>9.2070022901059659E-2</v>
      </c>
      <c r="X231" s="351">
        <f t="shared" si="105"/>
        <v>0.24430384660171564</v>
      </c>
      <c r="Y231" s="351">
        <f t="shared" si="106"/>
        <v>0.22897178123665723</v>
      </c>
      <c r="Z231" s="351">
        <f t="shared" si="107"/>
        <v>0.1702441485851803</v>
      </c>
      <c r="AA231" s="351">
        <f t="shared" si="108"/>
        <v>0.13465046772503203</v>
      </c>
      <c r="AB231" s="351">
        <f t="shared" si="109"/>
        <v>8.0308970228622448E-2</v>
      </c>
      <c r="AC231" s="351">
        <f t="shared" si="110"/>
        <v>4.5181073632729107E-2</v>
      </c>
      <c r="AD231" s="351">
        <f t="shared" si="111"/>
        <v>4.2696890890036102E-3</v>
      </c>
      <c r="AE231" s="127"/>
      <c r="AF231" s="335">
        <v>5</v>
      </c>
      <c r="AG231" s="335">
        <v>20</v>
      </c>
      <c r="AH231" s="335">
        <v>64</v>
      </c>
      <c r="AI231" s="335">
        <v>35</v>
      </c>
      <c r="AJ231" s="335">
        <v>44</v>
      </c>
      <c r="AK231" s="335">
        <v>20</v>
      </c>
      <c r="AL231" s="335">
        <v>7</v>
      </c>
      <c r="AM231" s="335">
        <v>1</v>
      </c>
      <c r="AN231" s="172">
        <v>196</v>
      </c>
      <c r="AO231" s="124"/>
      <c r="AP231" s="335">
        <v>9</v>
      </c>
      <c r="AQ231" s="335">
        <v>4</v>
      </c>
      <c r="AR231" s="335">
        <v>-8</v>
      </c>
      <c r="AS231" s="335">
        <v>-7</v>
      </c>
      <c r="AT231" s="335">
        <v>8</v>
      </c>
      <c r="AU231" s="335">
        <v>-2</v>
      </c>
      <c r="AV231" s="335">
        <v>-4</v>
      </c>
      <c r="AW231" s="335">
        <v>0</v>
      </c>
      <c r="AX231" s="336">
        <v>0</v>
      </c>
      <c r="AY231" s="354">
        <f t="shared" si="103"/>
        <v>-9</v>
      </c>
      <c r="AZ231" s="354">
        <f t="shared" si="103"/>
        <v>-4</v>
      </c>
      <c r="BA231" s="354">
        <f t="shared" si="103"/>
        <v>8</v>
      </c>
      <c r="BB231" s="354">
        <f t="shared" si="103"/>
        <v>7</v>
      </c>
      <c r="BC231" s="354">
        <f t="shared" si="103"/>
        <v>-8</v>
      </c>
      <c r="BD231" s="354">
        <f t="shared" si="103"/>
        <v>2</v>
      </c>
      <c r="BE231" s="354">
        <f t="shared" si="102"/>
        <v>4</v>
      </c>
      <c r="BF231" s="354">
        <f t="shared" si="102"/>
        <v>0</v>
      </c>
      <c r="BG231" s="354">
        <f t="shared" si="102"/>
        <v>0</v>
      </c>
      <c r="BH231" s="317"/>
      <c r="BI231" s="355">
        <f t="shared" si="99"/>
        <v>0.8</v>
      </c>
      <c r="BJ231" s="355">
        <f t="shared" si="100"/>
        <v>0.19999999999999996</v>
      </c>
      <c r="BK231" s="337">
        <v>214539.728</v>
      </c>
      <c r="BL231" s="129">
        <f t="shared" si="91"/>
        <v>214539.728</v>
      </c>
      <c r="BM231" s="340">
        <v>225239.10311111109</v>
      </c>
      <c r="BN231" s="129">
        <f t="shared" si="92"/>
        <v>225239.10311111109</v>
      </c>
      <c r="BO231" s="339">
        <v>268162.82666666672</v>
      </c>
      <c r="BP231" s="129">
        <f t="shared" si="93"/>
        <v>268162.82666666672</v>
      </c>
      <c r="BQ231" s="339">
        <v>419309.76</v>
      </c>
      <c r="BR231" s="129">
        <f t="shared" si="94"/>
        <v>419309.76</v>
      </c>
      <c r="BS231" s="339">
        <v>260174.6222222223</v>
      </c>
      <c r="BT231" s="129">
        <f t="shared" si="95"/>
        <v>260174.6222222223</v>
      </c>
      <c r="BU231" s="342">
        <v>285276.90488888894</v>
      </c>
      <c r="BV231" s="129">
        <f t="shared" si="96"/>
        <v>285276.90488888894</v>
      </c>
      <c r="BW231" s="343">
        <v>183754.71633066668</v>
      </c>
      <c r="BX231" s="345">
        <f t="shared" si="101"/>
        <v>183754.71633066668</v>
      </c>
      <c r="BY231" s="343">
        <v>235004.90676473404</v>
      </c>
      <c r="BZ231" s="129">
        <f t="shared" si="90"/>
        <v>235004.90676473404</v>
      </c>
      <c r="CA231" s="326"/>
      <c r="CB231" s="325"/>
    </row>
    <row r="232" spans="1:80" x14ac:dyDescent="0.25">
      <c r="A232" s="124" t="s">
        <v>1043</v>
      </c>
      <c r="B232" s="124" t="s">
        <v>1044</v>
      </c>
      <c r="C232" s="319"/>
      <c r="D232" s="319" t="s">
        <v>559</v>
      </c>
      <c r="E232" s="125" t="s">
        <v>340</v>
      </c>
      <c r="F232" s="331">
        <v>89300.000000000015</v>
      </c>
      <c r="G232" s="348">
        <f t="shared" si="97"/>
        <v>117009</v>
      </c>
      <c r="H232" s="332">
        <v>1163</v>
      </c>
      <c r="I232" s="353">
        <f t="shared" si="98"/>
        <v>1485</v>
      </c>
      <c r="J232" s="333">
        <v>1003.3555555555554</v>
      </c>
      <c r="K232" s="333">
        <v>258</v>
      </c>
      <c r="L232" s="317"/>
      <c r="M232" s="332">
        <v>59827</v>
      </c>
      <c r="N232" s="332">
        <v>25537</v>
      </c>
      <c r="O232" s="332">
        <v>17065</v>
      </c>
      <c r="P232" s="332">
        <v>8641</v>
      </c>
      <c r="Q232" s="332">
        <v>3577</v>
      </c>
      <c r="R232" s="332">
        <v>1407</v>
      </c>
      <c r="S232" s="332">
        <v>857</v>
      </c>
      <c r="T232" s="332">
        <v>98</v>
      </c>
      <c r="U232" s="332">
        <v>117009</v>
      </c>
      <c r="V232" s="124"/>
      <c r="W232" s="351">
        <f t="shared" si="104"/>
        <v>0.51130254937654374</v>
      </c>
      <c r="X232" s="351">
        <f t="shared" si="105"/>
        <v>0.21824816894426924</v>
      </c>
      <c r="Y232" s="351">
        <f t="shared" si="106"/>
        <v>0.14584348212530659</v>
      </c>
      <c r="Z232" s="351">
        <f t="shared" si="107"/>
        <v>7.3849020160842327E-2</v>
      </c>
      <c r="AA232" s="351">
        <f t="shared" si="108"/>
        <v>3.057029801126409E-2</v>
      </c>
      <c r="AB232" s="351">
        <f t="shared" si="109"/>
        <v>1.2024716047483527E-2</v>
      </c>
      <c r="AC232" s="351">
        <f t="shared" si="110"/>
        <v>7.3242229230230157E-3</v>
      </c>
      <c r="AD232" s="351">
        <f t="shared" si="111"/>
        <v>8.3754241126750935E-4</v>
      </c>
      <c r="AE232" s="127"/>
      <c r="AF232" s="335">
        <v>52</v>
      </c>
      <c r="AG232" s="335">
        <v>471</v>
      </c>
      <c r="AH232" s="335">
        <v>597</v>
      </c>
      <c r="AI232" s="335">
        <v>390</v>
      </c>
      <c r="AJ232" s="335">
        <v>118</v>
      </c>
      <c r="AK232" s="335">
        <v>12</v>
      </c>
      <c r="AL232" s="335">
        <v>5</v>
      </c>
      <c r="AM232" s="335">
        <v>-1</v>
      </c>
      <c r="AN232" s="172">
        <v>1644</v>
      </c>
      <c r="AO232" s="124"/>
      <c r="AP232" s="335">
        <v>69</v>
      </c>
      <c r="AQ232" s="335">
        <v>47</v>
      </c>
      <c r="AR232" s="335">
        <v>46</v>
      </c>
      <c r="AS232" s="335">
        <v>-18</v>
      </c>
      <c r="AT232" s="335">
        <v>0</v>
      </c>
      <c r="AU232" s="335">
        <v>5</v>
      </c>
      <c r="AV232" s="335">
        <v>11</v>
      </c>
      <c r="AW232" s="335">
        <v>-1</v>
      </c>
      <c r="AX232" s="336">
        <v>159</v>
      </c>
      <c r="AY232" s="354">
        <f t="shared" si="103"/>
        <v>-69</v>
      </c>
      <c r="AZ232" s="354">
        <f t="shared" si="103"/>
        <v>-47</v>
      </c>
      <c r="BA232" s="354">
        <f t="shared" si="103"/>
        <v>-46</v>
      </c>
      <c r="BB232" s="354">
        <f t="shared" si="103"/>
        <v>18</v>
      </c>
      <c r="BC232" s="354">
        <f t="shared" si="103"/>
        <v>0</v>
      </c>
      <c r="BD232" s="354">
        <f t="shared" si="103"/>
        <v>-5</v>
      </c>
      <c r="BE232" s="354">
        <f t="shared" si="102"/>
        <v>-11</v>
      </c>
      <c r="BF232" s="354">
        <f t="shared" si="102"/>
        <v>1</v>
      </c>
      <c r="BG232" s="354">
        <f t="shared" si="102"/>
        <v>-159</v>
      </c>
      <c r="BH232" s="317"/>
      <c r="BI232" s="355">
        <f t="shared" si="99"/>
        <v>1</v>
      </c>
      <c r="BJ232" s="355">
        <f t="shared" si="100"/>
        <v>0</v>
      </c>
      <c r="BK232" s="337">
        <v>2016347.22</v>
      </c>
      <c r="BL232" s="129">
        <f t="shared" si="91"/>
        <v>2016347.22</v>
      </c>
      <c r="BM232" s="340">
        <v>2287789.7888888894</v>
      </c>
      <c r="BN232" s="129">
        <f t="shared" si="92"/>
        <v>2287789.7888888894</v>
      </c>
      <c r="BO232" s="339">
        <v>2080486.6466666667</v>
      </c>
      <c r="BP232" s="129">
        <f t="shared" si="93"/>
        <v>2080486.6466666667</v>
      </c>
      <c r="BQ232" s="339">
        <v>1245108.9333333333</v>
      </c>
      <c r="BR232" s="129">
        <f t="shared" si="94"/>
        <v>1245108.9333333333</v>
      </c>
      <c r="BS232" s="339">
        <v>1655218.0422222223</v>
      </c>
      <c r="BT232" s="129">
        <f t="shared" si="95"/>
        <v>1655218.0422222223</v>
      </c>
      <c r="BU232" s="342">
        <v>1655323.242222222</v>
      </c>
      <c r="BV232" s="129">
        <f t="shared" si="96"/>
        <v>1655323.242222222</v>
      </c>
      <c r="BW232" s="343">
        <v>742616.45967999985</v>
      </c>
      <c r="BX232" s="345">
        <f t="shared" si="101"/>
        <v>742616.45967999985</v>
      </c>
      <c r="BY232" s="343">
        <v>1880872.835835485</v>
      </c>
      <c r="BZ232" s="129">
        <f t="shared" si="90"/>
        <v>1880872.835835485</v>
      </c>
      <c r="CA232" s="326"/>
      <c r="CB232" s="325"/>
    </row>
    <row r="233" spans="1:80" x14ac:dyDescent="0.25">
      <c r="A233" s="124" t="s">
        <v>1045</v>
      </c>
      <c r="B233" s="124" t="s">
        <v>1046</v>
      </c>
      <c r="C233" s="319"/>
      <c r="D233" s="319" t="s">
        <v>611</v>
      </c>
      <c r="E233" s="125" t="s">
        <v>341</v>
      </c>
      <c r="F233" s="331">
        <v>101331.77777777777</v>
      </c>
      <c r="G233" s="348">
        <f t="shared" si="97"/>
        <v>133111</v>
      </c>
      <c r="H233" s="332">
        <v>1073</v>
      </c>
      <c r="I233" s="353">
        <f t="shared" si="98"/>
        <v>747</v>
      </c>
      <c r="J233" s="333">
        <v>253.33955555555553</v>
      </c>
      <c r="K233" s="333">
        <v>122</v>
      </c>
      <c r="L233" s="317"/>
      <c r="M233" s="332">
        <v>57618</v>
      </c>
      <c r="N233" s="332">
        <v>43880</v>
      </c>
      <c r="O233" s="332">
        <v>20784</v>
      </c>
      <c r="P233" s="332">
        <v>7315</v>
      </c>
      <c r="Q233" s="332">
        <v>2894</v>
      </c>
      <c r="R233" s="332">
        <v>522</v>
      </c>
      <c r="S233" s="332">
        <v>61</v>
      </c>
      <c r="T233" s="332">
        <v>37</v>
      </c>
      <c r="U233" s="332">
        <v>133111</v>
      </c>
      <c r="V233" s="124"/>
      <c r="W233" s="351">
        <f t="shared" si="104"/>
        <v>0.43285678869514915</v>
      </c>
      <c r="X233" s="351">
        <f t="shared" si="105"/>
        <v>0.32964969085950824</v>
      </c>
      <c r="Y233" s="351">
        <f t="shared" si="106"/>
        <v>0.15614036405706516</v>
      </c>
      <c r="Z233" s="351">
        <f t="shared" si="107"/>
        <v>5.4954136021816376E-2</v>
      </c>
      <c r="AA233" s="351">
        <f t="shared" si="108"/>
        <v>2.1741253540278414E-2</v>
      </c>
      <c r="AB233" s="351">
        <f t="shared" si="109"/>
        <v>3.9215391665602395E-3</v>
      </c>
      <c r="AC233" s="351">
        <f t="shared" si="110"/>
        <v>4.5826415547926168E-4</v>
      </c>
      <c r="AD233" s="351">
        <f t="shared" si="111"/>
        <v>2.7796350414315869E-4</v>
      </c>
      <c r="AE233" s="127"/>
      <c r="AF233" s="335">
        <v>150</v>
      </c>
      <c r="AG233" s="335">
        <v>414</v>
      </c>
      <c r="AH233" s="335">
        <v>271</v>
      </c>
      <c r="AI233" s="335">
        <v>138</v>
      </c>
      <c r="AJ233" s="335">
        <v>44</v>
      </c>
      <c r="AK233" s="335">
        <v>-2</v>
      </c>
      <c r="AL233" s="335">
        <v>0</v>
      </c>
      <c r="AM233" s="335">
        <v>3</v>
      </c>
      <c r="AN233" s="172">
        <v>1018</v>
      </c>
      <c r="AO233" s="124"/>
      <c r="AP233" s="335">
        <v>167</v>
      </c>
      <c r="AQ233" s="335">
        <v>66</v>
      </c>
      <c r="AR233" s="335">
        <v>18</v>
      </c>
      <c r="AS233" s="335">
        <v>19</v>
      </c>
      <c r="AT233" s="335">
        <v>1</v>
      </c>
      <c r="AU233" s="335">
        <v>-1</v>
      </c>
      <c r="AV233" s="335">
        <v>1</v>
      </c>
      <c r="AW233" s="335">
        <v>0</v>
      </c>
      <c r="AX233" s="336">
        <v>271</v>
      </c>
      <c r="AY233" s="354">
        <f t="shared" si="103"/>
        <v>-167</v>
      </c>
      <c r="AZ233" s="354">
        <f t="shared" si="103"/>
        <v>-66</v>
      </c>
      <c r="BA233" s="354">
        <f t="shared" si="103"/>
        <v>-18</v>
      </c>
      <c r="BB233" s="354">
        <f t="shared" si="103"/>
        <v>-19</v>
      </c>
      <c r="BC233" s="354">
        <f t="shared" si="103"/>
        <v>-1</v>
      </c>
      <c r="BD233" s="354">
        <f t="shared" si="103"/>
        <v>1</v>
      </c>
      <c r="BE233" s="354">
        <f t="shared" si="102"/>
        <v>-1</v>
      </c>
      <c r="BF233" s="354">
        <f t="shared" si="102"/>
        <v>0</v>
      </c>
      <c r="BG233" s="354">
        <f t="shared" si="102"/>
        <v>-271</v>
      </c>
      <c r="BH233" s="317"/>
      <c r="BI233" s="355">
        <f t="shared" si="99"/>
        <v>1</v>
      </c>
      <c r="BJ233" s="355">
        <f t="shared" si="100"/>
        <v>0</v>
      </c>
      <c r="BK233" s="337">
        <v>634536.10666666669</v>
      </c>
      <c r="BL233" s="129">
        <f t="shared" si="91"/>
        <v>634536.10666666669</v>
      </c>
      <c r="BM233" s="340">
        <v>1111794.1522222222</v>
      </c>
      <c r="BN233" s="129">
        <f t="shared" si="92"/>
        <v>1111794.1522222222</v>
      </c>
      <c r="BO233" s="339">
        <v>889371.23222222226</v>
      </c>
      <c r="BP233" s="129">
        <f t="shared" si="93"/>
        <v>889371.23222222226</v>
      </c>
      <c r="BQ233" s="339">
        <v>1302771.7333333334</v>
      </c>
      <c r="BR233" s="129">
        <f t="shared" si="94"/>
        <v>1302771.7333333334</v>
      </c>
      <c r="BS233" s="339">
        <v>1141248.2511111111</v>
      </c>
      <c r="BT233" s="129">
        <f t="shared" si="95"/>
        <v>1141248.2511111111</v>
      </c>
      <c r="BU233" s="342">
        <v>1495789.5088888889</v>
      </c>
      <c r="BV233" s="129">
        <f t="shared" si="96"/>
        <v>1495789.5088888889</v>
      </c>
      <c r="BW233" s="343">
        <v>194021.78927999997</v>
      </c>
      <c r="BX233" s="345">
        <f t="shared" si="101"/>
        <v>194021.78927999997</v>
      </c>
      <c r="BY233" s="343">
        <v>767089.55604737496</v>
      </c>
      <c r="BZ233" s="129">
        <f t="shared" si="90"/>
        <v>767089.55604737496</v>
      </c>
      <c r="CA233" s="326"/>
      <c r="CB233" s="325"/>
    </row>
    <row r="234" spans="1:80" x14ac:dyDescent="0.25">
      <c r="A234" s="124" t="s">
        <v>1047</v>
      </c>
      <c r="B234" s="124" t="s">
        <v>1048</v>
      </c>
      <c r="C234" s="319" t="s">
        <v>724</v>
      </c>
      <c r="D234" s="319" t="s">
        <v>589</v>
      </c>
      <c r="E234" s="125" t="s">
        <v>342</v>
      </c>
      <c r="F234" s="331">
        <v>48655.444444444438</v>
      </c>
      <c r="G234" s="348">
        <f t="shared" si="97"/>
        <v>57514</v>
      </c>
      <c r="H234" s="332">
        <v>841</v>
      </c>
      <c r="I234" s="353">
        <f t="shared" si="98"/>
        <v>203</v>
      </c>
      <c r="J234" s="333">
        <v>0</v>
      </c>
      <c r="K234" s="333">
        <v>141</v>
      </c>
      <c r="L234" s="317"/>
      <c r="M234" s="332">
        <v>16274</v>
      </c>
      <c r="N234" s="332">
        <v>14831</v>
      </c>
      <c r="O234" s="332">
        <v>12854</v>
      </c>
      <c r="P234" s="332">
        <v>7129</v>
      </c>
      <c r="Q234" s="332">
        <v>4046</v>
      </c>
      <c r="R234" s="332">
        <v>1662</v>
      </c>
      <c r="S234" s="332">
        <v>670</v>
      </c>
      <c r="T234" s="332">
        <v>48</v>
      </c>
      <c r="U234" s="332">
        <v>57514</v>
      </c>
      <c r="V234" s="124"/>
      <c r="W234" s="351">
        <f t="shared" si="104"/>
        <v>0.28295719303126193</v>
      </c>
      <c r="X234" s="351">
        <f t="shared" si="105"/>
        <v>0.25786764961574571</v>
      </c>
      <c r="Y234" s="351">
        <f t="shared" si="106"/>
        <v>0.22349341030010084</v>
      </c>
      <c r="Z234" s="351">
        <f t="shared" si="107"/>
        <v>0.12395242897381507</v>
      </c>
      <c r="AA234" s="351">
        <f t="shared" si="108"/>
        <v>7.0348089160899949E-2</v>
      </c>
      <c r="AB234" s="351">
        <f t="shared" si="109"/>
        <v>2.8897311958827415E-2</v>
      </c>
      <c r="AC234" s="351">
        <f t="shared" si="110"/>
        <v>1.164933755259589E-2</v>
      </c>
      <c r="AD234" s="351">
        <f t="shared" si="111"/>
        <v>8.3457940675313834E-4</v>
      </c>
      <c r="AE234" s="127"/>
      <c r="AF234" s="335">
        <v>88</v>
      </c>
      <c r="AG234" s="335">
        <v>66</v>
      </c>
      <c r="AH234" s="335">
        <v>81</v>
      </c>
      <c r="AI234" s="335">
        <v>6</v>
      </c>
      <c r="AJ234" s="335">
        <v>41</v>
      </c>
      <c r="AK234" s="335">
        <v>-8</v>
      </c>
      <c r="AL234" s="335">
        <v>-3</v>
      </c>
      <c r="AM234" s="335">
        <v>1</v>
      </c>
      <c r="AN234" s="172">
        <v>272</v>
      </c>
      <c r="AO234" s="124"/>
      <c r="AP234" s="335">
        <v>23</v>
      </c>
      <c r="AQ234" s="335">
        <v>6</v>
      </c>
      <c r="AR234" s="335">
        <v>29</v>
      </c>
      <c r="AS234" s="335">
        <v>12</v>
      </c>
      <c r="AT234" s="335">
        <v>4</v>
      </c>
      <c r="AU234" s="335">
        <v>-4</v>
      </c>
      <c r="AV234" s="335">
        <v>-1</v>
      </c>
      <c r="AW234" s="335">
        <v>0</v>
      </c>
      <c r="AX234" s="336">
        <v>69</v>
      </c>
      <c r="AY234" s="354">
        <f t="shared" si="103"/>
        <v>-23</v>
      </c>
      <c r="AZ234" s="354">
        <f t="shared" si="103"/>
        <v>-6</v>
      </c>
      <c r="BA234" s="354">
        <f t="shared" si="103"/>
        <v>-29</v>
      </c>
      <c r="BB234" s="354">
        <f t="shared" si="103"/>
        <v>-12</v>
      </c>
      <c r="BC234" s="354">
        <f t="shared" si="103"/>
        <v>-4</v>
      </c>
      <c r="BD234" s="354">
        <f t="shared" si="103"/>
        <v>4</v>
      </c>
      <c r="BE234" s="354">
        <f t="shared" si="102"/>
        <v>1</v>
      </c>
      <c r="BF234" s="354">
        <f t="shared" si="102"/>
        <v>0</v>
      </c>
      <c r="BG234" s="354">
        <f t="shared" si="102"/>
        <v>-69</v>
      </c>
      <c r="BH234" s="317"/>
      <c r="BI234" s="355">
        <f t="shared" si="99"/>
        <v>0.8</v>
      </c>
      <c r="BJ234" s="355">
        <f t="shared" si="100"/>
        <v>0.19999999999999996</v>
      </c>
      <c r="BK234" s="337">
        <v>5884.8106666666663</v>
      </c>
      <c r="BL234" s="129">
        <f t="shared" si="91"/>
        <v>5884.8106666666663</v>
      </c>
      <c r="BM234" s="340">
        <v>285482.27822222217</v>
      </c>
      <c r="BN234" s="129">
        <f t="shared" si="92"/>
        <v>285482.27822222217</v>
      </c>
      <c r="BO234" s="339">
        <v>263598.5591111111</v>
      </c>
      <c r="BP234" s="129">
        <f t="shared" si="93"/>
        <v>263598.5591111111</v>
      </c>
      <c r="BQ234" s="339">
        <v>265725.76</v>
      </c>
      <c r="BR234" s="129">
        <f t="shared" si="94"/>
        <v>265725.76</v>
      </c>
      <c r="BS234" s="339">
        <v>132368.14222222226</v>
      </c>
      <c r="BT234" s="129">
        <f t="shared" si="95"/>
        <v>132368.14222222226</v>
      </c>
      <c r="BU234" s="342">
        <v>334979.46844444447</v>
      </c>
      <c r="BV234" s="129">
        <f t="shared" si="96"/>
        <v>334979.46844444447</v>
      </c>
      <c r="BW234" s="343">
        <v>115705.75977244443</v>
      </c>
      <c r="BX234" s="345">
        <f t="shared" si="101"/>
        <v>115705.75977244443</v>
      </c>
      <c r="BY234" s="343">
        <v>118688.87694040878</v>
      </c>
      <c r="BZ234" s="129">
        <f t="shared" si="90"/>
        <v>118688.87694040878</v>
      </c>
      <c r="CA234" s="326"/>
      <c r="CB234" s="325"/>
    </row>
    <row r="235" spans="1:80" x14ac:dyDescent="0.25">
      <c r="A235" s="124" t="s">
        <v>1049</v>
      </c>
      <c r="B235" s="124" t="s">
        <v>1050</v>
      </c>
      <c r="C235" s="319" t="s">
        <v>925</v>
      </c>
      <c r="D235" s="319" t="s">
        <v>604</v>
      </c>
      <c r="E235" s="125" t="s">
        <v>343</v>
      </c>
      <c r="F235" s="331">
        <v>49154.222222222226</v>
      </c>
      <c r="G235" s="348">
        <f t="shared" si="97"/>
        <v>55026</v>
      </c>
      <c r="H235" s="332">
        <v>236</v>
      </c>
      <c r="I235" s="353">
        <f t="shared" si="98"/>
        <v>521</v>
      </c>
      <c r="J235" s="333">
        <v>275.60533333333331</v>
      </c>
      <c r="K235" s="333">
        <v>49</v>
      </c>
      <c r="L235" s="317"/>
      <c r="M235" s="332">
        <v>13235</v>
      </c>
      <c r="N235" s="332">
        <v>12530</v>
      </c>
      <c r="O235" s="332">
        <v>11903</v>
      </c>
      <c r="P235" s="332">
        <v>8007</v>
      </c>
      <c r="Q235" s="332">
        <v>5231</v>
      </c>
      <c r="R235" s="332">
        <v>2660</v>
      </c>
      <c r="S235" s="332">
        <v>1399</v>
      </c>
      <c r="T235" s="332">
        <v>61</v>
      </c>
      <c r="U235" s="332">
        <v>55026</v>
      </c>
      <c r="V235" s="124"/>
      <c r="W235" s="351">
        <f t="shared" si="104"/>
        <v>0.24052266201432052</v>
      </c>
      <c r="X235" s="351">
        <f t="shared" si="105"/>
        <v>0.22771053683713155</v>
      </c>
      <c r="Y235" s="351">
        <f t="shared" si="106"/>
        <v>0.21631592338167413</v>
      </c>
      <c r="Z235" s="351">
        <f t="shared" si="107"/>
        <v>0.1455130302039036</v>
      </c>
      <c r="AA235" s="351">
        <f t="shared" si="108"/>
        <v>9.506415149202195E-2</v>
      </c>
      <c r="AB235" s="351">
        <f t="shared" si="109"/>
        <v>4.8340784356486026E-2</v>
      </c>
      <c r="AC235" s="351">
        <f t="shared" si="110"/>
        <v>2.5424344855159379E-2</v>
      </c>
      <c r="AD235" s="351">
        <f t="shared" si="111"/>
        <v>1.108566859302875E-3</v>
      </c>
      <c r="AE235" s="127"/>
      <c r="AF235" s="335">
        <v>111</v>
      </c>
      <c r="AG235" s="335">
        <v>55</v>
      </c>
      <c r="AH235" s="335">
        <v>117</v>
      </c>
      <c r="AI235" s="335">
        <v>69</v>
      </c>
      <c r="AJ235" s="335">
        <v>55</v>
      </c>
      <c r="AK235" s="335">
        <v>25</v>
      </c>
      <c r="AL235" s="335">
        <v>1</v>
      </c>
      <c r="AM235" s="335">
        <v>-1</v>
      </c>
      <c r="AN235" s="172">
        <v>432</v>
      </c>
      <c r="AO235" s="124"/>
      <c r="AP235" s="335">
        <v>-44</v>
      </c>
      <c r="AQ235" s="335">
        <v>-5</v>
      </c>
      <c r="AR235" s="335">
        <v>-16</v>
      </c>
      <c r="AS235" s="335">
        <v>-4</v>
      </c>
      <c r="AT235" s="335">
        <v>-9</v>
      </c>
      <c r="AU235" s="335">
        <v>-6</v>
      </c>
      <c r="AV235" s="335">
        <v>-5</v>
      </c>
      <c r="AW235" s="335">
        <v>0</v>
      </c>
      <c r="AX235" s="336">
        <v>-89</v>
      </c>
      <c r="AY235" s="354">
        <f t="shared" si="103"/>
        <v>44</v>
      </c>
      <c r="AZ235" s="354">
        <f t="shared" si="103"/>
        <v>5</v>
      </c>
      <c r="BA235" s="354">
        <f t="shared" si="103"/>
        <v>16</v>
      </c>
      <c r="BB235" s="354">
        <f t="shared" si="103"/>
        <v>4</v>
      </c>
      <c r="BC235" s="354">
        <f t="shared" si="103"/>
        <v>9</v>
      </c>
      <c r="BD235" s="354">
        <f t="shared" si="103"/>
        <v>6</v>
      </c>
      <c r="BE235" s="354">
        <f t="shared" si="102"/>
        <v>5</v>
      </c>
      <c r="BF235" s="354">
        <f t="shared" si="102"/>
        <v>0</v>
      </c>
      <c r="BG235" s="354">
        <f t="shared" si="102"/>
        <v>89</v>
      </c>
      <c r="BH235" s="317"/>
      <c r="BI235" s="355">
        <f t="shared" si="99"/>
        <v>0.8</v>
      </c>
      <c r="BJ235" s="355">
        <f t="shared" si="100"/>
        <v>0.19999999999999996</v>
      </c>
      <c r="BK235" s="337">
        <v>624173.72266666673</v>
      </c>
      <c r="BL235" s="129">
        <f t="shared" si="91"/>
        <v>624173.72266666673</v>
      </c>
      <c r="BM235" s="340">
        <v>772746.3902222222</v>
      </c>
      <c r="BN235" s="129">
        <f t="shared" si="92"/>
        <v>772746.3902222222</v>
      </c>
      <c r="BO235" s="339">
        <v>958327.60622222244</v>
      </c>
      <c r="BP235" s="129">
        <f t="shared" si="93"/>
        <v>958327.60622222244</v>
      </c>
      <c r="BQ235" s="339">
        <v>620880.85333333339</v>
      </c>
      <c r="BR235" s="129">
        <f t="shared" si="94"/>
        <v>620880.85333333339</v>
      </c>
      <c r="BS235" s="339">
        <v>666519.73866666667</v>
      </c>
      <c r="BT235" s="129">
        <f t="shared" si="95"/>
        <v>666519.73866666667</v>
      </c>
      <c r="BU235" s="342">
        <v>731611.17866666662</v>
      </c>
      <c r="BV235" s="129">
        <f t="shared" si="96"/>
        <v>731611.17866666662</v>
      </c>
      <c r="BW235" s="343">
        <v>333467.31279644446</v>
      </c>
      <c r="BX235" s="345">
        <f t="shared" si="101"/>
        <v>333467.31279644446</v>
      </c>
      <c r="BY235" s="343">
        <v>321798.86628109968</v>
      </c>
      <c r="BZ235" s="129">
        <f t="shared" si="90"/>
        <v>321798.86628109968</v>
      </c>
      <c r="CA235" s="326"/>
      <c r="CB235" s="325"/>
    </row>
    <row r="236" spans="1:80" x14ac:dyDescent="0.25">
      <c r="A236" s="124" t="s">
        <v>1051</v>
      </c>
      <c r="B236" s="124" t="s">
        <v>1052</v>
      </c>
      <c r="C236" s="319"/>
      <c r="D236" s="319" t="s">
        <v>559</v>
      </c>
      <c r="E236" s="125" t="s">
        <v>344</v>
      </c>
      <c r="F236" s="331">
        <v>108746.88888888889</v>
      </c>
      <c r="G236" s="348">
        <f t="shared" si="97"/>
        <v>127395</v>
      </c>
      <c r="H236" s="332">
        <v>1918</v>
      </c>
      <c r="I236" s="353">
        <f t="shared" si="98"/>
        <v>97</v>
      </c>
      <c r="J236" s="333">
        <v>0</v>
      </c>
      <c r="K236" s="333">
        <v>169</v>
      </c>
      <c r="L236" s="317"/>
      <c r="M236" s="332">
        <v>39453</v>
      </c>
      <c r="N236" s="332">
        <v>27372</v>
      </c>
      <c r="O236" s="332">
        <v>30285</v>
      </c>
      <c r="P236" s="332">
        <v>15090</v>
      </c>
      <c r="Q236" s="332">
        <v>8333</v>
      </c>
      <c r="R236" s="332">
        <v>3892</v>
      </c>
      <c r="S236" s="332">
        <v>2706</v>
      </c>
      <c r="T236" s="332">
        <v>264</v>
      </c>
      <c r="U236" s="332">
        <v>127395</v>
      </c>
      <c r="V236" s="124"/>
      <c r="W236" s="351">
        <f t="shared" si="104"/>
        <v>0.30969033321558931</v>
      </c>
      <c r="X236" s="351">
        <f t="shared" si="105"/>
        <v>0.21485929589073355</v>
      </c>
      <c r="Y236" s="351">
        <f t="shared" si="106"/>
        <v>0.23772518544683857</v>
      </c>
      <c r="Z236" s="351">
        <f t="shared" si="107"/>
        <v>0.11845048863770163</v>
      </c>
      <c r="AA236" s="351">
        <f t="shared" si="108"/>
        <v>6.5410730405431924E-2</v>
      </c>
      <c r="AB236" s="351">
        <f t="shared" si="109"/>
        <v>3.0550649554535108E-2</v>
      </c>
      <c r="AC236" s="351">
        <f t="shared" si="110"/>
        <v>2.1241022018132581E-2</v>
      </c>
      <c r="AD236" s="351">
        <f t="shared" si="111"/>
        <v>2.072294831037325E-3</v>
      </c>
      <c r="AE236" s="127"/>
      <c r="AF236" s="335">
        <v>-170</v>
      </c>
      <c r="AG236" s="335">
        <v>152</v>
      </c>
      <c r="AH236" s="335">
        <v>81</v>
      </c>
      <c r="AI236" s="335">
        <v>46</v>
      </c>
      <c r="AJ236" s="335">
        <v>30</v>
      </c>
      <c r="AK236" s="335">
        <v>11</v>
      </c>
      <c r="AL236" s="335">
        <v>1</v>
      </c>
      <c r="AM236" s="335">
        <v>8</v>
      </c>
      <c r="AN236" s="172">
        <v>159</v>
      </c>
      <c r="AO236" s="124"/>
      <c r="AP236" s="335">
        <v>19</v>
      </c>
      <c r="AQ236" s="335">
        <v>13</v>
      </c>
      <c r="AR236" s="335">
        <v>26</v>
      </c>
      <c r="AS236" s="335">
        <v>-2</v>
      </c>
      <c r="AT236" s="335">
        <v>3</v>
      </c>
      <c r="AU236" s="335">
        <v>-3</v>
      </c>
      <c r="AV236" s="335">
        <v>-2</v>
      </c>
      <c r="AW236" s="335">
        <v>8</v>
      </c>
      <c r="AX236" s="336">
        <v>62</v>
      </c>
      <c r="AY236" s="354">
        <f t="shared" si="103"/>
        <v>-19</v>
      </c>
      <c r="AZ236" s="354">
        <f t="shared" si="103"/>
        <v>-13</v>
      </c>
      <c r="BA236" s="354">
        <f t="shared" si="103"/>
        <v>-26</v>
      </c>
      <c r="BB236" s="354">
        <f t="shared" si="103"/>
        <v>2</v>
      </c>
      <c r="BC236" s="354">
        <f t="shared" si="103"/>
        <v>-3</v>
      </c>
      <c r="BD236" s="354">
        <f t="shared" si="103"/>
        <v>3</v>
      </c>
      <c r="BE236" s="354">
        <f t="shared" si="102"/>
        <v>2</v>
      </c>
      <c r="BF236" s="354">
        <f t="shared" si="102"/>
        <v>-8</v>
      </c>
      <c r="BG236" s="354">
        <f t="shared" si="102"/>
        <v>-62</v>
      </c>
      <c r="BH236" s="317"/>
      <c r="BI236" s="355">
        <f t="shared" si="99"/>
        <v>1</v>
      </c>
      <c r="BJ236" s="355">
        <f t="shared" si="100"/>
        <v>0</v>
      </c>
      <c r="BK236" s="337">
        <v>405860.04</v>
      </c>
      <c r="BL236" s="129">
        <f t="shared" si="91"/>
        <v>405860.04</v>
      </c>
      <c r="BM236" s="340">
        <v>1187553.2066666665</v>
      </c>
      <c r="BN236" s="129">
        <f t="shared" si="92"/>
        <v>1187553.2066666665</v>
      </c>
      <c r="BO236" s="339">
        <v>797038.21222222236</v>
      </c>
      <c r="BP236" s="129">
        <f t="shared" si="93"/>
        <v>797038.21222222236</v>
      </c>
      <c r="BQ236" s="339">
        <v>226129.46666666662</v>
      </c>
      <c r="BR236" s="129">
        <f t="shared" si="94"/>
        <v>226129.46666666662</v>
      </c>
      <c r="BS236" s="339">
        <v>632192.7888888889</v>
      </c>
      <c r="BT236" s="129">
        <f t="shared" si="95"/>
        <v>632192.7888888889</v>
      </c>
      <c r="BU236" s="342">
        <v>749888.81333333335</v>
      </c>
      <c r="BV236" s="129">
        <f t="shared" si="96"/>
        <v>749888.81333333335</v>
      </c>
      <c r="BW236" s="343">
        <v>32900</v>
      </c>
      <c r="BX236" s="345">
        <f t="shared" si="101"/>
        <v>32900</v>
      </c>
      <c r="BY236" s="343">
        <v>22400</v>
      </c>
      <c r="BZ236" s="129">
        <f t="shared" si="90"/>
        <v>22400</v>
      </c>
      <c r="CA236" s="326"/>
      <c r="CB236" s="325"/>
    </row>
    <row r="237" spans="1:80" x14ac:dyDescent="0.25">
      <c r="A237" s="124" t="s">
        <v>1053</v>
      </c>
      <c r="B237" s="124" t="s">
        <v>1054</v>
      </c>
      <c r="C237" s="319" t="s">
        <v>724</v>
      </c>
      <c r="D237" s="319" t="s">
        <v>589</v>
      </c>
      <c r="E237" s="125" t="s">
        <v>345</v>
      </c>
      <c r="F237" s="331">
        <v>35375.555555555555</v>
      </c>
      <c r="G237" s="348">
        <f t="shared" si="97"/>
        <v>39245</v>
      </c>
      <c r="H237" s="332">
        <v>389</v>
      </c>
      <c r="I237" s="353">
        <f t="shared" si="98"/>
        <v>701</v>
      </c>
      <c r="J237" s="333">
        <v>565.9422222222222</v>
      </c>
      <c r="K237" s="333">
        <v>36</v>
      </c>
      <c r="L237" s="317"/>
      <c r="M237" s="332">
        <v>8805</v>
      </c>
      <c r="N237" s="332">
        <v>8124</v>
      </c>
      <c r="O237" s="332">
        <v>8186</v>
      </c>
      <c r="P237" s="332">
        <v>5942</v>
      </c>
      <c r="Q237" s="332">
        <v>4681</v>
      </c>
      <c r="R237" s="332">
        <v>2516</v>
      </c>
      <c r="S237" s="332">
        <v>936</v>
      </c>
      <c r="T237" s="332">
        <v>55</v>
      </c>
      <c r="U237" s="332">
        <v>39245</v>
      </c>
      <c r="V237" s="124"/>
      <c r="W237" s="351">
        <f t="shared" si="104"/>
        <v>0.2243597910561855</v>
      </c>
      <c r="X237" s="351">
        <f t="shared" si="105"/>
        <v>0.20700726207160147</v>
      </c>
      <c r="Y237" s="351">
        <f t="shared" si="106"/>
        <v>0.20858708115683527</v>
      </c>
      <c r="Z237" s="351">
        <f t="shared" si="107"/>
        <v>0.15140782265256719</v>
      </c>
      <c r="AA237" s="351">
        <f t="shared" si="108"/>
        <v>0.11927634093515098</v>
      </c>
      <c r="AB237" s="351">
        <f t="shared" si="109"/>
        <v>6.4110077716906619E-2</v>
      </c>
      <c r="AC237" s="351">
        <f t="shared" si="110"/>
        <v>2.3850171996432665E-2</v>
      </c>
      <c r="AD237" s="351">
        <f t="shared" si="111"/>
        <v>1.4014524143202956E-3</v>
      </c>
      <c r="AE237" s="127"/>
      <c r="AF237" s="335">
        <v>46</v>
      </c>
      <c r="AG237" s="335">
        <v>136</v>
      </c>
      <c r="AH237" s="335">
        <v>150</v>
      </c>
      <c r="AI237" s="335">
        <v>122</v>
      </c>
      <c r="AJ237" s="335">
        <v>156</v>
      </c>
      <c r="AK237" s="335">
        <v>60</v>
      </c>
      <c r="AL237" s="335">
        <v>12</v>
      </c>
      <c r="AM237" s="335">
        <v>0</v>
      </c>
      <c r="AN237" s="172">
        <v>682</v>
      </c>
      <c r="AO237" s="124"/>
      <c r="AP237" s="335">
        <v>13</v>
      </c>
      <c r="AQ237" s="335">
        <v>-18</v>
      </c>
      <c r="AR237" s="335">
        <v>-9</v>
      </c>
      <c r="AS237" s="335">
        <v>-6</v>
      </c>
      <c r="AT237" s="335">
        <v>3</v>
      </c>
      <c r="AU237" s="335">
        <v>-3</v>
      </c>
      <c r="AV237" s="335">
        <v>1</v>
      </c>
      <c r="AW237" s="335">
        <v>0</v>
      </c>
      <c r="AX237" s="336">
        <v>-19</v>
      </c>
      <c r="AY237" s="354">
        <f t="shared" si="103"/>
        <v>-13</v>
      </c>
      <c r="AZ237" s="354">
        <f t="shared" si="103"/>
        <v>18</v>
      </c>
      <c r="BA237" s="354">
        <f t="shared" si="103"/>
        <v>9</v>
      </c>
      <c r="BB237" s="354">
        <f t="shared" si="103"/>
        <v>6</v>
      </c>
      <c r="BC237" s="354">
        <f t="shared" si="103"/>
        <v>-3</v>
      </c>
      <c r="BD237" s="354">
        <f t="shared" si="103"/>
        <v>3</v>
      </c>
      <c r="BE237" s="354">
        <f t="shared" si="102"/>
        <v>-1</v>
      </c>
      <c r="BF237" s="354">
        <f t="shared" si="102"/>
        <v>0</v>
      </c>
      <c r="BG237" s="354">
        <f t="shared" si="102"/>
        <v>19</v>
      </c>
      <c r="BH237" s="317"/>
      <c r="BI237" s="355">
        <f t="shared" si="99"/>
        <v>0.8</v>
      </c>
      <c r="BJ237" s="355">
        <f t="shared" si="100"/>
        <v>0.19999999999999996</v>
      </c>
      <c r="BK237" s="337">
        <v>445326.65066666668</v>
      </c>
      <c r="BL237" s="129">
        <f t="shared" si="91"/>
        <v>445326.65066666668</v>
      </c>
      <c r="BM237" s="340">
        <v>435095.97333333327</v>
      </c>
      <c r="BN237" s="129">
        <f t="shared" si="92"/>
        <v>435095.97333333327</v>
      </c>
      <c r="BO237" s="339">
        <v>302764.18755555555</v>
      </c>
      <c r="BP237" s="129">
        <f t="shared" si="93"/>
        <v>302764.18755555555</v>
      </c>
      <c r="BQ237" s="339">
        <v>541922.88</v>
      </c>
      <c r="BR237" s="129">
        <f t="shared" si="94"/>
        <v>541922.88</v>
      </c>
      <c r="BS237" s="339">
        <v>353258.40888888895</v>
      </c>
      <c r="BT237" s="129">
        <f t="shared" si="95"/>
        <v>353258.40888888895</v>
      </c>
      <c r="BU237" s="342">
        <v>368281.68533333333</v>
      </c>
      <c r="BV237" s="129">
        <f t="shared" si="96"/>
        <v>368281.68533333333</v>
      </c>
      <c r="BW237" s="343">
        <v>404366.21714488883</v>
      </c>
      <c r="BX237" s="345">
        <f t="shared" si="101"/>
        <v>404366.21714488883</v>
      </c>
      <c r="BY237" s="343">
        <v>415276.22778373782</v>
      </c>
      <c r="BZ237" s="129">
        <f t="shared" si="90"/>
        <v>415276.22778373782</v>
      </c>
      <c r="CA237" s="326"/>
      <c r="CB237" s="325"/>
    </row>
    <row r="238" spans="1:80" x14ac:dyDescent="0.25">
      <c r="A238" s="124" t="s">
        <v>1055</v>
      </c>
      <c r="B238" s="124" t="s">
        <v>1056</v>
      </c>
      <c r="C238" s="319" t="s">
        <v>571</v>
      </c>
      <c r="D238" s="319" t="s">
        <v>554</v>
      </c>
      <c r="E238" s="125" t="s">
        <v>346</v>
      </c>
      <c r="F238" s="331">
        <v>57819.111111111109</v>
      </c>
      <c r="G238" s="348">
        <f t="shared" si="97"/>
        <v>50408</v>
      </c>
      <c r="H238" s="332">
        <v>367</v>
      </c>
      <c r="I238" s="353">
        <f t="shared" si="98"/>
        <v>386</v>
      </c>
      <c r="J238" s="333">
        <v>246.27911111111115</v>
      </c>
      <c r="K238" s="333">
        <v>0</v>
      </c>
      <c r="L238" s="317"/>
      <c r="M238" s="332">
        <v>1714</v>
      </c>
      <c r="N238" s="332">
        <v>3215</v>
      </c>
      <c r="O238" s="332">
        <v>11128</v>
      </c>
      <c r="P238" s="332">
        <v>11795</v>
      </c>
      <c r="Q238" s="332">
        <v>7500</v>
      </c>
      <c r="R238" s="332">
        <v>5955</v>
      </c>
      <c r="S238" s="332">
        <v>7696</v>
      </c>
      <c r="T238" s="332">
        <v>1405</v>
      </c>
      <c r="U238" s="332">
        <v>50408</v>
      </c>
      <c r="V238" s="124"/>
      <c r="W238" s="351">
        <f t="shared" si="104"/>
        <v>3.4002539279479445E-2</v>
      </c>
      <c r="X238" s="351">
        <f t="shared" si="105"/>
        <v>6.3779558800190442E-2</v>
      </c>
      <c r="Y238" s="351">
        <f t="shared" si="106"/>
        <v>0.220758609744485</v>
      </c>
      <c r="Z238" s="351">
        <f t="shared" si="107"/>
        <v>0.23399063640691953</v>
      </c>
      <c r="AA238" s="351">
        <f t="shared" si="108"/>
        <v>0.14878590699888908</v>
      </c>
      <c r="AB238" s="351">
        <f t="shared" si="109"/>
        <v>0.11813601015711792</v>
      </c>
      <c r="AC238" s="351">
        <f t="shared" si="110"/>
        <v>0.15267417870179337</v>
      </c>
      <c r="AD238" s="351">
        <f t="shared" si="111"/>
        <v>2.7872559911125219E-2</v>
      </c>
      <c r="AE238" s="127"/>
      <c r="AF238" s="335">
        <v>16</v>
      </c>
      <c r="AG238" s="335">
        <v>32</v>
      </c>
      <c r="AH238" s="335">
        <v>103</v>
      </c>
      <c r="AI238" s="335">
        <v>28</v>
      </c>
      <c r="AJ238" s="335">
        <v>94</v>
      </c>
      <c r="AK238" s="335">
        <v>65</v>
      </c>
      <c r="AL238" s="335">
        <v>80</v>
      </c>
      <c r="AM238" s="335">
        <v>20</v>
      </c>
      <c r="AN238" s="172">
        <v>438</v>
      </c>
      <c r="AO238" s="124"/>
      <c r="AP238" s="335">
        <v>7</v>
      </c>
      <c r="AQ238" s="335">
        <v>5</v>
      </c>
      <c r="AR238" s="335">
        <v>17</v>
      </c>
      <c r="AS238" s="335">
        <v>-3</v>
      </c>
      <c r="AT238" s="335">
        <v>1</v>
      </c>
      <c r="AU238" s="335">
        <v>16</v>
      </c>
      <c r="AV238" s="335">
        <v>10</v>
      </c>
      <c r="AW238" s="335">
        <v>-1</v>
      </c>
      <c r="AX238" s="336">
        <v>52</v>
      </c>
      <c r="AY238" s="354">
        <f t="shared" si="103"/>
        <v>-7</v>
      </c>
      <c r="AZ238" s="354">
        <f t="shared" si="103"/>
        <v>-5</v>
      </c>
      <c r="BA238" s="354">
        <f t="shared" si="103"/>
        <v>-17</v>
      </c>
      <c r="BB238" s="354">
        <f t="shared" si="103"/>
        <v>3</v>
      </c>
      <c r="BC238" s="354">
        <f t="shared" si="103"/>
        <v>-1</v>
      </c>
      <c r="BD238" s="354">
        <f t="shared" si="103"/>
        <v>-16</v>
      </c>
      <c r="BE238" s="354">
        <f t="shared" si="102"/>
        <v>-10</v>
      </c>
      <c r="BF238" s="354">
        <f t="shared" si="102"/>
        <v>1</v>
      </c>
      <c r="BG238" s="354">
        <f t="shared" si="102"/>
        <v>-52</v>
      </c>
      <c r="BH238" s="317"/>
      <c r="BI238" s="355">
        <f t="shared" si="99"/>
        <v>0.8</v>
      </c>
      <c r="BJ238" s="355">
        <f t="shared" si="100"/>
        <v>0.19999999999999996</v>
      </c>
      <c r="BK238" s="337">
        <v>282342.98133333336</v>
      </c>
      <c r="BL238" s="129">
        <f t="shared" si="91"/>
        <v>282342.98133333336</v>
      </c>
      <c r="BM238" s="340">
        <v>363653.88977777772</v>
      </c>
      <c r="BN238" s="129">
        <f t="shared" si="92"/>
        <v>363653.88977777772</v>
      </c>
      <c r="BO238" s="339">
        <v>329575.3226666667</v>
      </c>
      <c r="BP238" s="129">
        <f t="shared" si="93"/>
        <v>329575.3226666667</v>
      </c>
      <c r="BQ238" s="339">
        <v>413401.4933333334</v>
      </c>
      <c r="BR238" s="129">
        <f t="shared" si="94"/>
        <v>413401.4933333334</v>
      </c>
      <c r="BS238" s="339">
        <v>429460.01600000006</v>
      </c>
      <c r="BT238" s="129">
        <f t="shared" si="95"/>
        <v>429460.01600000006</v>
      </c>
      <c r="BU238" s="342">
        <v>384079.5964444445</v>
      </c>
      <c r="BV238" s="129">
        <f t="shared" si="96"/>
        <v>384079.5964444445</v>
      </c>
      <c r="BW238" s="343">
        <v>194343.16135822228</v>
      </c>
      <c r="BX238" s="345">
        <f t="shared" si="101"/>
        <v>194343.16135822228</v>
      </c>
      <c r="BY238" s="343">
        <v>312080.16949112032</v>
      </c>
      <c r="BZ238" s="129">
        <f t="shared" si="90"/>
        <v>312080.16949112032</v>
      </c>
      <c r="CA238" s="326"/>
      <c r="CB238" s="325"/>
    </row>
    <row r="239" spans="1:80" x14ac:dyDescent="0.25">
      <c r="A239" s="124" t="s">
        <v>1057</v>
      </c>
      <c r="B239" s="124" t="s">
        <v>1058</v>
      </c>
      <c r="C239" s="319"/>
      <c r="D239" s="319" t="s">
        <v>589</v>
      </c>
      <c r="E239" s="125" t="s">
        <v>347</v>
      </c>
      <c r="F239" s="331">
        <v>190066.88888888888</v>
      </c>
      <c r="G239" s="348">
        <f t="shared" si="97"/>
        <v>248156</v>
      </c>
      <c r="H239" s="332">
        <v>2433</v>
      </c>
      <c r="I239" s="353">
        <f t="shared" si="98"/>
        <v>2147</v>
      </c>
      <c r="J239" s="333">
        <v>932.5102222222223</v>
      </c>
      <c r="K239" s="333">
        <v>99</v>
      </c>
      <c r="L239" s="317"/>
      <c r="M239" s="332">
        <v>144904</v>
      </c>
      <c r="N239" s="332">
        <v>39554</v>
      </c>
      <c r="O239" s="332">
        <v>31318</v>
      </c>
      <c r="P239" s="332">
        <v>15927</v>
      </c>
      <c r="Q239" s="332">
        <v>9214</v>
      </c>
      <c r="R239" s="332">
        <v>4255</v>
      </c>
      <c r="S239" s="332">
        <v>2788</v>
      </c>
      <c r="T239" s="332">
        <v>196</v>
      </c>
      <c r="U239" s="332">
        <v>248156</v>
      </c>
      <c r="V239" s="124"/>
      <c r="W239" s="351">
        <f t="shared" si="104"/>
        <v>0.58392301616724962</v>
      </c>
      <c r="X239" s="351">
        <f t="shared" si="105"/>
        <v>0.15939167297989973</v>
      </c>
      <c r="Y239" s="351">
        <f t="shared" si="106"/>
        <v>0.12620287238672448</v>
      </c>
      <c r="Z239" s="351">
        <f t="shared" si="107"/>
        <v>6.4181402021309175E-2</v>
      </c>
      <c r="AA239" s="351">
        <f t="shared" si="108"/>
        <v>3.712986992053386E-2</v>
      </c>
      <c r="AB239" s="351">
        <f t="shared" si="109"/>
        <v>1.7146472380276924E-2</v>
      </c>
      <c r="AC239" s="351">
        <f t="shared" si="110"/>
        <v>1.1234868389239027E-2</v>
      </c>
      <c r="AD239" s="351">
        <f t="shared" si="111"/>
        <v>7.8982575476716258E-4</v>
      </c>
      <c r="AE239" s="127"/>
      <c r="AF239" s="335">
        <v>1414</v>
      </c>
      <c r="AG239" s="335">
        <v>322</v>
      </c>
      <c r="AH239" s="335">
        <v>260</v>
      </c>
      <c r="AI239" s="335">
        <v>161</v>
      </c>
      <c r="AJ239" s="335">
        <v>140</v>
      </c>
      <c r="AK239" s="335">
        <v>37</v>
      </c>
      <c r="AL239" s="335">
        <v>33</v>
      </c>
      <c r="AM239" s="335">
        <v>9</v>
      </c>
      <c r="AN239" s="172">
        <v>2376</v>
      </c>
      <c r="AO239" s="124"/>
      <c r="AP239" s="335">
        <v>57</v>
      </c>
      <c r="AQ239" s="335">
        <v>85</v>
      </c>
      <c r="AR239" s="335">
        <v>63</v>
      </c>
      <c r="AS239" s="335">
        <v>11</v>
      </c>
      <c r="AT239" s="335">
        <v>10</v>
      </c>
      <c r="AU239" s="335">
        <v>-3</v>
      </c>
      <c r="AV239" s="335">
        <v>3</v>
      </c>
      <c r="AW239" s="335">
        <v>3</v>
      </c>
      <c r="AX239" s="336">
        <v>229</v>
      </c>
      <c r="AY239" s="354">
        <f t="shared" si="103"/>
        <v>-57</v>
      </c>
      <c r="AZ239" s="354">
        <f t="shared" si="103"/>
        <v>-85</v>
      </c>
      <c r="BA239" s="354">
        <f t="shared" si="103"/>
        <v>-63</v>
      </c>
      <c r="BB239" s="354">
        <f t="shared" si="103"/>
        <v>-11</v>
      </c>
      <c r="BC239" s="354">
        <f t="shared" si="103"/>
        <v>-10</v>
      </c>
      <c r="BD239" s="354">
        <f t="shared" si="103"/>
        <v>3</v>
      </c>
      <c r="BE239" s="354">
        <f t="shared" si="102"/>
        <v>-3</v>
      </c>
      <c r="BF239" s="354">
        <f t="shared" si="102"/>
        <v>-3</v>
      </c>
      <c r="BG239" s="354">
        <f t="shared" si="102"/>
        <v>-229</v>
      </c>
      <c r="BH239" s="317"/>
      <c r="BI239" s="355">
        <f t="shared" si="99"/>
        <v>1</v>
      </c>
      <c r="BJ239" s="355">
        <f t="shared" si="100"/>
        <v>0</v>
      </c>
      <c r="BK239" s="337">
        <v>1957818.94</v>
      </c>
      <c r="BL239" s="129">
        <f t="shared" si="91"/>
        <v>1957818.94</v>
      </c>
      <c r="BM239" s="340">
        <v>1417553.698888889</v>
      </c>
      <c r="BN239" s="129">
        <f t="shared" si="92"/>
        <v>1417553.698888889</v>
      </c>
      <c r="BO239" s="339">
        <v>1219646.6966666668</v>
      </c>
      <c r="BP239" s="129">
        <f t="shared" si="93"/>
        <v>1219646.6966666668</v>
      </c>
      <c r="BQ239" s="339">
        <v>1358946.5333333334</v>
      </c>
      <c r="BR239" s="129">
        <f t="shared" si="94"/>
        <v>1358946.5333333334</v>
      </c>
      <c r="BS239" s="339">
        <v>1354761.1533333331</v>
      </c>
      <c r="BT239" s="129">
        <f t="shared" si="95"/>
        <v>1354761.1533333331</v>
      </c>
      <c r="BU239" s="342">
        <v>2014643.2911111107</v>
      </c>
      <c r="BV239" s="129">
        <f t="shared" si="96"/>
        <v>2014643.2911111107</v>
      </c>
      <c r="BW239" s="343">
        <v>1080541.3148799995</v>
      </c>
      <c r="BX239" s="345">
        <f t="shared" si="101"/>
        <v>1080541.3148799995</v>
      </c>
      <c r="BY239" s="343">
        <v>1272363.8710947509</v>
      </c>
      <c r="BZ239" s="129">
        <f t="shared" si="90"/>
        <v>1272363.8710947509</v>
      </c>
      <c r="CA239" s="326"/>
      <c r="CB239" s="325"/>
    </row>
    <row r="240" spans="1:80" x14ac:dyDescent="0.25">
      <c r="A240" s="124" t="s">
        <v>1059</v>
      </c>
      <c r="B240" s="124" t="s">
        <v>1060</v>
      </c>
      <c r="C240" s="319"/>
      <c r="D240" s="319" t="s">
        <v>611</v>
      </c>
      <c r="E240" s="125" t="s">
        <v>348</v>
      </c>
      <c r="F240" s="331">
        <v>129974.11111111111</v>
      </c>
      <c r="G240" s="348">
        <f t="shared" si="97"/>
        <v>142967</v>
      </c>
      <c r="H240" s="332">
        <v>1654</v>
      </c>
      <c r="I240" s="353">
        <f t="shared" si="98"/>
        <v>1794</v>
      </c>
      <c r="J240" s="333">
        <v>1232.9924444444446</v>
      </c>
      <c r="K240" s="333">
        <v>475</v>
      </c>
      <c r="L240" s="317"/>
      <c r="M240" s="332">
        <v>26794</v>
      </c>
      <c r="N240" s="332">
        <v>36902</v>
      </c>
      <c r="O240" s="332">
        <v>29641</v>
      </c>
      <c r="P240" s="332">
        <v>20471</v>
      </c>
      <c r="Q240" s="332">
        <v>15879</v>
      </c>
      <c r="R240" s="332">
        <v>8405</v>
      </c>
      <c r="S240" s="332">
        <v>4538</v>
      </c>
      <c r="T240" s="332">
        <v>337</v>
      </c>
      <c r="U240" s="332">
        <v>142967</v>
      </c>
      <c r="V240" s="124"/>
      <c r="W240" s="351">
        <f t="shared" si="104"/>
        <v>0.18741387872725873</v>
      </c>
      <c r="X240" s="351">
        <f t="shared" si="105"/>
        <v>0.25811550917344561</v>
      </c>
      <c r="Y240" s="351">
        <f t="shared" si="106"/>
        <v>0.20732756510243622</v>
      </c>
      <c r="Z240" s="351">
        <f t="shared" si="107"/>
        <v>0.14318688928214204</v>
      </c>
      <c r="AA240" s="351">
        <f t="shared" si="108"/>
        <v>0.11106758902404051</v>
      </c>
      <c r="AB240" s="351">
        <f t="shared" si="109"/>
        <v>5.8789790650989389E-2</v>
      </c>
      <c r="AC240" s="351">
        <f t="shared" si="110"/>
        <v>3.1741590716738828E-2</v>
      </c>
      <c r="AD240" s="351">
        <f t="shared" si="111"/>
        <v>2.3571873229486524E-3</v>
      </c>
      <c r="AE240" s="127"/>
      <c r="AF240" s="335">
        <v>287</v>
      </c>
      <c r="AG240" s="335">
        <v>470</v>
      </c>
      <c r="AH240" s="335">
        <v>386</v>
      </c>
      <c r="AI240" s="335">
        <v>200</v>
      </c>
      <c r="AJ240" s="335">
        <v>331</v>
      </c>
      <c r="AK240" s="335">
        <v>187</v>
      </c>
      <c r="AL240" s="335">
        <v>33</v>
      </c>
      <c r="AM240" s="335">
        <v>-1</v>
      </c>
      <c r="AN240" s="172">
        <v>1893</v>
      </c>
      <c r="AO240" s="124"/>
      <c r="AP240" s="335">
        <v>80</v>
      </c>
      <c r="AQ240" s="335">
        <v>2</v>
      </c>
      <c r="AR240" s="335">
        <v>-5</v>
      </c>
      <c r="AS240" s="335">
        <v>20</v>
      </c>
      <c r="AT240" s="335">
        <v>-1</v>
      </c>
      <c r="AU240" s="335">
        <v>2</v>
      </c>
      <c r="AV240" s="335">
        <v>-2</v>
      </c>
      <c r="AW240" s="335">
        <v>3</v>
      </c>
      <c r="AX240" s="336">
        <v>99</v>
      </c>
      <c r="AY240" s="354">
        <f t="shared" si="103"/>
        <v>-80</v>
      </c>
      <c r="AZ240" s="354">
        <f t="shared" si="103"/>
        <v>-2</v>
      </c>
      <c r="BA240" s="354">
        <f t="shared" si="103"/>
        <v>5</v>
      </c>
      <c r="BB240" s="354">
        <f t="shared" si="103"/>
        <v>-20</v>
      </c>
      <c r="BC240" s="354">
        <f t="shared" si="103"/>
        <v>1</v>
      </c>
      <c r="BD240" s="354">
        <f t="shared" si="103"/>
        <v>-2</v>
      </c>
      <c r="BE240" s="354">
        <f t="shared" si="102"/>
        <v>2</v>
      </c>
      <c r="BF240" s="354">
        <f t="shared" si="102"/>
        <v>-3</v>
      </c>
      <c r="BG240" s="354">
        <f t="shared" si="102"/>
        <v>-99</v>
      </c>
      <c r="BH240" s="317"/>
      <c r="BI240" s="355">
        <f t="shared" si="99"/>
        <v>1</v>
      </c>
      <c r="BJ240" s="355">
        <f t="shared" si="100"/>
        <v>0</v>
      </c>
      <c r="BK240" s="337">
        <v>1791668.9866666668</v>
      </c>
      <c r="BL240" s="129">
        <f t="shared" si="91"/>
        <v>1791668.9866666668</v>
      </c>
      <c r="BM240" s="340">
        <v>1037913.88</v>
      </c>
      <c r="BN240" s="129">
        <f t="shared" si="92"/>
        <v>1037913.88</v>
      </c>
      <c r="BO240" s="339">
        <v>1373791.7033333336</v>
      </c>
      <c r="BP240" s="129">
        <f t="shared" si="93"/>
        <v>1373791.7033333336</v>
      </c>
      <c r="BQ240" s="339">
        <v>1554573.0666666669</v>
      </c>
      <c r="BR240" s="129">
        <f t="shared" si="94"/>
        <v>1554573.0666666669</v>
      </c>
      <c r="BS240" s="339">
        <v>1595231.2199999997</v>
      </c>
      <c r="BT240" s="129">
        <f t="shared" si="95"/>
        <v>1595231.2199999997</v>
      </c>
      <c r="BU240" s="342">
        <v>1875556.4022222222</v>
      </c>
      <c r="BV240" s="129">
        <f t="shared" si="96"/>
        <v>1875556.4022222222</v>
      </c>
      <c r="BW240" s="343">
        <v>1285751.2386488887</v>
      </c>
      <c r="BX240" s="345">
        <f t="shared" si="101"/>
        <v>1285751.2386488887</v>
      </c>
      <c r="BY240" s="343">
        <v>2365426.7533014785</v>
      </c>
      <c r="BZ240" s="129">
        <f t="shared" si="90"/>
        <v>2365426.7533014785</v>
      </c>
      <c r="CA240" s="326"/>
      <c r="CB240" s="325"/>
    </row>
    <row r="241" spans="1:80" x14ac:dyDescent="0.25">
      <c r="A241" s="124" t="s">
        <v>1061</v>
      </c>
      <c r="B241" s="124" t="s">
        <v>1062</v>
      </c>
      <c r="C241" s="319"/>
      <c r="D241" s="319" t="s">
        <v>554</v>
      </c>
      <c r="E241" s="125" t="s">
        <v>349</v>
      </c>
      <c r="F241" s="331">
        <v>49961.666666666672</v>
      </c>
      <c r="G241" s="348">
        <f t="shared" si="97"/>
        <v>53988</v>
      </c>
      <c r="H241" s="332">
        <v>310</v>
      </c>
      <c r="I241" s="353">
        <f t="shared" si="98"/>
        <v>549</v>
      </c>
      <c r="J241" s="333">
        <v>301.48666666666657</v>
      </c>
      <c r="K241" s="333">
        <v>124</v>
      </c>
      <c r="L241" s="317"/>
      <c r="M241" s="332">
        <v>1537</v>
      </c>
      <c r="N241" s="332">
        <v>10027</v>
      </c>
      <c r="O241" s="332">
        <v>22789</v>
      </c>
      <c r="P241" s="332">
        <v>13044</v>
      </c>
      <c r="Q241" s="332">
        <v>4545</v>
      </c>
      <c r="R241" s="332">
        <v>1703</v>
      </c>
      <c r="S241" s="332">
        <v>335</v>
      </c>
      <c r="T241" s="332">
        <v>8</v>
      </c>
      <c r="U241" s="332">
        <v>53988</v>
      </c>
      <c r="V241" s="124"/>
      <c r="W241" s="351">
        <f t="shared" si="104"/>
        <v>2.8469289471734459E-2</v>
      </c>
      <c r="X241" s="351">
        <f t="shared" si="105"/>
        <v>0.18572645773134772</v>
      </c>
      <c r="Y241" s="351">
        <f t="shared" si="106"/>
        <v>0.42211232125657555</v>
      </c>
      <c r="Z241" s="351">
        <f t="shared" si="107"/>
        <v>0.24160924649922205</v>
      </c>
      <c r="AA241" s="351">
        <f t="shared" si="108"/>
        <v>8.4185374527672815E-2</v>
      </c>
      <c r="AB241" s="351">
        <f t="shared" si="109"/>
        <v>3.1544046825220419E-2</v>
      </c>
      <c r="AC241" s="351">
        <f t="shared" si="110"/>
        <v>6.2050826109505816E-3</v>
      </c>
      <c r="AD241" s="351">
        <f t="shared" si="111"/>
        <v>1.481810772764318E-4</v>
      </c>
      <c r="AE241" s="127"/>
      <c r="AF241" s="335">
        <v>2</v>
      </c>
      <c r="AG241" s="335">
        <v>207</v>
      </c>
      <c r="AH241" s="335">
        <v>282</v>
      </c>
      <c r="AI241" s="335">
        <v>95</v>
      </c>
      <c r="AJ241" s="335">
        <v>45</v>
      </c>
      <c r="AK241" s="335">
        <v>1</v>
      </c>
      <c r="AL241" s="335">
        <v>2</v>
      </c>
      <c r="AM241" s="335">
        <v>0</v>
      </c>
      <c r="AN241" s="172">
        <v>634</v>
      </c>
      <c r="AO241" s="124"/>
      <c r="AP241" s="335">
        <v>23</v>
      </c>
      <c r="AQ241" s="335">
        <v>32</v>
      </c>
      <c r="AR241" s="335">
        <v>18</v>
      </c>
      <c r="AS241" s="335">
        <v>17</v>
      </c>
      <c r="AT241" s="335">
        <v>-2</v>
      </c>
      <c r="AU241" s="335">
        <v>-3</v>
      </c>
      <c r="AV241" s="335">
        <v>0</v>
      </c>
      <c r="AW241" s="335">
        <v>0</v>
      </c>
      <c r="AX241" s="336">
        <v>85</v>
      </c>
      <c r="AY241" s="354">
        <f t="shared" si="103"/>
        <v>-23</v>
      </c>
      <c r="AZ241" s="354">
        <f t="shared" si="103"/>
        <v>-32</v>
      </c>
      <c r="BA241" s="354">
        <f t="shared" si="103"/>
        <v>-18</v>
      </c>
      <c r="BB241" s="354">
        <f t="shared" si="103"/>
        <v>-17</v>
      </c>
      <c r="BC241" s="354">
        <f t="shared" si="103"/>
        <v>2</v>
      </c>
      <c r="BD241" s="354">
        <f t="shared" si="103"/>
        <v>3</v>
      </c>
      <c r="BE241" s="354">
        <f t="shared" si="102"/>
        <v>0</v>
      </c>
      <c r="BF241" s="354">
        <f t="shared" si="102"/>
        <v>0</v>
      </c>
      <c r="BG241" s="354">
        <f t="shared" si="102"/>
        <v>-85</v>
      </c>
      <c r="BH241" s="317"/>
      <c r="BI241" s="355">
        <f t="shared" si="99"/>
        <v>1</v>
      </c>
      <c r="BJ241" s="355">
        <f t="shared" si="100"/>
        <v>0</v>
      </c>
      <c r="BK241" s="337">
        <v>453993.95333333331</v>
      </c>
      <c r="BL241" s="129">
        <f t="shared" si="91"/>
        <v>453993.95333333331</v>
      </c>
      <c r="BM241" s="340">
        <v>902965.74222222203</v>
      </c>
      <c r="BN241" s="129">
        <f t="shared" si="92"/>
        <v>902965.74222222203</v>
      </c>
      <c r="BO241" s="339">
        <v>402193.1688888889</v>
      </c>
      <c r="BP241" s="129">
        <f t="shared" si="93"/>
        <v>402193.1688888889</v>
      </c>
      <c r="BQ241" s="339">
        <v>251942.53333333333</v>
      </c>
      <c r="BR241" s="129">
        <f t="shared" si="94"/>
        <v>251942.53333333333</v>
      </c>
      <c r="BS241" s="339">
        <v>579494.93555555562</v>
      </c>
      <c r="BT241" s="129">
        <f t="shared" si="95"/>
        <v>579494.93555555562</v>
      </c>
      <c r="BU241" s="342">
        <v>1050053.1377777779</v>
      </c>
      <c r="BV241" s="129">
        <f t="shared" si="96"/>
        <v>1050053.1377777779</v>
      </c>
      <c r="BW241" s="343">
        <v>844455.90014222229</v>
      </c>
      <c r="BX241" s="345">
        <f t="shared" si="101"/>
        <v>844455.90014222229</v>
      </c>
      <c r="BY241" s="343">
        <v>275434.07635622506</v>
      </c>
      <c r="BZ241" s="129">
        <f t="shared" si="90"/>
        <v>275434.07635622506</v>
      </c>
      <c r="CA241" s="326"/>
      <c r="CB241" s="325"/>
    </row>
    <row r="242" spans="1:80" x14ac:dyDescent="0.25">
      <c r="A242" s="124" t="s">
        <v>1063</v>
      </c>
      <c r="B242" s="124" t="s">
        <v>1064</v>
      </c>
      <c r="C242" s="319"/>
      <c r="D242" s="319" t="s">
        <v>611</v>
      </c>
      <c r="E242" s="125" t="s">
        <v>350</v>
      </c>
      <c r="F242" s="331">
        <v>91934.222222222219</v>
      </c>
      <c r="G242" s="348">
        <f t="shared" si="97"/>
        <v>92147</v>
      </c>
      <c r="H242" s="332">
        <v>158</v>
      </c>
      <c r="I242" s="353">
        <f t="shared" si="98"/>
        <v>688</v>
      </c>
      <c r="J242" s="333">
        <v>329.37422222222222</v>
      </c>
      <c r="K242" s="333">
        <v>186</v>
      </c>
      <c r="L242" s="317"/>
      <c r="M242" s="332">
        <v>14306</v>
      </c>
      <c r="N242" s="332">
        <v>12115</v>
      </c>
      <c r="O242" s="332">
        <v>22396</v>
      </c>
      <c r="P242" s="332">
        <v>16821</v>
      </c>
      <c r="Q242" s="332">
        <v>11817</v>
      </c>
      <c r="R242" s="332">
        <v>8859</v>
      </c>
      <c r="S242" s="332">
        <v>5436</v>
      </c>
      <c r="T242" s="332">
        <v>397</v>
      </c>
      <c r="U242" s="332">
        <v>92147</v>
      </c>
      <c r="V242" s="124"/>
      <c r="W242" s="351">
        <f t="shared" si="104"/>
        <v>0.15525193440915058</v>
      </c>
      <c r="X242" s="351">
        <f t="shared" si="105"/>
        <v>0.13147470888905771</v>
      </c>
      <c r="Y242" s="351">
        <f t="shared" si="106"/>
        <v>0.24304643667183956</v>
      </c>
      <c r="Z242" s="351">
        <f t="shared" si="107"/>
        <v>0.18254528090985056</v>
      </c>
      <c r="AA242" s="351">
        <f t="shared" si="108"/>
        <v>0.12824074576491909</v>
      </c>
      <c r="AB242" s="351">
        <f t="shared" si="109"/>
        <v>9.6139863479006368E-2</v>
      </c>
      <c r="AC242" s="351">
        <f t="shared" si="110"/>
        <v>5.8992696452407567E-2</v>
      </c>
      <c r="AD242" s="351">
        <f t="shared" si="111"/>
        <v>4.3083334237685438E-3</v>
      </c>
      <c r="AE242" s="127"/>
      <c r="AF242" s="335">
        <v>67</v>
      </c>
      <c r="AG242" s="335">
        <v>150</v>
      </c>
      <c r="AH242" s="335">
        <v>204</v>
      </c>
      <c r="AI242" s="335">
        <v>134</v>
      </c>
      <c r="AJ242" s="335">
        <v>34</v>
      </c>
      <c r="AK242" s="335">
        <v>65</v>
      </c>
      <c r="AL242" s="335">
        <v>61</v>
      </c>
      <c r="AM242" s="335">
        <v>5</v>
      </c>
      <c r="AN242" s="172">
        <v>720</v>
      </c>
      <c r="AO242" s="124"/>
      <c r="AP242" s="335">
        <v>15</v>
      </c>
      <c r="AQ242" s="335">
        <v>18</v>
      </c>
      <c r="AR242" s="335">
        <v>2</v>
      </c>
      <c r="AS242" s="335">
        <v>-7</v>
      </c>
      <c r="AT242" s="335">
        <v>-4</v>
      </c>
      <c r="AU242" s="335">
        <v>4</v>
      </c>
      <c r="AV242" s="335">
        <v>3</v>
      </c>
      <c r="AW242" s="335">
        <v>1</v>
      </c>
      <c r="AX242" s="336">
        <v>32</v>
      </c>
      <c r="AY242" s="354">
        <f t="shared" si="103"/>
        <v>-15</v>
      </c>
      <c r="AZ242" s="354">
        <f t="shared" si="103"/>
        <v>-18</v>
      </c>
      <c r="BA242" s="354">
        <f t="shared" si="103"/>
        <v>-2</v>
      </c>
      <c r="BB242" s="354">
        <f t="shared" si="103"/>
        <v>7</v>
      </c>
      <c r="BC242" s="354">
        <f t="shared" si="103"/>
        <v>4</v>
      </c>
      <c r="BD242" s="354">
        <f t="shared" si="103"/>
        <v>-4</v>
      </c>
      <c r="BE242" s="354">
        <f t="shared" si="102"/>
        <v>-3</v>
      </c>
      <c r="BF242" s="354">
        <f t="shared" si="102"/>
        <v>-1</v>
      </c>
      <c r="BG242" s="354">
        <f t="shared" si="102"/>
        <v>-32</v>
      </c>
      <c r="BH242" s="317"/>
      <c r="BI242" s="355">
        <f t="shared" si="99"/>
        <v>1</v>
      </c>
      <c r="BJ242" s="355">
        <f t="shared" si="100"/>
        <v>0</v>
      </c>
      <c r="BK242" s="337">
        <v>925418.46</v>
      </c>
      <c r="BL242" s="129">
        <f t="shared" si="91"/>
        <v>925418.46</v>
      </c>
      <c r="BM242" s="340">
        <v>536218.35444444441</v>
      </c>
      <c r="BN242" s="129">
        <f t="shared" si="92"/>
        <v>536218.35444444441</v>
      </c>
      <c r="BO242" s="339">
        <v>413185.54</v>
      </c>
      <c r="BP242" s="129">
        <f t="shared" si="93"/>
        <v>413185.54</v>
      </c>
      <c r="BQ242" s="339">
        <v>196077.46666666662</v>
      </c>
      <c r="BR242" s="129">
        <f t="shared" si="94"/>
        <v>196077.46666666662</v>
      </c>
      <c r="BS242" s="339">
        <v>893475.96444444428</v>
      </c>
      <c r="BT242" s="129">
        <f t="shared" si="95"/>
        <v>893475.96444444428</v>
      </c>
      <c r="BU242" s="342">
        <v>1022986.02</v>
      </c>
      <c r="BV242" s="129">
        <f t="shared" si="96"/>
        <v>1022986.02</v>
      </c>
      <c r="BW242" s="343">
        <v>629909.17541333311</v>
      </c>
      <c r="BX242" s="345">
        <f t="shared" si="101"/>
        <v>629909.17541333311</v>
      </c>
      <c r="BY242" s="343">
        <v>525284.78105151048</v>
      </c>
      <c r="BZ242" s="129">
        <f t="shared" si="90"/>
        <v>525284.78105151048</v>
      </c>
      <c r="CA242" s="326"/>
      <c r="CB242" s="325"/>
    </row>
    <row r="243" spans="1:80" s="317" customFormat="1" x14ac:dyDescent="0.25">
      <c r="A243" s="124"/>
      <c r="B243" s="124" t="s">
        <v>1065</v>
      </c>
      <c r="C243" s="319" t="s">
        <v>925</v>
      </c>
      <c r="D243" s="319"/>
      <c r="E243" s="363" t="s">
        <v>351</v>
      </c>
      <c r="F243" s="374">
        <f t="shared" ref="F243:K243" si="112">F283+F318</f>
        <v>67146.555555555562</v>
      </c>
      <c r="G243" s="374">
        <f t="shared" si="112"/>
        <v>72702</v>
      </c>
      <c r="H243" s="374">
        <f t="shared" si="112"/>
        <v>676</v>
      </c>
      <c r="I243" s="374">
        <f t="shared" si="112"/>
        <v>948</v>
      </c>
      <c r="J243" s="374">
        <f t="shared" si="112"/>
        <v>612.85822222222214</v>
      </c>
      <c r="K243" s="374">
        <f t="shared" si="112"/>
        <v>114</v>
      </c>
      <c r="L243" s="374"/>
      <c r="M243" s="374">
        <f t="shared" ref="M243:U243" si="113">M283+M318</f>
        <v>10510</v>
      </c>
      <c r="N243" s="374">
        <f t="shared" si="113"/>
        <v>20629</v>
      </c>
      <c r="O243" s="374">
        <f t="shared" si="113"/>
        <v>14862</v>
      </c>
      <c r="P243" s="374">
        <f t="shared" si="113"/>
        <v>11190</v>
      </c>
      <c r="Q243" s="374">
        <f t="shared" si="113"/>
        <v>8182</v>
      </c>
      <c r="R243" s="374">
        <f t="shared" si="113"/>
        <v>4903</v>
      </c>
      <c r="S243" s="374">
        <f t="shared" si="113"/>
        <v>2276</v>
      </c>
      <c r="T243" s="374">
        <f t="shared" si="113"/>
        <v>150</v>
      </c>
      <c r="U243" s="374">
        <f t="shared" si="113"/>
        <v>72702</v>
      </c>
      <c r="V243" s="374"/>
      <c r="W243" s="351">
        <f t="shared" si="104"/>
        <v>0.14456273555060384</v>
      </c>
      <c r="X243" s="351">
        <f t="shared" si="105"/>
        <v>0.28374735220489122</v>
      </c>
      <c r="Y243" s="351">
        <f t="shared" si="106"/>
        <v>0.20442353717916975</v>
      </c>
      <c r="Z243" s="351">
        <f t="shared" si="107"/>
        <v>0.15391598580506727</v>
      </c>
      <c r="AA243" s="351">
        <f t="shared" si="108"/>
        <v>0.11254160820885258</v>
      </c>
      <c r="AB243" s="351">
        <f t="shared" si="109"/>
        <v>6.7439685290638499E-2</v>
      </c>
      <c r="AC243" s="351">
        <f t="shared" si="110"/>
        <v>3.1305878792880527E-2</v>
      </c>
      <c r="AD243" s="351">
        <f t="shared" si="111"/>
        <v>2.0632169678963439E-3</v>
      </c>
      <c r="AE243" s="374"/>
      <c r="AF243" s="374">
        <f t="shared" ref="AF243:AN243" si="114">AF283+AF318</f>
        <v>126</v>
      </c>
      <c r="AG243" s="374">
        <f t="shared" si="114"/>
        <v>232</v>
      </c>
      <c r="AH243" s="374">
        <f t="shared" si="114"/>
        <v>248</v>
      </c>
      <c r="AI243" s="374">
        <f t="shared" si="114"/>
        <v>205</v>
      </c>
      <c r="AJ243" s="374">
        <f t="shared" si="114"/>
        <v>144</v>
      </c>
      <c r="AK243" s="374">
        <f t="shared" si="114"/>
        <v>27</v>
      </c>
      <c r="AL243" s="374">
        <f t="shared" si="114"/>
        <v>12</v>
      </c>
      <c r="AM243" s="374">
        <f t="shared" si="114"/>
        <v>1</v>
      </c>
      <c r="AN243" s="374">
        <f t="shared" si="114"/>
        <v>995</v>
      </c>
      <c r="AO243" s="374"/>
      <c r="AP243" s="374">
        <f t="shared" ref="AP243:BG243" si="115">AP283+AP318</f>
        <v>34</v>
      </c>
      <c r="AQ243" s="374">
        <f t="shared" si="115"/>
        <v>-5</v>
      </c>
      <c r="AR243" s="374">
        <f t="shared" si="115"/>
        <v>-1</v>
      </c>
      <c r="AS243" s="374">
        <f t="shared" si="115"/>
        <v>-3</v>
      </c>
      <c r="AT243" s="374">
        <f t="shared" si="115"/>
        <v>9</v>
      </c>
      <c r="AU243" s="374">
        <f t="shared" si="115"/>
        <v>14</v>
      </c>
      <c r="AV243" s="374">
        <f t="shared" si="115"/>
        <v>-4</v>
      </c>
      <c r="AW243" s="374">
        <f t="shared" si="115"/>
        <v>3</v>
      </c>
      <c r="AX243" s="374">
        <f t="shared" si="115"/>
        <v>47</v>
      </c>
      <c r="AY243" s="374">
        <f t="shared" si="115"/>
        <v>-34</v>
      </c>
      <c r="AZ243" s="374">
        <f t="shared" si="115"/>
        <v>5</v>
      </c>
      <c r="BA243" s="374">
        <f t="shared" si="115"/>
        <v>1</v>
      </c>
      <c r="BB243" s="374">
        <f t="shared" si="115"/>
        <v>3</v>
      </c>
      <c r="BC243" s="374">
        <f t="shared" si="115"/>
        <v>-9</v>
      </c>
      <c r="BD243" s="374">
        <f t="shared" si="115"/>
        <v>-14</v>
      </c>
      <c r="BE243" s="374">
        <f t="shared" si="115"/>
        <v>4</v>
      </c>
      <c r="BF243" s="374">
        <f t="shared" si="115"/>
        <v>-3</v>
      </c>
      <c r="BG243" s="374">
        <f t="shared" si="115"/>
        <v>-47</v>
      </c>
      <c r="BH243" s="374"/>
      <c r="BI243" s="355">
        <f t="shared" si="99"/>
        <v>0.8</v>
      </c>
      <c r="BJ243" s="355">
        <f t="shared" si="100"/>
        <v>0.19999999999999996</v>
      </c>
      <c r="BK243" s="375" t="s">
        <v>629</v>
      </c>
      <c r="BL243" s="375" t="s">
        <v>629</v>
      </c>
      <c r="BM243" s="375" t="s">
        <v>629</v>
      </c>
      <c r="BN243" s="375" t="s">
        <v>629</v>
      </c>
      <c r="BO243" s="375" t="s">
        <v>629</v>
      </c>
      <c r="BP243" s="375" t="s">
        <v>629</v>
      </c>
      <c r="BQ243" s="375" t="s">
        <v>629</v>
      </c>
      <c r="BR243" s="375" t="s">
        <v>629</v>
      </c>
      <c r="BS243" s="375" t="s">
        <v>629</v>
      </c>
      <c r="BT243" s="375" t="s">
        <v>629</v>
      </c>
      <c r="BU243" s="376">
        <f t="shared" ref="BU243:BY243" si="116">BU283+BU318</f>
        <v>841472.72533333325</v>
      </c>
      <c r="BV243" s="376">
        <f t="shared" si="116"/>
        <v>841472.72533333325</v>
      </c>
      <c r="BW243" s="376">
        <f t="shared" si="116"/>
        <v>1258394.1972906666</v>
      </c>
      <c r="BX243" s="376">
        <f t="shared" si="116"/>
        <v>1258394.1972906666</v>
      </c>
      <c r="BY243" s="376">
        <f t="shared" si="116"/>
        <v>857930.82566265564</v>
      </c>
      <c r="BZ243" s="129">
        <f t="shared" si="90"/>
        <v>857930.82566265564</v>
      </c>
      <c r="CA243" s="326"/>
      <c r="CB243" s="325"/>
    </row>
    <row r="244" spans="1:80" x14ac:dyDescent="0.25">
      <c r="A244" s="124" t="s">
        <v>1066</v>
      </c>
      <c r="B244" s="124" t="s">
        <v>1067</v>
      </c>
      <c r="C244" s="319" t="s">
        <v>574</v>
      </c>
      <c r="D244" s="319" t="s">
        <v>554</v>
      </c>
      <c r="E244" s="125" t="s">
        <v>352</v>
      </c>
      <c r="F244" s="331">
        <v>36904.888888888891</v>
      </c>
      <c r="G244" s="348">
        <f t="shared" si="97"/>
        <v>29005</v>
      </c>
      <c r="H244" s="332">
        <v>433</v>
      </c>
      <c r="I244" s="353">
        <f t="shared" si="98"/>
        <v>186</v>
      </c>
      <c r="J244" s="333">
        <v>89.158222222222207</v>
      </c>
      <c r="K244" s="333">
        <v>6</v>
      </c>
      <c r="L244" s="317"/>
      <c r="M244" s="332">
        <v>719</v>
      </c>
      <c r="N244" s="332">
        <v>918</v>
      </c>
      <c r="O244" s="332">
        <v>3696</v>
      </c>
      <c r="P244" s="332">
        <v>5835</v>
      </c>
      <c r="Q244" s="332">
        <v>5107</v>
      </c>
      <c r="R244" s="332">
        <v>3496</v>
      </c>
      <c r="S244" s="332">
        <v>7102</v>
      </c>
      <c r="T244" s="332">
        <v>2132</v>
      </c>
      <c r="U244" s="332">
        <v>29005</v>
      </c>
      <c r="V244" s="124"/>
      <c r="W244" s="351">
        <f t="shared" si="104"/>
        <v>2.4788829512153079E-2</v>
      </c>
      <c r="X244" s="351">
        <f t="shared" si="105"/>
        <v>3.1649715566281676E-2</v>
      </c>
      <c r="Y244" s="351">
        <f t="shared" si="106"/>
        <v>0.12742630580934322</v>
      </c>
      <c r="Z244" s="351">
        <f t="shared" si="107"/>
        <v>0.20117221168764007</v>
      </c>
      <c r="AA244" s="351">
        <f t="shared" si="108"/>
        <v>0.17607309084640579</v>
      </c>
      <c r="AB244" s="351">
        <f t="shared" si="109"/>
        <v>0.12053094294087226</v>
      </c>
      <c r="AC244" s="351">
        <f t="shared" si="110"/>
        <v>0.24485433545940355</v>
      </c>
      <c r="AD244" s="351">
        <f t="shared" si="111"/>
        <v>7.3504568177900367E-2</v>
      </c>
      <c r="AE244" s="127"/>
      <c r="AF244" s="335">
        <v>3</v>
      </c>
      <c r="AG244" s="335">
        <v>2</v>
      </c>
      <c r="AH244" s="335">
        <v>26</v>
      </c>
      <c r="AI244" s="335">
        <v>57</v>
      </c>
      <c r="AJ244" s="335">
        <v>50</v>
      </c>
      <c r="AK244" s="335">
        <v>12</v>
      </c>
      <c r="AL244" s="335">
        <v>20</v>
      </c>
      <c r="AM244" s="335">
        <v>30</v>
      </c>
      <c r="AN244" s="172">
        <v>200</v>
      </c>
      <c r="AO244" s="124"/>
      <c r="AP244" s="335">
        <v>-2</v>
      </c>
      <c r="AQ244" s="335">
        <v>4</v>
      </c>
      <c r="AR244" s="335">
        <v>-17</v>
      </c>
      <c r="AS244" s="335">
        <v>11</v>
      </c>
      <c r="AT244" s="335">
        <v>10</v>
      </c>
      <c r="AU244" s="335">
        <v>7</v>
      </c>
      <c r="AV244" s="335">
        <v>10</v>
      </c>
      <c r="AW244" s="335">
        <v>-9</v>
      </c>
      <c r="AX244" s="336">
        <v>14</v>
      </c>
      <c r="AY244" s="354">
        <f t="shared" si="103"/>
        <v>2</v>
      </c>
      <c r="AZ244" s="354">
        <f t="shared" si="103"/>
        <v>-4</v>
      </c>
      <c r="BA244" s="354">
        <f t="shared" si="103"/>
        <v>17</v>
      </c>
      <c r="BB244" s="354">
        <f t="shared" si="103"/>
        <v>-11</v>
      </c>
      <c r="BC244" s="354">
        <f t="shared" si="103"/>
        <v>-10</v>
      </c>
      <c r="BD244" s="354">
        <f t="shared" si="103"/>
        <v>-7</v>
      </c>
      <c r="BE244" s="354">
        <f t="shared" si="102"/>
        <v>-10</v>
      </c>
      <c r="BF244" s="354">
        <f t="shared" si="102"/>
        <v>9</v>
      </c>
      <c r="BG244" s="354">
        <f t="shared" si="102"/>
        <v>-14</v>
      </c>
      <c r="BH244" s="317"/>
      <c r="BI244" s="355">
        <f t="shared" si="99"/>
        <v>0.8</v>
      </c>
      <c r="BJ244" s="355">
        <f t="shared" si="100"/>
        <v>0.19999999999999996</v>
      </c>
      <c r="BK244" s="337">
        <v>346180.38400000002</v>
      </c>
      <c r="BL244" s="129">
        <f t="shared" si="91"/>
        <v>346180.38400000002</v>
      </c>
      <c r="BM244" s="340">
        <v>189233.34666666668</v>
      </c>
      <c r="BN244" s="129">
        <f t="shared" si="92"/>
        <v>189233.34666666668</v>
      </c>
      <c r="BO244" s="339">
        <v>159194.43022222223</v>
      </c>
      <c r="BP244" s="129">
        <f t="shared" si="93"/>
        <v>159194.43022222223</v>
      </c>
      <c r="BQ244" s="339">
        <v>387564.58666666667</v>
      </c>
      <c r="BR244" s="129">
        <f t="shared" si="94"/>
        <v>387564.58666666667</v>
      </c>
      <c r="BS244" s="339">
        <v>248172.84622222223</v>
      </c>
      <c r="BT244" s="129">
        <f t="shared" si="95"/>
        <v>248172.84622222223</v>
      </c>
      <c r="BU244" s="342">
        <v>148983.0097777778</v>
      </c>
      <c r="BV244" s="129">
        <f t="shared" si="96"/>
        <v>148983.0097777778</v>
      </c>
      <c r="BW244" s="343">
        <v>158636.44593777781</v>
      </c>
      <c r="BX244" s="345">
        <f t="shared" si="101"/>
        <v>158636.44593777781</v>
      </c>
      <c r="BY244" s="343">
        <v>280</v>
      </c>
      <c r="BZ244" s="129">
        <f t="shared" si="90"/>
        <v>280</v>
      </c>
      <c r="CA244" s="326"/>
      <c r="CB244" s="325"/>
    </row>
    <row r="245" spans="1:80" x14ac:dyDescent="0.25">
      <c r="A245" s="124" t="s">
        <v>1068</v>
      </c>
      <c r="B245" s="124" t="s">
        <v>1069</v>
      </c>
      <c r="C245" s="319" t="s">
        <v>668</v>
      </c>
      <c r="D245" s="319" t="s">
        <v>578</v>
      </c>
      <c r="E245" s="125" t="s">
        <v>353</v>
      </c>
      <c r="F245" s="331">
        <v>69609.111111111109</v>
      </c>
      <c r="G245" s="348">
        <f t="shared" si="97"/>
        <v>66545</v>
      </c>
      <c r="H245" s="332">
        <v>648</v>
      </c>
      <c r="I245" s="353">
        <f t="shared" si="98"/>
        <v>589</v>
      </c>
      <c r="J245" s="333">
        <v>332.00800000000004</v>
      </c>
      <c r="K245" s="333">
        <v>123</v>
      </c>
      <c r="L245" s="317"/>
      <c r="M245" s="332">
        <v>2564</v>
      </c>
      <c r="N245" s="332">
        <v>7443</v>
      </c>
      <c r="O245" s="332">
        <v>20605</v>
      </c>
      <c r="P245" s="332">
        <v>12467</v>
      </c>
      <c r="Q245" s="332">
        <v>11117</v>
      </c>
      <c r="R245" s="332">
        <v>7616</v>
      </c>
      <c r="S245" s="332">
        <v>4345</v>
      </c>
      <c r="T245" s="332">
        <v>388</v>
      </c>
      <c r="U245" s="332">
        <v>66545</v>
      </c>
      <c r="V245" s="124"/>
      <c r="W245" s="351">
        <f t="shared" si="104"/>
        <v>3.8530317830039823E-2</v>
      </c>
      <c r="X245" s="351">
        <f t="shared" si="105"/>
        <v>0.11184912465249079</v>
      </c>
      <c r="Y245" s="351">
        <f t="shared" si="106"/>
        <v>0.30964009317003532</v>
      </c>
      <c r="Z245" s="351">
        <f t="shared" si="107"/>
        <v>0.18734690810729582</v>
      </c>
      <c r="AA245" s="351">
        <f t="shared" si="108"/>
        <v>0.16705988428882712</v>
      </c>
      <c r="AB245" s="351">
        <f t="shared" si="109"/>
        <v>0.11444886918626493</v>
      </c>
      <c r="AC245" s="351">
        <f t="shared" si="110"/>
        <v>6.5294161845367793E-2</v>
      </c>
      <c r="AD245" s="351">
        <f t="shared" si="111"/>
        <v>5.8306409196784131E-3</v>
      </c>
      <c r="AE245" s="127"/>
      <c r="AF245" s="335">
        <v>59</v>
      </c>
      <c r="AG245" s="335">
        <v>76</v>
      </c>
      <c r="AH245" s="335">
        <v>232</v>
      </c>
      <c r="AI245" s="335">
        <v>124</v>
      </c>
      <c r="AJ245" s="335">
        <v>103</v>
      </c>
      <c r="AK245" s="335">
        <v>71</v>
      </c>
      <c r="AL245" s="335">
        <v>58</v>
      </c>
      <c r="AM245" s="335">
        <v>2</v>
      </c>
      <c r="AN245" s="172">
        <v>725</v>
      </c>
      <c r="AO245" s="124"/>
      <c r="AP245" s="335">
        <v>19</v>
      </c>
      <c r="AQ245" s="335">
        <v>14</v>
      </c>
      <c r="AR245" s="335">
        <v>39</v>
      </c>
      <c r="AS245" s="335">
        <v>8</v>
      </c>
      <c r="AT245" s="335">
        <v>18</v>
      </c>
      <c r="AU245" s="335">
        <v>25</v>
      </c>
      <c r="AV245" s="335">
        <v>9</v>
      </c>
      <c r="AW245" s="335">
        <v>4</v>
      </c>
      <c r="AX245" s="336">
        <v>136</v>
      </c>
      <c r="AY245" s="354">
        <f t="shared" si="103"/>
        <v>-19</v>
      </c>
      <c r="AZ245" s="354">
        <f t="shared" si="103"/>
        <v>-14</v>
      </c>
      <c r="BA245" s="354">
        <f t="shared" si="103"/>
        <v>-39</v>
      </c>
      <c r="BB245" s="354">
        <f t="shared" si="103"/>
        <v>-8</v>
      </c>
      <c r="BC245" s="354">
        <f t="shared" si="103"/>
        <v>-18</v>
      </c>
      <c r="BD245" s="354">
        <f t="shared" si="103"/>
        <v>-25</v>
      </c>
      <c r="BE245" s="354">
        <f t="shared" si="102"/>
        <v>-9</v>
      </c>
      <c r="BF245" s="354">
        <f t="shared" si="102"/>
        <v>-4</v>
      </c>
      <c r="BG245" s="354">
        <f t="shared" si="102"/>
        <v>-136</v>
      </c>
      <c r="BH245" s="317"/>
      <c r="BI245" s="355">
        <f t="shared" si="99"/>
        <v>0.8</v>
      </c>
      <c r="BJ245" s="355">
        <f t="shared" si="100"/>
        <v>0.19999999999999996</v>
      </c>
      <c r="BK245" s="337">
        <v>868649.2266666668</v>
      </c>
      <c r="BL245" s="129">
        <f t="shared" si="91"/>
        <v>868649.2266666668</v>
      </c>
      <c r="BM245" s="340">
        <v>878273.23644444463</v>
      </c>
      <c r="BN245" s="129">
        <f t="shared" si="92"/>
        <v>878273.23644444463</v>
      </c>
      <c r="BO245" s="339">
        <v>899375.9733333335</v>
      </c>
      <c r="BP245" s="129">
        <f t="shared" si="93"/>
        <v>899375.9733333335</v>
      </c>
      <c r="BQ245" s="339">
        <v>546805.12</v>
      </c>
      <c r="BR245" s="129">
        <f t="shared" si="94"/>
        <v>546805.12</v>
      </c>
      <c r="BS245" s="339">
        <v>1015058.5475555555</v>
      </c>
      <c r="BT245" s="129">
        <f t="shared" si="95"/>
        <v>1015058.5475555555</v>
      </c>
      <c r="BU245" s="342">
        <v>1051341.4986666667</v>
      </c>
      <c r="BV245" s="129">
        <f t="shared" si="96"/>
        <v>1051341.4986666667</v>
      </c>
      <c r="BW245" s="343">
        <v>413601.62810311111</v>
      </c>
      <c r="BX245" s="345">
        <f t="shared" si="101"/>
        <v>413601.62810311111</v>
      </c>
      <c r="BY245" s="343">
        <v>529509.86222506349</v>
      </c>
      <c r="BZ245" s="129">
        <f t="shared" si="90"/>
        <v>529509.86222506349</v>
      </c>
      <c r="CA245" s="326"/>
      <c r="CB245" s="325"/>
    </row>
    <row r="246" spans="1:80" x14ac:dyDescent="0.25">
      <c r="A246" s="124" t="s">
        <v>1070</v>
      </c>
      <c r="B246" s="124" t="s">
        <v>1071</v>
      </c>
      <c r="C246" s="319" t="s">
        <v>562</v>
      </c>
      <c r="D246" s="319" t="s">
        <v>563</v>
      </c>
      <c r="E246" s="125" t="s">
        <v>354</v>
      </c>
      <c r="F246" s="331">
        <v>38317.666666666672</v>
      </c>
      <c r="G246" s="348">
        <f t="shared" si="97"/>
        <v>43964</v>
      </c>
      <c r="H246" s="332">
        <v>322</v>
      </c>
      <c r="I246" s="353">
        <f t="shared" si="98"/>
        <v>974</v>
      </c>
      <c r="J246" s="333">
        <v>780.50711111111104</v>
      </c>
      <c r="K246" s="333">
        <v>282</v>
      </c>
      <c r="L246" s="317"/>
      <c r="M246" s="332">
        <v>11533</v>
      </c>
      <c r="N246" s="332">
        <v>10195</v>
      </c>
      <c r="O246" s="332">
        <v>7829</v>
      </c>
      <c r="P246" s="332">
        <v>7117</v>
      </c>
      <c r="Q246" s="332">
        <v>4235</v>
      </c>
      <c r="R246" s="332">
        <v>2028</v>
      </c>
      <c r="S246" s="332">
        <v>940</v>
      </c>
      <c r="T246" s="332">
        <v>87</v>
      </c>
      <c r="U246" s="332">
        <v>43964</v>
      </c>
      <c r="V246" s="124"/>
      <c r="W246" s="351">
        <f t="shared" si="104"/>
        <v>0.26232826858338643</v>
      </c>
      <c r="X246" s="351">
        <f t="shared" si="105"/>
        <v>0.23189427713583841</v>
      </c>
      <c r="Y246" s="351">
        <f t="shared" si="106"/>
        <v>0.17807751796924756</v>
      </c>
      <c r="Z246" s="351">
        <f t="shared" si="107"/>
        <v>0.16188244927668091</v>
      </c>
      <c r="AA246" s="351">
        <f t="shared" si="108"/>
        <v>9.6328814484578293E-2</v>
      </c>
      <c r="AB246" s="351">
        <f t="shared" si="109"/>
        <v>4.6128650714220724E-2</v>
      </c>
      <c r="AC246" s="351">
        <f t="shared" si="110"/>
        <v>2.1381130015467202E-2</v>
      </c>
      <c r="AD246" s="351">
        <f t="shared" si="111"/>
        <v>1.9788918205804751E-3</v>
      </c>
      <c r="AE246" s="127"/>
      <c r="AF246" s="335">
        <v>59</v>
      </c>
      <c r="AG246" s="335">
        <v>220</v>
      </c>
      <c r="AH246" s="335">
        <v>268</v>
      </c>
      <c r="AI246" s="335">
        <v>187</v>
      </c>
      <c r="AJ246" s="335">
        <v>186</v>
      </c>
      <c r="AK246" s="335">
        <v>43</v>
      </c>
      <c r="AL246" s="335">
        <v>9</v>
      </c>
      <c r="AM246" s="335">
        <v>0</v>
      </c>
      <c r="AN246" s="172">
        <v>972</v>
      </c>
      <c r="AO246" s="124"/>
      <c r="AP246" s="335">
        <v>-8</v>
      </c>
      <c r="AQ246" s="335">
        <v>-17</v>
      </c>
      <c r="AR246" s="335">
        <v>15</v>
      </c>
      <c r="AS246" s="335">
        <v>1</v>
      </c>
      <c r="AT246" s="335">
        <v>3</v>
      </c>
      <c r="AU246" s="335">
        <v>2</v>
      </c>
      <c r="AV246" s="335">
        <v>0</v>
      </c>
      <c r="AW246" s="335">
        <v>2</v>
      </c>
      <c r="AX246" s="336">
        <v>-2</v>
      </c>
      <c r="AY246" s="354">
        <f t="shared" si="103"/>
        <v>8</v>
      </c>
      <c r="AZ246" s="354">
        <f t="shared" si="103"/>
        <v>17</v>
      </c>
      <c r="BA246" s="354">
        <f t="shared" si="103"/>
        <v>-15</v>
      </c>
      <c r="BB246" s="354">
        <f t="shared" si="103"/>
        <v>-1</v>
      </c>
      <c r="BC246" s="354">
        <f t="shared" si="103"/>
        <v>-3</v>
      </c>
      <c r="BD246" s="354">
        <f t="shared" si="103"/>
        <v>-2</v>
      </c>
      <c r="BE246" s="354">
        <f t="shared" si="102"/>
        <v>0</v>
      </c>
      <c r="BF246" s="354">
        <f t="shared" si="102"/>
        <v>-2</v>
      </c>
      <c r="BG246" s="354">
        <f t="shared" si="102"/>
        <v>2</v>
      </c>
      <c r="BH246" s="317"/>
      <c r="BI246" s="355">
        <f t="shared" si="99"/>
        <v>0.8</v>
      </c>
      <c r="BJ246" s="355">
        <f t="shared" si="100"/>
        <v>0.19999999999999996</v>
      </c>
      <c r="BK246" s="337">
        <v>382768.55466666672</v>
      </c>
      <c r="BL246" s="129">
        <f t="shared" si="91"/>
        <v>382768.55466666672</v>
      </c>
      <c r="BM246" s="340">
        <v>587036.81422222219</v>
      </c>
      <c r="BN246" s="129">
        <f t="shared" si="92"/>
        <v>587036.81422222219</v>
      </c>
      <c r="BO246" s="339">
        <v>377193.84622222232</v>
      </c>
      <c r="BP246" s="129">
        <f t="shared" si="93"/>
        <v>377193.84622222232</v>
      </c>
      <c r="BQ246" s="339">
        <v>432757.86666666664</v>
      </c>
      <c r="BR246" s="129">
        <f t="shared" si="94"/>
        <v>432757.86666666664</v>
      </c>
      <c r="BS246" s="339">
        <v>542646.89777777786</v>
      </c>
      <c r="BT246" s="129">
        <f t="shared" si="95"/>
        <v>542646.89777777786</v>
      </c>
      <c r="BU246" s="342">
        <v>527472.86044444435</v>
      </c>
      <c r="BV246" s="129">
        <f t="shared" si="96"/>
        <v>527472.86044444435</v>
      </c>
      <c r="BW246" s="343">
        <v>733568.08550400008</v>
      </c>
      <c r="BX246" s="345">
        <f t="shared" si="101"/>
        <v>733568.08550400008</v>
      </c>
      <c r="BY246" s="343">
        <v>898284.98953234463</v>
      </c>
      <c r="BZ246" s="129">
        <f t="shared" si="90"/>
        <v>898284.98953234463</v>
      </c>
      <c r="CA246" s="326"/>
      <c r="CB246" s="325"/>
    </row>
    <row r="247" spans="1:80" x14ac:dyDescent="0.25">
      <c r="A247" s="124" t="s">
        <v>1072</v>
      </c>
      <c r="B247" s="124" t="s">
        <v>1073</v>
      </c>
      <c r="C247" s="319"/>
      <c r="D247" s="319" t="s">
        <v>604</v>
      </c>
      <c r="E247" s="125" t="s">
        <v>355</v>
      </c>
      <c r="F247" s="331">
        <v>107592.44444444442</v>
      </c>
      <c r="G247" s="348">
        <f t="shared" si="97"/>
        <v>117887</v>
      </c>
      <c r="H247" s="332">
        <v>508</v>
      </c>
      <c r="I247" s="353">
        <f t="shared" si="98"/>
        <v>1429</v>
      </c>
      <c r="J247" s="333">
        <v>950.8524444444447</v>
      </c>
      <c r="K247" s="333">
        <v>389</v>
      </c>
      <c r="L247" s="317"/>
      <c r="M247" s="332">
        <v>13202</v>
      </c>
      <c r="N247" s="332">
        <v>35144</v>
      </c>
      <c r="O247" s="332">
        <v>27772</v>
      </c>
      <c r="P247" s="332">
        <v>21548</v>
      </c>
      <c r="Q247" s="332">
        <v>12143</v>
      </c>
      <c r="R247" s="332">
        <v>5860</v>
      </c>
      <c r="S247" s="332">
        <v>2033</v>
      </c>
      <c r="T247" s="332">
        <v>185</v>
      </c>
      <c r="U247" s="332">
        <v>117887</v>
      </c>
      <c r="V247" s="124"/>
      <c r="W247" s="351">
        <f t="shared" si="104"/>
        <v>0.1119885992518259</v>
      </c>
      <c r="X247" s="351">
        <f t="shared" si="105"/>
        <v>0.29811599243343201</v>
      </c>
      <c r="Y247" s="351">
        <f t="shared" si="106"/>
        <v>0.23558153146657393</v>
      </c>
      <c r="Z247" s="351">
        <f t="shared" si="107"/>
        <v>0.18278520956509201</v>
      </c>
      <c r="AA247" s="351">
        <f t="shared" si="108"/>
        <v>0.10300542044500242</v>
      </c>
      <c r="AB247" s="351">
        <f t="shared" si="109"/>
        <v>4.9708619270996804E-2</v>
      </c>
      <c r="AC247" s="351">
        <f t="shared" si="110"/>
        <v>1.7245328153231484E-2</v>
      </c>
      <c r="AD247" s="351">
        <f t="shared" si="111"/>
        <v>1.5692994138454622E-3</v>
      </c>
      <c r="AE247" s="127"/>
      <c r="AF247" s="335">
        <v>162</v>
      </c>
      <c r="AG247" s="335">
        <v>361</v>
      </c>
      <c r="AH247" s="335">
        <v>317</v>
      </c>
      <c r="AI247" s="335">
        <v>350</v>
      </c>
      <c r="AJ247" s="335">
        <v>158</v>
      </c>
      <c r="AK247" s="335">
        <v>144</v>
      </c>
      <c r="AL247" s="335">
        <v>23</v>
      </c>
      <c r="AM247" s="335">
        <v>4</v>
      </c>
      <c r="AN247" s="172">
        <v>1519</v>
      </c>
      <c r="AO247" s="124"/>
      <c r="AP247" s="335">
        <v>-33</v>
      </c>
      <c r="AQ247" s="335">
        <v>66</v>
      </c>
      <c r="AR247" s="335">
        <v>19</v>
      </c>
      <c r="AS247" s="335">
        <v>24</v>
      </c>
      <c r="AT247" s="335">
        <v>13</v>
      </c>
      <c r="AU247" s="335">
        <v>9</v>
      </c>
      <c r="AV247" s="335">
        <v>-11</v>
      </c>
      <c r="AW247" s="335">
        <v>3</v>
      </c>
      <c r="AX247" s="336">
        <v>90</v>
      </c>
      <c r="AY247" s="354">
        <f t="shared" si="103"/>
        <v>33</v>
      </c>
      <c r="AZ247" s="354">
        <f t="shared" si="103"/>
        <v>-66</v>
      </c>
      <c r="BA247" s="354">
        <f t="shared" si="103"/>
        <v>-19</v>
      </c>
      <c r="BB247" s="354">
        <f t="shared" si="103"/>
        <v>-24</v>
      </c>
      <c r="BC247" s="354">
        <f t="shared" si="103"/>
        <v>-13</v>
      </c>
      <c r="BD247" s="354">
        <f t="shared" si="103"/>
        <v>-9</v>
      </c>
      <c r="BE247" s="354">
        <f t="shared" si="102"/>
        <v>11</v>
      </c>
      <c r="BF247" s="354">
        <f t="shared" si="102"/>
        <v>-3</v>
      </c>
      <c r="BG247" s="354">
        <f t="shared" si="102"/>
        <v>-90</v>
      </c>
      <c r="BH247" s="317"/>
      <c r="BI247" s="355">
        <f t="shared" si="99"/>
        <v>1</v>
      </c>
      <c r="BJ247" s="355">
        <f t="shared" si="100"/>
        <v>0</v>
      </c>
      <c r="BK247" s="337">
        <v>883361.2533333333</v>
      </c>
      <c r="BL247" s="129">
        <f t="shared" si="91"/>
        <v>883361.2533333333</v>
      </c>
      <c r="BM247" s="340">
        <v>1251220.4522222222</v>
      </c>
      <c r="BN247" s="129">
        <f t="shared" si="92"/>
        <v>1251220.4522222222</v>
      </c>
      <c r="BO247" s="339">
        <v>1305962.5844444444</v>
      </c>
      <c r="BP247" s="129">
        <f t="shared" si="93"/>
        <v>1305962.5844444444</v>
      </c>
      <c r="BQ247" s="339">
        <v>1318425.8666666665</v>
      </c>
      <c r="BR247" s="129">
        <f t="shared" si="94"/>
        <v>1318425.8666666665</v>
      </c>
      <c r="BS247" s="339">
        <v>1522025.4133333336</v>
      </c>
      <c r="BT247" s="129">
        <f t="shared" si="95"/>
        <v>1522025.4133333336</v>
      </c>
      <c r="BU247" s="342">
        <v>1903749.0577777773</v>
      </c>
      <c r="BV247" s="129">
        <f t="shared" si="96"/>
        <v>1903749.0577777773</v>
      </c>
      <c r="BW247" s="343">
        <v>1101049.3342933333</v>
      </c>
      <c r="BX247" s="345">
        <f t="shared" si="101"/>
        <v>1101049.3342933333</v>
      </c>
      <c r="BY247" s="343">
        <v>1700896.2862062636</v>
      </c>
      <c r="BZ247" s="129">
        <f t="shared" si="90"/>
        <v>1700896.2862062636</v>
      </c>
      <c r="CA247" s="326"/>
      <c r="CB247" s="325"/>
    </row>
    <row r="248" spans="1:80" x14ac:dyDescent="0.25">
      <c r="A248" s="124" t="s">
        <v>1074</v>
      </c>
      <c r="B248" s="124" t="s">
        <v>1075</v>
      </c>
      <c r="C248" s="319" t="s">
        <v>757</v>
      </c>
      <c r="D248" s="319" t="s">
        <v>604</v>
      </c>
      <c r="E248" s="125" t="s">
        <v>356</v>
      </c>
      <c r="F248" s="331">
        <v>44635</v>
      </c>
      <c r="G248" s="348">
        <f t="shared" si="97"/>
        <v>44338</v>
      </c>
      <c r="H248" s="332">
        <v>194</v>
      </c>
      <c r="I248" s="353">
        <f t="shared" si="98"/>
        <v>468</v>
      </c>
      <c r="J248" s="333">
        <v>311.34888888888895</v>
      </c>
      <c r="K248" s="333">
        <v>106</v>
      </c>
      <c r="L248" s="317"/>
      <c r="M248" s="332">
        <v>4998</v>
      </c>
      <c r="N248" s="332">
        <v>8695</v>
      </c>
      <c r="O248" s="332">
        <v>8706</v>
      </c>
      <c r="P248" s="332">
        <v>8024</v>
      </c>
      <c r="Q248" s="332">
        <v>6779</v>
      </c>
      <c r="R248" s="332">
        <v>3760</v>
      </c>
      <c r="S248" s="332">
        <v>3036</v>
      </c>
      <c r="T248" s="332">
        <v>340</v>
      </c>
      <c r="U248" s="332">
        <v>44338</v>
      </c>
      <c r="V248" s="124"/>
      <c r="W248" s="351">
        <f t="shared" si="104"/>
        <v>0.11272497631828228</v>
      </c>
      <c r="X248" s="351">
        <f t="shared" si="105"/>
        <v>0.19610717668816816</v>
      </c>
      <c r="Y248" s="351">
        <f t="shared" si="106"/>
        <v>0.1963552708737426</v>
      </c>
      <c r="Z248" s="351">
        <f t="shared" si="107"/>
        <v>0.18097343136812666</v>
      </c>
      <c r="AA248" s="351">
        <f t="shared" si="108"/>
        <v>0.1528936803644729</v>
      </c>
      <c r="AB248" s="351">
        <f t="shared" si="109"/>
        <v>8.4803103432721363E-2</v>
      </c>
      <c r="AC248" s="351">
        <f t="shared" si="110"/>
        <v>6.8473995218548425E-2</v>
      </c>
      <c r="AD248" s="351">
        <f t="shared" si="111"/>
        <v>7.6683657359375703E-3</v>
      </c>
      <c r="AE248" s="127"/>
      <c r="AF248" s="335">
        <v>24</v>
      </c>
      <c r="AG248" s="335">
        <v>88</v>
      </c>
      <c r="AH248" s="335">
        <v>95</v>
      </c>
      <c r="AI248" s="335">
        <v>72</v>
      </c>
      <c r="AJ248" s="335">
        <v>83</v>
      </c>
      <c r="AK248" s="335">
        <v>59</v>
      </c>
      <c r="AL248" s="335">
        <v>22</v>
      </c>
      <c r="AM248" s="335">
        <v>2</v>
      </c>
      <c r="AN248" s="172">
        <v>445</v>
      </c>
      <c r="AO248" s="124"/>
      <c r="AP248" s="335">
        <v>-11</v>
      </c>
      <c r="AQ248" s="335">
        <v>-4</v>
      </c>
      <c r="AR248" s="335">
        <v>7</v>
      </c>
      <c r="AS248" s="335">
        <v>-12</v>
      </c>
      <c r="AT248" s="335">
        <v>8</v>
      </c>
      <c r="AU248" s="335">
        <v>-11</v>
      </c>
      <c r="AV248" s="335">
        <v>-2</v>
      </c>
      <c r="AW248" s="335">
        <v>2</v>
      </c>
      <c r="AX248" s="336">
        <v>-23</v>
      </c>
      <c r="AY248" s="354">
        <f t="shared" si="103"/>
        <v>11</v>
      </c>
      <c r="AZ248" s="354">
        <f t="shared" si="103"/>
        <v>4</v>
      </c>
      <c r="BA248" s="354">
        <f t="shared" si="103"/>
        <v>-7</v>
      </c>
      <c r="BB248" s="354">
        <f t="shared" si="103"/>
        <v>12</v>
      </c>
      <c r="BC248" s="354">
        <f t="shared" si="103"/>
        <v>-8</v>
      </c>
      <c r="BD248" s="354">
        <f t="shared" si="103"/>
        <v>11</v>
      </c>
      <c r="BE248" s="354">
        <f t="shared" si="102"/>
        <v>2</v>
      </c>
      <c r="BF248" s="354">
        <f t="shared" si="102"/>
        <v>-2</v>
      </c>
      <c r="BG248" s="354">
        <f t="shared" si="102"/>
        <v>23</v>
      </c>
      <c r="BH248" s="317"/>
      <c r="BI248" s="355">
        <f t="shared" si="99"/>
        <v>0.8</v>
      </c>
      <c r="BJ248" s="355">
        <f t="shared" si="100"/>
        <v>0.19999999999999996</v>
      </c>
      <c r="BK248" s="337">
        <v>297566.73066666664</v>
      </c>
      <c r="BL248" s="129">
        <f t="shared" si="91"/>
        <v>297566.73066666664</v>
      </c>
      <c r="BM248" s="340">
        <v>528750.56177777785</v>
      </c>
      <c r="BN248" s="129">
        <f t="shared" si="92"/>
        <v>528750.56177777785</v>
      </c>
      <c r="BO248" s="339">
        <v>199700.67822222225</v>
      </c>
      <c r="BP248" s="129">
        <f t="shared" si="93"/>
        <v>199700.67822222225</v>
      </c>
      <c r="BQ248" s="339">
        <v>339307.41333333333</v>
      </c>
      <c r="BR248" s="129">
        <f t="shared" si="94"/>
        <v>339307.41333333333</v>
      </c>
      <c r="BS248" s="339">
        <v>328207.40444444446</v>
      </c>
      <c r="BT248" s="129">
        <f t="shared" si="95"/>
        <v>328207.40444444446</v>
      </c>
      <c r="BU248" s="342">
        <v>386375.33511111105</v>
      </c>
      <c r="BV248" s="129">
        <f t="shared" si="96"/>
        <v>386375.33511111105</v>
      </c>
      <c r="BW248" s="343">
        <v>194734.01324088886</v>
      </c>
      <c r="BX248" s="345">
        <f t="shared" si="101"/>
        <v>194734.01324088886</v>
      </c>
      <c r="BY248" s="343">
        <v>199748.66624434429</v>
      </c>
      <c r="BZ248" s="129">
        <f t="shared" si="90"/>
        <v>199748.66624434429</v>
      </c>
      <c r="CA248" s="326"/>
      <c r="CB248" s="325"/>
    </row>
    <row r="249" spans="1:80" x14ac:dyDescent="0.25">
      <c r="A249" s="124" t="s">
        <v>1076</v>
      </c>
      <c r="B249" s="124" t="s">
        <v>1077</v>
      </c>
      <c r="C249" s="319" t="s">
        <v>625</v>
      </c>
      <c r="D249" s="319" t="s">
        <v>563</v>
      </c>
      <c r="E249" s="125" t="s">
        <v>357</v>
      </c>
      <c r="F249" s="331">
        <v>32561</v>
      </c>
      <c r="G249" s="348">
        <f t="shared" si="97"/>
        <v>40693</v>
      </c>
      <c r="H249" s="332">
        <v>295</v>
      </c>
      <c r="I249" s="353">
        <f t="shared" si="98"/>
        <v>413</v>
      </c>
      <c r="J249" s="333">
        <v>204.20044444444446</v>
      </c>
      <c r="K249" s="333">
        <v>39</v>
      </c>
      <c r="L249" s="317"/>
      <c r="M249" s="332">
        <v>15493</v>
      </c>
      <c r="N249" s="332">
        <v>8783</v>
      </c>
      <c r="O249" s="332">
        <v>9934</v>
      </c>
      <c r="P249" s="332">
        <v>4165</v>
      </c>
      <c r="Q249" s="332">
        <v>1823</v>
      </c>
      <c r="R249" s="332">
        <v>376</v>
      </c>
      <c r="S249" s="332">
        <v>106</v>
      </c>
      <c r="T249" s="332">
        <v>13</v>
      </c>
      <c r="U249" s="332">
        <v>40693</v>
      </c>
      <c r="V249" s="124"/>
      <c r="W249" s="351">
        <f t="shared" si="104"/>
        <v>0.38072887228761704</v>
      </c>
      <c r="X249" s="351">
        <f t="shared" si="105"/>
        <v>0.21583564740864522</v>
      </c>
      <c r="Y249" s="351">
        <f t="shared" si="106"/>
        <v>0.24412061042439731</v>
      </c>
      <c r="Z249" s="351">
        <f t="shared" si="107"/>
        <v>0.10235175583024107</v>
      </c>
      <c r="AA249" s="351">
        <f t="shared" si="108"/>
        <v>4.4798859754748975E-2</v>
      </c>
      <c r="AB249" s="351">
        <f t="shared" si="109"/>
        <v>9.2399184134863491E-3</v>
      </c>
      <c r="AC249" s="351">
        <f t="shared" si="110"/>
        <v>2.6048706165679599E-3</v>
      </c>
      <c r="AD249" s="351">
        <f t="shared" si="111"/>
        <v>3.194652642960706E-4</v>
      </c>
      <c r="AE249" s="127"/>
      <c r="AF249" s="335">
        <v>151</v>
      </c>
      <c r="AG249" s="335">
        <v>134</v>
      </c>
      <c r="AH249" s="335">
        <v>85</v>
      </c>
      <c r="AI249" s="335">
        <v>46</v>
      </c>
      <c r="AJ249" s="335">
        <v>21</v>
      </c>
      <c r="AK249" s="335">
        <v>5</v>
      </c>
      <c r="AL249" s="335">
        <v>3</v>
      </c>
      <c r="AM249" s="335">
        <v>-1</v>
      </c>
      <c r="AN249" s="172">
        <v>444</v>
      </c>
      <c r="AO249" s="124"/>
      <c r="AP249" s="335">
        <v>2</v>
      </c>
      <c r="AQ249" s="335">
        <v>8</v>
      </c>
      <c r="AR249" s="335">
        <v>19</v>
      </c>
      <c r="AS249" s="335">
        <v>-3</v>
      </c>
      <c r="AT249" s="335">
        <v>5</v>
      </c>
      <c r="AU249" s="335">
        <v>0</v>
      </c>
      <c r="AV249" s="335">
        <v>-1</v>
      </c>
      <c r="AW249" s="335">
        <v>1</v>
      </c>
      <c r="AX249" s="336">
        <v>31</v>
      </c>
      <c r="AY249" s="354">
        <f t="shared" si="103"/>
        <v>-2</v>
      </c>
      <c r="AZ249" s="354">
        <f t="shared" si="103"/>
        <v>-8</v>
      </c>
      <c r="BA249" s="354">
        <f t="shared" si="103"/>
        <v>-19</v>
      </c>
      <c r="BB249" s="354">
        <f t="shared" si="103"/>
        <v>3</v>
      </c>
      <c r="BC249" s="354">
        <f t="shared" si="103"/>
        <v>-5</v>
      </c>
      <c r="BD249" s="354">
        <f t="shared" si="103"/>
        <v>0</v>
      </c>
      <c r="BE249" s="354">
        <f t="shared" si="102"/>
        <v>1</v>
      </c>
      <c r="BF249" s="354">
        <f t="shared" si="102"/>
        <v>-1</v>
      </c>
      <c r="BG249" s="354">
        <f t="shared" si="102"/>
        <v>-31</v>
      </c>
      <c r="BH249" s="317"/>
      <c r="BI249" s="355">
        <f t="shared" si="99"/>
        <v>0.8</v>
      </c>
      <c r="BJ249" s="355">
        <f t="shared" si="100"/>
        <v>0.19999999999999996</v>
      </c>
      <c r="BK249" s="337">
        <v>354879.66933333338</v>
      </c>
      <c r="BL249" s="129">
        <f t="shared" si="91"/>
        <v>354879.66933333338</v>
      </c>
      <c r="BM249" s="340">
        <v>220101.53511111112</v>
      </c>
      <c r="BN249" s="129">
        <f t="shared" si="92"/>
        <v>220101.53511111112</v>
      </c>
      <c r="BO249" s="339">
        <v>186680.96177777782</v>
      </c>
      <c r="BP249" s="129">
        <f t="shared" si="93"/>
        <v>186680.96177777782</v>
      </c>
      <c r="BQ249" s="339">
        <v>312066.34666666668</v>
      </c>
      <c r="BR249" s="129">
        <f t="shared" si="94"/>
        <v>312066.34666666668</v>
      </c>
      <c r="BS249" s="339">
        <v>288147.86133333336</v>
      </c>
      <c r="BT249" s="129">
        <f t="shared" si="95"/>
        <v>288147.86133333336</v>
      </c>
      <c r="BU249" s="342">
        <v>364838.13333333336</v>
      </c>
      <c r="BV249" s="129">
        <f t="shared" si="96"/>
        <v>364838.13333333336</v>
      </c>
      <c r="BW249" s="343">
        <v>225172.43032177782</v>
      </c>
      <c r="BX249" s="345">
        <f t="shared" si="101"/>
        <v>225172.43032177782</v>
      </c>
      <c r="BY249" s="343">
        <v>128345.34933329024</v>
      </c>
      <c r="BZ249" s="129">
        <f t="shared" si="90"/>
        <v>128345.34933329024</v>
      </c>
      <c r="CA249" s="326"/>
      <c r="CB249" s="325"/>
    </row>
    <row r="250" spans="1:80" x14ac:dyDescent="0.25">
      <c r="A250" s="124" t="s">
        <v>1078</v>
      </c>
      <c r="B250" s="124" t="s">
        <v>1079</v>
      </c>
      <c r="C250" s="319" t="s">
        <v>625</v>
      </c>
      <c r="D250" s="319" t="s">
        <v>563</v>
      </c>
      <c r="E250" s="125" t="s">
        <v>358</v>
      </c>
      <c r="F250" s="331">
        <v>55382.999999999993</v>
      </c>
      <c r="G250" s="348">
        <f t="shared" si="97"/>
        <v>63952</v>
      </c>
      <c r="H250" s="332">
        <v>512</v>
      </c>
      <c r="I250" s="353">
        <f t="shared" si="98"/>
        <v>659</v>
      </c>
      <c r="J250" s="333">
        <v>362.69022222222219</v>
      </c>
      <c r="K250" s="333">
        <v>139</v>
      </c>
      <c r="L250" s="317"/>
      <c r="M250" s="332">
        <v>19302</v>
      </c>
      <c r="N250" s="332">
        <v>14585</v>
      </c>
      <c r="O250" s="332">
        <v>11160</v>
      </c>
      <c r="P250" s="332">
        <v>9165</v>
      </c>
      <c r="Q250" s="332">
        <v>5663</v>
      </c>
      <c r="R250" s="332">
        <v>2911</v>
      </c>
      <c r="S250" s="332">
        <v>1068</v>
      </c>
      <c r="T250" s="332">
        <v>98</v>
      </c>
      <c r="U250" s="332">
        <v>63952</v>
      </c>
      <c r="V250" s="124"/>
      <c r="W250" s="351">
        <f t="shared" si="104"/>
        <v>0.30182011508631473</v>
      </c>
      <c r="X250" s="351">
        <f t="shared" si="105"/>
        <v>0.22806167125344007</v>
      </c>
      <c r="Y250" s="351">
        <f t="shared" si="106"/>
        <v>0.17450587940955717</v>
      </c>
      <c r="Z250" s="351">
        <f t="shared" si="107"/>
        <v>0.14331060795596698</v>
      </c>
      <c r="AA250" s="351">
        <f t="shared" si="108"/>
        <v>8.8550788091068297E-2</v>
      </c>
      <c r="AB250" s="351">
        <f t="shared" si="109"/>
        <v>4.5518513885414058E-2</v>
      </c>
      <c r="AC250" s="351">
        <f t="shared" si="110"/>
        <v>1.6700025018764074E-2</v>
      </c>
      <c r="AD250" s="351">
        <f t="shared" si="111"/>
        <v>1.532399299474606E-3</v>
      </c>
      <c r="AE250" s="127"/>
      <c r="AF250" s="335">
        <v>211</v>
      </c>
      <c r="AG250" s="335">
        <v>184</v>
      </c>
      <c r="AH250" s="335">
        <v>101</v>
      </c>
      <c r="AI250" s="335">
        <v>137</v>
      </c>
      <c r="AJ250" s="335">
        <v>42</v>
      </c>
      <c r="AK250" s="335">
        <v>34</v>
      </c>
      <c r="AL250" s="335">
        <v>13</v>
      </c>
      <c r="AM250" s="335">
        <v>1</v>
      </c>
      <c r="AN250" s="172">
        <v>723</v>
      </c>
      <c r="AO250" s="124"/>
      <c r="AP250" s="335">
        <v>13</v>
      </c>
      <c r="AQ250" s="335">
        <v>23</v>
      </c>
      <c r="AR250" s="335">
        <v>19</v>
      </c>
      <c r="AS250" s="335">
        <v>8</v>
      </c>
      <c r="AT250" s="335">
        <v>4</v>
      </c>
      <c r="AU250" s="335">
        <v>1</v>
      </c>
      <c r="AV250" s="335">
        <v>-2</v>
      </c>
      <c r="AW250" s="335">
        <v>-2</v>
      </c>
      <c r="AX250" s="336">
        <v>64</v>
      </c>
      <c r="AY250" s="354">
        <f t="shared" si="103"/>
        <v>-13</v>
      </c>
      <c r="AZ250" s="354">
        <f t="shared" si="103"/>
        <v>-23</v>
      </c>
      <c r="BA250" s="354">
        <f t="shared" si="103"/>
        <v>-19</v>
      </c>
      <c r="BB250" s="354">
        <f t="shared" si="103"/>
        <v>-8</v>
      </c>
      <c r="BC250" s="354">
        <f t="shared" si="103"/>
        <v>-4</v>
      </c>
      <c r="BD250" s="354">
        <f t="shared" si="103"/>
        <v>-1</v>
      </c>
      <c r="BE250" s="354">
        <f t="shared" si="102"/>
        <v>2</v>
      </c>
      <c r="BF250" s="354">
        <f t="shared" si="102"/>
        <v>2</v>
      </c>
      <c r="BG250" s="354">
        <f t="shared" si="102"/>
        <v>-64</v>
      </c>
      <c r="BH250" s="317"/>
      <c r="BI250" s="355">
        <f t="shared" si="99"/>
        <v>0.8</v>
      </c>
      <c r="BJ250" s="355">
        <f t="shared" si="100"/>
        <v>0.19999999999999996</v>
      </c>
      <c r="BK250" s="337">
        <v>665623.25866666669</v>
      </c>
      <c r="BL250" s="129">
        <f t="shared" si="91"/>
        <v>665623.25866666669</v>
      </c>
      <c r="BM250" s="340">
        <v>623398.00533333328</v>
      </c>
      <c r="BN250" s="129">
        <f t="shared" si="92"/>
        <v>623398.00533333328</v>
      </c>
      <c r="BO250" s="339">
        <v>759010.52977777796</v>
      </c>
      <c r="BP250" s="129">
        <f t="shared" si="93"/>
        <v>759010.52977777796</v>
      </c>
      <c r="BQ250" s="339">
        <v>631279.46666666667</v>
      </c>
      <c r="BR250" s="129">
        <f t="shared" si="94"/>
        <v>631279.46666666667</v>
      </c>
      <c r="BS250" s="339">
        <v>653264.26488888904</v>
      </c>
      <c r="BT250" s="129">
        <f t="shared" si="95"/>
        <v>653264.26488888904</v>
      </c>
      <c r="BU250" s="342">
        <v>645069.91111111117</v>
      </c>
      <c r="BV250" s="129">
        <f t="shared" si="96"/>
        <v>645069.91111111117</v>
      </c>
      <c r="BW250" s="343">
        <v>479502.89836088876</v>
      </c>
      <c r="BX250" s="345">
        <f t="shared" si="101"/>
        <v>479502.89836088876</v>
      </c>
      <c r="BY250" s="343">
        <v>308365.76840649237</v>
      </c>
      <c r="BZ250" s="129">
        <f t="shared" si="90"/>
        <v>308365.76840649237</v>
      </c>
      <c r="CA250" s="326"/>
      <c r="CB250" s="325"/>
    </row>
    <row r="251" spans="1:80" x14ac:dyDescent="0.25">
      <c r="A251" s="124" t="s">
        <v>1080</v>
      </c>
      <c r="B251" s="124" t="s">
        <v>1081</v>
      </c>
      <c r="C251" s="319" t="s">
        <v>558</v>
      </c>
      <c r="D251" s="319" t="s">
        <v>559</v>
      </c>
      <c r="E251" s="125" t="s">
        <v>359</v>
      </c>
      <c r="F251" s="331">
        <v>52841.666666666664</v>
      </c>
      <c r="G251" s="348">
        <f t="shared" si="97"/>
        <v>53443</v>
      </c>
      <c r="H251" s="332">
        <v>987</v>
      </c>
      <c r="I251" s="353">
        <f t="shared" si="98"/>
        <v>147</v>
      </c>
      <c r="J251" s="333">
        <v>0</v>
      </c>
      <c r="K251" s="333">
        <v>76</v>
      </c>
      <c r="L251" s="317"/>
      <c r="M251" s="332">
        <v>4915</v>
      </c>
      <c r="N251" s="332">
        <v>11009</v>
      </c>
      <c r="O251" s="332">
        <v>12250</v>
      </c>
      <c r="P251" s="332">
        <v>10026</v>
      </c>
      <c r="Q251" s="332">
        <v>7386</v>
      </c>
      <c r="R251" s="332">
        <v>4735</v>
      </c>
      <c r="S251" s="332">
        <v>2846</v>
      </c>
      <c r="T251" s="332">
        <v>276</v>
      </c>
      <c r="U251" s="332">
        <v>53443</v>
      </c>
      <c r="V251" s="124"/>
      <c r="W251" s="351">
        <f t="shared" si="104"/>
        <v>9.196714256310462E-2</v>
      </c>
      <c r="X251" s="351">
        <f t="shared" si="105"/>
        <v>0.2059951724266976</v>
      </c>
      <c r="Y251" s="351">
        <f t="shared" si="106"/>
        <v>0.22921617424171548</v>
      </c>
      <c r="Z251" s="351">
        <f t="shared" si="107"/>
        <v>0.18760174391407669</v>
      </c>
      <c r="AA251" s="351">
        <f t="shared" si="108"/>
        <v>0.13820331942443351</v>
      </c>
      <c r="AB251" s="351">
        <f t="shared" si="109"/>
        <v>8.8599068166083497E-2</v>
      </c>
      <c r="AC251" s="351">
        <f t="shared" si="110"/>
        <v>5.3252998521789573E-2</v>
      </c>
      <c r="AD251" s="351">
        <f t="shared" si="111"/>
        <v>5.164380742099059E-3</v>
      </c>
      <c r="AE251" s="127"/>
      <c r="AF251" s="335">
        <v>56</v>
      </c>
      <c r="AG251" s="335">
        <v>45</v>
      </c>
      <c r="AH251" s="335">
        <v>-7</v>
      </c>
      <c r="AI251" s="335">
        <v>12</v>
      </c>
      <c r="AJ251" s="335">
        <v>28</v>
      </c>
      <c r="AK251" s="335">
        <v>39</v>
      </c>
      <c r="AL251" s="335">
        <v>-10</v>
      </c>
      <c r="AM251" s="335">
        <v>-2</v>
      </c>
      <c r="AN251" s="172">
        <v>161</v>
      </c>
      <c r="AO251" s="124"/>
      <c r="AP251" s="335">
        <v>10</v>
      </c>
      <c r="AQ251" s="335">
        <v>7</v>
      </c>
      <c r="AR251" s="335">
        <v>-14</v>
      </c>
      <c r="AS251" s="335">
        <v>-6</v>
      </c>
      <c r="AT251" s="335">
        <v>20</v>
      </c>
      <c r="AU251" s="335">
        <v>-12</v>
      </c>
      <c r="AV251" s="335">
        <v>7</v>
      </c>
      <c r="AW251" s="335">
        <v>2</v>
      </c>
      <c r="AX251" s="336">
        <v>14</v>
      </c>
      <c r="AY251" s="354">
        <f t="shared" si="103"/>
        <v>-10</v>
      </c>
      <c r="AZ251" s="354">
        <f t="shared" si="103"/>
        <v>-7</v>
      </c>
      <c r="BA251" s="354">
        <f t="shared" si="103"/>
        <v>14</v>
      </c>
      <c r="BB251" s="354">
        <f t="shared" si="103"/>
        <v>6</v>
      </c>
      <c r="BC251" s="354">
        <f t="shared" si="103"/>
        <v>-20</v>
      </c>
      <c r="BD251" s="354">
        <f t="shared" si="103"/>
        <v>12</v>
      </c>
      <c r="BE251" s="354">
        <f t="shared" si="102"/>
        <v>-7</v>
      </c>
      <c r="BF251" s="354">
        <f t="shared" si="102"/>
        <v>-2</v>
      </c>
      <c r="BG251" s="354">
        <f t="shared" si="102"/>
        <v>-14</v>
      </c>
      <c r="BH251" s="317"/>
      <c r="BI251" s="355">
        <f t="shared" si="99"/>
        <v>0.8</v>
      </c>
      <c r="BJ251" s="355">
        <f t="shared" si="100"/>
        <v>0.19999999999999996</v>
      </c>
      <c r="BK251" s="337">
        <v>25841.994666666669</v>
      </c>
      <c r="BL251" s="129">
        <f t="shared" si="91"/>
        <v>25841.994666666669</v>
      </c>
      <c r="BM251" s="340">
        <v>48464.217777777769</v>
      </c>
      <c r="BN251" s="129">
        <f t="shared" si="92"/>
        <v>48464.217777777769</v>
      </c>
      <c r="BO251" s="339">
        <v>153802.20088888894</v>
      </c>
      <c r="BP251" s="129">
        <f t="shared" si="93"/>
        <v>153802.20088888894</v>
      </c>
      <c r="BQ251" s="339">
        <v>129945.59999999998</v>
      </c>
      <c r="BR251" s="129">
        <f t="shared" si="94"/>
        <v>129945.59999999998</v>
      </c>
      <c r="BS251" s="339">
        <v>379600.30044444447</v>
      </c>
      <c r="BT251" s="129">
        <f t="shared" si="95"/>
        <v>379600.30044444447</v>
      </c>
      <c r="BU251" s="342">
        <v>201483.71911111113</v>
      </c>
      <c r="BV251" s="129">
        <f t="shared" si="96"/>
        <v>201483.71911111113</v>
      </c>
      <c r="BW251" s="343">
        <v>265403.30604088889</v>
      </c>
      <c r="BX251" s="345">
        <f t="shared" si="101"/>
        <v>265403.30604088889</v>
      </c>
      <c r="BY251" s="343">
        <v>28560</v>
      </c>
      <c r="BZ251" s="129">
        <f t="shared" si="90"/>
        <v>28560</v>
      </c>
      <c r="CA251" s="326"/>
      <c r="CB251" s="325"/>
    </row>
    <row r="252" spans="1:80" x14ac:dyDescent="0.25">
      <c r="A252" s="124" t="s">
        <v>1082</v>
      </c>
      <c r="B252" s="124" t="s">
        <v>1083</v>
      </c>
      <c r="C252" s="319" t="s">
        <v>638</v>
      </c>
      <c r="D252" s="319" t="s">
        <v>578</v>
      </c>
      <c r="E252" s="125" t="s">
        <v>360</v>
      </c>
      <c r="F252" s="331">
        <v>56055</v>
      </c>
      <c r="G252" s="348">
        <f t="shared" si="97"/>
        <v>61267</v>
      </c>
      <c r="H252" s="332">
        <v>356</v>
      </c>
      <c r="I252" s="353">
        <f t="shared" si="98"/>
        <v>1074</v>
      </c>
      <c r="J252" s="333">
        <v>815.3355555555554</v>
      </c>
      <c r="K252" s="333">
        <v>290</v>
      </c>
      <c r="L252" s="317"/>
      <c r="M252" s="332">
        <v>6801</v>
      </c>
      <c r="N252" s="332">
        <v>17013</v>
      </c>
      <c r="O252" s="332">
        <v>15302</v>
      </c>
      <c r="P252" s="332">
        <v>10851</v>
      </c>
      <c r="Q252" s="332">
        <v>6825</v>
      </c>
      <c r="R252" s="332">
        <v>2899</v>
      </c>
      <c r="S252" s="332">
        <v>1460</v>
      </c>
      <c r="T252" s="332">
        <v>116</v>
      </c>
      <c r="U252" s="332">
        <v>61267</v>
      </c>
      <c r="V252" s="124"/>
      <c r="W252" s="351">
        <f t="shared" si="104"/>
        <v>0.11100592488615404</v>
      </c>
      <c r="X252" s="351">
        <f t="shared" si="105"/>
        <v>0.277686193219841</v>
      </c>
      <c r="Y252" s="351">
        <f t="shared" si="106"/>
        <v>0.24975925049374051</v>
      </c>
      <c r="Z252" s="351">
        <f t="shared" si="107"/>
        <v>0.17711002660486069</v>
      </c>
      <c r="AA252" s="351">
        <f t="shared" si="108"/>
        <v>0.11139765289633898</v>
      </c>
      <c r="AB252" s="351">
        <f t="shared" si="109"/>
        <v>4.7317479230254457E-2</v>
      </c>
      <c r="AC252" s="351">
        <f t="shared" si="110"/>
        <v>2.3830120619583135E-2</v>
      </c>
      <c r="AD252" s="351">
        <f t="shared" si="111"/>
        <v>1.8933520492271532E-3</v>
      </c>
      <c r="AE252" s="127"/>
      <c r="AF252" s="335">
        <v>98</v>
      </c>
      <c r="AG252" s="335">
        <v>244</v>
      </c>
      <c r="AH252" s="335">
        <v>279</v>
      </c>
      <c r="AI252" s="335">
        <v>276</v>
      </c>
      <c r="AJ252" s="335">
        <v>168</v>
      </c>
      <c r="AK252" s="335">
        <v>69</v>
      </c>
      <c r="AL252" s="335">
        <v>10</v>
      </c>
      <c r="AM252" s="335">
        <v>1</v>
      </c>
      <c r="AN252" s="172">
        <v>1145</v>
      </c>
      <c r="AO252" s="124"/>
      <c r="AP252" s="335">
        <v>7</v>
      </c>
      <c r="AQ252" s="335">
        <v>25</v>
      </c>
      <c r="AR252" s="335">
        <v>9</v>
      </c>
      <c r="AS252" s="335">
        <v>26</v>
      </c>
      <c r="AT252" s="335">
        <v>3</v>
      </c>
      <c r="AU252" s="335">
        <v>1</v>
      </c>
      <c r="AV252" s="335">
        <v>0</v>
      </c>
      <c r="AW252" s="335">
        <v>0</v>
      </c>
      <c r="AX252" s="336">
        <v>71</v>
      </c>
      <c r="AY252" s="354">
        <f t="shared" si="103"/>
        <v>-7</v>
      </c>
      <c r="AZ252" s="354">
        <f t="shared" si="103"/>
        <v>-25</v>
      </c>
      <c r="BA252" s="354">
        <f t="shared" si="103"/>
        <v>-9</v>
      </c>
      <c r="BB252" s="354">
        <f t="shared" si="103"/>
        <v>-26</v>
      </c>
      <c r="BC252" s="354">
        <f t="shared" si="103"/>
        <v>-3</v>
      </c>
      <c r="BD252" s="354">
        <f t="shared" si="103"/>
        <v>-1</v>
      </c>
      <c r="BE252" s="354">
        <f t="shared" si="102"/>
        <v>0</v>
      </c>
      <c r="BF252" s="354">
        <f t="shared" si="102"/>
        <v>0</v>
      </c>
      <c r="BG252" s="354">
        <f t="shared" si="102"/>
        <v>-71</v>
      </c>
      <c r="BH252" s="317"/>
      <c r="BI252" s="355">
        <f t="shared" si="99"/>
        <v>0.8</v>
      </c>
      <c r="BJ252" s="355">
        <f t="shared" si="100"/>
        <v>0.19999999999999996</v>
      </c>
      <c r="BK252" s="337">
        <v>787157.39199999999</v>
      </c>
      <c r="BL252" s="129">
        <f t="shared" si="91"/>
        <v>787157.39199999999</v>
      </c>
      <c r="BM252" s="340">
        <v>920011.20088888891</v>
      </c>
      <c r="BN252" s="129">
        <f t="shared" si="92"/>
        <v>920011.20088888891</v>
      </c>
      <c r="BO252" s="339">
        <v>923153.51822222257</v>
      </c>
      <c r="BP252" s="129">
        <f t="shared" si="93"/>
        <v>923153.51822222257</v>
      </c>
      <c r="BQ252" s="339">
        <v>835376.74666666659</v>
      </c>
      <c r="BR252" s="129">
        <f t="shared" si="94"/>
        <v>835376.74666666659</v>
      </c>
      <c r="BS252" s="339">
        <v>1068009.2088888888</v>
      </c>
      <c r="BT252" s="129">
        <f t="shared" si="95"/>
        <v>1068009.2088888888</v>
      </c>
      <c r="BU252" s="342">
        <v>799893.43466666667</v>
      </c>
      <c r="BV252" s="129">
        <f t="shared" si="96"/>
        <v>799893.43466666667</v>
      </c>
      <c r="BW252" s="343">
        <v>763347.20473599993</v>
      </c>
      <c r="BX252" s="345">
        <f t="shared" si="101"/>
        <v>763347.20473599993</v>
      </c>
      <c r="BY252" s="343">
        <v>1206706.6184481902</v>
      </c>
      <c r="BZ252" s="129">
        <f t="shared" si="90"/>
        <v>1206706.6184481902</v>
      </c>
      <c r="CA252" s="326"/>
      <c r="CB252" s="325"/>
    </row>
    <row r="253" spans="1:80" x14ac:dyDescent="0.25">
      <c r="A253" s="124" t="s">
        <v>1084</v>
      </c>
      <c r="B253" s="124" t="s">
        <v>1085</v>
      </c>
      <c r="C253" s="319" t="s">
        <v>715</v>
      </c>
      <c r="D253" s="319" t="s">
        <v>563</v>
      </c>
      <c r="E253" s="125" t="s">
        <v>361</v>
      </c>
      <c r="F253" s="331">
        <v>39651.888888888898</v>
      </c>
      <c r="G253" s="348">
        <f t="shared" si="97"/>
        <v>39426</v>
      </c>
      <c r="H253" s="332">
        <v>151</v>
      </c>
      <c r="I253" s="353">
        <f t="shared" si="98"/>
        <v>726</v>
      </c>
      <c r="J253" s="333">
        <v>590.05911111111106</v>
      </c>
      <c r="K253" s="333">
        <v>145</v>
      </c>
      <c r="L253" s="317"/>
      <c r="M253" s="332">
        <v>2081</v>
      </c>
      <c r="N253" s="332">
        <v>8709</v>
      </c>
      <c r="O253" s="332">
        <v>9973</v>
      </c>
      <c r="P253" s="332">
        <v>6182</v>
      </c>
      <c r="Q253" s="332">
        <v>5879</v>
      </c>
      <c r="R253" s="332">
        <v>4066</v>
      </c>
      <c r="S253" s="332">
        <v>2350</v>
      </c>
      <c r="T253" s="332">
        <v>186</v>
      </c>
      <c r="U253" s="332">
        <v>39426</v>
      </c>
      <c r="V253" s="124"/>
      <c r="W253" s="351">
        <f t="shared" si="104"/>
        <v>5.2782427839496777E-2</v>
      </c>
      <c r="X253" s="351">
        <f t="shared" si="105"/>
        <v>0.22089484096788922</v>
      </c>
      <c r="Y253" s="351">
        <f t="shared" si="106"/>
        <v>0.25295490285598338</v>
      </c>
      <c r="Z253" s="351">
        <f t="shared" si="107"/>
        <v>0.15680008116471364</v>
      </c>
      <c r="AA253" s="351">
        <f t="shared" si="108"/>
        <v>0.14911479734185562</v>
      </c>
      <c r="AB253" s="351">
        <f t="shared" si="109"/>
        <v>0.10312991426977122</v>
      </c>
      <c r="AC253" s="351">
        <f t="shared" si="110"/>
        <v>5.9605336579921876E-2</v>
      </c>
      <c r="AD253" s="351">
        <f t="shared" si="111"/>
        <v>4.717698980368285E-3</v>
      </c>
      <c r="AE253" s="127"/>
      <c r="AF253" s="335">
        <v>18</v>
      </c>
      <c r="AG253" s="335">
        <v>151</v>
      </c>
      <c r="AH253" s="335">
        <v>221</v>
      </c>
      <c r="AI253" s="335">
        <v>125</v>
      </c>
      <c r="AJ253" s="335">
        <v>104</v>
      </c>
      <c r="AK253" s="335">
        <v>105</v>
      </c>
      <c r="AL253" s="335">
        <v>25</v>
      </c>
      <c r="AM253" s="335">
        <v>2</v>
      </c>
      <c r="AN253" s="172">
        <v>751</v>
      </c>
      <c r="AO253" s="124"/>
      <c r="AP253" s="335">
        <v>2</v>
      </c>
      <c r="AQ253" s="335">
        <v>0</v>
      </c>
      <c r="AR253" s="335">
        <v>12</v>
      </c>
      <c r="AS253" s="335">
        <v>4</v>
      </c>
      <c r="AT253" s="335">
        <v>0</v>
      </c>
      <c r="AU253" s="335">
        <v>6</v>
      </c>
      <c r="AV253" s="335">
        <v>0</v>
      </c>
      <c r="AW253" s="335">
        <v>1</v>
      </c>
      <c r="AX253" s="336">
        <v>25</v>
      </c>
      <c r="AY253" s="354">
        <f t="shared" si="103"/>
        <v>-2</v>
      </c>
      <c r="AZ253" s="354">
        <f t="shared" si="103"/>
        <v>0</v>
      </c>
      <c r="BA253" s="354">
        <f t="shared" si="103"/>
        <v>-12</v>
      </c>
      <c r="BB253" s="354">
        <f t="shared" si="103"/>
        <v>-4</v>
      </c>
      <c r="BC253" s="354">
        <f t="shared" si="103"/>
        <v>0</v>
      </c>
      <c r="BD253" s="354">
        <f t="shared" si="103"/>
        <v>-6</v>
      </c>
      <c r="BE253" s="354">
        <f t="shared" si="102"/>
        <v>0</v>
      </c>
      <c r="BF253" s="354">
        <f t="shared" si="102"/>
        <v>-1</v>
      </c>
      <c r="BG253" s="354">
        <f t="shared" si="102"/>
        <v>-25</v>
      </c>
      <c r="BH253" s="317"/>
      <c r="BI253" s="355">
        <f t="shared" si="99"/>
        <v>0.8</v>
      </c>
      <c r="BJ253" s="355">
        <f t="shared" si="100"/>
        <v>0.19999999999999996</v>
      </c>
      <c r="BK253" s="337">
        <v>182940.85333333336</v>
      </c>
      <c r="BL253" s="129">
        <f t="shared" si="91"/>
        <v>182940.85333333336</v>
      </c>
      <c r="BM253" s="340">
        <v>468062.72177777789</v>
      </c>
      <c r="BN253" s="129">
        <f t="shared" si="92"/>
        <v>468062.72177777789</v>
      </c>
      <c r="BO253" s="339">
        <v>514858.71644444449</v>
      </c>
      <c r="BP253" s="129">
        <f t="shared" si="93"/>
        <v>514858.71644444449</v>
      </c>
      <c r="BQ253" s="339">
        <v>246991.03999999995</v>
      </c>
      <c r="BR253" s="129">
        <f t="shared" si="94"/>
        <v>246991.03999999995</v>
      </c>
      <c r="BS253" s="339">
        <v>517359.33155555552</v>
      </c>
      <c r="BT253" s="129">
        <f t="shared" si="95"/>
        <v>517359.33155555552</v>
      </c>
      <c r="BU253" s="342">
        <v>559133.25688888889</v>
      </c>
      <c r="BV253" s="129">
        <f t="shared" si="96"/>
        <v>559133.25688888889</v>
      </c>
      <c r="BW253" s="343">
        <v>693531.62457600003</v>
      </c>
      <c r="BX253" s="345">
        <f t="shared" si="101"/>
        <v>693531.62457600003</v>
      </c>
      <c r="BY253" s="343">
        <v>674770.82838504901</v>
      </c>
      <c r="BZ253" s="129">
        <f t="shared" si="90"/>
        <v>674770.82838504901</v>
      </c>
      <c r="CA253" s="326"/>
      <c r="CB253" s="325"/>
    </row>
    <row r="254" spans="1:80" x14ac:dyDescent="0.25">
      <c r="A254" s="124" t="s">
        <v>1086</v>
      </c>
      <c r="B254" s="124" t="s">
        <v>1087</v>
      </c>
      <c r="C254" s="319" t="s">
        <v>691</v>
      </c>
      <c r="D254" s="319" t="s">
        <v>554</v>
      </c>
      <c r="E254" s="125" t="s">
        <v>362</v>
      </c>
      <c r="F254" s="331">
        <v>65158.222222222219</v>
      </c>
      <c r="G254" s="348">
        <f t="shared" si="97"/>
        <v>60419</v>
      </c>
      <c r="H254" s="332">
        <v>489</v>
      </c>
      <c r="I254" s="353">
        <f t="shared" si="98"/>
        <v>487</v>
      </c>
      <c r="J254" s="333">
        <v>283.03377777777774</v>
      </c>
      <c r="K254" s="437">
        <v>179</v>
      </c>
      <c r="L254" s="317"/>
      <c r="M254" s="332">
        <v>2148</v>
      </c>
      <c r="N254" s="332">
        <v>5439</v>
      </c>
      <c r="O254" s="332">
        <v>16583</v>
      </c>
      <c r="P254" s="332">
        <v>13750</v>
      </c>
      <c r="Q254" s="332">
        <v>9779</v>
      </c>
      <c r="R254" s="332">
        <v>6088</v>
      </c>
      <c r="S254" s="332">
        <v>5760</v>
      </c>
      <c r="T254" s="332">
        <v>872</v>
      </c>
      <c r="U254" s="332">
        <v>60419</v>
      </c>
      <c r="V254" s="124"/>
      <c r="W254" s="351">
        <f t="shared" si="104"/>
        <v>3.5551730415928767E-2</v>
      </c>
      <c r="X254" s="351">
        <f t="shared" si="105"/>
        <v>9.0021350899551461E-2</v>
      </c>
      <c r="Y254" s="351">
        <f t="shared" si="106"/>
        <v>0.27446664128833648</v>
      </c>
      <c r="Z254" s="351">
        <f t="shared" si="107"/>
        <v>0.22757741769973022</v>
      </c>
      <c r="AA254" s="351">
        <f t="shared" si="108"/>
        <v>0.16185305946804812</v>
      </c>
      <c r="AB254" s="351">
        <f t="shared" si="109"/>
        <v>0.10076300501497873</v>
      </c>
      <c r="AC254" s="351">
        <f t="shared" si="110"/>
        <v>9.5334249160032442E-2</v>
      </c>
      <c r="AD254" s="351">
        <f t="shared" si="111"/>
        <v>1.4432546053393801E-2</v>
      </c>
      <c r="AE254" s="127"/>
      <c r="AF254" s="335">
        <v>-20</v>
      </c>
      <c r="AG254" s="335">
        <v>43</v>
      </c>
      <c r="AH254" s="335">
        <v>163</v>
      </c>
      <c r="AI254" s="335">
        <v>119</v>
      </c>
      <c r="AJ254" s="335">
        <v>88</v>
      </c>
      <c r="AK254" s="335">
        <v>51</v>
      </c>
      <c r="AL254" s="335">
        <v>48</v>
      </c>
      <c r="AM254" s="335">
        <v>15</v>
      </c>
      <c r="AN254" s="172">
        <v>507</v>
      </c>
      <c r="AO254" s="124"/>
      <c r="AP254" s="335">
        <v>1</v>
      </c>
      <c r="AQ254" s="335">
        <v>-12</v>
      </c>
      <c r="AR254" s="335">
        <v>6</v>
      </c>
      <c r="AS254" s="335">
        <v>7</v>
      </c>
      <c r="AT254" s="335">
        <v>1</v>
      </c>
      <c r="AU254" s="335">
        <v>9</v>
      </c>
      <c r="AV254" s="335">
        <v>7</v>
      </c>
      <c r="AW254" s="335">
        <v>1</v>
      </c>
      <c r="AX254" s="336">
        <v>20</v>
      </c>
      <c r="AY254" s="354">
        <f t="shared" si="103"/>
        <v>-1</v>
      </c>
      <c r="AZ254" s="354">
        <f t="shared" si="103"/>
        <v>12</v>
      </c>
      <c r="BA254" s="354">
        <f t="shared" si="103"/>
        <v>-6</v>
      </c>
      <c r="BB254" s="354">
        <f t="shared" si="103"/>
        <v>-7</v>
      </c>
      <c r="BC254" s="354">
        <f t="shared" si="103"/>
        <v>-1</v>
      </c>
      <c r="BD254" s="354">
        <f t="shared" si="103"/>
        <v>-9</v>
      </c>
      <c r="BE254" s="354">
        <f t="shared" si="102"/>
        <v>-7</v>
      </c>
      <c r="BF254" s="354">
        <f t="shared" si="102"/>
        <v>-1</v>
      </c>
      <c r="BG254" s="354">
        <f t="shared" si="102"/>
        <v>-20</v>
      </c>
      <c r="BH254" s="317"/>
      <c r="BI254" s="355">
        <f t="shared" si="99"/>
        <v>0.8</v>
      </c>
      <c r="BJ254" s="355">
        <f t="shared" si="100"/>
        <v>0.19999999999999996</v>
      </c>
      <c r="BK254" s="337">
        <v>259699.25333333333</v>
      </c>
      <c r="BL254" s="129">
        <f t="shared" si="91"/>
        <v>259699.25333333333</v>
      </c>
      <c r="BM254" s="340">
        <v>346541.33422222221</v>
      </c>
      <c r="BN254" s="129">
        <f t="shared" si="92"/>
        <v>346541.33422222221</v>
      </c>
      <c r="BO254" s="339">
        <v>536990.75466666685</v>
      </c>
      <c r="BP254" s="129">
        <f t="shared" si="93"/>
        <v>536990.75466666685</v>
      </c>
      <c r="BQ254" s="339">
        <v>763204.26666666672</v>
      </c>
      <c r="BR254" s="129">
        <f t="shared" si="94"/>
        <v>763204.26666666672</v>
      </c>
      <c r="BS254" s="339">
        <v>971443.18755555549</v>
      </c>
      <c r="BT254" s="129">
        <f t="shared" si="95"/>
        <v>971443.18755555549</v>
      </c>
      <c r="BU254" s="342">
        <v>675302.92977777775</v>
      </c>
      <c r="BV254" s="129">
        <f t="shared" si="96"/>
        <v>675302.92977777775</v>
      </c>
      <c r="BW254" s="343">
        <v>580731.89054577774</v>
      </c>
      <c r="BX254" s="345">
        <f t="shared" si="101"/>
        <v>580731.89054577774</v>
      </c>
      <c r="BY254" s="343">
        <v>254692.88222824337</v>
      </c>
      <c r="BZ254" s="129">
        <f t="shared" si="90"/>
        <v>254692.88222824337</v>
      </c>
      <c r="CA254" s="326"/>
      <c r="CB254" s="325"/>
    </row>
    <row r="255" spans="1:80" x14ac:dyDescent="0.25">
      <c r="A255" s="124" t="s">
        <v>1088</v>
      </c>
      <c r="B255" s="124" t="s">
        <v>1089</v>
      </c>
      <c r="C255" s="319" t="s">
        <v>661</v>
      </c>
      <c r="D255" s="319" t="s">
        <v>559</v>
      </c>
      <c r="E255" s="125" t="s">
        <v>363</v>
      </c>
      <c r="F255" s="331">
        <v>43184.222222222226</v>
      </c>
      <c r="G255" s="348">
        <f t="shared" si="97"/>
        <v>49363</v>
      </c>
      <c r="H255" s="332">
        <v>413</v>
      </c>
      <c r="I255" s="353">
        <f t="shared" si="98"/>
        <v>236</v>
      </c>
      <c r="J255" s="333">
        <v>64.040888888888873</v>
      </c>
      <c r="K255" s="333">
        <v>27</v>
      </c>
      <c r="L255" s="317"/>
      <c r="M255" s="332">
        <v>9966</v>
      </c>
      <c r="N255" s="332">
        <v>13069</v>
      </c>
      <c r="O255" s="332">
        <v>12214</v>
      </c>
      <c r="P255" s="332">
        <v>7958</v>
      </c>
      <c r="Q255" s="332">
        <v>3997</v>
      </c>
      <c r="R255" s="332">
        <v>1597</v>
      </c>
      <c r="S255" s="332">
        <v>534</v>
      </c>
      <c r="T255" s="332">
        <v>28</v>
      </c>
      <c r="U255" s="332">
        <v>49363</v>
      </c>
      <c r="V255" s="124"/>
      <c r="W255" s="351">
        <f t="shared" si="104"/>
        <v>0.20189210542309016</v>
      </c>
      <c r="X255" s="351">
        <f t="shared" si="105"/>
        <v>0.26475295261633208</v>
      </c>
      <c r="Y255" s="351">
        <f t="shared" si="106"/>
        <v>0.24743228734072079</v>
      </c>
      <c r="Z255" s="351">
        <f t="shared" si="107"/>
        <v>0.1612138646354557</v>
      </c>
      <c r="AA255" s="351">
        <f t="shared" si="108"/>
        <v>8.0971577902477568E-2</v>
      </c>
      <c r="AB255" s="351">
        <f t="shared" si="109"/>
        <v>3.2352166602516053E-2</v>
      </c>
      <c r="AC255" s="351">
        <f t="shared" si="110"/>
        <v>1.0817819014241436E-2</v>
      </c>
      <c r="AD255" s="351">
        <f t="shared" si="111"/>
        <v>5.672264651662176E-4</v>
      </c>
      <c r="AE255" s="127"/>
      <c r="AF255" s="335">
        <v>-5</v>
      </c>
      <c r="AG255" s="335">
        <v>33</v>
      </c>
      <c r="AH255" s="335">
        <v>72</v>
      </c>
      <c r="AI255" s="335">
        <v>70</v>
      </c>
      <c r="AJ255" s="335">
        <v>43</v>
      </c>
      <c r="AK255" s="335">
        <v>7</v>
      </c>
      <c r="AL255" s="335">
        <v>10</v>
      </c>
      <c r="AM255" s="335">
        <v>0</v>
      </c>
      <c r="AN255" s="172">
        <v>230</v>
      </c>
      <c r="AO255" s="124"/>
      <c r="AP255" s="335">
        <v>-30</v>
      </c>
      <c r="AQ255" s="335">
        <v>14</v>
      </c>
      <c r="AR255" s="335">
        <v>6</v>
      </c>
      <c r="AS255" s="335">
        <v>6</v>
      </c>
      <c r="AT255" s="335">
        <v>2</v>
      </c>
      <c r="AU255" s="335">
        <v>-4</v>
      </c>
      <c r="AV255" s="335">
        <v>0</v>
      </c>
      <c r="AW255" s="335">
        <v>0</v>
      </c>
      <c r="AX255" s="336">
        <v>-6</v>
      </c>
      <c r="AY255" s="354">
        <f t="shared" si="103"/>
        <v>30</v>
      </c>
      <c r="AZ255" s="354">
        <f t="shared" si="103"/>
        <v>-14</v>
      </c>
      <c r="BA255" s="354">
        <f t="shared" si="103"/>
        <v>-6</v>
      </c>
      <c r="BB255" s="354">
        <f t="shared" si="103"/>
        <v>-6</v>
      </c>
      <c r="BC255" s="354">
        <f t="shared" si="103"/>
        <v>-2</v>
      </c>
      <c r="BD255" s="354">
        <f t="shared" si="103"/>
        <v>4</v>
      </c>
      <c r="BE255" s="354">
        <f t="shared" si="102"/>
        <v>0</v>
      </c>
      <c r="BF255" s="354">
        <f t="shared" si="102"/>
        <v>0</v>
      </c>
      <c r="BG255" s="354">
        <f t="shared" si="102"/>
        <v>6</v>
      </c>
      <c r="BH255" s="317"/>
      <c r="BI255" s="355">
        <f t="shared" si="99"/>
        <v>0.8</v>
      </c>
      <c r="BJ255" s="355">
        <f t="shared" si="100"/>
        <v>0.19999999999999996</v>
      </c>
      <c r="BK255" s="337">
        <v>165158.49066666668</v>
      </c>
      <c r="BL255" s="129">
        <f t="shared" si="91"/>
        <v>165158.49066666668</v>
      </c>
      <c r="BM255" s="340">
        <v>169300.8408888889</v>
      </c>
      <c r="BN255" s="129">
        <f t="shared" si="92"/>
        <v>169300.8408888889</v>
      </c>
      <c r="BO255" s="339">
        <v>177214.78933333338</v>
      </c>
      <c r="BP255" s="129">
        <f t="shared" si="93"/>
        <v>177214.78933333338</v>
      </c>
      <c r="BQ255" s="339">
        <v>113570.13333333336</v>
      </c>
      <c r="BR255" s="129">
        <f t="shared" si="94"/>
        <v>113570.13333333336</v>
      </c>
      <c r="BS255" s="339">
        <v>470868.04088888888</v>
      </c>
      <c r="BT255" s="129">
        <f t="shared" si="95"/>
        <v>470868.04088888888</v>
      </c>
      <c r="BU255" s="342">
        <v>647579.22133333329</v>
      </c>
      <c r="BV255" s="129">
        <f t="shared" si="96"/>
        <v>647579.22133333329</v>
      </c>
      <c r="BW255" s="343">
        <v>254467.25397333331</v>
      </c>
      <c r="BX255" s="345">
        <f t="shared" si="101"/>
        <v>254467.25397333331</v>
      </c>
      <c r="BY255" s="343">
        <v>18480</v>
      </c>
      <c r="BZ255" s="129">
        <f t="shared" si="90"/>
        <v>18480</v>
      </c>
      <c r="CA255" s="326"/>
      <c r="CB255" s="325"/>
    </row>
    <row r="256" spans="1:80" x14ac:dyDescent="0.25">
      <c r="A256" s="124" t="s">
        <v>1090</v>
      </c>
      <c r="B256" s="124" t="s">
        <v>1091</v>
      </c>
      <c r="C256" s="319" t="s">
        <v>925</v>
      </c>
      <c r="D256" s="319" t="s">
        <v>604</v>
      </c>
      <c r="E256" s="125" t="s">
        <v>364</v>
      </c>
      <c r="F256" s="331">
        <v>71439.111111111109</v>
      </c>
      <c r="G256" s="348">
        <f t="shared" si="97"/>
        <v>77328</v>
      </c>
      <c r="H256" s="332">
        <v>657</v>
      </c>
      <c r="I256" s="353">
        <f t="shared" si="98"/>
        <v>627</v>
      </c>
      <c r="J256" s="333">
        <v>309.13244444444433</v>
      </c>
      <c r="K256" s="333">
        <v>99</v>
      </c>
      <c r="L256" s="317"/>
      <c r="M256" s="332">
        <v>10499</v>
      </c>
      <c r="N256" s="332">
        <v>22770</v>
      </c>
      <c r="O256" s="332">
        <v>16458</v>
      </c>
      <c r="P256" s="332">
        <v>11184</v>
      </c>
      <c r="Q256" s="332">
        <v>9521</v>
      </c>
      <c r="R256" s="332">
        <v>4848</v>
      </c>
      <c r="S256" s="332">
        <v>1882</v>
      </c>
      <c r="T256" s="332">
        <v>166</v>
      </c>
      <c r="U256" s="332">
        <v>77328</v>
      </c>
      <c r="V256" s="124"/>
      <c r="W256" s="351">
        <f t="shared" si="104"/>
        <v>0.13577229464100973</v>
      </c>
      <c r="X256" s="351">
        <f t="shared" si="105"/>
        <v>0.29445996275605213</v>
      </c>
      <c r="Y256" s="351">
        <f t="shared" si="106"/>
        <v>0.21283364369956548</v>
      </c>
      <c r="Z256" s="351">
        <f t="shared" si="107"/>
        <v>0.1446306641837368</v>
      </c>
      <c r="AA256" s="351">
        <f t="shared" si="108"/>
        <v>0.1231248706807366</v>
      </c>
      <c r="AB256" s="351">
        <f t="shared" si="109"/>
        <v>6.2693978895096217E-2</v>
      </c>
      <c r="AC256" s="351">
        <f t="shared" si="110"/>
        <v>2.4337885371404924E-2</v>
      </c>
      <c r="AD256" s="351">
        <f t="shared" si="111"/>
        <v>2.1466997723980966E-3</v>
      </c>
      <c r="AE256" s="127"/>
      <c r="AF256" s="335">
        <v>76</v>
      </c>
      <c r="AG256" s="335">
        <v>151</v>
      </c>
      <c r="AH256" s="335">
        <v>138</v>
      </c>
      <c r="AI256" s="335">
        <v>122</v>
      </c>
      <c r="AJ256" s="335">
        <v>118</v>
      </c>
      <c r="AK256" s="335">
        <v>34</v>
      </c>
      <c r="AL256" s="335">
        <v>4</v>
      </c>
      <c r="AM256" s="335">
        <v>-2</v>
      </c>
      <c r="AN256" s="172">
        <v>641</v>
      </c>
      <c r="AO256" s="124"/>
      <c r="AP256" s="335">
        <v>-7</v>
      </c>
      <c r="AQ256" s="335">
        <v>-12</v>
      </c>
      <c r="AR256" s="335">
        <v>26</v>
      </c>
      <c r="AS256" s="335">
        <v>7</v>
      </c>
      <c r="AT256" s="335">
        <v>4</v>
      </c>
      <c r="AU256" s="335">
        <v>2</v>
      </c>
      <c r="AV256" s="335">
        <v>-6</v>
      </c>
      <c r="AW256" s="335">
        <v>0</v>
      </c>
      <c r="AX256" s="336">
        <v>14</v>
      </c>
      <c r="AY256" s="354">
        <f t="shared" si="103"/>
        <v>7</v>
      </c>
      <c r="AZ256" s="354">
        <f t="shared" si="103"/>
        <v>12</v>
      </c>
      <c r="BA256" s="354">
        <f t="shared" si="103"/>
        <v>-26</v>
      </c>
      <c r="BB256" s="354">
        <f t="shared" si="103"/>
        <v>-7</v>
      </c>
      <c r="BC256" s="354">
        <f t="shared" si="103"/>
        <v>-4</v>
      </c>
      <c r="BD256" s="354">
        <f t="shared" si="103"/>
        <v>-2</v>
      </c>
      <c r="BE256" s="354">
        <f t="shared" si="102"/>
        <v>6</v>
      </c>
      <c r="BF256" s="354">
        <f t="shared" si="102"/>
        <v>0</v>
      </c>
      <c r="BG256" s="354">
        <f t="shared" si="102"/>
        <v>-14</v>
      </c>
      <c r="BH256" s="317"/>
      <c r="BI256" s="355">
        <f t="shared" si="99"/>
        <v>0.8</v>
      </c>
      <c r="BJ256" s="355">
        <f t="shared" si="100"/>
        <v>0.19999999999999996</v>
      </c>
      <c r="BK256" s="337">
        <v>601146.20266666671</v>
      </c>
      <c r="BL256" s="129">
        <f t="shared" si="91"/>
        <v>601146.20266666671</v>
      </c>
      <c r="BM256" s="340">
        <v>790317.11022222228</v>
      </c>
      <c r="BN256" s="129">
        <f t="shared" si="92"/>
        <v>790317.11022222228</v>
      </c>
      <c r="BO256" s="339">
        <v>915874.20711111138</v>
      </c>
      <c r="BP256" s="129">
        <f t="shared" si="93"/>
        <v>915874.20711111138</v>
      </c>
      <c r="BQ256" s="339">
        <v>1243663.5733333332</v>
      </c>
      <c r="BR256" s="129">
        <f t="shared" si="94"/>
        <v>1243663.5733333332</v>
      </c>
      <c r="BS256" s="339">
        <v>440091.41866666666</v>
      </c>
      <c r="BT256" s="129">
        <f t="shared" si="95"/>
        <v>440091.41866666666</v>
      </c>
      <c r="BU256" s="342">
        <v>667130.02844444453</v>
      </c>
      <c r="BV256" s="129">
        <f t="shared" si="96"/>
        <v>667130.02844444453</v>
      </c>
      <c r="BW256" s="343">
        <v>621123.13285688893</v>
      </c>
      <c r="BX256" s="345">
        <f t="shared" si="101"/>
        <v>621123.13285688893</v>
      </c>
      <c r="BY256" s="343">
        <v>278857.38212208904</v>
      </c>
      <c r="BZ256" s="129">
        <f t="shared" si="90"/>
        <v>278857.38212208904</v>
      </c>
      <c r="CA256" s="326"/>
      <c r="CB256" s="325"/>
    </row>
    <row r="257" spans="1:80" x14ac:dyDescent="0.25">
      <c r="A257" s="124" t="s">
        <v>1092</v>
      </c>
      <c r="B257" s="124" t="s">
        <v>1093</v>
      </c>
      <c r="C257" s="319" t="s">
        <v>673</v>
      </c>
      <c r="D257" s="319" t="s">
        <v>611</v>
      </c>
      <c r="E257" s="125" t="s">
        <v>365</v>
      </c>
      <c r="F257" s="331">
        <v>45164.444444444445</v>
      </c>
      <c r="G257" s="348">
        <f t="shared" si="97"/>
        <v>47063</v>
      </c>
      <c r="H257" s="332">
        <v>345</v>
      </c>
      <c r="I257" s="353">
        <f t="shared" si="98"/>
        <v>195</v>
      </c>
      <c r="J257" s="333">
        <v>22.342222222222233</v>
      </c>
      <c r="K257" s="333">
        <v>88</v>
      </c>
      <c r="L257" s="317"/>
      <c r="M257" s="332">
        <v>6846</v>
      </c>
      <c r="N257" s="332">
        <v>10531</v>
      </c>
      <c r="O257" s="332">
        <v>11197</v>
      </c>
      <c r="P257" s="332">
        <v>7189</v>
      </c>
      <c r="Q257" s="332">
        <v>5283</v>
      </c>
      <c r="R257" s="332">
        <v>3394</v>
      </c>
      <c r="S257" s="332">
        <v>2414</v>
      </c>
      <c r="T257" s="332">
        <v>209</v>
      </c>
      <c r="U257" s="332">
        <v>47063</v>
      </c>
      <c r="V257" s="124"/>
      <c r="W257" s="351">
        <f t="shared" si="104"/>
        <v>0.14546459001763593</v>
      </c>
      <c r="X257" s="351">
        <f t="shared" si="105"/>
        <v>0.22376389095467777</v>
      </c>
      <c r="Y257" s="351">
        <f t="shared" si="106"/>
        <v>0.23791513503176592</v>
      </c>
      <c r="Z257" s="351">
        <f t="shared" si="107"/>
        <v>0.15275269319847865</v>
      </c>
      <c r="AA257" s="351">
        <f t="shared" si="108"/>
        <v>0.11225378747636147</v>
      </c>
      <c r="AB257" s="351">
        <f t="shared" si="109"/>
        <v>7.2116099696151972E-2</v>
      </c>
      <c r="AC257" s="351">
        <f t="shared" si="110"/>
        <v>5.1292947750887108E-2</v>
      </c>
      <c r="AD257" s="351">
        <f t="shared" si="111"/>
        <v>4.4408558740411785E-3</v>
      </c>
      <c r="AE257" s="127"/>
      <c r="AF257" s="335">
        <v>14</v>
      </c>
      <c r="AG257" s="335">
        <v>42</v>
      </c>
      <c r="AH257" s="335">
        <v>70</v>
      </c>
      <c r="AI257" s="335">
        <v>40</v>
      </c>
      <c r="AJ257" s="335">
        <v>29</v>
      </c>
      <c r="AK257" s="335">
        <v>18</v>
      </c>
      <c r="AL257" s="335">
        <v>18</v>
      </c>
      <c r="AM257" s="335">
        <v>-2</v>
      </c>
      <c r="AN257" s="172">
        <v>229</v>
      </c>
      <c r="AO257" s="124"/>
      <c r="AP257" s="335">
        <v>17</v>
      </c>
      <c r="AQ257" s="335">
        <v>20</v>
      </c>
      <c r="AR257" s="335">
        <v>-10</v>
      </c>
      <c r="AS257" s="335">
        <v>7</v>
      </c>
      <c r="AT257" s="335">
        <v>-9</v>
      </c>
      <c r="AU257" s="335">
        <v>6</v>
      </c>
      <c r="AV257" s="335">
        <v>0</v>
      </c>
      <c r="AW257" s="335">
        <v>3</v>
      </c>
      <c r="AX257" s="336">
        <v>34</v>
      </c>
      <c r="AY257" s="354">
        <f t="shared" si="103"/>
        <v>-17</v>
      </c>
      <c r="AZ257" s="354">
        <f t="shared" si="103"/>
        <v>-20</v>
      </c>
      <c r="BA257" s="354">
        <f t="shared" si="103"/>
        <v>10</v>
      </c>
      <c r="BB257" s="354">
        <f t="shared" si="103"/>
        <v>-7</v>
      </c>
      <c r="BC257" s="354">
        <f t="shared" si="103"/>
        <v>9</v>
      </c>
      <c r="BD257" s="354">
        <f t="shared" si="103"/>
        <v>-6</v>
      </c>
      <c r="BE257" s="354">
        <f t="shared" si="102"/>
        <v>0</v>
      </c>
      <c r="BF257" s="354">
        <f t="shared" si="102"/>
        <v>-3</v>
      </c>
      <c r="BG257" s="354">
        <f t="shared" si="102"/>
        <v>-34</v>
      </c>
      <c r="BH257" s="317"/>
      <c r="BI257" s="355">
        <f t="shared" si="99"/>
        <v>0.8</v>
      </c>
      <c r="BJ257" s="355">
        <f t="shared" si="100"/>
        <v>0.19999999999999996</v>
      </c>
      <c r="BK257" s="337">
        <v>252279.27466666666</v>
      </c>
      <c r="BL257" s="129">
        <f t="shared" si="91"/>
        <v>252279.27466666666</v>
      </c>
      <c r="BM257" s="340">
        <v>256533.09777777779</v>
      </c>
      <c r="BN257" s="129">
        <f t="shared" si="92"/>
        <v>256533.09777777779</v>
      </c>
      <c r="BO257" s="339">
        <v>266216.48622222221</v>
      </c>
      <c r="BP257" s="129">
        <f t="shared" si="93"/>
        <v>266216.48622222221</v>
      </c>
      <c r="BQ257" s="339">
        <v>406567.2533333333</v>
      </c>
      <c r="BR257" s="129">
        <f t="shared" si="94"/>
        <v>406567.2533333333</v>
      </c>
      <c r="BS257" s="339">
        <v>276531.98755555553</v>
      </c>
      <c r="BT257" s="129">
        <f t="shared" si="95"/>
        <v>276531.98755555553</v>
      </c>
      <c r="BU257" s="342">
        <v>279750.31466666667</v>
      </c>
      <c r="BV257" s="129">
        <f t="shared" si="96"/>
        <v>279750.31466666667</v>
      </c>
      <c r="BW257" s="343">
        <v>46794.817564444427</v>
      </c>
      <c r="BX257" s="345">
        <f t="shared" si="101"/>
        <v>46794.817564444427</v>
      </c>
      <c r="BY257" s="343">
        <v>131963.86199724954</v>
      </c>
      <c r="BZ257" s="129">
        <f t="shared" si="90"/>
        <v>131963.86199724954</v>
      </c>
      <c r="CA257" s="326"/>
      <c r="CB257" s="325"/>
    </row>
    <row r="258" spans="1:80" x14ac:dyDescent="0.25">
      <c r="A258" s="124" t="s">
        <v>1094</v>
      </c>
      <c r="B258" s="124" t="s">
        <v>1095</v>
      </c>
      <c r="C258" s="319"/>
      <c r="D258" s="319" t="s">
        <v>733</v>
      </c>
      <c r="E258" s="125" t="s">
        <v>366</v>
      </c>
      <c r="F258" s="331">
        <v>53423.222222222226</v>
      </c>
      <c r="G258" s="348">
        <f t="shared" si="97"/>
        <v>71788</v>
      </c>
      <c r="H258" s="332">
        <v>494</v>
      </c>
      <c r="I258" s="353">
        <f t="shared" si="98"/>
        <v>663</v>
      </c>
      <c r="J258" s="333">
        <v>305.30711111111123</v>
      </c>
      <c r="K258" s="333">
        <v>134</v>
      </c>
      <c r="L258" s="317"/>
      <c r="M258" s="332">
        <v>45824</v>
      </c>
      <c r="N258" s="332">
        <v>10139</v>
      </c>
      <c r="O258" s="332">
        <v>8411</v>
      </c>
      <c r="P258" s="332">
        <v>4560</v>
      </c>
      <c r="Q258" s="332">
        <v>1775</v>
      </c>
      <c r="R258" s="332">
        <v>706</v>
      </c>
      <c r="S258" s="332">
        <v>330</v>
      </c>
      <c r="T258" s="332">
        <v>43</v>
      </c>
      <c r="U258" s="332">
        <v>71788</v>
      </c>
      <c r="V258" s="124"/>
      <c r="W258" s="351">
        <f t="shared" si="104"/>
        <v>0.63832395386415552</v>
      </c>
      <c r="X258" s="351">
        <f t="shared" si="105"/>
        <v>0.14123530395052097</v>
      </c>
      <c r="Y258" s="351">
        <f t="shared" si="106"/>
        <v>0.11716442859530841</v>
      </c>
      <c r="Z258" s="351">
        <f t="shared" si="107"/>
        <v>6.352036552069984E-2</v>
      </c>
      <c r="AA258" s="351">
        <f t="shared" si="108"/>
        <v>2.4725580877026802E-2</v>
      </c>
      <c r="AB258" s="351">
        <f t="shared" si="109"/>
        <v>9.8345127319329137E-3</v>
      </c>
      <c r="AC258" s="351">
        <f t="shared" si="110"/>
        <v>4.5968685574190671E-3</v>
      </c>
      <c r="AD258" s="351">
        <f t="shared" si="111"/>
        <v>5.9898590293642388E-4</v>
      </c>
      <c r="AE258" s="127"/>
      <c r="AF258" s="335">
        <v>-144</v>
      </c>
      <c r="AG258" s="335">
        <v>184</v>
      </c>
      <c r="AH258" s="335">
        <v>68</v>
      </c>
      <c r="AI258" s="335">
        <v>59</v>
      </c>
      <c r="AJ258" s="335">
        <v>15</v>
      </c>
      <c r="AK258" s="335">
        <v>5</v>
      </c>
      <c r="AL258" s="335">
        <v>-1</v>
      </c>
      <c r="AM258" s="335">
        <v>-1</v>
      </c>
      <c r="AN258" s="172">
        <v>185</v>
      </c>
      <c r="AO258" s="124"/>
      <c r="AP258" s="335">
        <v>-423</v>
      </c>
      <c r="AQ258" s="335">
        <v>-30</v>
      </c>
      <c r="AR258" s="335">
        <v>-16</v>
      </c>
      <c r="AS258" s="335">
        <v>-1</v>
      </c>
      <c r="AT258" s="335">
        <v>-8</v>
      </c>
      <c r="AU258" s="335">
        <v>1</v>
      </c>
      <c r="AV258" s="335">
        <v>-1</v>
      </c>
      <c r="AW258" s="335">
        <v>0</v>
      </c>
      <c r="AX258" s="336">
        <v>-478</v>
      </c>
      <c r="AY258" s="354">
        <f t="shared" si="103"/>
        <v>423</v>
      </c>
      <c r="AZ258" s="354">
        <f t="shared" si="103"/>
        <v>30</v>
      </c>
      <c r="BA258" s="354">
        <f t="shared" si="103"/>
        <v>16</v>
      </c>
      <c r="BB258" s="354">
        <f t="shared" si="103"/>
        <v>1</v>
      </c>
      <c r="BC258" s="354">
        <f t="shared" si="103"/>
        <v>8</v>
      </c>
      <c r="BD258" s="354">
        <f t="shared" si="103"/>
        <v>-1</v>
      </c>
      <c r="BE258" s="354">
        <f t="shared" si="102"/>
        <v>1</v>
      </c>
      <c r="BF258" s="354">
        <f t="shared" si="102"/>
        <v>0</v>
      </c>
      <c r="BG258" s="354">
        <f t="shared" si="102"/>
        <v>478</v>
      </c>
      <c r="BH258" s="317"/>
      <c r="BI258" s="355">
        <f t="shared" si="99"/>
        <v>1</v>
      </c>
      <c r="BJ258" s="355">
        <f t="shared" si="100"/>
        <v>0</v>
      </c>
      <c r="BK258" s="337">
        <v>158314.20000000001</v>
      </c>
      <c r="BL258" s="129">
        <f t="shared" si="91"/>
        <v>158314.20000000001</v>
      </c>
      <c r="BM258" s="340">
        <v>251035.85222222219</v>
      </c>
      <c r="BN258" s="129">
        <f t="shared" si="92"/>
        <v>251035.85222222219</v>
      </c>
      <c r="BO258" s="339">
        <v>358085.9233333334</v>
      </c>
      <c r="BP258" s="129">
        <f t="shared" si="93"/>
        <v>358085.9233333334</v>
      </c>
      <c r="BQ258" s="339">
        <v>574879.7333333334</v>
      </c>
      <c r="BR258" s="129">
        <f t="shared" si="94"/>
        <v>574879.7333333334</v>
      </c>
      <c r="BS258" s="339">
        <v>697659.54</v>
      </c>
      <c r="BT258" s="129">
        <f t="shared" si="95"/>
        <v>697659.54</v>
      </c>
      <c r="BU258" s="342">
        <v>618950.6399999999</v>
      </c>
      <c r="BV258" s="129">
        <f t="shared" si="96"/>
        <v>618950.6399999999</v>
      </c>
      <c r="BW258" s="343">
        <v>46581.217368888836</v>
      </c>
      <c r="BX258" s="345">
        <f t="shared" si="101"/>
        <v>46581.217368888836</v>
      </c>
      <c r="BY258" s="343">
        <v>273421.50452125515</v>
      </c>
      <c r="BZ258" s="129">
        <f t="shared" si="90"/>
        <v>273421.50452125515</v>
      </c>
      <c r="CA258" s="326"/>
      <c r="CB258" s="325"/>
    </row>
    <row r="259" spans="1:80" x14ac:dyDescent="0.25">
      <c r="A259" s="124" t="s">
        <v>1096</v>
      </c>
      <c r="B259" s="124" t="s">
        <v>1097</v>
      </c>
      <c r="C259" s="319"/>
      <c r="D259" s="319" t="s">
        <v>554</v>
      </c>
      <c r="E259" s="125" t="s">
        <v>367</v>
      </c>
      <c r="F259" s="331">
        <v>86119.111111111124</v>
      </c>
      <c r="G259" s="348">
        <f t="shared" si="97"/>
        <v>107861</v>
      </c>
      <c r="H259" s="332">
        <v>701</v>
      </c>
      <c r="I259" s="353">
        <f t="shared" si="98"/>
        <v>951</v>
      </c>
      <c r="J259" s="333">
        <v>393.30133333333333</v>
      </c>
      <c r="K259" s="333">
        <v>53</v>
      </c>
      <c r="L259" s="317"/>
      <c r="M259" s="332">
        <v>35381</v>
      </c>
      <c r="N259" s="332">
        <v>34819</v>
      </c>
      <c r="O259" s="332">
        <v>23126</v>
      </c>
      <c r="P259" s="332">
        <v>9519</v>
      </c>
      <c r="Q259" s="332">
        <v>3148</v>
      </c>
      <c r="R259" s="332">
        <v>1396</v>
      </c>
      <c r="S259" s="332">
        <v>439</v>
      </c>
      <c r="T259" s="332">
        <v>33</v>
      </c>
      <c r="U259" s="332">
        <v>107861</v>
      </c>
      <c r="V259" s="124"/>
      <c r="W259" s="351">
        <f t="shared" si="104"/>
        <v>0.32802403092869525</v>
      </c>
      <c r="X259" s="351">
        <f t="shared" si="105"/>
        <v>0.32281362123473728</v>
      </c>
      <c r="Y259" s="351">
        <f t="shared" si="106"/>
        <v>0.21440557754888237</v>
      </c>
      <c r="Z259" s="351">
        <f t="shared" si="107"/>
        <v>8.825247309036631E-2</v>
      </c>
      <c r="AA259" s="351">
        <f t="shared" si="108"/>
        <v>2.918571123946561E-2</v>
      </c>
      <c r="AB259" s="351">
        <f t="shared" si="109"/>
        <v>1.2942583510258574E-2</v>
      </c>
      <c r="AC259" s="351">
        <f t="shared" si="110"/>
        <v>4.0700531239280186E-3</v>
      </c>
      <c r="AD259" s="351">
        <f t="shared" si="111"/>
        <v>3.0594932366657089E-4</v>
      </c>
      <c r="AE259" s="127"/>
      <c r="AF259" s="335">
        <v>491</v>
      </c>
      <c r="AG259" s="335">
        <v>269</v>
      </c>
      <c r="AH259" s="335">
        <v>170</v>
      </c>
      <c r="AI259" s="335">
        <v>76</v>
      </c>
      <c r="AJ259" s="335">
        <v>20</v>
      </c>
      <c r="AK259" s="335">
        <v>6</v>
      </c>
      <c r="AL259" s="335">
        <v>2</v>
      </c>
      <c r="AM259" s="335">
        <v>0</v>
      </c>
      <c r="AN259" s="172">
        <v>1034</v>
      </c>
      <c r="AO259" s="124"/>
      <c r="AP259" s="335">
        <v>52</v>
      </c>
      <c r="AQ259" s="335">
        <v>21</v>
      </c>
      <c r="AR259" s="335">
        <v>-6</v>
      </c>
      <c r="AS259" s="335">
        <v>13</v>
      </c>
      <c r="AT259" s="335">
        <v>5</v>
      </c>
      <c r="AU259" s="335">
        <v>-4</v>
      </c>
      <c r="AV259" s="335">
        <v>2</v>
      </c>
      <c r="AW259" s="335">
        <v>0</v>
      </c>
      <c r="AX259" s="336">
        <v>83</v>
      </c>
      <c r="AY259" s="354">
        <f t="shared" si="103"/>
        <v>-52</v>
      </c>
      <c r="AZ259" s="354">
        <f t="shared" si="103"/>
        <v>-21</v>
      </c>
      <c r="BA259" s="354">
        <f t="shared" si="103"/>
        <v>6</v>
      </c>
      <c r="BB259" s="354">
        <f t="shared" si="103"/>
        <v>-13</v>
      </c>
      <c r="BC259" s="354">
        <f t="shared" si="103"/>
        <v>-5</v>
      </c>
      <c r="BD259" s="354">
        <f t="shared" si="103"/>
        <v>4</v>
      </c>
      <c r="BE259" s="354">
        <f t="shared" si="102"/>
        <v>-2</v>
      </c>
      <c r="BF259" s="354">
        <f t="shared" si="102"/>
        <v>0</v>
      </c>
      <c r="BG259" s="354">
        <f t="shared" si="102"/>
        <v>-83</v>
      </c>
      <c r="BH259" s="317"/>
      <c r="BI259" s="355">
        <f t="shared" si="99"/>
        <v>1</v>
      </c>
      <c r="BJ259" s="355">
        <f t="shared" si="100"/>
        <v>0</v>
      </c>
      <c r="BK259" s="337">
        <v>793010.22</v>
      </c>
      <c r="BL259" s="129">
        <f t="shared" si="91"/>
        <v>793010.22</v>
      </c>
      <c r="BM259" s="340">
        <v>1071934.6000000001</v>
      </c>
      <c r="BN259" s="129">
        <f t="shared" si="92"/>
        <v>1071934.6000000001</v>
      </c>
      <c r="BO259" s="339">
        <v>716900.9288888888</v>
      </c>
      <c r="BP259" s="129">
        <f t="shared" si="93"/>
        <v>716900.9288888888</v>
      </c>
      <c r="BQ259" s="339">
        <v>586951.46666666656</v>
      </c>
      <c r="BR259" s="129">
        <f t="shared" si="94"/>
        <v>586951.46666666656</v>
      </c>
      <c r="BS259" s="339">
        <v>1172989.4399999999</v>
      </c>
      <c r="BT259" s="129">
        <f t="shared" si="95"/>
        <v>1172989.4399999999</v>
      </c>
      <c r="BU259" s="342">
        <v>1616378.6177777778</v>
      </c>
      <c r="BV259" s="129">
        <f t="shared" si="96"/>
        <v>1616378.6177777778</v>
      </c>
      <c r="BW259" s="343">
        <v>1683079.6274844443</v>
      </c>
      <c r="BX259" s="345">
        <f t="shared" si="101"/>
        <v>1683079.6274844443</v>
      </c>
      <c r="BY259" s="343">
        <v>792905.36048119341</v>
      </c>
      <c r="BZ259" s="129">
        <f t="shared" si="90"/>
        <v>792905.36048119341</v>
      </c>
      <c r="CA259" s="326"/>
      <c r="CB259" s="325"/>
    </row>
    <row r="260" spans="1:80" x14ac:dyDescent="0.25">
      <c r="A260" s="124" t="s">
        <v>1098</v>
      </c>
      <c r="B260" s="124" t="s">
        <v>1099</v>
      </c>
      <c r="C260" s="319"/>
      <c r="D260" s="319" t="s">
        <v>578</v>
      </c>
      <c r="E260" s="125" t="s">
        <v>368</v>
      </c>
      <c r="F260" s="331">
        <v>72834.111111111095</v>
      </c>
      <c r="G260" s="348">
        <f t="shared" si="97"/>
        <v>81517</v>
      </c>
      <c r="H260" s="332">
        <v>596</v>
      </c>
      <c r="I260" s="353">
        <f t="shared" si="98"/>
        <v>743</v>
      </c>
      <c r="J260" s="333">
        <v>365.88577777777778</v>
      </c>
      <c r="K260" s="333">
        <v>46</v>
      </c>
      <c r="L260" s="317"/>
      <c r="M260" s="332">
        <v>16742</v>
      </c>
      <c r="N260" s="332">
        <v>15830</v>
      </c>
      <c r="O260" s="332">
        <v>24152</v>
      </c>
      <c r="P260" s="332">
        <v>12749</v>
      </c>
      <c r="Q260" s="332">
        <v>6717</v>
      </c>
      <c r="R260" s="332">
        <v>3639</v>
      </c>
      <c r="S260" s="332">
        <v>1564</v>
      </c>
      <c r="T260" s="332">
        <v>124</v>
      </c>
      <c r="U260" s="332">
        <v>81517</v>
      </c>
      <c r="V260" s="124"/>
      <c r="W260" s="351">
        <f t="shared" si="104"/>
        <v>0.20538047278481789</v>
      </c>
      <c r="X260" s="351">
        <f t="shared" si="105"/>
        <v>0.19419262239778207</v>
      </c>
      <c r="Y260" s="351">
        <f t="shared" si="106"/>
        <v>0.29628175717948402</v>
      </c>
      <c r="Z260" s="351">
        <f t="shared" si="107"/>
        <v>0.15639682520210507</v>
      </c>
      <c r="AA260" s="351">
        <f t="shared" si="108"/>
        <v>8.2399990186096145E-2</v>
      </c>
      <c r="AB260" s="351">
        <f t="shared" si="109"/>
        <v>4.4640995129850217E-2</v>
      </c>
      <c r="AC260" s="351">
        <f t="shared" si="110"/>
        <v>1.9186182023381626E-2</v>
      </c>
      <c r="AD260" s="351">
        <f t="shared" si="111"/>
        <v>1.5211550964829422E-3</v>
      </c>
      <c r="AE260" s="127"/>
      <c r="AF260" s="335">
        <v>31</v>
      </c>
      <c r="AG260" s="335">
        <v>186</v>
      </c>
      <c r="AH260" s="335">
        <v>446</v>
      </c>
      <c r="AI260" s="335">
        <v>31</v>
      </c>
      <c r="AJ260" s="335">
        <v>26</v>
      </c>
      <c r="AK260" s="335">
        <v>5</v>
      </c>
      <c r="AL260" s="335">
        <v>-3</v>
      </c>
      <c r="AM260" s="335">
        <v>2</v>
      </c>
      <c r="AN260" s="172">
        <v>724</v>
      </c>
      <c r="AO260" s="124"/>
      <c r="AP260" s="335">
        <v>-15</v>
      </c>
      <c r="AQ260" s="335">
        <v>-2</v>
      </c>
      <c r="AR260" s="335">
        <v>23</v>
      </c>
      <c r="AS260" s="335">
        <v>-6</v>
      </c>
      <c r="AT260" s="335">
        <v>1</v>
      </c>
      <c r="AU260" s="335">
        <v>-11</v>
      </c>
      <c r="AV260" s="335">
        <v>-10</v>
      </c>
      <c r="AW260" s="335">
        <v>1</v>
      </c>
      <c r="AX260" s="336">
        <v>-19</v>
      </c>
      <c r="AY260" s="354">
        <f t="shared" si="103"/>
        <v>15</v>
      </c>
      <c r="AZ260" s="354">
        <f t="shared" si="103"/>
        <v>2</v>
      </c>
      <c r="BA260" s="354">
        <f t="shared" si="103"/>
        <v>-23</v>
      </c>
      <c r="BB260" s="354">
        <f t="shared" si="103"/>
        <v>6</v>
      </c>
      <c r="BC260" s="354">
        <f t="shared" si="103"/>
        <v>-1</v>
      </c>
      <c r="BD260" s="354">
        <f t="shared" si="103"/>
        <v>11</v>
      </c>
      <c r="BE260" s="354">
        <f t="shared" si="102"/>
        <v>10</v>
      </c>
      <c r="BF260" s="354">
        <f t="shared" si="102"/>
        <v>-1</v>
      </c>
      <c r="BG260" s="354">
        <f t="shared" si="102"/>
        <v>19</v>
      </c>
      <c r="BH260" s="317"/>
      <c r="BI260" s="355">
        <f t="shared" si="99"/>
        <v>1</v>
      </c>
      <c r="BJ260" s="355">
        <f t="shared" si="100"/>
        <v>0</v>
      </c>
      <c r="BK260" s="337">
        <v>210605.86</v>
      </c>
      <c r="BL260" s="129">
        <f t="shared" si="91"/>
        <v>210605.86</v>
      </c>
      <c r="BM260" s="340">
        <v>420546.51888888894</v>
      </c>
      <c r="BN260" s="129">
        <f t="shared" si="92"/>
        <v>420546.51888888894</v>
      </c>
      <c r="BO260" s="339">
        <v>731263.24111111125</v>
      </c>
      <c r="BP260" s="129">
        <f t="shared" si="93"/>
        <v>731263.24111111125</v>
      </c>
      <c r="BQ260" s="339">
        <v>568349.86666666658</v>
      </c>
      <c r="BR260" s="129">
        <f t="shared" si="94"/>
        <v>568349.86666666658</v>
      </c>
      <c r="BS260" s="339">
        <v>42146.4911111111</v>
      </c>
      <c r="BT260" s="129">
        <f t="shared" si="95"/>
        <v>42146.4911111111</v>
      </c>
      <c r="BU260" s="342">
        <v>660653.40444444434</v>
      </c>
      <c r="BV260" s="129">
        <f t="shared" si="96"/>
        <v>660653.40444444434</v>
      </c>
      <c r="BW260" s="343">
        <v>30100</v>
      </c>
      <c r="BX260" s="345">
        <f t="shared" si="101"/>
        <v>30100</v>
      </c>
      <c r="BY260" s="343">
        <v>712189.45388067595</v>
      </c>
      <c r="BZ260" s="129">
        <f t="shared" si="90"/>
        <v>712189.45388067595</v>
      </c>
      <c r="CA260" s="326"/>
      <c r="CB260" s="325"/>
    </row>
    <row r="261" spans="1:80" x14ac:dyDescent="0.25">
      <c r="A261" s="124" t="s">
        <v>1100</v>
      </c>
      <c r="B261" s="124" t="s">
        <v>1101</v>
      </c>
      <c r="C261" s="319"/>
      <c r="D261" s="319" t="s">
        <v>582</v>
      </c>
      <c r="E261" s="125" t="s">
        <v>369</v>
      </c>
      <c r="F261" s="331">
        <v>130752</v>
      </c>
      <c r="G261" s="348">
        <f t="shared" si="97"/>
        <v>140710</v>
      </c>
      <c r="H261" s="332">
        <v>1766</v>
      </c>
      <c r="I261" s="353">
        <f t="shared" si="98"/>
        <v>2321</v>
      </c>
      <c r="J261" s="333">
        <v>2124.2142222222228</v>
      </c>
      <c r="K261" s="333">
        <v>418</v>
      </c>
      <c r="L261" s="317"/>
      <c r="M261" s="332">
        <v>11746</v>
      </c>
      <c r="N261" s="332">
        <v>38304</v>
      </c>
      <c r="O261" s="332">
        <v>34624</v>
      </c>
      <c r="P261" s="332">
        <v>25470</v>
      </c>
      <c r="Q261" s="332">
        <v>18455</v>
      </c>
      <c r="R261" s="332">
        <v>7032</v>
      </c>
      <c r="S261" s="332">
        <v>4369</v>
      </c>
      <c r="T261" s="332">
        <v>710</v>
      </c>
      <c r="U261" s="332">
        <v>140710</v>
      </c>
      <c r="V261" s="124"/>
      <c r="W261" s="351">
        <f t="shared" si="104"/>
        <v>8.3476654111292736E-2</v>
      </c>
      <c r="X261" s="351">
        <f t="shared" si="105"/>
        <v>0.27221945846066375</v>
      </c>
      <c r="Y261" s="351">
        <f t="shared" si="106"/>
        <v>0.24606637765617226</v>
      </c>
      <c r="Z261" s="351">
        <f t="shared" si="107"/>
        <v>0.18101058915499965</v>
      </c>
      <c r="AA261" s="351">
        <f t="shared" si="108"/>
        <v>0.13115627887143771</v>
      </c>
      <c r="AB261" s="351">
        <f t="shared" si="109"/>
        <v>4.9975126145973991E-2</v>
      </c>
      <c r="AC261" s="351">
        <f t="shared" si="110"/>
        <v>3.1049676639897661E-2</v>
      </c>
      <c r="AD261" s="351">
        <f t="shared" si="111"/>
        <v>5.04583895956222E-3</v>
      </c>
      <c r="AE261" s="127"/>
      <c r="AF261" s="335">
        <v>2</v>
      </c>
      <c r="AG261" s="335">
        <v>14</v>
      </c>
      <c r="AH261" s="335">
        <v>108</v>
      </c>
      <c r="AI261" s="335">
        <v>1251</v>
      </c>
      <c r="AJ261" s="335">
        <v>1203</v>
      </c>
      <c r="AK261" s="335">
        <v>279</v>
      </c>
      <c r="AL261" s="335">
        <v>60</v>
      </c>
      <c r="AM261" s="335">
        <v>42</v>
      </c>
      <c r="AN261" s="172">
        <v>2959</v>
      </c>
      <c r="AO261" s="124"/>
      <c r="AP261" s="335">
        <v>-2</v>
      </c>
      <c r="AQ261" s="335">
        <v>-75</v>
      </c>
      <c r="AR261" s="335">
        <v>57</v>
      </c>
      <c r="AS261" s="335">
        <v>271</v>
      </c>
      <c r="AT261" s="335">
        <v>297</v>
      </c>
      <c r="AU261" s="335">
        <v>51</v>
      </c>
      <c r="AV261" s="335">
        <v>22</v>
      </c>
      <c r="AW261" s="335">
        <v>17</v>
      </c>
      <c r="AX261" s="336">
        <v>638</v>
      </c>
      <c r="AY261" s="354">
        <f t="shared" si="103"/>
        <v>2</v>
      </c>
      <c r="AZ261" s="354">
        <f t="shared" si="103"/>
        <v>75</v>
      </c>
      <c r="BA261" s="354">
        <f t="shared" si="103"/>
        <v>-57</v>
      </c>
      <c r="BB261" s="354">
        <f t="shared" ref="BB261:BG307" si="117">AS261*$AX$3</f>
        <v>-271</v>
      </c>
      <c r="BC261" s="354">
        <f t="shared" si="117"/>
        <v>-297</v>
      </c>
      <c r="BD261" s="354">
        <f t="shared" si="117"/>
        <v>-51</v>
      </c>
      <c r="BE261" s="354">
        <f t="shared" si="102"/>
        <v>-22</v>
      </c>
      <c r="BF261" s="354">
        <f t="shared" si="102"/>
        <v>-17</v>
      </c>
      <c r="BG261" s="354">
        <f t="shared" si="102"/>
        <v>-638</v>
      </c>
      <c r="BH261" s="317"/>
      <c r="BI261" s="355">
        <f t="shared" si="99"/>
        <v>1</v>
      </c>
      <c r="BJ261" s="355">
        <f t="shared" si="100"/>
        <v>0</v>
      </c>
      <c r="BK261" s="337">
        <v>2590116.2599999998</v>
      </c>
      <c r="BL261" s="129">
        <f t="shared" si="91"/>
        <v>2590116.2599999998</v>
      </c>
      <c r="BM261" s="340">
        <v>2591675.3944444442</v>
      </c>
      <c r="BN261" s="129">
        <f t="shared" si="92"/>
        <v>2591675.3944444442</v>
      </c>
      <c r="BO261" s="339">
        <v>2879364.8411111115</v>
      </c>
      <c r="BP261" s="129">
        <f t="shared" si="93"/>
        <v>2879364.8411111115</v>
      </c>
      <c r="BQ261" s="339">
        <v>2784094.8</v>
      </c>
      <c r="BR261" s="129">
        <f t="shared" si="94"/>
        <v>2784094.8</v>
      </c>
      <c r="BS261" s="339">
        <v>2264801.7999999998</v>
      </c>
      <c r="BT261" s="129">
        <f t="shared" si="95"/>
        <v>2264801.7999999998</v>
      </c>
      <c r="BU261" s="342">
        <v>3216821.6733333329</v>
      </c>
      <c r="BV261" s="129">
        <f t="shared" si="96"/>
        <v>3216821.6733333329</v>
      </c>
      <c r="BW261" s="343">
        <v>1646037.6276444446</v>
      </c>
      <c r="BX261" s="345">
        <f t="shared" si="101"/>
        <v>1646037.6276444446</v>
      </c>
      <c r="BY261" s="343">
        <v>4270513.3252860494</v>
      </c>
      <c r="BZ261" s="129">
        <f t="shared" si="90"/>
        <v>4270513.3252860494</v>
      </c>
      <c r="CA261" s="326"/>
      <c r="CB261" s="325"/>
    </row>
    <row r="262" spans="1:80" x14ac:dyDescent="0.25">
      <c r="A262" s="124" t="s">
        <v>1102</v>
      </c>
      <c r="B262" s="124" t="s">
        <v>1103</v>
      </c>
      <c r="C262" s="319" t="s">
        <v>782</v>
      </c>
      <c r="D262" s="319" t="s">
        <v>554</v>
      </c>
      <c r="E262" s="125" t="s">
        <v>370</v>
      </c>
      <c r="F262" s="331">
        <v>46337.333333333328</v>
      </c>
      <c r="G262" s="348">
        <f t="shared" si="97"/>
        <v>42534</v>
      </c>
      <c r="H262" s="332">
        <v>191</v>
      </c>
      <c r="I262" s="353">
        <f t="shared" si="98"/>
        <v>285</v>
      </c>
      <c r="J262" s="333">
        <v>92.87288888888898</v>
      </c>
      <c r="K262" s="333">
        <v>69</v>
      </c>
      <c r="L262" s="317"/>
      <c r="M262" s="332">
        <v>434</v>
      </c>
      <c r="N262" s="332">
        <v>1639</v>
      </c>
      <c r="O262" s="332">
        <v>9028</v>
      </c>
      <c r="P262" s="332">
        <v>14566</v>
      </c>
      <c r="Q262" s="332">
        <v>10012</v>
      </c>
      <c r="R262" s="332">
        <v>4601</v>
      </c>
      <c r="S262" s="332">
        <v>2144</v>
      </c>
      <c r="T262" s="332">
        <v>110</v>
      </c>
      <c r="U262" s="332">
        <v>42534</v>
      </c>
      <c r="V262" s="124"/>
      <c r="W262" s="351">
        <f t="shared" si="104"/>
        <v>1.0203601824422814E-2</v>
      </c>
      <c r="X262" s="351">
        <f t="shared" si="105"/>
        <v>3.8533878779329477E-2</v>
      </c>
      <c r="Y262" s="351">
        <f t="shared" si="106"/>
        <v>0.21225372643062021</v>
      </c>
      <c r="Z262" s="351">
        <f t="shared" si="107"/>
        <v>0.34245544740678047</v>
      </c>
      <c r="AA262" s="351">
        <f t="shared" si="108"/>
        <v>0.23538816006018715</v>
      </c>
      <c r="AB262" s="351">
        <f t="shared" si="109"/>
        <v>0.10817228570085108</v>
      </c>
      <c r="AC262" s="351">
        <f t="shared" si="110"/>
        <v>5.0406733436779989E-2</v>
      </c>
      <c r="AD262" s="351">
        <f t="shared" si="111"/>
        <v>2.586166361028824E-3</v>
      </c>
      <c r="AE262" s="127"/>
      <c r="AF262" s="335">
        <v>-3</v>
      </c>
      <c r="AG262" s="335">
        <v>5</v>
      </c>
      <c r="AH262" s="335">
        <v>209</v>
      </c>
      <c r="AI262" s="335">
        <v>34</v>
      </c>
      <c r="AJ262" s="335">
        <v>25</v>
      </c>
      <c r="AK262" s="335">
        <v>5</v>
      </c>
      <c r="AL262" s="335">
        <v>15</v>
      </c>
      <c r="AM262" s="335">
        <v>-1</v>
      </c>
      <c r="AN262" s="172">
        <v>289</v>
      </c>
      <c r="AO262" s="124"/>
      <c r="AP262" s="335">
        <v>-3</v>
      </c>
      <c r="AQ262" s="335">
        <v>2</v>
      </c>
      <c r="AR262" s="335">
        <v>6</v>
      </c>
      <c r="AS262" s="335">
        <v>4</v>
      </c>
      <c r="AT262" s="335">
        <v>-9</v>
      </c>
      <c r="AU262" s="335">
        <v>0</v>
      </c>
      <c r="AV262" s="335">
        <v>5</v>
      </c>
      <c r="AW262" s="335">
        <v>-1</v>
      </c>
      <c r="AX262" s="336">
        <v>4</v>
      </c>
      <c r="AY262" s="354">
        <f t="shared" ref="AY262:BD326" si="118">AP262*$AX$3</f>
        <v>3</v>
      </c>
      <c r="AZ262" s="354">
        <f t="shared" si="118"/>
        <v>-2</v>
      </c>
      <c r="BA262" s="354">
        <f t="shared" si="118"/>
        <v>-6</v>
      </c>
      <c r="BB262" s="354">
        <f t="shared" si="117"/>
        <v>-4</v>
      </c>
      <c r="BC262" s="354">
        <f t="shared" si="117"/>
        <v>9</v>
      </c>
      <c r="BD262" s="354">
        <f t="shared" si="117"/>
        <v>0</v>
      </c>
      <c r="BE262" s="354">
        <f t="shared" si="102"/>
        <v>-5</v>
      </c>
      <c r="BF262" s="354">
        <f t="shared" si="102"/>
        <v>1</v>
      </c>
      <c r="BG262" s="354">
        <f t="shared" si="102"/>
        <v>-4</v>
      </c>
      <c r="BH262" s="317"/>
      <c r="BI262" s="355">
        <f t="shared" si="99"/>
        <v>0.8</v>
      </c>
      <c r="BJ262" s="355">
        <f t="shared" si="100"/>
        <v>0.19999999999999996</v>
      </c>
      <c r="BK262" s="337">
        <v>230275.20000000001</v>
      </c>
      <c r="BL262" s="129">
        <f t="shared" si="91"/>
        <v>230275.20000000001</v>
      </c>
      <c r="BM262" s="340">
        <v>310417.96088888886</v>
      </c>
      <c r="BN262" s="129">
        <f t="shared" si="92"/>
        <v>310417.96088888886</v>
      </c>
      <c r="BO262" s="339">
        <v>355381.85422222223</v>
      </c>
      <c r="BP262" s="129">
        <f t="shared" si="93"/>
        <v>355381.85422222223</v>
      </c>
      <c r="BQ262" s="339">
        <v>322520.42666666664</v>
      </c>
      <c r="BR262" s="129">
        <f t="shared" si="94"/>
        <v>322520.42666666664</v>
      </c>
      <c r="BS262" s="339">
        <v>345809.87022222229</v>
      </c>
      <c r="BT262" s="129">
        <f t="shared" si="95"/>
        <v>345809.87022222229</v>
      </c>
      <c r="BU262" s="342">
        <v>331225.1537777778</v>
      </c>
      <c r="BV262" s="129">
        <f t="shared" si="96"/>
        <v>331225.1537777778</v>
      </c>
      <c r="BW262" s="343">
        <v>175957.19180799992</v>
      </c>
      <c r="BX262" s="345">
        <f t="shared" si="101"/>
        <v>175957.19180799992</v>
      </c>
      <c r="BY262" s="343">
        <v>103945.95597671166</v>
      </c>
      <c r="BZ262" s="129">
        <f t="shared" si="90"/>
        <v>103945.95597671166</v>
      </c>
      <c r="CA262" s="326"/>
      <c r="CB262" s="325"/>
    </row>
    <row r="263" spans="1:80" x14ac:dyDescent="0.25">
      <c r="A263" s="124" t="s">
        <v>1104</v>
      </c>
      <c r="B263" s="124" t="s">
        <v>1105</v>
      </c>
      <c r="C263" s="319" t="s">
        <v>656</v>
      </c>
      <c r="D263" s="319" t="s">
        <v>578</v>
      </c>
      <c r="E263" s="125" t="s">
        <v>371</v>
      </c>
      <c r="F263" s="331">
        <v>71017.666666666657</v>
      </c>
      <c r="G263" s="348">
        <f t="shared" si="97"/>
        <v>60796</v>
      </c>
      <c r="H263" s="332">
        <v>402</v>
      </c>
      <c r="I263" s="353">
        <f t="shared" si="98"/>
        <v>482</v>
      </c>
      <c r="J263" s="333">
        <v>272.92933333333337</v>
      </c>
      <c r="K263" s="333">
        <v>53</v>
      </c>
      <c r="L263" s="317"/>
      <c r="M263" s="332">
        <v>907</v>
      </c>
      <c r="N263" s="332">
        <v>3108</v>
      </c>
      <c r="O263" s="332">
        <v>9768</v>
      </c>
      <c r="P263" s="332">
        <v>16201</v>
      </c>
      <c r="Q263" s="332">
        <v>12751</v>
      </c>
      <c r="R263" s="332">
        <v>9096</v>
      </c>
      <c r="S263" s="332">
        <v>7694</v>
      </c>
      <c r="T263" s="332">
        <v>1271</v>
      </c>
      <c r="U263" s="332">
        <v>60796</v>
      </c>
      <c r="V263" s="124"/>
      <c r="W263" s="351">
        <f t="shared" si="104"/>
        <v>1.4918744654253569E-2</v>
      </c>
      <c r="X263" s="351">
        <f t="shared" si="105"/>
        <v>5.1121784327916309E-2</v>
      </c>
      <c r="Y263" s="351">
        <f t="shared" si="106"/>
        <v>0.16066846503059412</v>
      </c>
      <c r="Z263" s="351">
        <f t="shared" si="107"/>
        <v>0.26648134745706953</v>
      </c>
      <c r="AA263" s="351">
        <f t="shared" si="108"/>
        <v>0.20973419303901572</v>
      </c>
      <c r="AB263" s="351">
        <f t="shared" si="109"/>
        <v>0.14961510625699059</v>
      </c>
      <c r="AC263" s="351">
        <f t="shared" si="110"/>
        <v>0.12655437857753798</v>
      </c>
      <c r="AD263" s="351">
        <f t="shared" si="111"/>
        <v>2.0905980656622147E-2</v>
      </c>
      <c r="AE263" s="127"/>
      <c r="AF263" s="335">
        <v>1</v>
      </c>
      <c r="AG263" s="335">
        <v>43</v>
      </c>
      <c r="AH263" s="335">
        <v>194</v>
      </c>
      <c r="AI263" s="335">
        <v>157</v>
      </c>
      <c r="AJ263" s="335">
        <v>56</v>
      </c>
      <c r="AK263" s="335">
        <v>23</v>
      </c>
      <c r="AL263" s="335">
        <v>116</v>
      </c>
      <c r="AM263" s="335">
        <v>8</v>
      </c>
      <c r="AN263" s="172">
        <v>598</v>
      </c>
      <c r="AO263" s="124"/>
      <c r="AP263" s="335">
        <v>10</v>
      </c>
      <c r="AQ263" s="335">
        <v>8</v>
      </c>
      <c r="AR263" s="335">
        <v>25</v>
      </c>
      <c r="AS263" s="335">
        <v>45</v>
      </c>
      <c r="AT263" s="335">
        <v>17</v>
      </c>
      <c r="AU263" s="335">
        <v>9</v>
      </c>
      <c r="AV263" s="335">
        <v>1</v>
      </c>
      <c r="AW263" s="335">
        <v>1</v>
      </c>
      <c r="AX263" s="336">
        <v>116</v>
      </c>
      <c r="AY263" s="354">
        <f t="shared" si="118"/>
        <v>-10</v>
      </c>
      <c r="AZ263" s="354">
        <f t="shared" si="118"/>
        <v>-8</v>
      </c>
      <c r="BA263" s="354">
        <f t="shared" si="118"/>
        <v>-25</v>
      </c>
      <c r="BB263" s="354">
        <f t="shared" si="117"/>
        <v>-45</v>
      </c>
      <c r="BC263" s="354">
        <f t="shared" si="117"/>
        <v>-17</v>
      </c>
      <c r="BD263" s="354">
        <f t="shared" si="117"/>
        <v>-9</v>
      </c>
      <c r="BE263" s="354">
        <f t="shared" si="102"/>
        <v>-1</v>
      </c>
      <c r="BF263" s="354">
        <f t="shared" si="102"/>
        <v>-1</v>
      </c>
      <c r="BG263" s="354">
        <f t="shared" si="102"/>
        <v>-116</v>
      </c>
      <c r="BH263" s="317"/>
      <c r="BI263" s="355">
        <f t="shared" si="99"/>
        <v>0.8</v>
      </c>
      <c r="BJ263" s="355">
        <f t="shared" si="100"/>
        <v>0.19999999999999996</v>
      </c>
      <c r="BK263" s="337">
        <v>391467.84</v>
      </c>
      <c r="BL263" s="129">
        <f t="shared" si="91"/>
        <v>391467.84</v>
      </c>
      <c r="BM263" s="340">
        <v>552454.08533333323</v>
      </c>
      <c r="BN263" s="129">
        <f t="shared" si="92"/>
        <v>552454.08533333323</v>
      </c>
      <c r="BO263" s="339">
        <v>620392.57333333325</v>
      </c>
      <c r="BP263" s="129">
        <f t="shared" si="93"/>
        <v>620392.57333333325</v>
      </c>
      <c r="BQ263" s="339">
        <v>790169.38666666672</v>
      </c>
      <c r="BR263" s="129">
        <f t="shared" si="94"/>
        <v>790169.38666666672</v>
      </c>
      <c r="BS263" s="339">
        <v>639304.83733333333</v>
      </c>
      <c r="BT263" s="129">
        <f t="shared" si="95"/>
        <v>639304.83733333333</v>
      </c>
      <c r="BU263" s="342">
        <v>533152.2684444444</v>
      </c>
      <c r="BV263" s="129">
        <f t="shared" si="96"/>
        <v>533152.2684444444</v>
      </c>
      <c r="BW263" s="343">
        <v>141434.80938666672</v>
      </c>
      <c r="BX263" s="345">
        <f t="shared" si="101"/>
        <v>141434.80938666672</v>
      </c>
      <c r="BY263" s="343">
        <v>22960</v>
      </c>
      <c r="BZ263" s="129">
        <f t="shared" si="90"/>
        <v>22960</v>
      </c>
      <c r="CA263" s="326"/>
      <c r="CB263" s="325"/>
    </row>
    <row r="264" spans="1:80" x14ac:dyDescent="0.25">
      <c r="A264" s="124" t="s">
        <v>1106</v>
      </c>
      <c r="B264" s="124" t="s">
        <v>1107</v>
      </c>
      <c r="C264" s="319" t="s">
        <v>577</v>
      </c>
      <c r="D264" s="319" t="s">
        <v>578</v>
      </c>
      <c r="E264" s="125" t="s">
        <v>372</v>
      </c>
      <c r="F264" s="331">
        <v>44463.555555555547</v>
      </c>
      <c r="G264" s="348">
        <f t="shared" si="97"/>
        <v>48821</v>
      </c>
      <c r="H264" s="332">
        <v>311</v>
      </c>
      <c r="I264" s="353">
        <f t="shared" si="98"/>
        <v>265</v>
      </c>
      <c r="J264" s="333">
        <v>96.034666666666709</v>
      </c>
      <c r="K264" s="333">
        <v>57</v>
      </c>
      <c r="L264" s="317"/>
      <c r="M264" s="332">
        <v>5475</v>
      </c>
      <c r="N264" s="332">
        <v>17883</v>
      </c>
      <c r="O264" s="332">
        <v>9720</v>
      </c>
      <c r="P264" s="332">
        <v>7480</v>
      </c>
      <c r="Q264" s="332">
        <v>4578</v>
      </c>
      <c r="R264" s="332">
        <v>2015</v>
      </c>
      <c r="S264" s="332">
        <v>1536</v>
      </c>
      <c r="T264" s="332">
        <v>134</v>
      </c>
      <c r="U264" s="332">
        <v>48821</v>
      </c>
      <c r="V264" s="124"/>
      <c r="W264" s="351">
        <f t="shared" si="104"/>
        <v>0.11214436410561029</v>
      </c>
      <c r="X264" s="351">
        <f t="shared" si="105"/>
        <v>0.36629729010057149</v>
      </c>
      <c r="Y264" s="351">
        <f t="shared" si="106"/>
        <v>0.19909465189160402</v>
      </c>
      <c r="Z264" s="351">
        <f t="shared" si="107"/>
        <v>0.15321275680547305</v>
      </c>
      <c r="AA264" s="351">
        <f t="shared" si="108"/>
        <v>9.3771123082280167E-2</v>
      </c>
      <c r="AB264" s="351">
        <f t="shared" si="109"/>
        <v>4.1273222588640135E-2</v>
      </c>
      <c r="AC264" s="351">
        <f t="shared" si="110"/>
        <v>3.1461870916204095E-2</v>
      </c>
      <c r="AD264" s="351">
        <f t="shared" si="111"/>
        <v>2.7447205096167633E-3</v>
      </c>
      <c r="AE264" s="127"/>
      <c r="AF264" s="335">
        <v>35</v>
      </c>
      <c r="AG264" s="335">
        <v>52</v>
      </c>
      <c r="AH264" s="335">
        <v>66</v>
      </c>
      <c r="AI264" s="335">
        <v>46</v>
      </c>
      <c r="AJ264" s="335">
        <v>59</v>
      </c>
      <c r="AK264" s="335">
        <v>22</v>
      </c>
      <c r="AL264" s="335">
        <v>16</v>
      </c>
      <c r="AM264" s="335">
        <v>1</v>
      </c>
      <c r="AN264" s="172">
        <v>297</v>
      </c>
      <c r="AO264" s="124"/>
      <c r="AP264" s="335">
        <v>7</v>
      </c>
      <c r="AQ264" s="335">
        <v>11</v>
      </c>
      <c r="AR264" s="335">
        <v>4</v>
      </c>
      <c r="AS264" s="335">
        <v>7</v>
      </c>
      <c r="AT264" s="335">
        <v>7</v>
      </c>
      <c r="AU264" s="335">
        <v>-5</v>
      </c>
      <c r="AV264" s="335">
        <v>0</v>
      </c>
      <c r="AW264" s="335">
        <v>1</v>
      </c>
      <c r="AX264" s="336">
        <v>32</v>
      </c>
      <c r="AY264" s="354">
        <f t="shared" si="118"/>
        <v>-7</v>
      </c>
      <c r="AZ264" s="354">
        <f t="shared" si="118"/>
        <v>-11</v>
      </c>
      <c r="BA264" s="354">
        <f t="shared" si="118"/>
        <v>-4</v>
      </c>
      <c r="BB264" s="354">
        <f t="shared" si="117"/>
        <v>-7</v>
      </c>
      <c r="BC264" s="354">
        <f t="shared" si="117"/>
        <v>-7</v>
      </c>
      <c r="BD264" s="354">
        <f t="shared" si="117"/>
        <v>5</v>
      </c>
      <c r="BE264" s="354">
        <f t="shared" si="102"/>
        <v>0</v>
      </c>
      <c r="BF264" s="354">
        <f t="shared" si="102"/>
        <v>-1</v>
      </c>
      <c r="BG264" s="354">
        <f t="shared" si="102"/>
        <v>-32</v>
      </c>
      <c r="BH264" s="317"/>
      <c r="BI264" s="355">
        <f t="shared" si="99"/>
        <v>0.8</v>
      </c>
      <c r="BJ264" s="355">
        <f t="shared" si="100"/>
        <v>0.19999999999999996</v>
      </c>
      <c r="BK264" s="337">
        <v>267503.02399999998</v>
      </c>
      <c r="BL264" s="129">
        <f t="shared" si="91"/>
        <v>267503.02399999998</v>
      </c>
      <c r="BM264" s="340">
        <v>291493.29600000003</v>
      </c>
      <c r="BN264" s="129">
        <f t="shared" si="92"/>
        <v>291493.29600000003</v>
      </c>
      <c r="BO264" s="339">
        <v>179501.32088888893</v>
      </c>
      <c r="BP264" s="129">
        <f t="shared" si="93"/>
        <v>179501.32088888893</v>
      </c>
      <c r="BQ264" s="339">
        <v>133296.53333333333</v>
      </c>
      <c r="BR264" s="129">
        <f t="shared" si="94"/>
        <v>133296.53333333333</v>
      </c>
      <c r="BS264" s="339">
        <v>347291.1875555556</v>
      </c>
      <c r="BT264" s="129">
        <f t="shared" si="95"/>
        <v>347291.1875555556</v>
      </c>
      <c r="BU264" s="342">
        <v>534935.34577777784</v>
      </c>
      <c r="BV264" s="129">
        <f t="shared" si="96"/>
        <v>534935.34577777784</v>
      </c>
      <c r="BW264" s="343">
        <v>358022.20417422225</v>
      </c>
      <c r="BX264" s="345">
        <f t="shared" si="101"/>
        <v>358022.20417422225</v>
      </c>
      <c r="BY264" s="343">
        <v>32200</v>
      </c>
      <c r="BZ264" s="129">
        <f t="shared" ref="BZ264:BZ327" si="119">BY264</f>
        <v>32200</v>
      </c>
      <c r="CA264" s="326"/>
      <c r="CB264" s="325"/>
    </row>
    <row r="265" spans="1:80" x14ac:dyDescent="0.25">
      <c r="A265" s="124" t="s">
        <v>1108</v>
      </c>
      <c r="B265" s="124" t="s">
        <v>1109</v>
      </c>
      <c r="C265" s="319"/>
      <c r="D265" s="319" t="s">
        <v>559</v>
      </c>
      <c r="E265" s="125" t="s">
        <v>373</v>
      </c>
      <c r="F265" s="331">
        <v>65617.555555555547</v>
      </c>
      <c r="G265" s="348">
        <f t="shared" si="97"/>
        <v>82967</v>
      </c>
      <c r="H265" s="332">
        <v>946</v>
      </c>
      <c r="I265" s="353">
        <f t="shared" si="98"/>
        <v>464</v>
      </c>
      <c r="J265" s="333">
        <v>145.41866666666664</v>
      </c>
      <c r="K265" s="333">
        <v>90</v>
      </c>
      <c r="L265" s="317"/>
      <c r="M265" s="332">
        <v>37123</v>
      </c>
      <c r="N265" s="332">
        <v>18311</v>
      </c>
      <c r="O265" s="332">
        <v>15147</v>
      </c>
      <c r="P265" s="332">
        <v>6696</v>
      </c>
      <c r="Q265" s="332">
        <v>3472</v>
      </c>
      <c r="R265" s="332">
        <v>1626</v>
      </c>
      <c r="S265" s="332">
        <v>556</v>
      </c>
      <c r="T265" s="332">
        <v>36</v>
      </c>
      <c r="U265" s="332">
        <v>82967</v>
      </c>
      <c r="V265" s="124"/>
      <c r="W265" s="351">
        <f t="shared" si="104"/>
        <v>0.44744295924885796</v>
      </c>
      <c r="X265" s="351">
        <f t="shared" si="105"/>
        <v>0.22070220690153916</v>
      </c>
      <c r="Y265" s="351">
        <f t="shared" si="106"/>
        <v>0.18256656260923018</v>
      </c>
      <c r="Z265" s="351">
        <f t="shared" si="107"/>
        <v>8.0706787035809413E-2</v>
      </c>
      <c r="AA265" s="351">
        <f t="shared" si="108"/>
        <v>4.1847963648197477E-2</v>
      </c>
      <c r="AB265" s="351">
        <f t="shared" si="109"/>
        <v>1.9598153482709994E-2</v>
      </c>
      <c r="AC265" s="351">
        <f t="shared" si="110"/>
        <v>6.7014596164740202E-3</v>
      </c>
      <c r="AD265" s="351">
        <f t="shared" si="111"/>
        <v>4.3390745718177104E-4</v>
      </c>
      <c r="AE265" s="127"/>
      <c r="AF265" s="335">
        <v>79</v>
      </c>
      <c r="AG265" s="335">
        <v>156</v>
      </c>
      <c r="AH265" s="335">
        <v>106</v>
      </c>
      <c r="AI265" s="335">
        <v>84</v>
      </c>
      <c r="AJ265" s="335">
        <v>38</v>
      </c>
      <c r="AK265" s="335">
        <v>8</v>
      </c>
      <c r="AL265" s="335">
        <v>4</v>
      </c>
      <c r="AM265" s="335">
        <v>-1</v>
      </c>
      <c r="AN265" s="172">
        <v>474</v>
      </c>
      <c r="AO265" s="124"/>
      <c r="AP265" s="335">
        <v>23</v>
      </c>
      <c r="AQ265" s="335">
        <v>-5</v>
      </c>
      <c r="AR265" s="335">
        <v>-2</v>
      </c>
      <c r="AS265" s="335">
        <v>-19</v>
      </c>
      <c r="AT265" s="335">
        <v>10</v>
      </c>
      <c r="AU265" s="335">
        <v>4</v>
      </c>
      <c r="AV265" s="335">
        <v>-1</v>
      </c>
      <c r="AW265" s="335">
        <v>0</v>
      </c>
      <c r="AX265" s="336">
        <v>10</v>
      </c>
      <c r="AY265" s="354">
        <f t="shared" si="118"/>
        <v>-23</v>
      </c>
      <c r="AZ265" s="354">
        <f t="shared" si="118"/>
        <v>5</v>
      </c>
      <c r="BA265" s="354">
        <f t="shared" si="118"/>
        <v>2</v>
      </c>
      <c r="BB265" s="354">
        <f t="shared" si="117"/>
        <v>19</v>
      </c>
      <c r="BC265" s="354">
        <f t="shared" si="117"/>
        <v>-10</v>
      </c>
      <c r="BD265" s="354">
        <f t="shared" si="117"/>
        <v>-4</v>
      </c>
      <c r="BE265" s="354">
        <f t="shared" si="102"/>
        <v>1</v>
      </c>
      <c r="BF265" s="354">
        <f t="shared" si="102"/>
        <v>0</v>
      </c>
      <c r="BG265" s="354">
        <f t="shared" si="102"/>
        <v>-10</v>
      </c>
      <c r="BH265" s="317"/>
      <c r="BI265" s="355">
        <f t="shared" si="99"/>
        <v>1</v>
      </c>
      <c r="BJ265" s="355">
        <f t="shared" si="100"/>
        <v>0</v>
      </c>
      <c r="BK265" s="337">
        <v>343973.58</v>
      </c>
      <c r="BL265" s="129">
        <f t="shared" si="91"/>
        <v>343973.58</v>
      </c>
      <c r="BM265" s="340">
        <v>354663.64222222223</v>
      </c>
      <c r="BN265" s="129">
        <f t="shared" si="92"/>
        <v>354663.64222222223</v>
      </c>
      <c r="BO265" s="339">
        <v>667690.26</v>
      </c>
      <c r="BP265" s="129">
        <f t="shared" si="93"/>
        <v>667690.26</v>
      </c>
      <c r="BQ265" s="339">
        <v>356553.59999999992</v>
      </c>
      <c r="BR265" s="129">
        <f t="shared" si="94"/>
        <v>356553.59999999992</v>
      </c>
      <c r="BS265" s="339">
        <v>863684.48666666681</v>
      </c>
      <c r="BT265" s="129">
        <f t="shared" si="95"/>
        <v>863684.48666666681</v>
      </c>
      <c r="BU265" s="342">
        <v>842839.51111111115</v>
      </c>
      <c r="BV265" s="129">
        <f t="shared" si="96"/>
        <v>842839.51111111115</v>
      </c>
      <c r="BW265" s="343">
        <v>473461.88165333314</v>
      </c>
      <c r="BX265" s="345">
        <f t="shared" si="101"/>
        <v>473461.88165333314</v>
      </c>
      <c r="BY265" s="343">
        <v>234624.44846589383</v>
      </c>
      <c r="BZ265" s="129">
        <f t="shared" si="119"/>
        <v>234624.44846589383</v>
      </c>
      <c r="CA265" s="326"/>
      <c r="CB265" s="325"/>
    </row>
    <row r="266" spans="1:80" x14ac:dyDescent="0.25">
      <c r="A266" s="124" t="s">
        <v>1110</v>
      </c>
      <c r="B266" s="124" t="s">
        <v>1111</v>
      </c>
      <c r="C266" s="319" t="s">
        <v>673</v>
      </c>
      <c r="D266" s="319" t="s">
        <v>611</v>
      </c>
      <c r="E266" s="125" t="s">
        <v>374</v>
      </c>
      <c r="F266" s="331">
        <v>54378.222222222219</v>
      </c>
      <c r="G266" s="348">
        <f t="shared" si="97"/>
        <v>60317</v>
      </c>
      <c r="H266" s="332">
        <v>670</v>
      </c>
      <c r="I266" s="353">
        <f t="shared" si="98"/>
        <v>869</v>
      </c>
      <c r="J266" s="333">
        <v>665.93155555555563</v>
      </c>
      <c r="K266" s="333">
        <v>250</v>
      </c>
      <c r="L266" s="317"/>
      <c r="M266" s="332">
        <v>12061</v>
      </c>
      <c r="N266" s="332">
        <v>13720</v>
      </c>
      <c r="O266" s="332">
        <v>13674</v>
      </c>
      <c r="P266" s="332">
        <v>9328</v>
      </c>
      <c r="Q266" s="332">
        <v>6351</v>
      </c>
      <c r="R266" s="332">
        <v>3494</v>
      </c>
      <c r="S266" s="332">
        <v>1586</v>
      </c>
      <c r="T266" s="332">
        <v>103</v>
      </c>
      <c r="U266" s="332">
        <v>60317</v>
      </c>
      <c r="V266" s="124"/>
      <c r="W266" s="351">
        <f t="shared" si="104"/>
        <v>0.19996021022265698</v>
      </c>
      <c r="X266" s="351">
        <f t="shared" si="105"/>
        <v>0.22746489381103172</v>
      </c>
      <c r="Y266" s="351">
        <f t="shared" si="106"/>
        <v>0.22670225641195682</v>
      </c>
      <c r="Z266" s="351">
        <f t="shared" si="107"/>
        <v>0.15464960127327287</v>
      </c>
      <c r="AA266" s="351">
        <f t="shared" si="108"/>
        <v>0.10529369829401329</v>
      </c>
      <c r="AB266" s="351">
        <f t="shared" si="109"/>
        <v>5.7927284181905597E-2</v>
      </c>
      <c r="AC266" s="351">
        <f t="shared" si="110"/>
        <v>2.6294411194190691E-2</v>
      </c>
      <c r="AD266" s="351">
        <f t="shared" si="111"/>
        <v>1.7076446109720311E-3</v>
      </c>
      <c r="AE266" s="127"/>
      <c r="AF266" s="335">
        <v>43</v>
      </c>
      <c r="AG266" s="335">
        <v>177</v>
      </c>
      <c r="AH266" s="335">
        <v>207</v>
      </c>
      <c r="AI266" s="335">
        <v>169</v>
      </c>
      <c r="AJ266" s="335">
        <v>206</v>
      </c>
      <c r="AK266" s="335">
        <v>80</v>
      </c>
      <c r="AL266" s="335">
        <v>4</v>
      </c>
      <c r="AM266" s="335">
        <v>0</v>
      </c>
      <c r="AN266" s="172">
        <v>886</v>
      </c>
      <c r="AO266" s="124"/>
      <c r="AP266" s="335">
        <v>14</v>
      </c>
      <c r="AQ266" s="335">
        <v>4</v>
      </c>
      <c r="AR266" s="335">
        <v>-1</v>
      </c>
      <c r="AS266" s="335">
        <v>-1</v>
      </c>
      <c r="AT266" s="335">
        <v>-2</v>
      </c>
      <c r="AU266" s="335">
        <v>16</v>
      </c>
      <c r="AV266" s="335">
        <v>-14</v>
      </c>
      <c r="AW266" s="335">
        <v>1</v>
      </c>
      <c r="AX266" s="336">
        <v>17</v>
      </c>
      <c r="AY266" s="354">
        <f t="shared" si="118"/>
        <v>-14</v>
      </c>
      <c r="AZ266" s="354">
        <f t="shared" si="118"/>
        <v>-4</v>
      </c>
      <c r="BA266" s="354">
        <f t="shared" si="118"/>
        <v>1</v>
      </c>
      <c r="BB266" s="354">
        <f t="shared" si="117"/>
        <v>1</v>
      </c>
      <c r="BC266" s="354">
        <f t="shared" si="117"/>
        <v>2</v>
      </c>
      <c r="BD266" s="354">
        <f t="shared" si="117"/>
        <v>-16</v>
      </c>
      <c r="BE266" s="354">
        <f t="shared" si="102"/>
        <v>14</v>
      </c>
      <c r="BF266" s="354">
        <f t="shared" si="102"/>
        <v>-1</v>
      </c>
      <c r="BG266" s="354">
        <f t="shared" si="102"/>
        <v>-17</v>
      </c>
      <c r="BH266" s="317"/>
      <c r="BI266" s="355">
        <f t="shared" si="99"/>
        <v>0.8</v>
      </c>
      <c r="BJ266" s="355">
        <f t="shared" si="100"/>
        <v>0.19999999999999996</v>
      </c>
      <c r="BK266" s="337">
        <v>222215.56799999997</v>
      </c>
      <c r="BL266" s="129">
        <f t="shared" ref="BL266:BL330" si="120">BK266</f>
        <v>222215.56799999997</v>
      </c>
      <c r="BM266" s="340">
        <v>221514.14044444441</v>
      </c>
      <c r="BN266" s="129">
        <f t="shared" ref="BN266:BN330" si="121">BM266</f>
        <v>221514.14044444441</v>
      </c>
      <c r="BO266" s="339">
        <v>325755.56</v>
      </c>
      <c r="BP266" s="129">
        <f t="shared" ref="BP266:BP330" si="122">BO266</f>
        <v>325755.56</v>
      </c>
      <c r="BQ266" s="339">
        <v>569466.02666666673</v>
      </c>
      <c r="BR266" s="129">
        <f t="shared" ref="BR266:BR330" si="123">BQ266</f>
        <v>569466.02666666673</v>
      </c>
      <c r="BS266" s="339">
        <v>346608.78044444451</v>
      </c>
      <c r="BT266" s="129">
        <f t="shared" ref="BT266:BT330" si="124">BS266</f>
        <v>346608.78044444451</v>
      </c>
      <c r="BU266" s="342">
        <v>877840.65600000008</v>
      </c>
      <c r="BV266" s="129">
        <f t="shared" ref="BV266:BV330" si="125">BU266</f>
        <v>877840.65600000008</v>
      </c>
      <c r="BW266" s="343">
        <v>652389.73147022212</v>
      </c>
      <c r="BX266" s="345">
        <f t="shared" si="101"/>
        <v>652389.73147022212</v>
      </c>
      <c r="BY266" s="343">
        <v>774188.90917666501</v>
      </c>
      <c r="BZ266" s="129">
        <f t="shared" si="119"/>
        <v>774188.90917666501</v>
      </c>
      <c r="CA266" s="326"/>
      <c r="CB266" s="325"/>
    </row>
    <row r="267" spans="1:80" x14ac:dyDescent="0.25">
      <c r="A267" s="124" t="s">
        <v>1112</v>
      </c>
      <c r="B267" s="124" t="s">
        <v>1113</v>
      </c>
      <c r="C267" s="319" t="s">
        <v>673</v>
      </c>
      <c r="D267" s="319" t="s">
        <v>611</v>
      </c>
      <c r="E267" s="125" t="s">
        <v>375</v>
      </c>
      <c r="F267" s="331">
        <v>39124.666666666672</v>
      </c>
      <c r="G267" s="348">
        <f t="shared" ref="G267:G331" si="126">U267</f>
        <v>44030</v>
      </c>
      <c r="H267" s="332">
        <v>699</v>
      </c>
      <c r="I267" s="353">
        <f t="shared" ref="I267:I331" si="127">AN267+BG267</f>
        <v>-52</v>
      </c>
      <c r="J267" s="333">
        <v>0</v>
      </c>
      <c r="K267" s="333">
        <v>36</v>
      </c>
      <c r="L267" s="317"/>
      <c r="M267" s="332">
        <v>9574</v>
      </c>
      <c r="N267" s="332">
        <v>10567</v>
      </c>
      <c r="O267" s="332">
        <v>10630</v>
      </c>
      <c r="P267" s="332">
        <v>6177</v>
      </c>
      <c r="Q267" s="332">
        <v>4328</v>
      </c>
      <c r="R267" s="332">
        <v>1952</v>
      </c>
      <c r="S267" s="332">
        <v>770</v>
      </c>
      <c r="T267" s="332">
        <v>32</v>
      </c>
      <c r="U267" s="332">
        <v>44030</v>
      </c>
      <c r="V267" s="124"/>
      <c r="W267" s="351">
        <f t="shared" si="104"/>
        <v>0.21744265273677038</v>
      </c>
      <c r="X267" s="351">
        <f t="shared" si="105"/>
        <v>0.23999545764251648</v>
      </c>
      <c r="Y267" s="351">
        <f t="shared" si="106"/>
        <v>0.24142630024982967</v>
      </c>
      <c r="Z267" s="351">
        <f t="shared" si="107"/>
        <v>0.14029071087894618</v>
      </c>
      <c r="AA267" s="351">
        <f t="shared" si="108"/>
        <v>9.8296615943674767E-2</v>
      </c>
      <c r="AB267" s="351">
        <f t="shared" si="109"/>
        <v>4.4333409039291394E-2</v>
      </c>
      <c r="AC267" s="351">
        <f t="shared" si="110"/>
        <v>1.7488076311605722E-2</v>
      </c>
      <c r="AD267" s="351">
        <f t="shared" si="111"/>
        <v>7.2677719736543266E-4</v>
      </c>
      <c r="AE267" s="127"/>
      <c r="AF267" s="335">
        <v>11</v>
      </c>
      <c r="AG267" s="335">
        <v>17</v>
      </c>
      <c r="AH267" s="335">
        <v>34</v>
      </c>
      <c r="AI267" s="335">
        <v>11</v>
      </c>
      <c r="AJ267" s="335">
        <v>5</v>
      </c>
      <c r="AK267" s="335">
        <v>20</v>
      </c>
      <c r="AL267" s="335">
        <v>2</v>
      </c>
      <c r="AM267" s="335">
        <v>0</v>
      </c>
      <c r="AN267" s="172">
        <v>100</v>
      </c>
      <c r="AO267" s="124"/>
      <c r="AP267" s="335">
        <v>15</v>
      </c>
      <c r="AQ267" s="335">
        <v>34</v>
      </c>
      <c r="AR267" s="335">
        <v>51</v>
      </c>
      <c r="AS267" s="335">
        <v>25</v>
      </c>
      <c r="AT267" s="335">
        <v>6</v>
      </c>
      <c r="AU267" s="335">
        <v>18</v>
      </c>
      <c r="AV267" s="335">
        <v>3</v>
      </c>
      <c r="AW267" s="335">
        <v>0</v>
      </c>
      <c r="AX267" s="336">
        <v>152</v>
      </c>
      <c r="AY267" s="354">
        <f t="shared" si="118"/>
        <v>-15</v>
      </c>
      <c r="AZ267" s="354">
        <f t="shared" si="118"/>
        <v>-34</v>
      </c>
      <c r="BA267" s="354">
        <f t="shared" si="118"/>
        <v>-51</v>
      </c>
      <c r="BB267" s="354">
        <f t="shared" si="117"/>
        <v>-25</v>
      </c>
      <c r="BC267" s="354">
        <f t="shared" si="117"/>
        <v>-6</v>
      </c>
      <c r="BD267" s="354">
        <f t="shared" si="117"/>
        <v>-18</v>
      </c>
      <c r="BE267" s="354">
        <f t="shared" si="102"/>
        <v>-3</v>
      </c>
      <c r="BF267" s="354">
        <f t="shared" si="102"/>
        <v>0</v>
      </c>
      <c r="BG267" s="354">
        <f t="shared" si="102"/>
        <v>-152</v>
      </c>
      <c r="BH267" s="317"/>
      <c r="BI267" s="355">
        <f t="shared" ref="BI267:BI330" si="128">IF(C267="",1,0.8)</f>
        <v>0.8</v>
      </c>
      <c r="BJ267" s="355">
        <f t="shared" ref="BJ267:BJ330" si="129">1-BI267</f>
        <v>0.19999999999999996</v>
      </c>
      <c r="BK267" s="337">
        <v>209038.70933333333</v>
      </c>
      <c r="BL267" s="129">
        <f t="shared" si="120"/>
        <v>209038.70933333333</v>
      </c>
      <c r="BM267" s="340">
        <v>152868.8808888889</v>
      </c>
      <c r="BN267" s="129">
        <f t="shared" si="121"/>
        <v>152868.8808888889</v>
      </c>
      <c r="BO267" s="339">
        <v>60634.997333333333</v>
      </c>
      <c r="BP267" s="129">
        <f t="shared" si="122"/>
        <v>60634.997333333333</v>
      </c>
      <c r="BQ267" s="339">
        <v>310170.13333333342</v>
      </c>
      <c r="BR267" s="129">
        <f t="shared" si="123"/>
        <v>310170.13333333342</v>
      </c>
      <c r="BS267" s="339">
        <v>248411.92888888891</v>
      </c>
      <c r="BT267" s="129">
        <f t="shared" si="124"/>
        <v>248411.92888888891</v>
      </c>
      <c r="BU267" s="342">
        <v>283261.71377777774</v>
      </c>
      <c r="BV267" s="129">
        <f t="shared" si="125"/>
        <v>283261.71377777774</v>
      </c>
      <c r="BW267" s="343">
        <v>43092.110307555507</v>
      </c>
      <c r="BX267" s="345">
        <f t="shared" ref="BX267:BX331" si="130">BW267</f>
        <v>43092.110307555507</v>
      </c>
      <c r="BY267" s="343">
        <v>107322.35521820013</v>
      </c>
      <c r="BZ267" s="129">
        <f t="shared" si="119"/>
        <v>107322.35521820013</v>
      </c>
      <c r="CA267" s="326"/>
      <c r="CB267" s="325"/>
    </row>
    <row r="268" spans="1:80" x14ac:dyDescent="0.25">
      <c r="A268" s="124" t="s">
        <v>1114</v>
      </c>
      <c r="B268" s="124" t="s">
        <v>1115</v>
      </c>
      <c r="C268" s="319" t="s">
        <v>656</v>
      </c>
      <c r="D268" s="319" t="s">
        <v>578</v>
      </c>
      <c r="E268" s="125" t="s">
        <v>376</v>
      </c>
      <c r="F268" s="331">
        <v>34121.111111111109</v>
      </c>
      <c r="G268" s="348">
        <f t="shared" si="126"/>
        <v>37272</v>
      </c>
      <c r="H268" s="332">
        <v>156</v>
      </c>
      <c r="I268" s="353">
        <f t="shared" si="127"/>
        <v>81</v>
      </c>
      <c r="J268" s="333">
        <v>0</v>
      </c>
      <c r="K268" s="333">
        <v>30</v>
      </c>
      <c r="L268" s="317"/>
      <c r="M268" s="332">
        <v>1586</v>
      </c>
      <c r="N268" s="332">
        <v>6440</v>
      </c>
      <c r="O268" s="332">
        <v>21450</v>
      </c>
      <c r="P268" s="332">
        <v>3285</v>
      </c>
      <c r="Q268" s="332">
        <v>3158</v>
      </c>
      <c r="R268" s="332">
        <v>914</v>
      </c>
      <c r="S268" s="332">
        <v>424</v>
      </c>
      <c r="T268" s="332">
        <v>15</v>
      </c>
      <c r="U268" s="332">
        <v>37272</v>
      </c>
      <c r="V268" s="124"/>
      <c r="W268" s="351">
        <f t="shared" si="104"/>
        <v>4.2552049796093581E-2</v>
      </c>
      <c r="X268" s="351">
        <f t="shared" si="105"/>
        <v>0.17278385919725264</v>
      </c>
      <c r="Y268" s="351">
        <f t="shared" si="106"/>
        <v>0.57549903412749515</v>
      </c>
      <c r="Z268" s="351">
        <f t="shared" si="107"/>
        <v>8.813586606567933E-2</v>
      </c>
      <c r="AA268" s="351">
        <f t="shared" si="108"/>
        <v>8.4728482506975747E-2</v>
      </c>
      <c r="AB268" s="351">
        <f t="shared" si="109"/>
        <v>2.4522429705945481E-2</v>
      </c>
      <c r="AC268" s="351">
        <f t="shared" si="110"/>
        <v>1.1375831723545825E-2</v>
      </c>
      <c r="AD268" s="351">
        <f t="shared" si="111"/>
        <v>4.0244687701223436E-4</v>
      </c>
      <c r="AE268" s="127"/>
      <c r="AF268" s="335">
        <v>4</v>
      </c>
      <c r="AG268" s="335">
        <v>19</v>
      </c>
      <c r="AH268" s="335">
        <v>41</v>
      </c>
      <c r="AI268" s="335">
        <v>0</v>
      </c>
      <c r="AJ268" s="335">
        <v>-4</v>
      </c>
      <c r="AK268" s="335">
        <v>5</v>
      </c>
      <c r="AL268" s="335">
        <v>1</v>
      </c>
      <c r="AM268" s="335">
        <v>0</v>
      </c>
      <c r="AN268" s="172">
        <v>66</v>
      </c>
      <c r="AO268" s="124"/>
      <c r="AP268" s="335">
        <v>-2</v>
      </c>
      <c r="AQ268" s="335">
        <v>15</v>
      </c>
      <c r="AR268" s="335">
        <v>-18</v>
      </c>
      <c r="AS268" s="335">
        <v>-4</v>
      </c>
      <c r="AT268" s="335">
        <v>-3</v>
      </c>
      <c r="AU268" s="335">
        <v>1</v>
      </c>
      <c r="AV268" s="335">
        <v>-4</v>
      </c>
      <c r="AW268" s="335">
        <v>0</v>
      </c>
      <c r="AX268" s="336">
        <v>-15</v>
      </c>
      <c r="AY268" s="354">
        <f t="shared" si="118"/>
        <v>2</v>
      </c>
      <c r="AZ268" s="354">
        <f t="shared" si="118"/>
        <v>-15</v>
      </c>
      <c r="BA268" s="354">
        <f t="shared" si="118"/>
        <v>18</v>
      </c>
      <c r="BB268" s="354">
        <f t="shared" si="117"/>
        <v>4</v>
      </c>
      <c r="BC268" s="354">
        <f t="shared" si="117"/>
        <v>3</v>
      </c>
      <c r="BD268" s="354">
        <f t="shared" si="117"/>
        <v>-1</v>
      </c>
      <c r="BE268" s="354">
        <f t="shared" si="102"/>
        <v>4</v>
      </c>
      <c r="BF268" s="354">
        <f t="shared" si="102"/>
        <v>0</v>
      </c>
      <c r="BG268" s="354">
        <f t="shared" si="102"/>
        <v>15</v>
      </c>
      <c r="BH268" s="317"/>
      <c r="BI268" s="355">
        <f t="shared" si="128"/>
        <v>0.8</v>
      </c>
      <c r="BJ268" s="355">
        <f t="shared" si="129"/>
        <v>0.19999999999999996</v>
      </c>
      <c r="BK268" s="337">
        <v>84562.170666666687</v>
      </c>
      <c r="BL268" s="129">
        <f t="shared" si="120"/>
        <v>84562.170666666687</v>
      </c>
      <c r="BM268" s="340">
        <v>495366.34488888888</v>
      </c>
      <c r="BN268" s="129">
        <f t="shared" si="121"/>
        <v>495366.34488888888</v>
      </c>
      <c r="BO268" s="339">
        <v>222712.88444444444</v>
      </c>
      <c r="BP268" s="129">
        <f t="shared" si="122"/>
        <v>222712.88444444444</v>
      </c>
      <c r="BQ268" s="339">
        <v>218423.89333333331</v>
      </c>
      <c r="BR268" s="129">
        <f t="shared" si="123"/>
        <v>218423.89333333331</v>
      </c>
      <c r="BS268" s="339">
        <v>240226.42666666667</v>
      </c>
      <c r="BT268" s="129">
        <f t="shared" si="124"/>
        <v>240226.42666666667</v>
      </c>
      <c r="BU268" s="342">
        <v>275660.80888888892</v>
      </c>
      <c r="BV268" s="129">
        <f t="shared" si="125"/>
        <v>275660.80888888892</v>
      </c>
      <c r="BW268" s="343">
        <v>290969.00022044446</v>
      </c>
      <c r="BX268" s="345">
        <f t="shared" si="130"/>
        <v>290969.00022044446</v>
      </c>
      <c r="BY268" s="343">
        <v>289597.86324700428</v>
      </c>
      <c r="BZ268" s="129">
        <f t="shared" si="119"/>
        <v>289597.86324700428</v>
      </c>
      <c r="CA268" s="326"/>
      <c r="CB268" s="325"/>
    </row>
    <row r="269" spans="1:80" x14ac:dyDescent="0.25">
      <c r="A269" s="124" t="s">
        <v>1116</v>
      </c>
      <c r="B269" s="124" t="s">
        <v>1117</v>
      </c>
      <c r="C269" s="319"/>
      <c r="D269" s="319" t="s">
        <v>559</v>
      </c>
      <c r="E269" s="125" t="s">
        <v>377</v>
      </c>
      <c r="F269" s="331">
        <v>115687.11111111109</v>
      </c>
      <c r="G269" s="348">
        <f t="shared" si="126"/>
        <v>129058</v>
      </c>
      <c r="H269" s="332">
        <v>1108</v>
      </c>
      <c r="I269" s="353">
        <f t="shared" si="127"/>
        <v>858</v>
      </c>
      <c r="J269" s="333">
        <v>358.25155555555551</v>
      </c>
      <c r="K269" s="333">
        <v>336</v>
      </c>
      <c r="L269" s="317"/>
      <c r="M269" s="332">
        <v>31130</v>
      </c>
      <c r="N269" s="332">
        <v>27871</v>
      </c>
      <c r="O269" s="332">
        <v>28120</v>
      </c>
      <c r="P269" s="332">
        <v>19248</v>
      </c>
      <c r="Q269" s="332">
        <v>12790</v>
      </c>
      <c r="R269" s="332">
        <v>6321</v>
      </c>
      <c r="S269" s="332">
        <v>3382</v>
      </c>
      <c r="T269" s="332">
        <v>196</v>
      </c>
      <c r="U269" s="332">
        <v>129058</v>
      </c>
      <c r="V269" s="124"/>
      <c r="W269" s="351">
        <f t="shared" si="104"/>
        <v>0.24120937872894357</v>
      </c>
      <c r="X269" s="351">
        <f t="shared" si="105"/>
        <v>0.21595716654527422</v>
      </c>
      <c r="Y269" s="351">
        <f t="shared" si="106"/>
        <v>0.21788653163693844</v>
      </c>
      <c r="Z269" s="351">
        <f t="shared" si="107"/>
        <v>0.14914224612189869</v>
      </c>
      <c r="AA269" s="351">
        <f t="shared" si="108"/>
        <v>9.9102729005563384E-2</v>
      </c>
      <c r="AB269" s="351">
        <f t="shared" si="109"/>
        <v>4.8977978893210802E-2</v>
      </c>
      <c r="AC269" s="351">
        <f t="shared" si="110"/>
        <v>2.6205272048226379E-2</v>
      </c>
      <c r="AD269" s="351">
        <f t="shared" si="111"/>
        <v>1.5186970199445211E-3</v>
      </c>
      <c r="AE269" s="127"/>
      <c r="AF269" s="335">
        <v>96</v>
      </c>
      <c r="AG269" s="335">
        <v>269</v>
      </c>
      <c r="AH269" s="335">
        <v>160</v>
      </c>
      <c r="AI269" s="335">
        <v>88</v>
      </c>
      <c r="AJ269" s="335">
        <v>119</v>
      </c>
      <c r="AK269" s="335">
        <v>82</v>
      </c>
      <c r="AL269" s="335">
        <v>27</v>
      </c>
      <c r="AM269" s="335">
        <v>6</v>
      </c>
      <c r="AN269" s="172">
        <v>847</v>
      </c>
      <c r="AO269" s="124"/>
      <c r="AP269" s="335">
        <v>-23</v>
      </c>
      <c r="AQ269" s="335">
        <v>12</v>
      </c>
      <c r="AR269" s="335">
        <v>-3</v>
      </c>
      <c r="AS269" s="335">
        <v>-16</v>
      </c>
      <c r="AT269" s="335">
        <v>5</v>
      </c>
      <c r="AU269" s="335">
        <v>5</v>
      </c>
      <c r="AV269" s="335">
        <v>10</v>
      </c>
      <c r="AW269" s="335">
        <v>-1</v>
      </c>
      <c r="AX269" s="336">
        <v>-11</v>
      </c>
      <c r="AY269" s="354">
        <f t="shared" si="118"/>
        <v>23</v>
      </c>
      <c r="AZ269" s="354">
        <f t="shared" si="118"/>
        <v>-12</v>
      </c>
      <c r="BA269" s="354">
        <f t="shared" si="118"/>
        <v>3</v>
      </c>
      <c r="BB269" s="354">
        <f t="shared" si="117"/>
        <v>16</v>
      </c>
      <c r="BC269" s="354">
        <f t="shared" si="117"/>
        <v>-5</v>
      </c>
      <c r="BD269" s="354">
        <f t="shared" si="117"/>
        <v>-5</v>
      </c>
      <c r="BE269" s="354">
        <f t="shared" si="117"/>
        <v>-10</v>
      </c>
      <c r="BF269" s="354">
        <f t="shared" si="117"/>
        <v>1</v>
      </c>
      <c r="BG269" s="354">
        <f t="shared" si="117"/>
        <v>11</v>
      </c>
      <c r="BH269" s="317"/>
      <c r="BI269" s="355">
        <f t="shared" si="128"/>
        <v>1</v>
      </c>
      <c r="BJ269" s="355">
        <f t="shared" si="129"/>
        <v>0</v>
      </c>
      <c r="BK269" s="337">
        <v>322225.3666666667</v>
      </c>
      <c r="BL269" s="129">
        <f t="shared" si="120"/>
        <v>322225.3666666667</v>
      </c>
      <c r="BM269" s="340">
        <v>328113.39444444439</v>
      </c>
      <c r="BN269" s="129">
        <f t="shared" si="121"/>
        <v>328113.39444444439</v>
      </c>
      <c r="BO269" s="339">
        <v>523737.66111111111</v>
      </c>
      <c r="BP269" s="129">
        <f t="shared" si="122"/>
        <v>523737.66111111111</v>
      </c>
      <c r="BQ269" s="339">
        <v>672825.73333333328</v>
      </c>
      <c r="BR269" s="129">
        <f t="shared" si="123"/>
        <v>672825.73333333328</v>
      </c>
      <c r="BS269" s="339">
        <v>478836.12</v>
      </c>
      <c r="BT269" s="129">
        <f t="shared" si="124"/>
        <v>478836.12</v>
      </c>
      <c r="BU269" s="342">
        <v>936487.34666666656</v>
      </c>
      <c r="BV269" s="129">
        <f t="shared" si="125"/>
        <v>936487.34666666656</v>
      </c>
      <c r="BW269" s="343">
        <v>31500</v>
      </c>
      <c r="BX269" s="345">
        <f t="shared" si="130"/>
        <v>31500</v>
      </c>
      <c r="BY269" s="343">
        <v>107491.84972986467</v>
      </c>
      <c r="BZ269" s="129">
        <f t="shared" si="119"/>
        <v>107491.84972986467</v>
      </c>
      <c r="CA269" s="326"/>
      <c r="CB269" s="325"/>
    </row>
    <row r="270" spans="1:80" x14ac:dyDescent="0.25">
      <c r="A270" s="124" t="s">
        <v>1118</v>
      </c>
      <c r="B270" s="124" t="s">
        <v>1119</v>
      </c>
      <c r="C270" s="319"/>
      <c r="D270" s="319" t="s">
        <v>733</v>
      </c>
      <c r="E270" s="125" t="s">
        <v>378</v>
      </c>
      <c r="F270" s="331">
        <v>71459.333333333328</v>
      </c>
      <c r="G270" s="348">
        <f t="shared" si="126"/>
        <v>86901</v>
      </c>
      <c r="H270" s="332">
        <v>938</v>
      </c>
      <c r="I270" s="353">
        <f t="shared" si="127"/>
        <v>927</v>
      </c>
      <c r="J270" s="333">
        <v>656.05155555555552</v>
      </c>
      <c r="K270" s="333">
        <v>140</v>
      </c>
      <c r="L270" s="317"/>
      <c r="M270" s="332">
        <v>35096</v>
      </c>
      <c r="N270" s="332">
        <v>16685</v>
      </c>
      <c r="O270" s="332">
        <v>15824</v>
      </c>
      <c r="P270" s="332">
        <v>9683</v>
      </c>
      <c r="Q270" s="332">
        <v>5699</v>
      </c>
      <c r="R270" s="332">
        <v>2459</v>
      </c>
      <c r="S270" s="332">
        <v>1330</v>
      </c>
      <c r="T270" s="332">
        <v>125</v>
      </c>
      <c r="U270" s="332">
        <v>86901</v>
      </c>
      <c r="V270" s="124"/>
      <c r="W270" s="351">
        <f t="shared" si="104"/>
        <v>0.40386186580131411</v>
      </c>
      <c r="X270" s="351">
        <f t="shared" si="105"/>
        <v>0.19200009205877952</v>
      </c>
      <c r="Y270" s="351">
        <f t="shared" si="106"/>
        <v>0.18209226591178468</v>
      </c>
      <c r="Z270" s="351">
        <f t="shared" si="107"/>
        <v>0.11142564527450777</v>
      </c>
      <c r="AA270" s="351">
        <f t="shared" si="108"/>
        <v>6.5580373068204051E-2</v>
      </c>
      <c r="AB270" s="351">
        <f t="shared" si="109"/>
        <v>2.8296567358258248E-2</v>
      </c>
      <c r="AC270" s="351">
        <f t="shared" si="110"/>
        <v>1.5304772096983924E-2</v>
      </c>
      <c r="AD270" s="351">
        <f t="shared" si="111"/>
        <v>1.438418430167662E-3</v>
      </c>
      <c r="AE270" s="127"/>
      <c r="AF270" s="335">
        <v>86</v>
      </c>
      <c r="AG270" s="335">
        <v>221</v>
      </c>
      <c r="AH270" s="335">
        <v>134</v>
      </c>
      <c r="AI270" s="335">
        <v>154</v>
      </c>
      <c r="AJ270" s="335">
        <v>174</v>
      </c>
      <c r="AK270" s="335">
        <v>108</v>
      </c>
      <c r="AL270" s="335">
        <v>32</v>
      </c>
      <c r="AM270" s="335">
        <v>2</v>
      </c>
      <c r="AN270" s="172">
        <v>911</v>
      </c>
      <c r="AO270" s="124"/>
      <c r="AP270" s="335">
        <v>-9</v>
      </c>
      <c r="AQ270" s="335">
        <v>-5</v>
      </c>
      <c r="AR270" s="335">
        <v>9</v>
      </c>
      <c r="AS270" s="335">
        <v>-7</v>
      </c>
      <c r="AT270" s="335">
        <v>-4</v>
      </c>
      <c r="AU270" s="335">
        <v>-1</v>
      </c>
      <c r="AV270" s="335">
        <v>1</v>
      </c>
      <c r="AW270" s="335">
        <v>0</v>
      </c>
      <c r="AX270" s="336">
        <v>-16</v>
      </c>
      <c r="AY270" s="354">
        <f t="shared" si="118"/>
        <v>9</v>
      </c>
      <c r="AZ270" s="354">
        <f t="shared" si="118"/>
        <v>5</v>
      </c>
      <c r="BA270" s="354">
        <f t="shared" si="118"/>
        <v>-9</v>
      </c>
      <c r="BB270" s="354">
        <f t="shared" si="117"/>
        <v>7</v>
      </c>
      <c r="BC270" s="354">
        <f t="shared" si="117"/>
        <v>4</v>
      </c>
      <c r="BD270" s="354">
        <f t="shared" si="117"/>
        <v>1</v>
      </c>
      <c r="BE270" s="354">
        <f t="shared" si="117"/>
        <v>-1</v>
      </c>
      <c r="BF270" s="354">
        <f t="shared" si="117"/>
        <v>0</v>
      </c>
      <c r="BG270" s="354">
        <f t="shared" si="117"/>
        <v>16</v>
      </c>
      <c r="BH270" s="317"/>
      <c r="BI270" s="355">
        <f t="shared" si="128"/>
        <v>1</v>
      </c>
      <c r="BJ270" s="355">
        <f t="shared" si="129"/>
        <v>0</v>
      </c>
      <c r="BK270" s="337">
        <v>771262.00666666683</v>
      </c>
      <c r="BL270" s="129">
        <f t="shared" si="120"/>
        <v>771262.00666666683</v>
      </c>
      <c r="BM270" s="340">
        <v>549869.71888888883</v>
      </c>
      <c r="BN270" s="129">
        <f t="shared" si="121"/>
        <v>549869.71888888883</v>
      </c>
      <c r="BO270" s="339">
        <v>933420.31333333335</v>
      </c>
      <c r="BP270" s="129">
        <f t="shared" si="122"/>
        <v>933420.31333333335</v>
      </c>
      <c r="BQ270" s="339">
        <v>825786.13333333342</v>
      </c>
      <c r="BR270" s="129">
        <f t="shared" si="123"/>
        <v>825786.13333333342</v>
      </c>
      <c r="BS270" s="339">
        <v>790758.19555555563</v>
      </c>
      <c r="BT270" s="129">
        <f t="shared" si="124"/>
        <v>790758.19555555563</v>
      </c>
      <c r="BU270" s="342">
        <v>789399.27111111116</v>
      </c>
      <c r="BV270" s="129">
        <f t="shared" si="125"/>
        <v>789399.27111111116</v>
      </c>
      <c r="BW270" s="343">
        <v>311668.28691555554</v>
      </c>
      <c r="BX270" s="345">
        <f t="shared" si="130"/>
        <v>311668.28691555554</v>
      </c>
      <c r="BY270" s="343">
        <v>754661.18743701372</v>
      </c>
      <c r="BZ270" s="129">
        <f t="shared" si="119"/>
        <v>754661.18743701372</v>
      </c>
      <c r="CA270" s="326"/>
      <c r="CB270" s="325"/>
    </row>
    <row r="271" spans="1:80" x14ac:dyDescent="0.25">
      <c r="A271" s="124" t="s">
        <v>1120</v>
      </c>
      <c r="B271" s="124" t="s">
        <v>1121</v>
      </c>
      <c r="C271" s="319"/>
      <c r="D271" s="319" t="s">
        <v>611</v>
      </c>
      <c r="E271" s="125" t="s">
        <v>379</v>
      </c>
      <c r="F271" s="331">
        <v>85146.777777777781</v>
      </c>
      <c r="G271" s="348">
        <f t="shared" si="126"/>
        <v>116056</v>
      </c>
      <c r="H271" s="332">
        <v>1865</v>
      </c>
      <c r="I271" s="353">
        <f t="shared" si="127"/>
        <v>78</v>
      </c>
      <c r="J271" s="333">
        <v>0</v>
      </c>
      <c r="K271" s="333">
        <v>203</v>
      </c>
      <c r="L271" s="317"/>
      <c r="M271" s="332">
        <v>69252</v>
      </c>
      <c r="N271" s="332">
        <v>24442</v>
      </c>
      <c r="O271" s="332">
        <v>15143</v>
      </c>
      <c r="P271" s="332">
        <v>4764</v>
      </c>
      <c r="Q271" s="332">
        <v>1773</v>
      </c>
      <c r="R271" s="332">
        <v>488</v>
      </c>
      <c r="S271" s="332">
        <v>152</v>
      </c>
      <c r="T271" s="332">
        <v>42</v>
      </c>
      <c r="U271" s="332">
        <v>116056</v>
      </c>
      <c r="V271" s="124"/>
      <c r="W271" s="351">
        <f t="shared" si="104"/>
        <v>0.5967119321706762</v>
      </c>
      <c r="X271" s="351">
        <f t="shared" si="105"/>
        <v>0.21060522506376231</v>
      </c>
      <c r="Y271" s="351">
        <f t="shared" si="106"/>
        <v>0.13048011304887297</v>
      </c>
      <c r="Z271" s="351">
        <f t="shared" si="107"/>
        <v>4.1049148686840835E-2</v>
      </c>
      <c r="AA271" s="351">
        <f t="shared" si="108"/>
        <v>1.5277107603226028E-2</v>
      </c>
      <c r="AB271" s="351">
        <f t="shared" si="109"/>
        <v>4.2048666161163574E-3</v>
      </c>
      <c r="AC271" s="351">
        <f t="shared" si="110"/>
        <v>1.3097125525608328E-3</v>
      </c>
      <c r="AD271" s="351">
        <f t="shared" si="111"/>
        <v>3.6189425794444063E-4</v>
      </c>
      <c r="AE271" s="127"/>
      <c r="AF271" s="335">
        <v>100</v>
      </c>
      <c r="AG271" s="335">
        <v>85</v>
      </c>
      <c r="AH271" s="335">
        <v>113</v>
      </c>
      <c r="AI271" s="335">
        <v>66</v>
      </c>
      <c r="AJ271" s="335">
        <v>36</v>
      </c>
      <c r="AK271" s="335">
        <v>15</v>
      </c>
      <c r="AL271" s="335">
        <v>10</v>
      </c>
      <c r="AM271" s="335">
        <v>0</v>
      </c>
      <c r="AN271" s="172">
        <v>425</v>
      </c>
      <c r="AO271" s="124"/>
      <c r="AP271" s="335">
        <v>202</v>
      </c>
      <c r="AQ271" s="335">
        <v>65</v>
      </c>
      <c r="AR271" s="335">
        <v>57</v>
      </c>
      <c r="AS271" s="335">
        <v>9</v>
      </c>
      <c r="AT271" s="335">
        <v>3</v>
      </c>
      <c r="AU271" s="335">
        <v>6</v>
      </c>
      <c r="AV271" s="335">
        <v>1</v>
      </c>
      <c r="AW271" s="335">
        <v>4</v>
      </c>
      <c r="AX271" s="336">
        <v>347</v>
      </c>
      <c r="AY271" s="354">
        <f t="shared" si="118"/>
        <v>-202</v>
      </c>
      <c r="AZ271" s="354">
        <f t="shared" si="118"/>
        <v>-65</v>
      </c>
      <c r="BA271" s="354">
        <f t="shared" si="118"/>
        <v>-57</v>
      </c>
      <c r="BB271" s="354">
        <f t="shared" si="117"/>
        <v>-9</v>
      </c>
      <c r="BC271" s="354">
        <f t="shared" si="117"/>
        <v>-3</v>
      </c>
      <c r="BD271" s="354">
        <f t="shared" si="117"/>
        <v>-6</v>
      </c>
      <c r="BE271" s="354">
        <f t="shared" si="117"/>
        <v>-1</v>
      </c>
      <c r="BF271" s="354">
        <f t="shared" si="117"/>
        <v>-4</v>
      </c>
      <c r="BG271" s="354">
        <f t="shared" si="117"/>
        <v>-347</v>
      </c>
      <c r="BH271" s="317"/>
      <c r="BI271" s="355">
        <f t="shared" si="128"/>
        <v>1</v>
      </c>
      <c r="BJ271" s="355">
        <f t="shared" si="129"/>
        <v>0</v>
      </c>
      <c r="BK271" s="337">
        <v>1105640.7866666664</v>
      </c>
      <c r="BL271" s="129">
        <f t="shared" si="120"/>
        <v>1105640.7866666664</v>
      </c>
      <c r="BM271" s="340">
        <v>524529.2733333332</v>
      </c>
      <c r="BN271" s="129">
        <f t="shared" si="121"/>
        <v>524529.2733333332</v>
      </c>
      <c r="BO271" s="339">
        <v>138741.66222222225</v>
      </c>
      <c r="BP271" s="129">
        <f t="shared" si="122"/>
        <v>138741.66222222225</v>
      </c>
      <c r="BQ271" s="339">
        <v>589114.79999999993</v>
      </c>
      <c r="BR271" s="129">
        <f t="shared" si="123"/>
        <v>589114.79999999993</v>
      </c>
      <c r="BS271" s="339">
        <v>779306.04444444447</v>
      </c>
      <c r="BT271" s="129">
        <f t="shared" si="124"/>
        <v>779306.04444444447</v>
      </c>
      <c r="BU271" s="342">
        <v>616932.04222222208</v>
      </c>
      <c r="BV271" s="129">
        <f t="shared" si="125"/>
        <v>616932.04222222208</v>
      </c>
      <c r="BW271" s="343">
        <v>202437.49937777768</v>
      </c>
      <c r="BX271" s="345">
        <f t="shared" si="130"/>
        <v>202437.49937777768</v>
      </c>
      <c r="BY271" s="366">
        <v>281437.58597956877</v>
      </c>
      <c r="BZ271" s="129">
        <f t="shared" si="119"/>
        <v>281437.58597956877</v>
      </c>
      <c r="CA271" s="326"/>
      <c r="CB271" s="325"/>
    </row>
    <row r="272" spans="1:80" x14ac:dyDescent="0.25">
      <c r="A272" s="124" t="s">
        <v>1122</v>
      </c>
      <c r="B272" s="124" t="s">
        <v>1123</v>
      </c>
      <c r="C272" s="319" t="s">
        <v>972</v>
      </c>
      <c r="D272" s="319" t="s">
        <v>611</v>
      </c>
      <c r="E272" s="125" t="s">
        <v>380</v>
      </c>
      <c r="F272" s="331">
        <v>61283.000000000007</v>
      </c>
      <c r="G272" s="348">
        <f t="shared" si="126"/>
        <v>59069</v>
      </c>
      <c r="H272" s="332">
        <v>801</v>
      </c>
      <c r="I272" s="353">
        <f t="shared" si="127"/>
        <v>1011</v>
      </c>
      <c r="J272" s="333">
        <v>893.86799999999994</v>
      </c>
      <c r="K272" s="333">
        <v>453</v>
      </c>
      <c r="L272" s="317"/>
      <c r="M272" s="332">
        <v>3517</v>
      </c>
      <c r="N272" s="332">
        <v>8081</v>
      </c>
      <c r="O272" s="332">
        <v>16425</v>
      </c>
      <c r="P272" s="332">
        <v>9892</v>
      </c>
      <c r="Q272" s="332">
        <v>9332</v>
      </c>
      <c r="R272" s="332">
        <v>5743</v>
      </c>
      <c r="S272" s="332">
        <v>5178</v>
      </c>
      <c r="T272" s="332">
        <v>901</v>
      </c>
      <c r="U272" s="332">
        <v>59069</v>
      </c>
      <c r="V272" s="124"/>
      <c r="W272" s="351">
        <f t="shared" si="104"/>
        <v>5.9540537337689818E-2</v>
      </c>
      <c r="X272" s="351">
        <f t="shared" si="105"/>
        <v>0.13680610811085342</v>
      </c>
      <c r="Y272" s="351">
        <f t="shared" si="106"/>
        <v>0.27806463627283345</v>
      </c>
      <c r="Z272" s="351">
        <f t="shared" si="107"/>
        <v>0.16746516785454299</v>
      </c>
      <c r="AA272" s="351">
        <f t="shared" si="108"/>
        <v>0.15798472972286648</v>
      </c>
      <c r="AB272" s="351">
        <f t="shared" si="109"/>
        <v>9.7225278911103968E-2</v>
      </c>
      <c r="AC272" s="351">
        <f t="shared" si="110"/>
        <v>8.7660194010394626E-2</v>
      </c>
      <c r="AD272" s="351">
        <f t="shared" si="111"/>
        <v>1.5253347779715248E-2</v>
      </c>
      <c r="AE272" s="127"/>
      <c r="AF272" s="335">
        <v>43</v>
      </c>
      <c r="AG272" s="335">
        <v>172</v>
      </c>
      <c r="AH272" s="335">
        <v>302</v>
      </c>
      <c r="AI272" s="335">
        <v>189</v>
      </c>
      <c r="AJ272" s="335">
        <v>159</v>
      </c>
      <c r="AK272" s="335">
        <v>205</v>
      </c>
      <c r="AL272" s="335">
        <v>126</v>
      </c>
      <c r="AM272" s="335">
        <v>4</v>
      </c>
      <c r="AN272" s="172">
        <v>1200</v>
      </c>
      <c r="AO272" s="124"/>
      <c r="AP272" s="335">
        <v>13</v>
      </c>
      <c r="AQ272" s="335">
        <v>58</v>
      </c>
      <c r="AR272" s="335">
        <v>51</v>
      </c>
      <c r="AS272" s="335">
        <v>18</v>
      </c>
      <c r="AT272" s="335">
        <v>1</v>
      </c>
      <c r="AU272" s="335">
        <v>42</v>
      </c>
      <c r="AV272" s="335">
        <v>5</v>
      </c>
      <c r="AW272" s="335">
        <v>1</v>
      </c>
      <c r="AX272" s="336">
        <v>189</v>
      </c>
      <c r="AY272" s="354">
        <f t="shared" si="118"/>
        <v>-13</v>
      </c>
      <c r="AZ272" s="354">
        <f t="shared" si="118"/>
        <v>-58</v>
      </c>
      <c r="BA272" s="354">
        <f t="shared" si="118"/>
        <v>-51</v>
      </c>
      <c r="BB272" s="354">
        <f t="shared" si="117"/>
        <v>-18</v>
      </c>
      <c r="BC272" s="354">
        <f t="shared" si="117"/>
        <v>-1</v>
      </c>
      <c r="BD272" s="354">
        <f t="shared" si="117"/>
        <v>-42</v>
      </c>
      <c r="BE272" s="354">
        <f t="shared" si="117"/>
        <v>-5</v>
      </c>
      <c r="BF272" s="354">
        <f t="shared" si="117"/>
        <v>-1</v>
      </c>
      <c r="BG272" s="354">
        <f t="shared" si="117"/>
        <v>-189</v>
      </c>
      <c r="BH272" s="317"/>
      <c r="BI272" s="355">
        <f t="shared" si="128"/>
        <v>0.8</v>
      </c>
      <c r="BJ272" s="355">
        <f t="shared" si="129"/>
        <v>0.19999999999999996</v>
      </c>
      <c r="BK272" s="337">
        <v>217737.99466666669</v>
      </c>
      <c r="BL272" s="129">
        <f t="shared" si="120"/>
        <v>217737.99466666669</v>
      </c>
      <c r="BM272" s="340">
        <v>379257.36355555558</v>
      </c>
      <c r="BN272" s="129">
        <f t="shared" si="121"/>
        <v>379257.36355555558</v>
      </c>
      <c r="BO272" s="339">
        <v>484846.51022222231</v>
      </c>
      <c r="BP272" s="129">
        <f t="shared" si="122"/>
        <v>484846.51022222231</v>
      </c>
      <c r="BQ272" s="339">
        <v>522365.22666666668</v>
      </c>
      <c r="BR272" s="129">
        <f t="shared" si="123"/>
        <v>522365.22666666668</v>
      </c>
      <c r="BS272" s="339">
        <v>643203.11822222231</v>
      </c>
      <c r="BT272" s="129">
        <f t="shared" si="124"/>
        <v>643203.11822222231</v>
      </c>
      <c r="BU272" s="342">
        <v>788275.12711111119</v>
      </c>
      <c r="BV272" s="129">
        <f t="shared" si="125"/>
        <v>788275.12711111119</v>
      </c>
      <c r="BW272" s="343">
        <v>884691.16347733326</v>
      </c>
      <c r="BX272" s="345">
        <f t="shared" si="130"/>
        <v>884691.16347733326</v>
      </c>
      <c r="BY272" s="343">
        <v>1483120.0409146694</v>
      </c>
      <c r="BZ272" s="129">
        <f t="shared" si="119"/>
        <v>1483120.0409146694</v>
      </c>
      <c r="CA272" s="326"/>
      <c r="CB272" s="325"/>
    </row>
    <row r="273" spans="1:80" x14ac:dyDescent="0.25">
      <c r="A273" s="124" t="s">
        <v>1124</v>
      </c>
      <c r="B273" s="124" t="s">
        <v>1125</v>
      </c>
      <c r="C273" s="319" t="s">
        <v>688</v>
      </c>
      <c r="D273" s="319" t="s">
        <v>604</v>
      </c>
      <c r="E273" s="125" t="s">
        <v>381</v>
      </c>
      <c r="F273" s="331">
        <v>50827.888888888891</v>
      </c>
      <c r="G273" s="348">
        <f t="shared" si="126"/>
        <v>53158</v>
      </c>
      <c r="H273" s="332">
        <v>611</v>
      </c>
      <c r="I273" s="353">
        <f t="shared" si="127"/>
        <v>316</v>
      </c>
      <c r="J273" s="333">
        <v>135.91066666666666</v>
      </c>
      <c r="K273" s="333">
        <v>132</v>
      </c>
      <c r="L273" s="317"/>
      <c r="M273" s="332">
        <v>7495</v>
      </c>
      <c r="N273" s="332">
        <v>12351</v>
      </c>
      <c r="O273" s="332">
        <v>12114</v>
      </c>
      <c r="P273" s="332">
        <v>7952</v>
      </c>
      <c r="Q273" s="332">
        <v>6500</v>
      </c>
      <c r="R273" s="332">
        <v>3965</v>
      </c>
      <c r="S273" s="332">
        <v>2533</v>
      </c>
      <c r="T273" s="332">
        <v>248</v>
      </c>
      <c r="U273" s="332">
        <v>53158</v>
      </c>
      <c r="V273" s="124"/>
      <c r="W273" s="351">
        <f t="shared" si="104"/>
        <v>0.14099477030738553</v>
      </c>
      <c r="X273" s="351">
        <f t="shared" si="105"/>
        <v>0.23234508446517926</v>
      </c>
      <c r="Y273" s="351">
        <f t="shared" si="106"/>
        <v>0.22788667745212385</v>
      </c>
      <c r="Z273" s="351">
        <f t="shared" si="107"/>
        <v>0.14959178298656833</v>
      </c>
      <c r="AA273" s="351">
        <f t="shared" si="108"/>
        <v>0.12227698559012755</v>
      </c>
      <c r="AB273" s="351">
        <f t="shared" si="109"/>
        <v>7.4588961209977808E-2</v>
      </c>
      <c r="AC273" s="351">
        <f t="shared" si="110"/>
        <v>4.7650400692275857E-2</v>
      </c>
      <c r="AD273" s="351">
        <f t="shared" si="111"/>
        <v>4.6653372963617896E-3</v>
      </c>
      <c r="AE273" s="127"/>
      <c r="AF273" s="335">
        <v>68</v>
      </c>
      <c r="AG273" s="335">
        <v>54</v>
      </c>
      <c r="AH273" s="335">
        <v>69</v>
      </c>
      <c r="AI273" s="335">
        <v>76</v>
      </c>
      <c r="AJ273" s="335">
        <v>72</v>
      </c>
      <c r="AK273" s="335">
        <v>63</v>
      </c>
      <c r="AL273" s="335">
        <v>12</v>
      </c>
      <c r="AM273" s="335">
        <v>2</v>
      </c>
      <c r="AN273" s="172">
        <v>416</v>
      </c>
      <c r="AO273" s="124"/>
      <c r="AP273" s="335">
        <v>17</v>
      </c>
      <c r="AQ273" s="335">
        <v>33</v>
      </c>
      <c r="AR273" s="335">
        <v>26</v>
      </c>
      <c r="AS273" s="335">
        <v>2</v>
      </c>
      <c r="AT273" s="335">
        <v>24</v>
      </c>
      <c r="AU273" s="335">
        <v>-3</v>
      </c>
      <c r="AV273" s="335">
        <v>2</v>
      </c>
      <c r="AW273" s="335">
        <v>-1</v>
      </c>
      <c r="AX273" s="336">
        <v>100</v>
      </c>
      <c r="AY273" s="354">
        <f t="shared" si="118"/>
        <v>-17</v>
      </c>
      <c r="AZ273" s="354">
        <f t="shared" si="118"/>
        <v>-33</v>
      </c>
      <c r="BA273" s="354">
        <f t="shared" si="118"/>
        <v>-26</v>
      </c>
      <c r="BB273" s="354">
        <f t="shared" si="117"/>
        <v>-2</v>
      </c>
      <c r="BC273" s="354">
        <f t="shared" si="117"/>
        <v>-24</v>
      </c>
      <c r="BD273" s="354">
        <f t="shared" si="117"/>
        <v>3</v>
      </c>
      <c r="BE273" s="354">
        <f t="shared" si="117"/>
        <v>-2</v>
      </c>
      <c r="BF273" s="354">
        <f t="shared" si="117"/>
        <v>1</v>
      </c>
      <c r="BG273" s="354">
        <f t="shared" si="117"/>
        <v>-100</v>
      </c>
      <c r="BH273" s="317"/>
      <c r="BI273" s="355">
        <f t="shared" si="128"/>
        <v>0.8</v>
      </c>
      <c r="BJ273" s="355">
        <f t="shared" si="129"/>
        <v>0.19999999999999996</v>
      </c>
      <c r="BK273" s="337">
        <v>349634.51200000005</v>
      </c>
      <c r="BL273" s="129">
        <f t="shared" si="120"/>
        <v>349634.51200000005</v>
      </c>
      <c r="BM273" s="340">
        <v>379931.18822988507</v>
      </c>
      <c r="BN273" s="129">
        <f t="shared" si="121"/>
        <v>379931.18822988507</v>
      </c>
      <c r="BO273" s="339">
        <v>404364.38488888892</v>
      </c>
      <c r="BP273" s="129">
        <f t="shared" si="122"/>
        <v>404364.38488888892</v>
      </c>
      <c r="BQ273" s="339">
        <v>476175.14666666673</v>
      </c>
      <c r="BR273" s="129">
        <f t="shared" si="123"/>
        <v>476175.14666666673</v>
      </c>
      <c r="BS273" s="339">
        <v>666875.66933333327</v>
      </c>
      <c r="BT273" s="129">
        <f t="shared" si="124"/>
        <v>666875.66933333327</v>
      </c>
      <c r="BU273" s="342">
        <v>933074.82488888898</v>
      </c>
      <c r="BV273" s="129">
        <f t="shared" si="125"/>
        <v>933074.82488888898</v>
      </c>
      <c r="BW273" s="343">
        <v>237855.90102755558</v>
      </c>
      <c r="BX273" s="345">
        <f t="shared" si="130"/>
        <v>237855.90102755558</v>
      </c>
      <c r="BY273" s="343">
        <v>336243.48879490962</v>
      </c>
      <c r="BZ273" s="129">
        <f t="shared" si="119"/>
        <v>336243.48879490962</v>
      </c>
      <c r="CA273" s="326"/>
      <c r="CB273" s="325"/>
    </row>
    <row r="274" spans="1:80" x14ac:dyDescent="0.25">
      <c r="A274" s="124" t="s">
        <v>1126</v>
      </c>
      <c r="B274" s="124" t="s">
        <v>1127</v>
      </c>
      <c r="C274" s="319" t="s">
        <v>577</v>
      </c>
      <c r="D274" s="319" t="s">
        <v>578</v>
      </c>
      <c r="E274" s="125" t="s">
        <v>382</v>
      </c>
      <c r="F274" s="331">
        <v>57952.555555555562</v>
      </c>
      <c r="G274" s="348">
        <f t="shared" si="126"/>
        <v>61044</v>
      </c>
      <c r="H274" s="332">
        <v>590</v>
      </c>
      <c r="I274" s="353">
        <f t="shared" si="127"/>
        <v>551</v>
      </c>
      <c r="J274" s="333">
        <v>323.85644444444449</v>
      </c>
      <c r="K274" s="333">
        <v>146</v>
      </c>
      <c r="L274" s="317"/>
      <c r="M274" s="332">
        <v>8059</v>
      </c>
      <c r="N274" s="332">
        <v>14819</v>
      </c>
      <c r="O274" s="332">
        <v>12153</v>
      </c>
      <c r="P274" s="332">
        <v>11355</v>
      </c>
      <c r="Q274" s="332">
        <v>7997</v>
      </c>
      <c r="R274" s="332">
        <v>4208</v>
      </c>
      <c r="S274" s="332">
        <v>2263</v>
      </c>
      <c r="T274" s="332">
        <v>190</v>
      </c>
      <c r="U274" s="332">
        <v>61044</v>
      </c>
      <c r="V274" s="124"/>
      <c r="W274" s="351">
        <f t="shared" si="104"/>
        <v>0.1320195268986305</v>
      </c>
      <c r="X274" s="351">
        <f t="shared" si="105"/>
        <v>0.24275932114540333</v>
      </c>
      <c r="Y274" s="351">
        <f t="shared" si="106"/>
        <v>0.19908590524867309</v>
      </c>
      <c r="Z274" s="351">
        <f t="shared" si="107"/>
        <v>0.18601336740711619</v>
      </c>
      <c r="AA274" s="351">
        <f t="shared" si="108"/>
        <v>0.1310038660638228</v>
      </c>
      <c r="AB274" s="351">
        <f t="shared" si="109"/>
        <v>6.8933883755979294E-2</v>
      </c>
      <c r="AC274" s="351">
        <f t="shared" si="110"/>
        <v>3.7071620470480307E-2</v>
      </c>
      <c r="AD274" s="351">
        <f t="shared" si="111"/>
        <v>3.1125090098945022E-3</v>
      </c>
      <c r="AE274" s="127"/>
      <c r="AF274" s="335">
        <v>70</v>
      </c>
      <c r="AG274" s="335">
        <v>87</v>
      </c>
      <c r="AH274" s="335">
        <v>177</v>
      </c>
      <c r="AI274" s="335">
        <v>129</v>
      </c>
      <c r="AJ274" s="335">
        <v>70</v>
      </c>
      <c r="AK274" s="335">
        <v>65</v>
      </c>
      <c r="AL274" s="335">
        <v>24</v>
      </c>
      <c r="AM274" s="335">
        <v>0</v>
      </c>
      <c r="AN274" s="172">
        <v>622</v>
      </c>
      <c r="AO274" s="124"/>
      <c r="AP274" s="335">
        <v>10</v>
      </c>
      <c r="AQ274" s="335">
        <v>25</v>
      </c>
      <c r="AR274" s="335">
        <v>3</v>
      </c>
      <c r="AS274" s="335">
        <v>15</v>
      </c>
      <c r="AT274" s="335">
        <v>26</v>
      </c>
      <c r="AU274" s="335">
        <v>-13</v>
      </c>
      <c r="AV274" s="335">
        <v>7</v>
      </c>
      <c r="AW274" s="335">
        <v>-2</v>
      </c>
      <c r="AX274" s="336">
        <v>71</v>
      </c>
      <c r="AY274" s="354">
        <f t="shared" si="118"/>
        <v>-10</v>
      </c>
      <c r="AZ274" s="354">
        <f t="shared" si="118"/>
        <v>-25</v>
      </c>
      <c r="BA274" s="354">
        <f t="shared" si="118"/>
        <v>-3</v>
      </c>
      <c r="BB274" s="354">
        <f t="shared" si="117"/>
        <v>-15</v>
      </c>
      <c r="BC274" s="354">
        <f t="shared" si="117"/>
        <v>-26</v>
      </c>
      <c r="BD274" s="354">
        <f t="shared" si="117"/>
        <v>13</v>
      </c>
      <c r="BE274" s="354">
        <f t="shared" si="117"/>
        <v>-7</v>
      </c>
      <c r="BF274" s="354">
        <f t="shared" si="117"/>
        <v>2</v>
      </c>
      <c r="BG274" s="354">
        <f t="shared" si="117"/>
        <v>-71</v>
      </c>
      <c r="BH274" s="317"/>
      <c r="BI274" s="355">
        <f t="shared" si="128"/>
        <v>0.8</v>
      </c>
      <c r="BJ274" s="355">
        <f t="shared" si="129"/>
        <v>0.19999999999999996</v>
      </c>
      <c r="BK274" s="337">
        <v>207887.33333333337</v>
      </c>
      <c r="BL274" s="129">
        <f t="shared" si="120"/>
        <v>207887.33333333337</v>
      </c>
      <c r="BM274" s="340">
        <v>323241.48355555552</v>
      </c>
      <c r="BN274" s="129">
        <f t="shared" si="121"/>
        <v>323241.48355555552</v>
      </c>
      <c r="BO274" s="339">
        <v>181917.84088888892</v>
      </c>
      <c r="BP274" s="129">
        <f t="shared" si="122"/>
        <v>181917.84088888892</v>
      </c>
      <c r="BQ274" s="339">
        <v>509388.16</v>
      </c>
      <c r="BR274" s="129">
        <f t="shared" si="123"/>
        <v>509388.16</v>
      </c>
      <c r="BS274" s="339">
        <v>269085.96977777779</v>
      </c>
      <c r="BT274" s="129">
        <f t="shared" si="124"/>
        <v>269085.96977777779</v>
      </c>
      <c r="BU274" s="342">
        <v>601602.6115555556</v>
      </c>
      <c r="BV274" s="129">
        <f t="shared" si="125"/>
        <v>601602.6115555556</v>
      </c>
      <c r="BW274" s="343">
        <v>508848.59224177786</v>
      </c>
      <c r="BX274" s="345">
        <f t="shared" si="130"/>
        <v>508848.59224177786</v>
      </c>
      <c r="BY274" s="343">
        <v>464636.27915055689</v>
      </c>
      <c r="BZ274" s="129">
        <f t="shared" si="119"/>
        <v>464636.27915055689</v>
      </c>
      <c r="CA274" s="326"/>
      <c r="CB274" s="325"/>
    </row>
    <row r="275" spans="1:80" x14ac:dyDescent="0.25">
      <c r="A275" s="124" t="s">
        <v>1128</v>
      </c>
      <c r="B275" s="124" t="s">
        <v>1129</v>
      </c>
      <c r="C275" s="319"/>
      <c r="D275" s="319" t="s">
        <v>733</v>
      </c>
      <c r="E275" s="125" t="s">
        <v>383</v>
      </c>
      <c r="F275" s="331">
        <v>96391.777777777781</v>
      </c>
      <c r="G275" s="348">
        <f t="shared" si="126"/>
        <v>129477</v>
      </c>
      <c r="H275" s="332">
        <v>1893</v>
      </c>
      <c r="I275" s="353">
        <f t="shared" si="127"/>
        <v>877</v>
      </c>
      <c r="J275" s="333">
        <v>374.98844444444438</v>
      </c>
      <c r="K275" s="333">
        <v>231</v>
      </c>
      <c r="L275" s="317"/>
      <c r="M275" s="332">
        <v>79783</v>
      </c>
      <c r="N275" s="332">
        <v>18524</v>
      </c>
      <c r="O275" s="332">
        <v>17242</v>
      </c>
      <c r="P275" s="332">
        <v>8930</v>
      </c>
      <c r="Q275" s="332">
        <v>3231</v>
      </c>
      <c r="R275" s="332">
        <v>1085</v>
      </c>
      <c r="S275" s="332">
        <v>624</v>
      </c>
      <c r="T275" s="332">
        <v>58</v>
      </c>
      <c r="U275" s="332">
        <v>129477</v>
      </c>
      <c r="V275" s="124"/>
      <c r="W275" s="351">
        <f t="shared" si="104"/>
        <v>0.61619438201379395</v>
      </c>
      <c r="X275" s="351">
        <f t="shared" si="105"/>
        <v>0.14306788078191493</v>
      </c>
      <c r="Y275" s="351">
        <f t="shared" si="106"/>
        <v>0.13316650833738811</v>
      </c>
      <c r="Z275" s="351">
        <f t="shared" si="107"/>
        <v>6.8969778416243813E-2</v>
      </c>
      <c r="AA275" s="351">
        <f t="shared" si="108"/>
        <v>2.4954238976806691E-2</v>
      </c>
      <c r="AB275" s="351">
        <f t="shared" si="109"/>
        <v>8.379866694470833E-3</v>
      </c>
      <c r="AC275" s="351">
        <f t="shared" si="110"/>
        <v>4.8193887717509669E-3</v>
      </c>
      <c r="AD275" s="351">
        <f t="shared" si="111"/>
        <v>4.4795600763069887E-4</v>
      </c>
      <c r="AE275" s="127"/>
      <c r="AF275" s="335">
        <v>322</v>
      </c>
      <c r="AG275" s="335">
        <v>211</v>
      </c>
      <c r="AH275" s="335">
        <v>192</v>
      </c>
      <c r="AI275" s="335">
        <v>190</v>
      </c>
      <c r="AJ275" s="335">
        <v>45</v>
      </c>
      <c r="AK275" s="335">
        <v>26</v>
      </c>
      <c r="AL275" s="335">
        <v>6</v>
      </c>
      <c r="AM275" s="335">
        <v>-1</v>
      </c>
      <c r="AN275" s="172">
        <v>991</v>
      </c>
      <c r="AO275" s="124"/>
      <c r="AP275" s="335">
        <v>107</v>
      </c>
      <c r="AQ275" s="335">
        <v>-5</v>
      </c>
      <c r="AR275" s="335">
        <v>-6</v>
      </c>
      <c r="AS275" s="335">
        <v>21</v>
      </c>
      <c r="AT275" s="335">
        <v>-1</v>
      </c>
      <c r="AU275" s="335">
        <v>-4</v>
      </c>
      <c r="AV275" s="335">
        <v>2</v>
      </c>
      <c r="AW275" s="335">
        <v>0</v>
      </c>
      <c r="AX275" s="336">
        <v>114</v>
      </c>
      <c r="AY275" s="354">
        <f t="shared" si="118"/>
        <v>-107</v>
      </c>
      <c r="AZ275" s="354">
        <f t="shared" si="118"/>
        <v>5</v>
      </c>
      <c r="BA275" s="354">
        <f t="shared" si="118"/>
        <v>6</v>
      </c>
      <c r="BB275" s="354">
        <f t="shared" si="117"/>
        <v>-21</v>
      </c>
      <c r="BC275" s="354">
        <f t="shared" si="117"/>
        <v>1</v>
      </c>
      <c r="BD275" s="354">
        <f t="shared" si="117"/>
        <v>4</v>
      </c>
      <c r="BE275" s="354">
        <f t="shared" si="117"/>
        <v>-2</v>
      </c>
      <c r="BF275" s="354">
        <f t="shared" si="117"/>
        <v>0</v>
      </c>
      <c r="BG275" s="354">
        <f t="shared" si="117"/>
        <v>-114</v>
      </c>
      <c r="BH275" s="317"/>
      <c r="BI275" s="355">
        <f t="shared" si="128"/>
        <v>1</v>
      </c>
      <c r="BJ275" s="355">
        <f t="shared" si="129"/>
        <v>0</v>
      </c>
      <c r="BK275" s="337">
        <v>576967.30666666664</v>
      </c>
      <c r="BL275" s="129">
        <f t="shared" si="120"/>
        <v>576967.30666666664</v>
      </c>
      <c r="BM275" s="340">
        <v>575305.45222222223</v>
      </c>
      <c r="BN275" s="129">
        <f t="shared" si="121"/>
        <v>575305.45222222223</v>
      </c>
      <c r="BO275" s="339">
        <v>551546.24555555556</v>
      </c>
      <c r="BP275" s="129">
        <f t="shared" si="122"/>
        <v>551546.24555555556</v>
      </c>
      <c r="BQ275" s="339">
        <v>521730</v>
      </c>
      <c r="BR275" s="129">
        <f t="shared" si="123"/>
        <v>521730</v>
      </c>
      <c r="BS275" s="339">
        <v>945898.31555555551</v>
      </c>
      <c r="BT275" s="129">
        <f t="shared" si="124"/>
        <v>945898.31555555551</v>
      </c>
      <c r="BU275" s="342">
        <v>1195607.8711111112</v>
      </c>
      <c r="BV275" s="129">
        <f t="shared" si="125"/>
        <v>1195607.8711111112</v>
      </c>
      <c r="BW275" s="343">
        <v>322330.31736888876</v>
      </c>
      <c r="BX275" s="345">
        <f t="shared" si="130"/>
        <v>322330.31736888876</v>
      </c>
      <c r="BY275" s="343">
        <v>731362.31838235061</v>
      </c>
      <c r="BZ275" s="129">
        <f t="shared" si="119"/>
        <v>731362.31838235061</v>
      </c>
      <c r="CA275" s="326"/>
      <c r="CB275" s="325"/>
    </row>
    <row r="276" spans="1:80" x14ac:dyDescent="0.25">
      <c r="A276" s="124" t="s">
        <v>1130</v>
      </c>
      <c r="B276" s="124" t="s">
        <v>1131</v>
      </c>
      <c r="C276" s="319" t="s">
        <v>782</v>
      </c>
      <c r="D276" s="319" t="s">
        <v>554</v>
      </c>
      <c r="E276" s="125" t="s">
        <v>384</v>
      </c>
      <c r="F276" s="331">
        <v>42590.222222222219</v>
      </c>
      <c r="G276" s="348">
        <f t="shared" si="126"/>
        <v>36404</v>
      </c>
      <c r="H276" s="332">
        <v>197</v>
      </c>
      <c r="I276" s="353">
        <f t="shared" si="127"/>
        <v>144</v>
      </c>
      <c r="J276" s="333">
        <v>0</v>
      </c>
      <c r="K276" s="333">
        <v>37</v>
      </c>
      <c r="L276" s="317"/>
      <c r="M276" s="332">
        <v>607</v>
      </c>
      <c r="N276" s="332">
        <v>2185</v>
      </c>
      <c r="O276" s="332">
        <v>5922</v>
      </c>
      <c r="P276" s="332">
        <v>9732</v>
      </c>
      <c r="Q276" s="332">
        <v>6633</v>
      </c>
      <c r="R276" s="332">
        <v>5753</v>
      </c>
      <c r="S276" s="332">
        <v>5061</v>
      </c>
      <c r="T276" s="332">
        <v>511</v>
      </c>
      <c r="U276" s="332">
        <v>36404</v>
      </c>
      <c r="V276" s="124"/>
      <c r="W276" s="351">
        <f t="shared" si="104"/>
        <v>1.6673991869025382E-2</v>
      </c>
      <c r="X276" s="351">
        <f t="shared" si="105"/>
        <v>6.0020876826722337E-2</v>
      </c>
      <c r="Y276" s="351">
        <f t="shared" si="106"/>
        <v>0.16267443138116691</v>
      </c>
      <c r="Z276" s="351">
        <f t="shared" si="107"/>
        <v>0.26733326008130975</v>
      </c>
      <c r="AA276" s="351">
        <f t="shared" si="108"/>
        <v>0.1822052521700912</v>
      </c>
      <c r="AB276" s="351">
        <f t="shared" si="109"/>
        <v>0.15803208438633118</v>
      </c>
      <c r="AC276" s="351">
        <f t="shared" si="110"/>
        <v>0.13902318426546534</v>
      </c>
      <c r="AD276" s="351">
        <f t="shared" si="111"/>
        <v>1.4036919019887925E-2</v>
      </c>
      <c r="AE276" s="127"/>
      <c r="AF276" s="335">
        <v>17</v>
      </c>
      <c r="AG276" s="335">
        <v>35</v>
      </c>
      <c r="AH276" s="335">
        <v>14</v>
      </c>
      <c r="AI276" s="335">
        <v>57</v>
      </c>
      <c r="AJ276" s="335">
        <v>-1</v>
      </c>
      <c r="AK276" s="335">
        <v>32</v>
      </c>
      <c r="AL276" s="335">
        <v>27</v>
      </c>
      <c r="AM276" s="335">
        <v>3</v>
      </c>
      <c r="AN276" s="172">
        <v>184</v>
      </c>
      <c r="AO276" s="124"/>
      <c r="AP276" s="335">
        <v>5</v>
      </c>
      <c r="AQ276" s="335">
        <v>6</v>
      </c>
      <c r="AR276" s="335">
        <v>14</v>
      </c>
      <c r="AS276" s="335">
        <v>10</v>
      </c>
      <c r="AT276" s="335">
        <v>-8</v>
      </c>
      <c r="AU276" s="335">
        <v>15</v>
      </c>
      <c r="AV276" s="335">
        <v>-3</v>
      </c>
      <c r="AW276" s="335">
        <v>1</v>
      </c>
      <c r="AX276" s="336">
        <v>40</v>
      </c>
      <c r="AY276" s="354">
        <f t="shared" si="118"/>
        <v>-5</v>
      </c>
      <c r="AZ276" s="354">
        <f t="shared" si="118"/>
        <v>-6</v>
      </c>
      <c r="BA276" s="354">
        <f t="shared" si="118"/>
        <v>-14</v>
      </c>
      <c r="BB276" s="354">
        <f t="shared" si="117"/>
        <v>-10</v>
      </c>
      <c r="BC276" s="354">
        <f t="shared" si="117"/>
        <v>8</v>
      </c>
      <c r="BD276" s="354">
        <f t="shared" si="117"/>
        <v>-15</v>
      </c>
      <c r="BE276" s="354">
        <f t="shared" si="117"/>
        <v>3</v>
      </c>
      <c r="BF276" s="354">
        <f t="shared" si="117"/>
        <v>-1</v>
      </c>
      <c r="BG276" s="354">
        <f t="shared" si="117"/>
        <v>-40</v>
      </c>
      <c r="BH276" s="317"/>
      <c r="BI276" s="355">
        <f t="shared" si="128"/>
        <v>0.8</v>
      </c>
      <c r="BJ276" s="355">
        <f t="shared" si="129"/>
        <v>0.19999999999999996</v>
      </c>
      <c r="BK276" s="337">
        <v>69338.421333333332</v>
      </c>
      <c r="BL276" s="129">
        <f t="shared" si="120"/>
        <v>69338.421333333332</v>
      </c>
      <c r="BM276" s="340">
        <v>238442.17955555554</v>
      </c>
      <c r="BN276" s="129">
        <f t="shared" si="121"/>
        <v>238442.17955555554</v>
      </c>
      <c r="BO276" s="339">
        <v>322730.07644444448</v>
      </c>
      <c r="BP276" s="129">
        <f t="shared" si="122"/>
        <v>322730.07644444448</v>
      </c>
      <c r="BQ276" s="339">
        <v>287722.56</v>
      </c>
      <c r="BR276" s="129">
        <f t="shared" si="123"/>
        <v>287722.56</v>
      </c>
      <c r="BS276" s="339">
        <v>352633.25155555562</v>
      </c>
      <c r="BT276" s="129">
        <f t="shared" si="124"/>
        <v>352633.25155555562</v>
      </c>
      <c r="BU276" s="342">
        <v>147319.2622222222</v>
      </c>
      <c r="BV276" s="129">
        <f t="shared" si="125"/>
        <v>147319.2622222222</v>
      </c>
      <c r="BW276" s="343">
        <v>112330.34255644442</v>
      </c>
      <c r="BX276" s="345">
        <f t="shared" si="130"/>
        <v>112330.34255644442</v>
      </c>
      <c r="BY276" s="343">
        <v>251603.1947457263</v>
      </c>
      <c r="BZ276" s="129">
        <f t="shared" si="119"/>
        <v>251603.1947457263</v>
      </c>
      <c r="CA276" s="326"/>
      <c r="CB276" s="325"/>
    </row>
    <row r="277" spans="1:80" x14ac:dyDescent="0.25">
      <c r="A277" s="124" t="s">
        <v>1132</v>
      </c>
      <c r="B277" s="124" t="s">
        <v>1133</v>
      </c>
      <c r="C277" s="319"/>
      <c r="D277" s="319" t="s">
        <v>582</v>
      </c>
      <c r="E277" s="125" t="s">
        <v>385</v>
      </c>
      <c r="F277" s="331">
        <v>85999.888888888876</v>
      </c>
      <c r="G277" s="348">
        <f t="shared" si="126"/>
        <v>83435</v>
      </c>
      <c r="H277" s="332">
        <v>686</v>
      </c>
      <c r="I277" s="353">
        <f t="shared" si="127"/>
        <v>357</v>
      </c>
      <c r="J277" s="333">
        <v>0</v>
      </c>
      <c r="K277" s="333">
        <v>188</v>
      </c>
      <c r="L277" s="317"/>
      <c r="M277" s="332">
        <v>883</v>
      </c>
      <c r="N277" s="332">
        <v>7691</v>
      </c>
      <c r="O277" s="332">
        <v>27266</v>
      </c>
      <c r="P277" s="332">
        <v>24198</v>
      </c>
      <c r="Q277" s="332">
        <v>12462</v>
      </c>
      <c r="R277" s="332">
        <v>6940</v>
      </c>
      <c r="S277" s="332">
        <v>3725</v>
      </c>
      <c r="T277" s="332">
        <v>270</v>
      </c>
      <c r="U277" s="332">
        <v>83435</v>
      </c>
      <c r="V277" s="124"/>
      <c r="W277" s="351">
        <f t="shared" si="104"/>
        <v>1.058308863186912E-2</v>
      </c>
      <c r="X277" s="351">
        <f t="shared" si="105"/>
        <v>9.2179540960028769E-2</v>
      </c>
      <c r="Y277" s="351">
        <f t="shared" si="106"/>
        <v>0.32679331215916579</v>
      </c>
      <c r="Z277" s="351">
        <f t="shared" si="107"/>
        <v>0.29002217294900223</v>
      </c>
      <c r="AA277" s="351">
        <f t="shared" si="108"/>
        <v>0.1493617786300713</v>
      </c>
      <c r="AB277" s="351">
        <f t="shared" si="109"/>
        <v>8.3178522202912442E-2</v>
      </c>
      <c r="AC277" s="351">
        <f t="shared" si="110"/>
        <v>4.4645532450410502E-2</v>
      </c>
      <c r="AD277" s="351">
        <f t="shared" si="111"/>
        <v>3.2360520165398213E-3</v>
      </c>
      <c r="AE277" s="127"/>
      <c r="AF277" s="335">
        <v>35</v>
      </c>
      <c r="AG277" s="335">
        <v>142</v>
      </c>
      <c r="AH277" s="335">
        <v>183</v>
      </c>
      <c r="AI277" s="335">
        <v>108</v>
      </c>
      <c r="AJ277" s="335">
        <v>67</v>
      </c>
      <c r="AK277" s="335">
        <v>26</v>
      </c>
      <c r="AL277" s="335">
        <v>9</v>
      </c>
      <c r="AM277" s="335">
        <v>3</v>
      </c>
      <c r="AN277" s="172">
        <v>573</v>
      </c>
      <c r="AO277" s="124"/>
      <c r="AP277" s="335">
        <v>-5</v>
      </c>
      <c r="AQ277" s="335">
        <v>22</v>
      </c>
      <c r="AR277" s="335">
        <v>108</v>
      </c>
      <c r="AS277" s="335">
        <v>53</v>
      </c>
      <c r="AT277" s="335">
        <v>25</v>
      </c>
      <c r="AU277" s="335">
        <v>6</v>
      </c>
      <c r="AV277" s="335">
        <v>9</v>
      </c>
      <c r="AW277" s="335">
        <v>-2</v>
      </c>
      <c r="AX277" s="336">
        <v>216</v>
      </c>
      <c r="AY277" s="354">
        <f t="shared" si="118"/>
        <v>5</v>
      </c>
      <c r="AZ277" s="354">
        <f t="shared" si="118"/>
        <v>-22</v>
      </c>
      <c r="BA277" s="354">
        <f t="shared" si="118"/>
        <v>-108</v>
      </c>
      <c r="BB277" s="354">
        <f t="shared" si="117"/>
        <v>-53</v>
      </c>
      <c r="BC277" s="354">
        <f t="shared" si="117"/>
        <v>-25</v>
      </c>
      <c r="BD277" s="354">
        <f t="shared" si="117"/>
        <v>-6</v>
      </c>
      <c r="BE277" s="354">
        <f t="shared" si="117"/>
        <v>-9</v>
      </c>
      <c r="BF277" s="354">
        <f t="shared" si="117"/>
        <v>2</v>
      </c>
      <c r="BG277" s="354">
        <f t="shared" si="117"/>
        <v>-216</v>
      </c>
      <c r="BH277" s="317"/>
      <c r="BI277" s="355">
        <f t="shared" si="128"/>
        <v>1</v>
      </c>
      <c r="BJ277" s="355">
        <f t="shared" si="129"/>
        <v>0</v>
      </c>
      <c r="BK277" s="337">
        <v>310231.8666666667</v>
      </c>
      <c r="BL277" s="129">
        <f t="shared" si="120"/>
        <v>310231.8666666667</v>
      </c>
      <c r="BM277" s="340">
        <v>1140646.5077777777</v>
      </c>
      <c r="BN277" s="129">
        <f t="shared" si="121"/>
        <v>1140646.5077777777</v>
      </c>
      <c r="BO277" s="339">
        <v>355728.08444444445</v>
      </c>
      <c r="BP277" s="129">
        <f t="shared" si="122"/>
        <v>355728.08444444445</v>
      </c>
      <c r="BQ277" s="339">
        <v>712167.33333333326</v>
      </c>
      <c r="BR277" s="129">
        <f t="shared" si="123"/>
        <v>712167.33333333326</v>
      </c>
      <c r="BS277" s="339">
        <v>733099.31111111108</v>
      </c>
      <c r="BT277" s="129">
        <f t="shared" si="124"/>
        <v>733099.31111111108</v>
      </c>
      <c r="BU277" s="342">
        <v>765667.31111111096</v>
      </c>
      <c r="BV277" s="129">
        <f t="shared" si="125"/>
        <v>765667.31111111096</v>
      </c>
      <c r="BW277" s="343">
        <v>115333.20144000006</v>
      </c>
      <c r="BX277" s="345">
        <f t="shared" si="130"/>
        <v>115333.20144000006</v>
      </c>
      <c r="BY277" s="343">
        <v>1054600.9079486881</v>
      </c>
      <c r="BZ277" s="129">
        <f t="shared" si="119"/>
        <v>1054600.9079486881</v>
      </c>
      <c r="CA277" s="326"/>
      <c r="CB277" s="325"/>
    </row>
    <row r="278" spans="1:80" x14ac:dyDescent="0.25">
      <c r="A278" s="124" t="s">
        <v>1134</v>
      </c>
      <c r="B278" s="124" t="s">
        <v>1135</v>
      </c>
      <c r="C278" s="319" t="s">
        <v>571</v>
      </c>
      <c r="D278" s="319" t="s">
        <v>554</v>
      </c>
      <c r="E278" s="125" t="s">
        <v>386</v>
      </c>
      <c r="F278" s="331">
        <v>56693.888888888883</v>
      </c>
      <c r="G278" s="348">
        <f t="shared" si="126"/>
        <v>63042</v>
      </c>
      <c r="H278" s="332">
        <v>356</v>
      </c>
      <c r="I278" s="353">
        <f t="shared" si="127"/>
        <v>514</v>
      </c>
      <c r="J278" s="333">
        <v>263.00222222222214</v>
      </c>
      <c r="K278" s="333">
        <v>70</v>
      </c>
      <c r="L278" s="317"/>
      <c r="M278" s="332">
        <v>9975</v>
      </c>
      <c r="N278" s="332">
        <v>16037</v>
      </c>
      <c r="O278" s="332">
        <v>16885</v>
      </c>
      <c r="P278" s="332">
        <v>10901</v>
      </c>
      <c r="Q278" s="332">
        <v>5462</v>
      </c>
      <c r="R278" s="332">
        <v>2468</v>
      </c>
      <c r="S278" s="332">
        <v>1203</v>
      </c>
      <c r="T278" s="332">
        <v>111</v>
      </c>
      <c r="U278" s="332">
        <v>63042</v>
      </c>
      <c r="V278" s="124"/>
      <c r="W278" s="351">
        <f t="shared" si="104"/>
        <v>0.15822784810126583</v>
      </c>
      <c r="X278" s="351">
        <f t="shared" si="105"/>
        <v>0.25438596491228072</v>
      </c>
      <c r="Y278" s="351">
        <f t="shared" si="106"/>
        <v>0.26783731480600237</v>
      </c>
      <c r="Z278" s="351">
        <f t="shared" si="107"/>
        <v>0.17291646838615526</v>
      </c>
      <c r="AA278" s="351">
        <f t="shared" si="108"/>
        <v>8.6640652263570317E-2</v>
      </c>
      <c r="AB278" s="351">
        <f t="shared" si="109"/>
        <v>3.914850417182196E-2</v>
      </c>
      <c r="AC278" s="351">
        <f t="shared" si="110"/>
        <v>1.9082516417626344E-2</v>
      </c>
      <c r="AD278" s="351">
        <f t="shared" si="111"/>
        <v>1.7607309412772437E-3</v>
      </c>
      <c r="AE278" s="127"/>
      <c r="AF278" s="335">
        <v>65</v>
      </c>
      <c r="AG278" s="335">
        <v>81</v>
      </c>
      <c r="AH278" s="335">
        <v>130</v>
      </c>
      <c r="AI278" s="335">
        <v>140</v>
      </c>
      <c r="AJ278" s="335">
        <v>60</v>
      </c>
      <c r="AK278" s="335">
        <v>37</v>
      </c>
      <c r="AL278" s="335">
        <v>10</v>
      </c>
      <c r="AM278" s="335">
        <v>-1</v>
      </c>
      <c r="AN278" s="172">
        <v>522</v>
      </c>
      <c r="AO278" s="124"/>
      <c r="AP278" s="335">
        <v>-5</v>
      </c>
      <c r="AQ278" s="335">
        <v>-4</v>
      </c>
      <c r="AR278" s="335">
        <v>11</v>
      </c>
      <c r="AS278" s="335">
        <v>-5</v>
      </c>
      <c r="AT278" s="335">
        <v>10</v>
      </c>
      <c r="AU278" s="335">
        <v>-3</v>
      </c>
      <c r="AV278" s="335">
        <v>2</v>
      </c>
      <c r="AW278" s="335">
        <v>2</v>
      </c>
      <c r="AX278" s="336">
        <v>8</v>
      </c>
      <c r="AY278" s="354">
        <f t="shared" si="118"/>
        <v>5</v>
      </c>
      <c r="AZ278" s="354">
        <f t="shared" si="118"/>
        <v>4</v>
      </c>
      <c r="BA278" s="354">
        <f t="shared" si="118"/>
        <v>-11</v>
      </c>
      <c r="BB278" s="354">
        <f t="shared" si="117"/>
        <v>5</v>
      </c>
      <c r="BC278" s="354">
        <f t="shared" si="117"/>
        <v>-10</v>
      </c>
      <c r="BD278" s="354">
        <f t="shared" si="117"/>
        <v>3</v>
      </c>
      <c r="BE278" s="354">
        <f t="shared" si="117"/>
        <v>-2</v>
      </c>
      <c r="BF278" s="354">
        <f t="shared" si="117"/>
        <v>-2</v>
      </c>
      <c r="BG278" s="354">
        <f t="shared" si="117"/>
        <v>-8</v>
      </c>
      <c r="BH278" s="317"/>
      <c r="BI278" s="355">
        <f t="shared" si="128"/>
        <v>0.8</v>
      </c>
      <c r="BJ278" s="355">
        <f t="shared" si="129"/>
        <v>0.19999999999999996</v>
      </c>
      <c r="BK278" s="337">
        <v>749034.05333333346</v>
      </c>
      <c r="BL278" s="129">
        <f t="shared" si="120"/>
        <v>749034.05333333346</v>
      </c>
      <c r="BM278" s="340">
        <v>451266.7919999999</v>
      </c>
      <c r="BN278" s="129">
        <f t="shared" si="121"/>
        <v>451266.7919999999</v>
      </c>
      <c r="BO278" s="339">
        <v>562673.09422222222</v>
      </c>
      <c r="BP278" s="129">
        <f t="shared" si="122"/>
        <v>562673.09422222222</v>
      </c>
      <c r="BQ278" s="339">
        <v>505712.7466666667</v>
      </c>
      <c r="BR278" s="129">
        <f t="shared" si="123"/>
        <v>505712.7466666667</v>
      </c>
      <c r="BS278" s="339">
        <v>542151.88266666664</v>
      </c>
      <c r="BT278" s="129">
        <f t="shared" si="124"/>
        <v>542151.88266666664</v>
      </c>
      <c r="BU278" s="342">
        <v>661436.22222222225</v>
      </c>
      <c r="BV278" s="129">
        <f t="shared" si="125"/>
        <v>661436.22222222225</v>
      </c>
      <c r="BW278" s="343">
        <v>460806.66197333322</v>
      </c>
      <c r="BX278" s="345">
        <f t="shared" si="130"/>
        <v>460806.66197333322</v>
      </c>
      <c r="BY278" s="343">
        <v>381205.15730725875</v>
      </c>
      <c r="BZ278" s="129">
        <f t="shared" si="119"/>
        <v>381205.15730725875</v>
      </c>
      <c r="CA278" s="326"/>
      <c r="CB278" s="325"/>
    </row>
    <row r="279" spans="1:80" x14ac:dyDescent="0.25">
      <c r="A279" s="124" t="s">
        <v>1136</v>
      </c>
      <c r="B279" s="124" t="s">
        <v>1137</v>
      </c>
      <c r="C279" s="319"/>
      <c r="D279" s="319" t="s">
        <v>604</v>
      </c>
      <c r="E279" s="125" t="s">
        <v>387</v>
      </c>
      <c r="F279" s="331">
        <v>85604.666666666672</v>
      </c>
      <c r="G279" s="348">
        <f t="shared" si="126"/>
        <v>96739</v>
      </c>
      <c r="H279" s="332">
        <v>484</v>
      </c>
      <c r="I279" s="353">
        <f t="shared" si="127"/>
        <v>1561</v>
      </c>
      <c r="J279" s="333">
        <v>1219.6924444444442</v>
      </c>
      <c r="K279" s="333">
        <v>172</v>
      </c>
      <c r="L279" s="317"/>
      <c r="M279" s="332">
        <v>14629</v>
      </c>
      <c r="N279" s="332">
        <v>27297</v>
      </c>
      <c r="O279" s="332">
        <v>24115</v>
      </c>
      <c r="P279" s="332">
        <v>17027</v>
      </c>
      <c r="Q279" s="332">
        <v>8764</v>
      </c>
      <c r="R279" s="332">
        <v>3488</v>
      </c>
      <c r="S279" s="332">
        <v>1350</v>
      </c>
      <c r="T279" s="332">
        <v>69</v>
      </c>
      <c r="U279" s="332">
        <v>96739</v>
      </c>
      <c r="V279" s="124"/>
      <c r="W279" s="351">
        <f t="shared" si="104"/>
        <v>0.15122132748943032</v>
      </c>
      <c r="X279" s="351">
        <f t="shared" si="105"/>
        <v>0.28217161641116817</v>
      </c>
      <c r="Y279" s="351">
        <f t="shared" si="106"/>
        <v>0.24927898779189364</v>
      </c>
      <c r="Z279" s="351">
        <f t="shared" si="107"/>
        <v>0.17600967551866362</v>
      </c>
      <c r="AA279" s="351">
        <f t="shared" si="108"/>
        <v>9.0594279452961057E-2</v>
      </c>
      <c r="AB279" s="351">
        <f t="shared" si="109"/>
        <v>3.6055778951612071E-2</v>
      </c>
      <c r="AC279" s="351">
        <f t="shared" si="110"/>
        <v>1.3955074995606736E-2</v>
      </c>
      <c r="AD279" s="351">
        <f t="shared" si="111"/>
        <v>7.1325938866434425E-4</v>
      </c>
      <c r="AE279" s="127"/>
      <c r="AF279" s="335">
        <v>98</v>
      </c>
      <c r="AG279" s="335">
        <v>211</v>
      </c>
      <c r="AH279" s="335">
        <v>246</v>
      </c>
      <c r="AI279" s="335">
        <v>353</v>
      </c>
      <c r="AJ279" s="335">
        <v>273</v>
      </c>
      <c r="AK279" s="335">
        <v>119</v>
      </c>
      <c r="AL279" s="335">
        <v>37</v>
      </c>
      <c r="AM279" s="335">
        <v>2</v>
      </c>
      <c r="AN279" s="172">
        <v>1339</v>
      </c>
      <c r="AO279" s="124"/>
      <c r="AP279" s="335">
        <v>-66</v>
      </c>
      <c r="AQ279" s="335">
        <v>-64</v>
      </c>
      <c r="AR279" s="335">
        <v>-42</v>
      </c>
      <c r="AS279" s="335">
        <v>-30</v>
      </c>
      <c r="AT279" s="335">
        <v>-8</v>
      </c>
      <c r="AU279" s="335">
        <v>-5</v>
      </c>
      <c r="AV279" s="335">
        <v>-7</v>
      </c>
      <c r="AW279" s="335">
        <v>0</v>
      </c>
      <c r="AX279" s="336">
        <v>-222</v>
      </c>
      <c r="AY279" s="354">
        <f t="shared" si="118"/>
        <v>66</v>
      </c>
      <c r="AZ279" s="354">
        <f t="shared" si="118"/>
        <v>64</v>
      </c>
      <c r="BA279" s="354">
        <f t="shared" si="118"/>
        <v>42</v>
      </c>
      <c r="BB279" s="354">
        <f t="shared" si="117"/>
        <v>30</v>
      </c>
      <c r="BC279" s="354">
        <f t="shared" si="117"/>
        <v>8</v>
      </c>
      <c r="BD279" s="354">
        <f t="shared" si="117"/>
        <v>5</v>
      </c>
      <c r="BE279" s="354">
        <f t="shared" si="117"/>
        <v>7</v>
      </c>
      <c r="BF279" s="354">
        <f t="shared" si="117"/>
        <v>0</v>
      </c>
      <c r="BG279" s="354">
        <f t="shared" si="117"/>
        <v>222</v>
      </c>
      <c r="BH279" s="317"/>
      <c r="BI279" s="355">
        <f t="shared" si="128"/>
        <v>1</v>
      </c>
      <c r="BJ279" s="355">
        <f t="shared" si="129"/>
        <v>0</v>
      </c>
      <c r="BK279" s="337">
        <v>1451213.5</v>
      </c>
      <c r="BL279" s="129">
        <f t="shared" si="120"/>
        <v>1451213.5</v>
      </c>
      <c r="BM279" s="340">
        <v>1332045.8844444444</v>
      </c>
      <c r="BN279" s="129">
        <f t="shared" si="121"/>
        <v>1332045.8844444444</v>
      </c>
      <c r="BO279" s="339">
        <v>1222145.8933333331</v>
      </c>
      <c r="BP279" s="129">
        <f t="shared" si="122"/>
        <v>1222145.8933333331</v>
      </c>
      <c r="BQ279" s="339">
        <v>1069119.0666666664</v>
      </c>
      <c r="BR279" s="129">
        <f t="shared" si="123"/>
        <v>1069119.0666666664</v>
      </c>
      <c r="BS279" s="339">
        <v>1028043.9488888889</v>
      </c>
      <c r="BT279" s="129">
        <f t="shared" si="124"/>
        <v>1028043.9488888889</v>
      </c>
      <c r="BU279" s="342">
        <v>905035.47555555531</v>
      </c>
      <c r="BV279" s="129">
        <f t="shared" si="125"/>
        <v>905035.47555555531</v>
      </c>
      <c r="BW279" s="343">
        <v>1071675.4559999995</v>
      </c>
      <c r="BX279" s="345">
        <f t="shared" si="130"/>
        <v>1071675.4559999995</v>
      </c>
      <c r="BY279" s="343">
        <v>847418.70740784728</v>
      </c>
      <c r="BZ279" s="129">
        <f t="shared" si="119"/>
        <v>847418.70740784728</v>
      </c>
      <c r="CA279" s="326"/>
      <c r="CB279" s="325"/>
    </row>
    <row r="280" spans="1:80" x14ac:dyDescent="0.25">
      <c r="A280" s="124" t="s">
        <v>1138</v>
      </c>
      <c r="B280" s="124" t="s">
        <v>1139</v>
      </c>
      <c r="C280" s="319"/>
      <c r="D280" s="319" t="s">
        <v>559</v>
      </c>
      <c r="E280" s="125" t="s">
        <v>388</v>
      </c>
      <c r="F280" s="331">
        <v>78874.111111111124</v>
      </c>
      <c r="G280" s="348">
        <f t="shared" si="126"/>
        <v>102365</v>
      </c>
      <c r="H280" s="332">
        <v>981</v>
      </c>
      <c r="I280" s="353">
        <f t="shared" si="127"/>
        <v>533</v>
      </c>
      <c r="J280" s="333">
        <v>174.39244444444438</v>
      </c>
      <c r="K280" s="333">
        <v>80</v>
      </c>
      <c r="L280" s="317"/>
      <c r="M280" s="332">
        <v>52446</v>
      </c>
      <c r="N280" s="332">
        <v>18832</v>
      </c>
      <c r="O280" s="332">
        <v>19304</v>
      </c>
      <c r="P280" s="332">
        <v>6705</v>
      </c>
      <c r="Q280" s="332">
        <v>3704</v>
      </c>
      <c r="R280" s="332">
        <v>914</v>
      </c>
      <c r="S280" s="332">
        <v>418</v>
      </c>
      <c r="T280" s="332">
        <v>42</v>
      </c>
      <c r="U280" s="332">
        <v>102365</v>
      </c>
      <c r="V280" s="124"/>
      <c r="W280" s="351">
        <f t="shared" si="104"/>
        <v>0.51234308601572798</v>
      </c>
      <c r="X280" s="351">
        <f t="shared" si="105"/>
        <v>0.18396913007375568</v>
      </c>
      <c r="Y280" s="351">
        <f t="shared" si="106"/>
        <v>0.18858008108240121</v>
      </c>
      <c r="Z280" s="351">
        <f t="shared" si="107"/>
        <v>6.5500903629170132E-2</v>
      </c>
      <c r="AA280" s="351">
        <f t="shared" si="108"/>
        <v>3.6184242661065791E-2</v>
      </c>
      <c r="AB280" s="351">
        <f t="shared" si="109"/>
        <v>8.9288330972500368E-3</v>
      </c>
      <c r="AC280" s="351">
        <f t="shared" si="110"/>
        <v>4.0834269525716798E-3</v>
      </c>
      <c r="AD280" s="351">
        <f t="shared" si="111"/>
        <v>4.1029648805744151E-4</v>
      </c>
      <c r="AE280" s="127"/>
      <c r="AF280" s="335">
        <v>43</v>
      </c>
      <c r="AG280" s="335">
        <v>90</v>
      </c>
      <c r="AH280" s="335">
        <v>163</v>
      </c>
      <c r="AI280" s="335">
        <v>53</v>
      </c>
      <c r="AJ280" s="335">
        <v>61</v>
      </c>
      <c r="AK280" s="335">
        <v>12</v>
      </c>
      <c r="AL280" s="335">
        <v>13</v>
      </c>
      <c r="AM280" s="335">
        <v>-1</v>
      </c>
      <c r="AN280" s="172">
        <v>434</v>
      </c>
      <c r="AO280" s="124"/>
      <c r="AP280" s="335">
        <v>-29</v>
      </c>
      <c r="AQ280" s="335">
        <v>-24</v>
      </c>
      <c r="AR280" s="335">
        <v>-22</v>
      </c>
      <c r="AS280" s="335">
        <v>-24</v>
      </c>
      <c r="AT280" s="335">
        <v>0</v>
      </c>
      <c r="AU280" s="335">
        <v>1</v>
      </c>
      <c r="AV280" s="335">
        <v>-1</v>
      </c>
      <c r="AW280" s="335">
        <v>0</v>
      </c>
      <c r="AX280" s="336">
        <v>-99</v>
      </c>
      <c r="AY280" s="354">
        <f t="shared" si="118"/>
        <v>29</v>
      </c>
      <c r="AZ280" s="354">
        <f t="shared" si="118"/>
        <v>24</v>
      </c>
      <c r="BA280" s="354">
        <f t="shared" si="118"/>
        <v>22</v>
      </c>
      <c r="BB280" s="354">
        <f t="shared" si="117"/>
        <v>24</v>
      </c>
      <c r="BC280" s="354">
        <f t="shared" si="117"/>
        <v>0</v>
      </c>
      <c r="BD280" s="354">
        <f t="shared" si="117"/>
        <v>-1</v>
      </c>
      <c r="BE280" s="354">
        <f t="shared" si="117"/>
        <v>1</v>
      </c>
      <c r="BF280" s="354">
        <f t="shared" si="117"/>
        <v>0</v>
      </c>
      <c r="BG280" s="354">
        <f t="shared" si="117"/>
        <v>99</v>
      </c>
      <c r="BH280" s="317"/>
      <c r="BI280" s="355">
        <f t="shared" si="128"/>
        <v>1</v>
      </c>
      <c r="BJ280" s="355">
        <f t="shared" si="129"/>
        <v>0</v>
      </c>
      <c r="BK280" s="337">
        <v>637894.28666666674</v>
      </c>
      <c r="BL280" s="129">
        <f t="shared" si="120"/>
        <v>637894.28666666674</v>
      </c>
      <c r="BM280" s="340">
        <v>750943.41222222208</v>
      </c>
      <c r="BN280" s="129">
        <f t="shared" si="121"/>
        <v>750943.41222222208</v>
      </c>
      <c r="BO280" s="339">
        <v>983583.75444444455</v>
      </c>
      <c r="BP280" s="129">
        <f t="shared" si="122"/>
        <v>983583.75444444455</v>
      </c>
      <c r="BQ280" s="339">
        <v>641718.53333333333</v>
      </c>
      <c r="BR280" s="129">
        <f t="shared" si="123"/>
        <v>641718.53333333333</v>
      </c>
      <c r="BS280" s="339">
        <v>499438.77111111116</v>
      </c>
      <c r="BT280" s="129">
        <f t="shared" si="124"/>
        <v>499438.77111111116</v>
      </c>
      <c r="BU280" s="342">
        <v>842981.1755555555</v>
      </c>
      <c r="BV280" s="129">
        <f t="shared" si="125"/>
        <v>842981.1755555555</v>
      </c>
      <c r="BW280" s="343">
        <v>215034.29893333319</v>
      </c>
      <c r="BX280" s="345">
        <f t="shared" si="130"/>
        <v>215034.29893333319</v>
      </c>
      <c r="BY280" s="343">
        <v>163425.54403190175</v>
      </c>
      <c r="BZ280" s="129">
        <f t="shared" si="119"/>
        <v>163425.54403190175</v>
      </c>
      <c r="CA280" s="326"/>
      <c r="CB280" s="325"/>
    </row>
    <row r="281" spans="1:80" x14ac:dyDescent="0.25">
      <c r="A281" s="124" t="s">
        <v>1140</v>
      </c>
      <c r="B281" s="124" t="s">
        <v>1141</v>
      </c>
      <c r="C281" s="319" t="s">
        <v>673</v>
      </c>
      <c r="D281" s="319" t="s">
        <v>611</v>
      </c>
      <c r="E281" s="125" t="s">
        <v>389</v>
      </c>
      <c r="F281" s="331">
        <v>26416.333333333332</v>
      </c>
      <c r="G281" s="348">
        <f t="shared" si="126"/>
        <v>32575</v>
      </c>
      <c r="H281" s="332">
        <v>238</v>
      </c>
      <c r="I281" s="353">
        <f t="shared" si="127"/>
        <v>276</v>
      </c>
      <c r="J281" s="333">
        <v>151.11244444444444</v>
      </c>
      <c r="K281" s="333">
        <v>38</v>
      </c>
      <c r="L281" s="317"/>
      <c r="M281" s="332">
        <v>9385</v>
      </c>
      <c r="N281" s="332">
        <v>11813</v>
      </c>
      <c r="O281" s="332">
        <v>5486</v>
      </c>
      <c r="P281" s="332">
        <v>3588</v>
      </c>
      <c r="Q281" s="332">
        <v>1788</v>
      </c>
      <c r="R281" s="332">
        <v>442</v>
      </c>
      <c r="S281" s="332">
        <v>68</v>
      </c>
      <c r="T281" s="332">
        <v>5</v>
      </c>
      <c r="U281" s="332">
        <v>32575</v>
      </c>
      <c r="V281" s="124"/>
      <c r="W281" s="351">
        <f t="shared" si="104"/>
        <v>0.28810437452033766</v>
      </c>
      <c r="X281" s="351">
        <f t="shared" si="105"/>
        <v>0.36264006139677668</v>
      </c>
      <c r="Y281" s="351">
        <f t="shared" si="106"/>
        <v>0.16841135840368382</v>
      </c>
      <c r="Z281" s="351">
        <f t="shared" si="107"/>
        <v>0.11014581734458941</v>
      </c>
      <c r="AA281" s="351">
        <f t="shared" si="108"/>
        <v>5.4888718342287028E-2</v>
      </c>
      <c r="AB281" s="351">
        <f t="shared" si="109"/>
        <v>1.3568687643898696E-2</v>
      </c>
      <c r="AC281" s="351">
        <f t="shared" si="110"/>
        <v>2.0874904067536455E-3</v>
      </c>
      <c r="AD281" s="351">
        <f t="shared" si="111"/>
        <v>1.5349194167306216E-4</v>
      </c>
      <c r="AE281" s="127"/>
      <c r="AF281" s="335">
        <v>21</v>
      </c>
      <c r="AG281" s="335">
        <v>92</v>
      </c>
      <c r="AH281" s="335">
        <v>63</v>
      </c>
      <c r="AI281" s="335">
        <v>37</v>
      </c>
      <c r="AJ281" s="335">
        <v>47</v>
      </c>
      <c r="AK281" s="335">
        <v>9</v>
      </c>
      <c r="AL281" s="335">
        <v>2</v>
      </c>
      <c r="AM281" s="335">
        <v>0</v>
      </c>
      <c r="AN281" s="172">
        <v>271</v>
      </c>
      <c r="AO281" s="124"/>
      <c r="AP281" s="335">
        <v>0</v>
      </c>
      <c r="AQ281" s="335">
        <v>-7</v>
      </c>
      <c r="AR281" s="335">
        <v>7</v>
      </c>
      <c r="AS281" s="335">
        <v>-5</v>
      </c>
      <c r="AT281" s="335">
        <v>1</v>
      </c>
      <c r="AU281" s="335">
        <v>-1</v>
      </c>
      <c r="AV281" s="335">
        <v>0</v>
      </c>
      <c r="AW281" s="335">
        <v>0</v>
      </c>
      <c r="AX281" s="336">
        <v>-5</v>
      </c>
      <c r="AY281" s="354">
        <f t="shared" si="118"/>
        <v>0</v>
      </c>
      <c r="AZ281" s="354">
        <f t="shared" si="118"/>
        <v>7</v>
      </c>
      <c r="BA281" s="354">
        <f t="shared" si="118"/>
        <v>-7</v>
      </c>
      <c r="BB281" s="354">
        <f t="shared" si="117"/>
        <v>5</v>
      </c>
      <c r="BC281" s="354">
        <f t="shared" si="117"/>
        <v>-1</v>
      </c>
      <c r="BD281" s="354">
        <f t="shared" si="117"/>
        <v>1</v>
      </c>
      <c r="BE281" s="354">
        <f t="shared" si="117"/>
        <v>0</v>
      </c>
      <c r="BF281" s="354">
        <f t="shared" si="117"/>
        <v>0</v>
      </c>
      <c r="BG281" s="354">
        <f t="shared" si="117"/>
        <v>5</v>
      </c>
      <c r="BH281" s="317"/>
      <c r="BI281" s="355">
        <f t="shared" si="128"/>
        <v>0.8</v>
      </c>
      <c r="BJ281" s="355">
        <f t="shared" si="129"/>
        <v>0.19999999999999996</v>
      </c>
      <c r="BK281" s="337">
        <v>156075.4133333333</v>
      </c>
      <c r="BL281" s="129">
        <f t="shared" si="120"/>
        <v>156075.4133333333</v>
      </c>
      <c r="BM281" s="340">
        <v>123608.23644444445</v>
      </c>
      <c r="BN281" s="129">
        <f t="shared" si="121"/>
        <v>123608.23644444445</v>
      </c>
      <c r="BO281" s="339">
        <v>108853.68888888891</v>
      </c>
      <c r="BP281" s="129">
        <f t="shared" si="122"/>
        <v>108853.68888888891</v>
      </c>
      <c r="BQ281" s="339">
        <v>139625.38666666666</v>
      </c>
      <c r="BR281" s="129">
        <f t="shared" si="123"/>
        <v>139625.38666666666</v>
      </c>
      <c r="BS281" s="339">
        <v>24835.989333333331</v>
      </c>
      <c r="BT281" s="129">
        <f t="shared" si="124"/>
        <v>24835.989333333331</v>
      </c>
      <c r="BU281" s="342">
        <v>98762.334222222213</v>
      </c>
      <c r="BV281" s="129">
        <f t="shared" si="125"/>
        <v>98762.334222222213</v>
      </c>
      <c r="BW281" s="343">
        <v>5040</v>
      </c>
      <c r="BX281" s="345">
        <f t="shared" si="130"/>
        <v>5040</v>
      </c>
      <c r="BY281" s="343">
        <v>19793.784580458334</v>
      </c>
      <c r="BZ281" s="129">
        <f t="shared" si="119"/>
        <v>19793.784580458334</v>
      </c>
      <c r="CA281" s="326"/>
      <c r="CB281" s="325"/>
    </row>
    <row r="282" spans="1:80" x14ac:dyDescent="0.25">
      <c r="A282" s="124" t="s">
        <v>1142</v>
      </c>
      <c r="B282" s="124" t="s">
        <v>1143</v>
      </c>
      <c r="C282" s="319" t="s">
        <v>782</v>
      </c>
      <c r="D282" s="319" t="s">
        <v>554</v>
      </c>
      <c r="E282" s="125" t="s">
        <v>390</v>
      </c>
      <c r="F282" s="331">
        <v>43814.000000000007</v>
      </c>
      <c r="G282" s="348">
        <f t="shared" si="126"/>
        <v>36787</v>
      </c>
      <c r="H282" s="332">
        <v>351</v>
      </c>
      <c r="I282" s="353">
        <f t="shared" si="127"/>
        <v>314</v>
      </c>
      <c r="J282" s="333">
        <v>179.4106666666666</v>
      </c>
      <c r="K282" s="333">
        <v>150</v>
      </c>
      <c r="L282" s="317"/>
      <c r="M282" s="332">
        <v>912</v>
      </c>
      <c r="N282" s="332">
        <v>2200</v>
      </c>
      <c r="O282" s="332">
        <v>5144</v>
      </c>
      <c r="P282" s="332">
        <v>8793</v>
      </c>
      <c r="Q282" s="332">
        <v>7519</v>
      </c>
      <c r="R282" s="332">
        <v>4810</v>
      </c>
      <c r="S282" s="332">
        <v>6191</v>
      </c>
      <c r="T282" s="332">
        <v>1218</v>
      </c>
      <c r="U282" s="332">
        <v>36787</v>
      </c>
      <c r="V282" s="124"/>
      <c r="W282" s="351">
        <f t="shared" si="104"/>
        <v>2.4791366515345095E-2</v>
      </c>
      <c r="X282" s="351">
        <f t="shared" si="105"/>
        <v>5.9803735015086852E-2</v>
      </c>
      <c r="Y282" s="351">
        <f t="shared" si="106"/>
        <v>0.13983200587163944</v>
      </c>
      <c r="Z282" s="351">
        <f t="shared" si="107"/>
        <v>0.23902465544893575</v>
      </c>
      <c r="AA282" s="351">
        <f t="shared" si="108"/>
        <v>0.2043928561720173</v>
      </c>
      <c r="AB282" s="351">
        <f t="shared" si="109"/>
        <v>0.13075271155571261</v>
      </c>
      <c r="AC282" s="351">
        <f t="shared" si="110"/>
        <v>0.16829314703563758</v>
      </c>
      <c r="AD282" s="351">
        <f t="shared" si="111"/>
        <v>3.3109522385625353E-2</v>
      </c>
      <c r="AE282" s="127"/>
      <c r="AF282" s="335">
        <v>1</v>
      </c>
      <c r="AG282" s="335">
        <v>10</v>
      </c>
      <c r="AH282" s="335">
        <v>74</v>
      </c>
      <c r="AI282" s="335">
        <v>92</v>
      </c>
      <c r="AJ282" s="335">
        <v>39</v>
      </c>
      <c r="AK282" s="335">
        <v>27</v>
      </c>
      <c r="AL282" s="335">
        <v>49</v>
      </c>
      <c r="AM282" s="335">
        <v>7</v>
      </c>
      <c r="AN282" s="172">
        <v>299</v>
      </c>
      <c r="AO282" s="124"/>
      <c r="AP282" s="335">
        <v>1</v>
      </c>
      <c r="AQ282" s="335">
        <v>8</v>
      </c>
      <c r="AR282" s="335">
        <v>-12</v>
      </c>
      <c r="AS282" s="335">
        <v>-12</v>
      </c>
      <c r="AT282" s="335">
        <v>-20</v>
      </c>
      <c r="AU282" s="335">
        <v>4</v>
      </c>
      <c r="AV282" s="335">
        <v>11</v>
      </c>
      <c r="AW282" s="335">
        <v>5</v>
      </c>
      <c r="AX282" s="336">
        <v>-15</v>
      </c>
      <c r="AY282" s="354">
        <f t="shared" si="118"/>
        <v>-1</v>
      </c>
      <c r="AZ282" s="354">
        <f t="shared" si="118"/>
        <v>-8</v>
      </c>
      <c r="BA282" s="354">
        <f t="shared" si="118"/>
        <v>12</v>
      </c>
      <c r="BB282" s="354">
        <f t="shared" si="117"/>
        <v>12</v>
      </c>
      <c r="BC282" s="354">
        <f t="shared" si="117"/>
        <v>20</v>
      </c>
      <c r="BD282" s="354">
        <f t="shared" si="117"/>
        <v>-4</v>
      </c>
      <c r="BE282" s="354">
        <f t="shared" si="117"/>
        <v>-11</v>
      </c>
      <c r="BF282" s="354">
        <f t="shared" si="117"/>
        <v>-5</v>
      </c>
      <c r="BG282" s="354">
        <f t="shared" si="117"/>
        <v>15</v>
      </c>
      <c r="BH282" s="317"/>
      <c r="BI282" s="355">
        <f t="shared" si="128"/>
        <v>0.8</v>
      </c>
      <c r="BJ282" s="355">
        <f t="shared" si="129"/>
        <v>0.19999999999999996</v>
      </c>
      <c r="BK282" s="337">
        <v>234241.05066666671</v>
      </c>
      <c r="BL282" s="129">
        <f t="shared" si="120"/>
        <v>234241.05066666671</v>
      </c>
      <c r="BM282" s="340">
        <v>296308.97777777782</v>
      </c>
      <c r="BN282" s="129">
        <f t="shared" si="121"/>
        <v>296308.97777777782</v>
      </c>
      <c r="BO282" s="339">
        <v>395482.97777777782</v>
      </c>
      <c r="BP282" s="129">
        <f t="shared" si="122"/>
        <v>395482.97777777782</v>
      </c>
      <c r="BQ282" s="339">
        <v>316228.05333333334</v>
      </c>
      <c r="BR282" s="129">
        <f t="shared" si="123"/>
        <v>316228.05333333334</v>
      </c>
      <c r="BS282" s="339">
        <v>326127.8631111111</v>
      </c>
      <c r="BT282" s="129">
        <f t="shared" si="124"/>
        <v>326127.8631111111</v>
      </c>
      <c r="BU282" s="342">
        <v>277646.33244444442</v>
      </c>
      <c r="BV282" s="129">
        <f t="shared" si="125"/>
        <v>277646.33244444442</v>
      </c>
      <c r="BW282" s="343">
        <v>395472.83508622227</v>
      </c>
      <c r="BX282" s="345">
        <f t="shared" si="130"/>
        <v>395472.83508622227</v>
      </c>
      <c r="BY282" s="343">
        <v>25755.473536110003</v>
      </c>
      <c r="BZ282" s="129">
        <f t="shared" si="119"/>
        <v>25755.473536110003</v>
      </c>
      <c r="CA282" s="326"/>
      <c r="CB282" s="325"/>
    </row>
    <row r="283" spans="1:80" x14ac:dyDescent="0.25">
      <c r="A283" s="124" t="s">
        <v>1144</v>
      </c>
      <c r="B283" s="124" t="s">
        <v>1145</v>
      </c>
      <c r="C283" s="319" t="s">
        <v>925</v>
      </c>
      <c r="D283" s="319" t="s">
        <v>604</v>
      </c>
      <c r="E283" s="125" t="s">
        <v>391</v>
      </c>
      <c r="F283" s="331">
        <v>50021.888888888891</v>
      </c>
      <c r="G283" s="348">
        <f t="shared" si="126"/>
        <v>54482</v>
      </c>
      <c r="H283" s="332">
        <v>453</v>
      </c>
      <c r="I283" s="353">
        <f t="shared" si="127"/>
        <v>847</v>
      </c>
      <c r="J283" s="333">
        <v>592.24577777777768</v>
      </c>
      <c r="K283" s="333">
        <v>93</v>
      </c>
      <c r="L283" s="317"/>
      <c r="M283" s="332">
        <v>7590</v>
      </c>
      <c r="N283" s="332">
        <v>16600</v>
      </c>
      <c r="O283" s="332">
        <v>10967</v>
      </c>
      <c r="P283" s="332">
        <v>7722</v>
      </c>
      <c r="Q283" s="332">
        <v>6304</v>
      </c>
      <c r="R283" s="332">
        <v>3608</v>
      </c>
      <c r="S283" s="332">
        <v>1589</v>
      </c>
      <c r="T283" s="332">
        <v>102</v>
      </c>
      <c r="U283" s="332">
        <v>54482</v>
      </c>
      <c r="V283" s="124"/>
      <c r="W283" s="351">
        <f t="shared" si="104"/>
        <v>0.13931206637054441</v>
      </c>
      <c r="X283" s="351">
        <f t="shared" si="105"/>
        <v>0.30468778679196801</v>
      </c>
      <c r="Y283" s="351">
        <f t="shared" si="106"/>
        <v>0.20129584082816343</v>
      </c>
      <c r="Z283" s="351">
        <f t="shared" si="107"/>
        <v>0.14173488491611907</v>
      </c>
      <c r="AA283" s="351">
        <f t="shared" si="108"/>
        <v>0.11570794023714254</v>
      </c>
      <c r="AB283" s="351">
        <f t="shared" si="109"/>
        <v>6.6223706912374725E-2</v>
      </c>
      <c r="AC283" s="351">
        <f t="shared" si="110"/>
        <v>2.9165595976652841E-2</v>
      </c>
      <c r="AD283" s="351">
        <f t="shared" si="111"/>
        <v>1.872177967034984E-3</v>
      </c>
      <c r="AE283" s="127"/>
      <c r="AF283" s="335">
        <v>110</v>
      </c>
      <c r="AG283" s="335">
        <v>216</v>
      </c>
      <c r="AH283" s="335">
        <v>236</v>
      </c>
      <c r="AI283" s="335">
        <v>181</v>
      </c>
      <c r="AJ283" s="335">
        <v>134</v>
      </c>
      <c r="AK283" s="335">
        <v>24</v>
      </c>
      <c r="AL283" s="335">
        <v>10</v>
      </c>
      <c r="AM283" s="335">
        <v>1</v>
      </c>
      <c r="AN283" s="172">
        <v>912</v>
      </c>
      <c r="AO283" s="124"/>
      <c r="AP283" s="335">
        <v>49</v>
      </c>
      <c r="AQ283" s="335">
        <v>-11</v>
      </c>
      <c r="AR283" s="335">
        <v>2</v>
      </c>
      <c r="AS283" s="335">
        <v>4</v>
      </c>
      <c r="AT283" s="335">
        <v>15</v>
      </c>
      <c r="AU283" s="335">
        <v>9</v>
      </c>
      <c r="AV283" s="335">
        <v>-5</v>
      </c>
      <c r="AW283" s="335">
        <v>2</v>
      </c>
      <c r="AX283" s="336">
        <v>65</v>
      </c>
      <c r="AY283" s="354">
        <f t="shared" si="118"/>
        <v>-49</v>
      </c>
      <c r="AZ283" s="354">
        <f t="shared" si="118"/>
        <v>11</v>
      </c>
      <c r="BA283" s="354">
        <f t="shared" si="118"/>
        <v>-2</v>
      </c>
      <c r="BB283" s="354">
        <f t="shared" si="117"/>
        <v>-4</v>
      </c>
      <c r="BC283" s="354">
        <f t="shared" si="117"/>
        <v>-15</v>
      </c>
      <c r="BD283" s="354">
        <f t="shared" si="117"/>
        <v>-9</v>
      </c>
      <c r="BE283" s="354">
        <f t="shared" si="117"/>
        <v>5</v>
      </c>
      <c r="BF283" s="354">
        <f t="shared" si="117"/>
        <v>-2</v>
      </c>
      <c r="BG283" s="354">
        <f t="shared" si="117"/>
        <v>-65</v>
      </c>
      <c r="BH283" s="317"/>
      <c r="BI283" s="355">
        <f t="shared" si="128"/>
        <v>0.8</v>
      </c>
      <c r="BJ283" s="355">
        <f t="shared" si="129"/>
        <v>0.19999999999999996</v>
      </c>
      <c r="BK283" s="337">
        <v>391979.56266666669</v>
      </c>
      <c r="BL283" s="129">
        <f t="shared" si="120"/>
        <v>391979.56266666669</v>
      </c>
      <c r="BM283" s="340">
        <v>647745.4986666668</v>
      </c>
      <c r="BN283" s="129">
        <f t="shared" si="121"/>
        <v>647745.4986666668</v>
      </c>
      <c r="BO283" s="339">
        <v>686945.99555555568</v>
      </c>
      <c r="BP283" s="129">
        <f t="shared" si="122"/>
        <v>686945.99555555568</v>
      </c>
      <c r="BQ283" s="339">
        <v>576179.94666666666</v>
      </c>
      <c r="BR283" s="129">
        <f t="shared" si="123"/>
        <v>576179.94666666666</v>
      </c>
      <c r="BS283" s="339">
        <v>875804.38755555567</v>
      </c>
      <c r="BT283" s="129">
        <f t="shared" si="124"/>
        <v>875804.38755555567</v>
      </c>
      <c r="BU283" s="342">
        <v>698957.09333333327</v>
      </c>
      <c r="BV283" s="129">
        <f t="shared" si="125"/>
        <v>698957.09333333327</v>
      </c>
      <c r="BW283" s="343">
        <v>1190690.0618951111</v>
      </c>
      <c r="BX283" s="345">
        <f t="shared" si="130"/>
        <v>1190690.0618951111</v>
      </c>
      <c r="BY283" s="343">
        <v>799104.88590075262</v>
      </c>
      <c r="BZ283" s="129">
        <f t="shared" si="119"/>
        <v>799104.88590075262</v>
      </c>
      <c r="CA283" s="326"/>
      <c r="CB283" s="325"/>
    </row>
    <row r="284" spans="1:80" x14ac:dyDescent="0.25">
      <c r="A284" s="124" t="s">
        <v>1146</v>
      </c>
      <c r="B284" s="124" t="s">
        <v>1147</v>
      </c>
      <c r="C284" s="319" t="s">
        <v>757</v>
      </c>
      <c r="D284" s="319" t="s">
        <v>604</v>
      </c>
      <c r="E284" s="125" t="s">
        <v>392</v>
      </c>
      <c r="F284" s="331">
        <v>58703.555555555555</v>
      </c>
      <c r="G284" s="348">
        <f t="shared" si="126"/>
        <v>62406</v>
      </c>
      <c r="H284" s="332">
        <v>338</v>
      </c>
      <c r="I284" s="353">
        <f t="shared" si="127"/>
        <v>774</v>
      </c>
      <c r="J284" s="333">
        <v>513.74133333333339</v>
      </c>
      <c r="K284" s="437">
        <v>147</v>
      </c>
      <c r="L284" s="317"/>
      <c r="M284" s="332">
        <v>8725</v>
      </c>
      <c r="N284" s="332">
        <v>14245</v>
      </c>
      <c r="O284" s="332">
        <v>13737</v>
      </c>
      <c r="P284" s="332">
        <v>11735</v>
      </c>
      <c r="Q284" s="332">
        <v>7970</v>
      </c>
      <c r="R284" s="332">
        <v>3880</v>
      </c>
      <c r="S284" s="332">
        <v>1997</v>
      </c>
      <c r="T284" s="332">
        <v>117</v>
      </c>
      <c r="U284" s="332">
        <v>62406</v>
      </c>
      <c r="V284" s="124"/>
      <c r="W284" s="351">
        <f t="shared" si="104"/>
        <v>0.13981027465307824</v>
      </c>
      <c r="X284" s="351">
        <f t="shared" si="105"/>
        <v>0.22826330801525493</v>
      </c>
      <c r="Y284" s="351">
        <f t="shared" si="106"/>
        <v>0.22012306508989521</v>
      </c>
      <c r="Z284" s="351">
        <f t="shared" si="107"/>
        <v>0.18804281639585937</v>
      </c>
      <c r="AA284" s="351">
        <f t="shared" si="108"/>
        <v>0.12771207896676601</v>
      </c>
      <c r="AB284" s="351">
        <f t="shared" si="109"/>
        <v>6.2173508957472035E-2</v>
      </c>
      <c r="AC284" s="351">
        <f t="shared" si="110"/>
        <v>3.2000128192801972E-2</v>
      </c>
      <c r="AD284" s="351">
        <f t="shared" si="111"/>
        <v>1.8748197288722239E-3</v>
      </c>
      <c r="AE284" s="127"/>
      <c r="AF284" s="335">
        <v>111</v>
      </c>
      <c r="AG284" s="335">
        <v>114</v>
      </c>
      <c r="AH284" s="335">
        <v>195</v>
      </c>
      <c r="AI284" s="335">
        <v>140</v>
      </c>
      <c r="AJ284" s="335">
        <v>139</v>
      </c>
      <c r="AK284" s="335">
        <v>38</v>
      </c>
      <c r="AL284" s="335">
        <v>13</v>
      </c>
      <c r="AM284" s="335">
        <v>1</v>
      </c>
      <c r="AN284" s="172">
        <v>751</v>
      </c>
      <c r="AO284" s="124"/>
      <c r="AP284" s="335">
        <v>-3</v>
      </c>
      <c r="AQ284" s="335">
        <v>-1</v>
      </c>
      <c r="AR284" s="335">
        <v>-4</v>
      </c>
      <c r="AS284" s="335">
        <v>-10</v>
      </c>
      <c r="AT284" s="335">
        <v>-2</v>
      </c>
      <c r="AU284" s="335">
        <v>3</v>
      </c>
      <c r="AV284" s="335">
        <v>-7</v>
      </c>
      <c r="AW284" s="335">
        <v>1</v>
      </c>
      <c r="AX284" s="336">
        <v>-23</v>
      </c>
      <c r="AY284" s="354">
        <f t="shared" si="118"/>
        <v>3</v>
      </c>
      <c r="AZ284" s="354">
        <f t="shared" si="118"/>
        <v>1</v>
      </c>
      <c r="BA284" s="354">
        <f t="shared" si="118"/>
        <v>4</v>
      </c>
      <c r="BB284" s="354">
        <f t="shared" si="117"/>
        <v>10</v>
      </c>
      <c r="BC284" s="354">
        <f t="shared" si="117"/>
        <v>2</v>
      </c>
      <c r="BD284" s="354">
        <f t="shared" si="117"/>
        <v>-3</v>
      </c>
      <c r="BE284" s="354">
        <f t="shared" si="117"/>
        <v>7</v>
      </c>
      <c r="BF284" s="354">
        <f t="shared" si="117"/>
        <v>-1</v>
      </c>
      <c r="BG284" s="354">
        <f t="shared" si="117"/>
        <v>23</v>
      </c>
      <c r="BH284" s="317"/>
      <c r="BI284" s="355">
        <f t="shared" si="128"/>
        <v>0.8</v>
      </c>
      <c r="BJ284" s="355">
        <f t="shared" si="129"/>
        <v>0.19999999999999996</v>
      </c>
      <c r="BK284" s="337">
        <v>442256.31466666656</v>
      </c>
      <c r="BL284" s="129">
        <f t="shared" si="120"/>
        <v>442256.31466666656</v>
      </c>
      <c r="BM284" s="340">
        <v>531756.02133333345</v>
      </c>
      <c r="BN284" s="129">
        <f t="shared" si="121"/>
        <v>531756.02133333345</v>
      </c>
      <c r="BO284" s="339">
        <v>410467.43644444447</v>
      </c>
      <c r="BP284" s="129">
        <f t="shared" si="122"/>
        <v>410467.43644444447</v>
      </c>
      <c r="BQ284" s="339">
        <v>695877.76000000013</v>
      </c>
      <c r="BR284" s="129">
        <f t="shared" si="123"/>
        <v>695877.76000000013</v>
      </c>
      <c r="BS284" s="339">
        <v>1031135.5680000002</v>
      </c>
      <c r="BT284" s="129">
        <f t="shared" si="124"/>
        <v>1031135.5680000002</v>
      </c>
      <c r="BU284" s="342">
        <v>736699.50044444471</v>
      </c>
      <c r="BV284" s="129">
        <f t="shared" si="125"/>
        <v>736699.50044444471</v>
      </c>
      <c r="BW284" s="343">
        <v>562219.86464711092</v>
      </c>
      <c r="BX284" s="345">
        <f t="shared" si="130"/>
        <v>562219.86464711092</v>
      </c>
      <c r="BY284" s="343">
        <v>587402.42616432521</v>
      </c>
      <c r="BZ284" s="129">
        <f t="shared" si="119"/>
        <v>587402.42616432521</v>
      </c>
      <c r="CA284" s="326"/>
      <c r="CB284" s="325"/>
    </row>
    <row r="285" spans="1:80" x14ac:dyDescent="0.25">
      <c r="A285" s="124" t="s">
        <v>1148</v>
      </c>
      <c r="B285" s="124" t="s">
        <v>1149</v>
      </c>
      <c r="C285" s="319"/>
      <c r="D285" s="319" t="s">
        <v>611</v>
      </c>
      <c r="E285" s="125" t="s">
        <v>393</v>
      </c>
      <c r="F285" s="331">
        <v>63009.111111111109</v>
      </c>
      <c r="G285" s="348">
        <f t="shared" si="126"/>
        <v>76232</v>
      </c>
      <c r="H285" s="332">
        <v>390</v>
      </c>
      <c r="I285" s="353">
        <f t="shared" si="127"/>
        <v>964</v>
      </c>
      <c r="J285" s="333">
        <v>628.40800000000013</v>
      </c>
      <c r="K285" s="333">
        <v>314</v>
      </c>
      <c r="L285" s="317"/>
      <c r="M285" s="332">
        <v>26626</v>
      </c>
      <c r="N285" s="332">
        <v>20654</v>
      </c>
      <c r="O285" s="332">
        <v>12175</v>
      </c>
      <c r="P285" s="332">
        <v>8749</v>
      </c>
      <c r="Q285" s="332">
        <v>4745</v>
      </c>
      <c r="R285" s="332">
        <v>2165</v>
      </c>
      <c r="S285" s="332">
        <v>1069</v>
      </c>
      <c r="T285" s="332">
        <v>49</v>
      </c>
      <c r="U285" s="332">
        <v>76232</v>
      </c>
      <c r="V285" s="124"/>
      <c r="W285" s="351">
        <f t="shared" si="104"/>
        <v>0.34927589463742259</v>
      </c>
      <c r="X285" s="351">
        <f t="shared" si="105"/>
        <v>0.27093608983104206</v>
      </c>
      <c r="Y285" s="351">
        <f t="shared" si="106"/>
        <v>0.1597098331409382</v>
      </c>
      <c r="Z285" s="351">
        <f t="shared" si="107"/>
        <v>0.11476807639836289</v>
      </c>
      <c r="AA285" s="351">
        <f t="shared" si="108"/>
        <v>6.2244201909959072E-2</v>
      </c>
      <c r="AB285" s="351">
        <f t="shared" si="109"/>
        <v>2.8400146919928638E-2</v>
      </c>
      <c r="AC285" s="351">
        <f t="shared" si="110"/>
        <v>1.402298247455137E-2</v>
      </c>
      <c r="AD285" s="351">
        <f t="shared" si="111"/>
        <v>6.427746877951516E-4</v>
      </c>
      <c r="AE285" s="127"/>
      <c r="AF285" s="335">
        <v>5</v>
      </c>
      <c r="AG285" s="335">
        <v>419</v>
      </c>
      <c r="AH285" s="335">
        <v>294</v>
      </c>
      <c r="AI285" s="335">
        <v>163</v>
      </c>
      <c r="AJ285" s="335">
        <v>66</v>
      </c>
      <c r="AK285" s="335">
        <v>29</v>
      </c>
      <c r="AL285" s="335">
        <v>18</v>
      </c>
      <c r="AM285" s="335">
        <v>0</v>
      </c>
      <c r="AN285" s="172">
        <v>994</v>
      </c>
      <c r="AO285" s="124"/>
      <c r="AP285" s="335">
        <v>32</v>
      </c>
      <c r="AQ285" s="335">
        <v>-5</v>
      </c>
      <c r="AR285" s="335">
        <v>-8</v>
      </c>
      <c r="AS285" s="335">
        <v>0</v>
      </c>
      <c r="AT285" s="335">
        <v>6</v>
      </c>
      <c r="AU285" s="335">
        <v>0</v>
      </c>
      <c r="AV285" s="335">
        <v>6</v>
      </c>
      <c r="AW285" s="335">
        <v>-1</v>
      </c>
      <c r="AX285" s="336">
        <v>30</v>
      </c>
      <c r="AY285" s="354">
        <f t="shared" si="118"/>
        <v>-32</v>
      </c>
      <c r="AZ285" s="354">
        <f t="shared" si="118"/>
        <v>5</v>
      </c>
      <c r="BA285" s="354">
        <f t="shared" si="118"/>
        <v>8</v>
      </c>
      <c r="BB285" s="354">
        <f t="shared" si="117"/>
        <v>0</v>
      </c>
      <c r="BC285" s="354">
        <f t="shared" si="117"/>
        <v>-6</v>
      </c>
      <c r="BD285" s="354">
        <f t="shared" si="117"/>
        <v>0</v>
      </c>
      <c r="BE285" s="354">
        <f t="shared" si="117"/>
        <v>-6</v>
      </c>
      <c r="BF285" s="354">
        <f t="shared" si="117"/>
        <v>1</v>
      </c>
      <c r="BG285" s="354">
        <f t="shared" si="117"/>
        <v>-30</v>
      </c>
      <c r="BH285" s="317"/>
      <c r="BI285" s="355">
        <f t="shared" si="128"/>
        <v>1</v>
      </c>
      <c r="BJ285" s="355">
        <f t="shared" si="129"/>
        <v>0</v>
      </c>
      <c r="BK285" s="337">
        <v>615026.68000000005</v>
      </c>
      <c r="BL285" s="129">
        <f t="shared" si="120"/>
        <v>615026.68000000005</v>
      </c>
      <c r="BM285" s="340">
        <v>941337.20666666655</v>
      </c>
      <c r="BN285" s="129">
        <f t="shared" si="121"/>
        <v>941337.20666666655</v>
      </c>
      <c r="BO285" s="339">
        <v>698681.8277777778</v>
      </c>
      <c r="BP285" s="129">
        <f t="shared" si="122"/>
        <v>698681.8277777778</v>
      </c>
      <c r="BQ285" s="339">
        <v>1181880</v>
      </c>
      <c r="BR285" s="129">
        <f t="shared" si="123"/>
        <v>1181880</v>
      </c>
      <c r="BS285" s="339">
        <v>1215448.2511111111</v>
      </c>
      <c r="BT285" s="129">
        <f t="shared" si="124"/>
        <v>1215448.2511111111</v>
      </c>
      <c r="BU285" s="342">
        <v>1725313.831111111</v>
      </c>
      <c r="BV285" s="129">
        <f t="shared" si="125"/>
        <v>1725313.831111111</v>
      </c>
      <c r="BW285" s="343">
        <v>1636669.9528355554</v>
      </c>
      <c r="BX285" s="345">
        <f t="shared" si="130"/>
        <v>1636669.9528355554</v>
      </c>
      <c r="BY285" s="343">
        <v>1664695.0168126419</v>
      </c>
      <c r="BZ285" s="129">
        <f t="shared" si="119"/>
        <v>1664695.0168126419</v>
      </c>
      <c r="CA285" s="326"/>
      <c r="CB285" s="325"/>
    </row>
    <row r="286" spans="1:80" x14ac:dyDescent="0.25">
      <c r="A286" s="124" t="s">
        <v>1150</v>
      </c>
      <c r="B286" s="124" t="s">
        <v>1151</v>
      </c>
      <c r="C286" s="319" t="s">
        <v>596</v>
      </c>
      <c r="D286" s="319" t="s">
        <v>578</v>
      </c>
      <c r="E286" s="125" t="s">
        <v>394</v>
      </c>
      <c r="F286" s="331">
        <v>61203.999999999993</v>
      </c>
      <c r="G286" s="348">
        <f t="shared" si="126"/>
        <v>70280</v>
      </c>
      <c r="H286" s="332">
        <v>627</v>
      </c>
      <c r="I286" s="353">
        <f t="shared" si="127"/>
        <v>408</v>
      </c>
      <c r="J286" s="333">
        <v>170.18399999999997</v>
      </c>
      <c r="K286" s="333">
        <v>31</v>
      </c>
      <c r="L286" s="317"/>
      <c r="M286" s="332">
        <v>13239</v>
      </c>
      <c r="N286" s="332">
        <v>17738</v>
      </c>
      <c r="O286" s="332">
        <v>20850</v>
      </c>
      <c r="P286" s="332">
        <v>10788</v>
      </c>
      <c r="Q286" s="332">
        <v>5000</v>
      </c>
      <c r="R286" s="332">
        <v>1764</v>
      </c>
      <c r="S286" s="332">
        <v>817</v>
      </c>
      <c r="T286" s="332">
        <v>84</v>
      </c>
      <c r="U286" s="332">
        <v>70280</v>
      </c>
      <c r="V286" s="124"/>
      <c r="W286" s="351">
        <f t="shared" si="104"/>
        <v>0.18837507114399546</v>
      </c>
      <c r="X286" s="351">
        <f t="shared" si="105"/>
        <v>0.25239043824701196</v>
      </c>
      <c r="Y286" s="351">
        <f t="shared" si="106"/>
        <v>0.29667046101309047</v>
      </c>
      <c r="Z286" s="351">
        <f t="shared" si="107"/>
        <v>0.15350028457598178</v>
      </c>
      <c r="AA286" s="351">
        <f t="shared" si="108"/>
        <v>7.1143995446784292E-2</v>
      </c>
      <c r="AB286" s="351">
        <f t="shared" si="109"/>
        <v>2.5099601593625499E-2</v>
      </c>
      <c r="AC286" s="351">
        <f t="shared" si="110"/>
        <v>1.1624928856004553E-2</v>
      </c>
      <c r="AD286" s="351">
        <f t="shared" si="111"/>
        <v>1.195219123505976E-3</v>
      </c>
      <c r="AE286" s="127"/>
      <c r="AF286" s="335">
        <v>84</v>
      </c>
      <c r="AG286" s="335">
        <v>81</v>
      </c>
      <c r="AH286" s="335">
        <v>79</v>
      </c>
      <c r="AI286" s="335">
        <v>157</v>
      </c>
      <c r="AJ286" s="335">
        <v>86</v>
      </c>
      <c r="AK286" s="335">
        <v>36</v>
      </c>
      <c r="AL286" s="335">
        <v>15</v>
      </c>
      <c r="AM286" s="335">
        <v>-1</v>
      </c>
      <c r="AN286" s="172">
        <v>537</v>
      </c>
      <c r="AO286" s="124"/>
      <c r="AP286" s="335">
        <v>43</v>
      </c>
      <c r="AQ286" s="335">
        <v>41</v>
      </c>
      <c r="AR286" s="335">
        <v>17</v>
      </c>
      <c r="AS286" s="335">
        <v>10</v>
      </c>
      <c r="AT286" s="335">
        <v>8</v>
      </c>
      <c r="AU286" s="335">
        <v>5</v>
      </c>
      <c r="AV286" s="335">
        <v>4</v>
      </c>
      <c r="AW286" s="335">
        <v>1</v>
      </c>
      <c r="AX286" s="336">
        <v>129</v>
      </c>
      <c r="AY286" s="354">
        <f t="shared" si="118"/>
        <v>-43</v>
      </c>
      <c r="AZ286" s="354">
        <f t="shared" si="118"/>
        <v>-41</v>
      </c>
      <c r="BA286" s="354">
        <f t="shared" si="118"/>
        <v>-17</v>
      </c>
      <c r="BB286" s="354">
        <f t="shared" si="117"/>
        <v>-10</v>
      </c>
      <c r="BC286" s="354">
        <f t="shared" si="117"/>
        <v>-8</v>
      </c>
      <c r="BD286" s="354">
        <f t="shared" si="117"/>
        <v>-5</v>
      </c>
      <c r="BE286" s="354">
        <f t="shared" si="117"/>
        <v>-4</v>
      </c>
      <c r="BF286" s="354">
        <f t="shared" si="117"/>
        <v>-1</v>
      </c>
      <c r="BG286" s="354">
        <f t="shared" si="117"/>
        <v>-129</v>
      </c>
      <c r="BH286" s="317"/>
      <c r="BI286" s="355">
        <f t="shared" si="128"/>
        <v>0.8</v>
      </c>
      <c r="BJ286" s="355">
        <f t="shared" si="129"/>
        <v>0.19999999999999996</v>
      </c>
      <c r="BK286" s="337">
        <v>282982.63466666668</v>
      </c>
      <c r="BL286" s="129">
        <f t="shared" si="120"/>
        <v>282982.63466666668</v>
      </c>
      <c r="BM286" s="340">
        <v>387830.46488888888</v>
      </c>
      <c r="BN286" s="129">
        <f t="shared" si="121"/>
        <v>387830.46488888888</v>
      </c>
      <c r="BO286" s="339">
        <v>380235.29955555557</v>
      </c>
      <c r="BP286" s="129">
        <f t="shared" si="122"/>
        <v>380235.29955555557</v>
      </c>
      <c r="BQ286" s="339">
        <v>343756.05333333329</v>
      </c>
      <c r="BR286" s="129">
        <f t="shared" si="123"/>
        <v>343756.05333333329</v>
      </c>
      <c r="BS286" s="339">
        <v>384474.80000000005</v>
      </c>
      <c r="BT286" s="129">
        <f t="shared" si="124"/>
        <v>384474.80000000005</v>
      </c>
      <c r="BU286" s="342">
        <v>356749.21955555561</v>
      </c>
      <c r="BV286" s="129">
        <f t="shared" si="125"/>
        <v>356749.21955555561</v>
      </c>
      <c r="BW286" s="343">
        <v>275617.54319644446</v>
      </c>
      <c r="BX286" s="345">
        <f t="shared" si="130"/>
        <v>275617.54319644446</v>
      </c>
      <c r="BY286" s="343">
        <v>315699.23988690606</v>
      </c>
      <c r="BZ286" s="129">
        <f t="shared" si="119"/>
        <v>315699.23988690606</v>
      </c>
      <c r="CA286" s="326"/>
      <c r="CB286" s="325"/>
    </row>
    <row r="287" spans="1:80" x14ac:dyDescent="0.25">
      <c r="A287" s="124" t="s">
        <v>1152</v>
      </c>
      <c r="B287" s="124" t="s">
        <v>1153</v>
      </c>
      <c r="C287" s="319" t="s">
        <v>599</v>
      </c>
      <c r="D287" s="319" t="s">
        <v>554</v>
      </c>
      <c r="E287" s="125" t="s">
        <v>395</v>
      </c>
      <c r="F287" s="331">
        <v>55786.555555555555</v>
      </c>
      <c r="G287" s="348">
        <f t="shared" si="126"/>
        <v>54406</v>
      </c>
      <c r="H287" s="332">
        <v>186</v>
      </c>
      <c r="I287" s="353">
        <f t="shared" si="127"/>
        <v>745</v>
      </c>
      <c r="J287" s="333">
        <v>554.52044444444437</v>
      </c>
      <c r="K287" s="333">
        <v>211</v>
      </c>
      <c r="L287" s="317"/>
      <c r="M287" s="332">
        <v>2838</v>
      </c>
      <c r="N287" s="332">
        <v>9283</v>
      </c>
      <c r="O287" s="332">
        <v>14493</v>
      </c>
      <c r="P287" s="332">
        <v>10427</v>
      </c>
      <c r="Q287" s="332">
        <v>8283</v>
      </c>
      <c r="R287" s="332">
        <v>4919</v>
      </c>
      <c r="S287" s="332">
        <v>3677</v>
      </c>
      <c r="T287" s="332">
        <v>486</v>
      </c>
      <c r="U287" s="332">
        <v>54406</v>
      </c>
      <c r="V287" s="124"/>
      <c r="W287" s="351">
        <f t="shared" si="104"/>
        <v>5.2163364334816012E-2</v>
      </c>
      <c r="X287" s="351">
        <f t="shared" si="105"/>
        <v>0.17062456346726465</v>
      </c>
      <c r="Y287" s="351">
        <f t="shared" si="106"/>
        <v>0.26638606036098961</v>
      </c>
      <c r="Z287" s="351">
        <f t="shared" si="107"/>
        <v>0.19165165606734552</v>
      </c>
      <c r="AA287" s="351">
        <f t="shared" si="108"/>
        <v>0.15224423776789325</v>
      </c>
      <c r="AB287" s="351">
        <f t="shared" si="109"/>
        <v>9.0412822115207875E-2</v>
      </c>
      <c r="AC287" s="351">
        <f t="shared" si="110"/>
        <v>6.7584457596588612E-2</v>
      </c>
      <c r="AD287" s="351">
        <f t="shared" si="111"/>
        <v>8.9328382898944975E-3</v>
      </c>
      <c r="AE287" s="127"/>
      <c r="AF287" s="335">
        <v>27</v>
      </c>
      <c r="AG287" s="335">
        <v>120</v>
      </c>
      <c r="AH287" s="335">
        <v>195</v>
      </c>
      <c r="AI287" s="335">
        <v>165</v>
      </c>
      <c r="AJ287" s="335">
        <v>77</v>
      </c>
      <c r="AK287" s="335">
        <v>104</v>
      </c>
      <c r="AL287" s="335">
        <v>31</v>
      </c>
      <c r="AM287" s="335">
        <v>7</v>
      </c>
      <c r="AN287" s="172">
        <v>726</v>
      </c>
      <c r="AO287" s="124"/>
      <c r="AP287" s="335">
        <v>2</v>
      </c>
      <c r="AQ287" s="335">
        <v>-6</v>
      </c>
      <c r="AR287" s="335">
        <v>-1</v>
      </c>
      <c r="AS287" s="335">
        <v>-15</v>
      </c>
      <c r="AT287" s="335">
        <v>1</v>
      </c>
      <c r="AU287" s="335">
        <v>0</v>
      </c>
      <c r="AV287" s="335">
        <v>0</v>
      </c>
      <c r="AW287" s="335">
        <v>0</v>
      </c>
      <c r="AX287" s="336">
        <v>-19</v>
      </c>
      <c r="AY287" s="354">
        <f t="shared" si="118"/>
        <v>-2</v>
      </c>
      <c r="AZ287" s="354">
        <f t="shared" si="118"/>
        <v>6</v>
      </c>
      <c r="BA287" s="354">
        <f t="shared" si="118"/>
        <v>1</v>
      </c>
      <c r="BB287" s="354">
        <f t="shared" si="117"/>
        <v>15</v>
      </c>
      <c r="BC287" s="354">
        <f t="shared" si="117"/>
        <v>-1</v>
      </c>
      <c r="BD287" s="354">
        <f t="shared" si="117"/>
        <v>0</v>
      </c>
      <c r="BE287" s="354">
        <f t="shared" si="117"/>
        <v>0</v>
      </c>
      <c r="BF287" s="354">
        <f t="shared" si="117"/>
        <v>0</v>
      </c>
      <c r="BG287" s="354">
        <f t="shared" si="117"/>
        <v>19</v>
      </c>
      <c r="BH287" s="317"/>
      <c r="BI287" s="355">
        <f t="shared" si="128"/>
        <v>0.8</v>
      </c>
      <c r="BJ287" s="355">
        <f t="shared" si="129"/>
        <v>0.19999999999999996</v>
      </c>
      <c r="BK287" s="337">
        <v>409761.92533333343</v>
      </c>
      <c r="BL287" s="129">
        <f t="shared" si="120"/>
        <v>409761.92533333343</v>
      </c>
      <c r="BM287" s="340">
        <v>459624.80711111112</v>
      </c>
      <c r="BN287" s="129">
        <f t="shared" si="121"/>
        <v>459624.80711111112</v>
      </c>
      <c r="BO287" s="339">
        <v>788648.05155555578</v>
      </c>
      <c r="BP287" s="129">
        <f t="shared" si="122"/>
        <v>788648.05155555578</v>
      </c>
      <c r="BQ287" s="339">
        <v>1065158.08</v>
      </c>
      <c r="BR287" s="129">
        <f t="shared" si="123"/>
        <v>1065158.08</v>
      </c>
      <c r="BS287" s="339">
        <v>849043.75644444453</v>
      </c>
      <c r="BT287" s="129">
        <f t="shared" si="124"/>
        <v>849043.75644444453</v>
      </c>
      <c r="BU287" s="342">
        <v>1220713.8968888889</v>
      </c>
      <c r="BV287" s="129">
        <f t="shared" si="125"/>
        <v>1220713.8968888889</v>
      </c>
      <c r="BW287" s="343">
        <v>992513.89115733327</v>
      </c>
      <c r="BX287" s="345">
        <f t="shared" si="130"/>
        <v>992513.89115733327</v>
      </c>
      <c r="BY287" s="343">
        <v>774389.2257322279</v>
      </c>
      <c r="BZ287" s="129">
        <f t="shared" si="119"/>
        <v>774389.2257322279</v>
      </c>
      <c r="CA287" s="326"/>
      <c r="CB287" s="325"/>
    </row>
    <row r="288" spans="1:80" x14ac:dyDescent="0.25">
      <c r="A288" s="124" t="s">
        <v>1154</v>
      </c>
      <c r="B288" s="124" t="s">
        <v>1155</v>
      </c>
      <c r="C288" s="319" t="s">
        <v>688</v>
      </c>
      <c r="D288" s="319" t="s">
        <v>604</v>
      </c>
      <c r="E288" s="125" t="s">
        <v>396</v>
      </c>
      <c r="F288" s="331">
        <v>39232.111111111109</v>
      </c>
      <c r="G288" s="348">
        <f t="shared" si="126"/>
        <v>41092</v>
      </c>
      <c r="H288" s="332">
        <v>233</v>
      </c>
      <c r="I288" s="353">
        <f t="shared" si="127"/>
        <v>782</v>
      </c>
      <c r="J288" s="333">
        <v>668.40488888888876</v>
      </c>
      <c r="K288" s="333">
        <v>255</v>
      </c>
      <c r="L288" s="317"/>
      <c r="M288" s="332">
        <v>6434</v>
      </c>
      <c r="N288" s="332">
        <v>6558</v>
      </c>
      <c r="O288" s="332">
        <v>11478</v>
      </c>
      <c r="P288" s="332">
        <v>6062</v>
      </c>
      <c r="Q288" s="332">
        <v>5180</v>
      </c>
      <c r="R288" s="332">
        <v>3291</v>
      </c>
      <c r="S288" s="332">
        <v>1891</v>
      </c>
      <c r="T288" s="332">
        <v>198</v>
      </c>
      <c r="U288" s="332">
        <v>41092</v>
      </c>
      <c r="V288" s="124"/>
      <c r="W288" s="351">
        <f t="shared" ref="W288:W318" si="131">M288/U288</f>
        <v>0.15657548914630584</v>
      </c>
      <c r="X288" s="351">
        <f t="shared" ref="X288:X318" si="132">N288/U288</f>
        <v>0.1595931081475713</v>
      </c>
      <c r="Y288" s="351">
        <f t="shared" ref="Y288:Y318" si="133">O288/U288</f>
        <v>0.27932444271391027</v>
      </c>
      <c r="Z288" s="351">
        <f t="shared" ref="Z288:Z318" si="134">P288/U288</f>
        <v>0.14752263214250949</v>
      </c>
      <c r="AA288" s="351">
        <f t="shared" ref="AA288:AA318" si="135">Q288/U288</f>
        <v>0.1260586002141536</v>
      </c>
      <c r="AB288" s="351">
        <f t="shared" ref="AB288:AB318" si="136">R288/U288</f>
        <v>8.0088581719069407E-2</v>
      </c>
      <c r="AC288" s="351">
        <f t="shared" ref="AC288:AC318" si="137">S288/U288</f>
        <v>4.6018689769298161E-2</v>
      </c>
      <c r="AD288" s="351">
        <f t="shared" ref="AD288:AD318" si="138">T288/U288</f>
        <v>4.8184561471819329E-3</v>
      </c>
      <c r="AE288" s="127"/>
      <c r="AF288" s="335">
        <v>18</v>
      </c>
      <c r="AG288" s="335">
        <v>88</v>
      </c>
      <c r="AH288" s="335">
        <v>254</v>
      </c>
      <c r="AI288" s="335">
        <v>125</v>
      </c>
      <c r="AJ288" s="335">
        <v>137</v>
      </c>
      <c r="AK288" s="335">
        <v>87</v>
      </c>
      <c r="AL288" s="335">
        <v>33</v>
      </c>
      <c r="AM288" s="335">
        <v>3</v>
      </c>
      <c r="AN288" s="172">
        <v>745</v>
      </c>
      <c r="AO288" s="124"/>
      <c r="AP288" s="335">
        <v>-9</v>
      </c>
      <c r="AQ288" s="335">
        <v>4</v>
      </c>
      <c r="AR288" s="335">
        <v>-5</v>
      </c>
      <c r="AS288" s="335">
        <v>-12</v>
      </c>
      <c r="AT288" s="335">
        <v>-10</v>
      </c>
      <c r="AU288" s="335">
        <v>-1</v>
      </c>
      <c r="AV288" s="335">
        <v>-3</v>
      </c>
      <c r="AW288" s="335">
        <v>-1</v>
      </c>
      <c r="AX288" s="336">
        <v>-37</v>
      </c>
      <c r="AY288" s="354">
        <f t="shared" si="118"/>
        <v>9</v>
      </c>
      <c r="AZ288" s="354">
        <f t="shared" si="118"/>
        <v>-4</v>
      </c>
      <c r="BA288" s="354">
        <f t="shared" si="118"/>
        <v>5</v>
      </c>
      <c r="BB288" s="354">
        <f t="shared" si="117"/>
        <v>12</v>
      </c>
      <c r="BC288" s="354">
        <f t="shared" si="117"/>
        <v>10</v>
      </c>
      <c r="BD288" s="354">
        <f t="shared" si="117"/>
        <v>1</v>
      </c>
      <c r="BE288" s="354">
        <f t="shared" si="117"/>
        <v>3</v>
      </c>
      <c r="BF288" s="354">
        <f t="shared" si="117"/>
        <v>1</v>
      </c>
      <c r="BG288" s="354">
        <f t="shared" si="117"/>
        <v>37</v>
      </c>
      <c r="BH288" s="317"/>
      <c r="BI288" s="355">
        <f t="shared" si="128"/>
        <v>0.8</v>
      </c>
      <c r="BJ288" s="355">
        <f t="shared" si="129"/>
        <v>0.19999999999999996</v>
      </c>
      <c r="BK288" s="337">
        <v>526818.48533333337</v>
      </c>
      <c r="BL288" s="129">
        <f t="shared" si="120"/>
        <v>526818.48533333337</v>
      </c>
      <c r="BM288" s="340">
        <v>410594.33599999995</v>
      </c>
      <c r="BN288" s="129">
        <f t="shared" si="121"/>
        <v>410594.33599999995</v>
      </c>
      <c r="BO288" s="339">
        <v>294621.7324444445</v>
      </c>
      <c r="BP288" s="129">
        <f t="shared" si="122"/>
        <v>294621.7324444445</v>
      </c>
      <c r="BQ288" s="339">
        <v>638205.65333333332</v>
      </c>
      <c r="BR288" s="129">
        <f t="shared" si="123"/>
        <v>638205.65333333332</v>
      </c>
      <c r="BS288" s="339">
        <v>871490.5777777778</v>
      </c>
      <c r="BT288" s="129">
        <f t="shared" si="124"/>
        <v>871490.5777777778</v>
      </c>
      <c r="BU288" s="342">
        <v>659431.17333333334</v>
      </c>
      <c r="BV288" s="129">
        <f t="shared" si="125"/>
        <v>659431.17333333334</v>
      </c>
      <c r="BW288" s="343">
        <v>750088.44034844451</v>
      </c>
      <c r="BX288" s="345">
        <f t="shared" si="130"/>
        <v>750088.44034844451</v>
      </c>
      <c r="BY288" s="343">
        <v>898713.03747661132</v>
      </c>
      <c r="BZ288" s="129">
        <f t="shared" si="119"/>
        <v>898713.03747661132</v>
      </c>
      <c r="CA288" s="326"/>
      <c r="CB288" s="325"/>
    </row>
    <row r="289" spans="1:80" x14ac:dyDescent="0.25">
      <c r="A289" s="124" t="s">
        <v>1156</v>
      </c>
      <c r="B289" s="124" t="s">
        <v>1157</v>
      </c>
      <c r="C289" s="319" t="s">
        <v>571</v>
      </c>
      <c r="D289" s="319" t="s">
        <v>554</v>
      </c>
      <c r="E289" s="125" t="s">
        <v>397</v>
      </c>
      <c r="F289" s="331">
        <v>56757.222222222226</v>
      </c>
      <c r="G289" s="348">
        <f t="shared" si="126"/>
        <v>67236</v>
      </c>
      <c r="H289" s="332">
        <v>781</v>
      </c>
      <c r="I289" s="353">
        <f t="shared" si="127"/>
        <v>257</v>
      </c>
      <c r="J289" s="333">
        <v>0</v>
      </c>
      <c r="K289" s="333">
        <v>47</v>
      </c>
      <c r="L289" s="317"/>
      <c r="M289" s="332">
        <v>16233</v>
      </c>
      <c r="N289" s="332">
        <v>19540</v>
      </c>
      <c r="O289" s="332">
        <v>17544</v>
      </c>
      <c r="P289" s="332">
        <v>7712</v>
      </c>
      <c r="Q289" s="332">
        <v>3943</v>
      </c>
      <c r="R289" s="332">
        <v>1491</v>
      </c>
      <c r="S289" s="332">
        <v>739</v>
      </c>
      <c r="T289" s="332">
        <v>34</v>
      </c>
      <c r="U289" s="332">
        <v>67236</v>
      </c>
      <c r="V289" s="124"/>
      <c r="W289" s="351">
        <f t="shared" si="131"/>
        <v>0.24143316080671068</v>
      </c>
      <c r="X289" s="351">
        <f t="shared" si="132"/>
        <v>0.29061812124457137</v>
      </c>
      <c r="Y289" s="351">
        <f t="shared" si="133"/>
        <v>0.26093164376227024</v>
      </c>
      <c r="Z289" s="351">
        <f t="shared" si="134"/>
        <v>0.11470045808792909</v>
      </c>
      <c r="AA289" s="351">
        <f t="shared" si="135"/>
        <v>5.864417871378428E-2</v>
      </c>
      <c r="AB289" s="351">
        <f t="shared" si="136"/>
        <v>2.2175620203462431E-2</v>
      </c>
      <c r="AC289" s="351">
        <f t="shared" si="137"/>
        <v>1.0991135701112499E-2</v>
      </c>
      <c r="AD289" s="351">
        <f t="shared" si="138"/>
        <v>5.0568148015943837E-4</v>
      </c>
      <c r="AE289" s="127"/>
      <c r="AF289" s="335">
        <v>60</v>
      </c>
      <c r="AG289" s="335">
        <v>76</v>
      </c>
      <c r="AH289" s="335">
        <v>66</v>
      </c>
      <c r="AI289" s="335">
        <v>43</v>
      </c>
      <c r="AJ289" s="335">
        <v>24</v>
      </c>
      <c r="AK289" s="335">
        <v>-2</v>
      </c>
      <c r="AL289" s="335">
        <v>-1</v>
      </c>
      <c r="AM289" s="335">
        <v>1</v>
      </c>
      <c r="AN289" s="172">
        <v>267</v>
      </c>
      <c r="AO289" s="124"/>
      <c r="AP289" s="335">
        <v>6</v>
      </c>
      <c r="AQ289" s="335">
        <v>6</v>
      </c>
      <c r="AR289" s="335">
        <v>0</v>
      </c>
      <c r="AS289" s="335">
        <v>6</v>
      </c>
      <c r="AT289" s="335">
        <v>2</v>
      </c>
      <c r="AU289" s="335">
        <v>-4</v>
      </c>
      <c r="AV289" s="335">
        <v>-7</v>
      </c>
      <c r="AW289" s="335">
        <v>1</v>
      </c>
      <c r="AX289" s="336">
        <v>10</v>
      </c>
      <c r="AY289" s="354">
        <f t="shared" si="118"/>
        <v>-6</v>
      </c>
      <c r="AZ289" s="354">
        <f t="shared" si="118"/>
        <v>-6</v>
      </c>
      <c r="BA289" s="354">
        <f t="shared" si="118"/>
        <v>0</v>
      </c>
      <c r="BB289" s="354">
        <f t="shared" si="117"/>
        <v>-6</v>
      </c>
      <c r="BC289" s="354">
        <f t="shared" si="117"/>
        <v>-2</v>
      </c>
      <c r="BD289" s="354">
        <f t="shared" si="117"/>
        <v>4</v>
      </c>
      <c r="BE289" s="354">
        <f t="shared" si="117"/>
        <v>7</v>
      </c>
      <c r="BF289" s="354">
        <f t="shared" si="117"/>
        <v>-1</v>
      </c>
      <c r="BG289" s="354">
        <f t="shared" si="117"/>
        <v>-10</v>
      </c>
      <c r="BH289" s="317"/>
      <c r="BI289" s="355">
        <f t="shared" si="128"/>
        <v>0.8</v>
      </c>
      <c r="BJ289" s="355">
        <f t="shared" si="129"/>
        <v>0.19999999999999996</v>
      </c>
      <c r="BK289" s="337">
        <v>508780.26133333333</v>
      </c>
      <c r="BL289" s="129">
        <f t="shared" si="120"/>
        <v>508780.26133333333</v>
      </c>
      <c r="BM289" s="340">
        <v>536193.04355555563</v>
      </c>
      <c r="BN289" s="129">
        <f t="shared" si="121"/>
        <v>536193.04355555563</v>
      </c>
      <c r="BO289" s="339">
        <v>402953.15733333339</v>
      </c>
      <c r="BP289" s="129">
        <f t="shared" si="122"/>
        <v>402953.15733333339</v>
      </c>
      <c r="BQ289" s="339">
        <v>561673.49333333329</v>
      </c>
      <c r="BR289" s="129">
        <f t="shared" si="123"/>
        <v>561673.49333333329</v>
      </c>
      <c r="BS289" s="339">
        <v>424580.30222222232</v>
      </c>
      <c r="BT289" s="129">
        <f t="shared" si="124"/>
        <v>424580.30222222232</v>
      </c>
      <c r="BU289" s="342">
        <v>484628.28088888881</v>
      </c>
      <c r="BV289" s="129">
        <f t="shared" si="125"/>
        <v>484628.28088888881</v>
      </c>
      <c r="BW289" s="343">
        <v>5320</v>
      </c>
      <c r="BX289" s="345">
        <f t="shared" si="130"/>
        <v>5320</v>
      </c>
      <c r="BY289" s="343">
        <v>96649.556735223043</v>
      </c>
      <c r="BZ289" s="129">
        <f t="shared" si="119"/>
        <v>96649.556735223043</v>
      </c>
      <c r="CA289" s="326"/>
      <c r="CB289" s="325"/>
    </row>
    <row r="290" spans="1:80" x14ac:dyDescent="0.25">
      <c r="A290" s="124" t="s">
        <v>1158</v>
      </c>
      <c r="B290" s="124" t="s">
        <v>1159</v>
      </c>
      <c r="C290" s="319" t="s">
        <v>656</v>
      </c>
      <c r="D290" s="319" t="s">
        <v>578</v>
      </c>
      <c r="E290" s="125" t="s">
        <v>398</v>
      </c>
      <c r="F290" s="331">
        <v>43996.777777777781</v>
      </c>
      <c r="G290" s="348">
        <f t="shared" si="126"/>
        <v>37723</v>
      </c>
      <c r="H290" s="332">
        <v>260</v>
      </c>
      <c r="I290" s="353">
        <f t="shared" si="127"/>
        <v>271</v>
      </c>
      <c r="J290" s="333">
        <v>119.45733333333328</v>
      </c>
      <c r="K290" s="333">
        <v>72</v>
      </c>
      <c r="L290" s="317"/>
      <c r="M290" s="332">
        <v>859</v>
      </c>
      <c r="N290" s="332">
        <v>2099</v>
      </c>
      <c r="O290" s="332">
        <v>6478</v>
      </c>
      <c r="P290" s="332">
        <v>9912</v>
      </c>
      <c r="Q290" s="332">
        <v>7442</v>
      </c>
      <c r="R290" s="332">
        <v>4307</v>
      </c>
      <c r="S290" s="332">
        <v>5087</v>
      </c>
      <c r="T290" s="332">
        <v>1539</v>
      </c>
      <c r="U290" s="332">
        <v>37723</v>
      </c>
      <c r="V290" s="124"/>
      <c r="W290" s="351">
        <f t="shared" si="131"/>
        <v>2.2771253611854836E-2</v>
      </c>
      <c r="X290" s="351">
        <f t="shared" si="132"/>
        <v>5.5642446252949132E-2</v>
      </c>
      <c r="Y290" s="351">
        <f t="shared" si="133"/>
        <v>0.17172547252339421</v>
      </c>
      <c r="Z290" s="351">
        <f t="shared" si="134"/>
        <v>0.26275746891816665</v>
      </c>
      <c r="AA290" s="351">
        <f t="shared" si="135"/>
        <v>0.19728017389921268</v>
      </c>
      <c r="AB290" s="351">
        <f t="shared" si="136"/>
        <v>0.11417437637515573</v>
      </c>
      <c r="AC290" s="351">
        <f t="shared" si="137"/>
        <v>0.134851416907457</v>
      </c>
      <c r="AD290" s="351">
        <f t="shared" si="138"/>
        <v>4.079739151180977E-2</v>
      </c>
      <c r="AE290" s="127"/>
      <c r="AF290" s="335">
        <v>18</v>
      </c>
      <c r="AG290" s="335">
        <v>35</v>
      </c>
      <c r="AH290" s="335">
        <v>90</v>
      </c>
      <c r="AI290" s="335">
        <v>23</v>
      </c>
      <c r="AJ290" s="335">
        <v>37</v>
      </c>
      <c r="AK290" s="335">
        <v>18</v>
      </c>
      <c r="AL290" s="335">
        <v>18</v>
      </c>
      <c r="AM290" s="335">
        <v>18</v>
      </c>
      <c r="AN290" s="172">
        <v>257</v>
      </c>
      <c r="AO290" s="124"/>
      <c r="AP290" s="335">
        <v>-1</v>
      </c>
      <c r="AQ290" s="335">
        <v>7</v>
      </c>
      <c r="AR290" s="335">
        <v>-6</v>
      </c>
      <c r="AS290" s="335">
        <v>-2</v>
      </c>
      <c r="AT290" s="335">
        <v>-7</v>
      </c>
      <c r="AU290" s="335">
        <v>-8</v>
      </c>
      <c r="AV290" s="335">
        <v>-2</v>
      </c>
      <c r="AW290" s="335">
        <v>5</v>
      </c>
      <c r="AX290" s="336">
        <v>-14</v>
      </c>
      <c r="AY290" s="354">
        <f t="shared" si="118"/>
        <v>1</v>
      </c>
      <c r="AZ290" s="354">
        <f t="shared" si="118"/>
        <v>-7</v>
      </c>
      <c r="BA290" s="354">
        <f t="shared" si="118"/>
        <v>6</v>
      </c>
      <c r="BB290" s="354">
        <f t="shared" si="117"/>
        <v>2</v>
      </c>
      <c r="BC290" s="354">
        <f t="shared" si="117"/>
        <v>7</v>
      </c>
      <c r="BD290" s="354">
        <f t="shared" si="117"/>
        <v>8</v>
      </c>
      <c r="BE290" s="354">
        <f t="shared" si="117"/>
        <v>2</v>
      </c>
      <c r="BF290" s="354">
        <f t="shared" si="117"/>
        <v>-5</v>
      </c>
      <c r="BG290" s="354">
        <f t="shared" si="117"/>
        <v>14</v>
      </c>
      <c r="BH290" s="317"/>
      <c r="BI290" s="355">
        <f t="shared" si="128"/>
        <v>0.8</v>
      </c>
      <c r="BJ290" s="355">
        <f t="shared" si="129"/>
        <v>0.19999999999999996</v>
      </c>
      <c r="BK290" s="337">
        <v>67931.184000000008</v>
      </c>
      <c r="BL290" s="129">
        <f t="shared" si="120"/>
        <v>67931.184000000008</v>
      </c>
      <c r="BM290" s="340">
        <v>281666.09955555556</v>
      </c>
      <c r="BN290" s="129">
        <f t="shared" si="121"/>
        <v>281666.09955555556</v>
      </c>
      <c r="BO290" s="339">
        <v>372121.78488888894</v>
      </c>
      <c r="BP290" s="129">
        <f t="shared" si="122"/>
        <v>372121.78488888894</v>
      </c>
      <c r="BQ290" s="339">
        <v>180005.12</v>
      </c>
      <c r="BR290" s="129">
        <f t="shared" si="123"/>
        <v>180005.12</v>
      </c>
      <c r="BS290" s="339">
        <v>572490.04977777787</v>
      </c>
      <c r="BT290" s="129">
        <f t="shared" si="124"/>
        <v>572490.04977777787</v>
      </c>
      <c r="BU290" s="342">
        <v>493335.6586666666</v>
      </c>
      <c r="BV290" s="129">
        <f t="shared" si="125"/>
        <v>493335.6586666666</v>
      </c>
      <c r="BW290" s="343">
        <v>40110.564551111107</v>
      </c>
      <c r="BX290" s="345">
        <f t="shared" si="130"/>
        <v>40110.564551111107</v>
      </c>
      <c r="BY290" s="343">
        <v>3360</v>
      </c>
      <c r="BZ290" s="129">
        <f t="shared" si="119"/>
        <v>3360</v>
      </c>
      <c r="CA290" s="326"/>
      <c r="CB290" s="325"/>
    </row>
    <row r="291" spans="1:80" x14ac:dyDescent="0.25">
      <c r="A291" s="124" t="s">
        <v>1160</v>
      </c>
      <c r="B291" s="124" t="s">
        <v>1161</v>
      </c>
      <c r="C291" s="319"/>
      <c r="D291" s="319" t="s">
        <v>578</v>
      </c>
      <c r="E291" s="125" t="s">
        <v>399</v>
      </c>
      <c r="F291" s="331">
        <v>61250.111111111109</v>
      </c>
      <c r="G291" s="348">
        <f t="shared" si="126"/>
        <v>67796</v>
      </c>
      <c r="H291" s="332">
        <v>152</v>
      </c>
      <c r="I291" s="353">
        <f t="shared" si="127"/>
        <v>571</v>
      </c>
      <c r="J291" s="333">
        <v>305.99955555555556</v>
      </c>
      <c r="K291" s="333">
        <v>494</v>
      </c>
      <c r="L291" s="317"/>
      <c r="M291" s="332">
        <v>7435</v>
      </c>
      <c r="N291" s="332">
        <v>13475</v>
      </c>
      <c r="O291" s="332">
        <v>26887</v>
      </c>
      <c r="P291" s="332">
        <v>12261</v>
      </c>
      <c r="Q291" s="332">
        <v>4677</v>
      </c>
      <c r="R291" s="332">
        <v>2209</v>
      </c>
      <c r="S291" s="332">
        <v>804</v>
      </c>
      <c r="T291" s="332">
        <v>48</v>
      </c>
      <c r="U291" s="332">
        <v>67796</v>
      </c>
      <c r="V291" s="124"/>
      <c r="W291" s="351">
        <f t="shared" si="131"/>
        <v>0.10966723700513305</v>
      </c>
      <c r="X291" s="351">
        <f t="shared" si="132"/>
        <v>0.19875803882234941</v>
      </c>
      <c r="Y291" s="351">
        <f t="shared" si="133"/>
        <v>0.39658681928137351</v>
      </c>
      <c r="Z291" s="351">
        <f t="shared" si="134"/>
        <v>0.18085137766239895</v>
      </c>
      <c r="AA291" s="351">
        <f t="shared" si="135"/>
        <v>6.8986370877337902E-2</v>
      </c>
      <c r="AB291" s="351">
        <f t="shared" si="136"/>
        <v>3.2583043247389226E-2</v>
      </c>
      <c r="AC291" s="351">
        <f t="shared" si="137"/>
        <v>1.1859106731960587E-2</v>
      </c>
      <c r="AD291" s="351">
        <f t="shared" si="138"/>
        <v>7.0800637205734854E-4</v>
      </c>
      <c r="AE291" s="127"/>
      <c r="AF291" s="335">
        <v>17</v>
      </c>
      <c r="AG291" s="335">
        <v>78</v>
      </c>
      <c r="AH291" s="335">
        <v>214</v>
      </c>
      <c r="AI291" s="335">
        <v>178</v>
      </c>
      <c r="AJ291" s="335">
        <v>92</v>
      </c>
      <c r="AK291" s="335">
        <v>4</v>
      </c>
      <c r="AL291" s="335">
        <v>5</v>
      </c>
      <c r="AM291" s="335">
        <v>6</v>
      </c>
      <c r="AN291" s="172">
        <v>594</v>
      </c>
      <c r="AO291" s="124"/>
      <c r="AP291" s="335">
        <v>1</v>
      </c>
      <c r="AQ291" s="335">
        <v>-2</v>
      </c>
      <c r="AR291" s="335">
        <v>14</v>
      </c>
      <c r="AS291" s="335">
        <v>3</v>
      </c>
      <c r="AT291" s="335">
        <v>0</v>
      </c>
      <c r="AU291" s="335">
        <v>2</v>
      </c>
      <c r="AV291" s="335">
        <v>-1</v>
      </c>
      <c r="AW291" s="335">
        <v>6</v>
      </c>
      <c r="AX291" s="336">
        <v>23</v>
      </c>
      <c r="AY291" s="354">
        <f t="shared" si="118"/>
        <v>-1</v>
      </c>
      <c r="AZ291" s="354">
        <f t="shared" si="118"/>
        <v>2</v>
      </c>
      <c r="BA291" s="354">
        <f t="shared" si="118"/>
        <v>-14</v>
      </c>
      <c r="BB291" s="354">
        <f t="shared" si="117"/>
        <v>-3</v>
      </c>
      <c r="BC291" s="354">
        <f t="shared" si="117"/>
        <v>0</v>
      </c>
      <c r="BD291" s="354">
        <f t="shared" si="117"/>
        <v>-2</v>
      </c>
      <c r="BE291" s="354">
        <f t="shared" si="117"/>
        <v>1</v>
      </c>
      <c r="BF291" s="354">
        <f t="shared" si="117"/>
        <v>-6</v>
      </c>
      <c r="BG291" s="354">
        <f t="shared" si="117"/>
        <v>-23</v>
      </c>
      <c r="BH291" s="317"/>
      <c r="BI291" s="355">
        <f t="shared" si="128"/>
        <v>1</v>
      </c>
      <c r="BJ291" s="355">
        <f t="shared" si="129"/>
        <v>0</v>
      </c>
      <c r="BK291" s="337">
        <v>235552.34</v>
      </c>
      <c r="BL291" s="129">
        <f t="shared" si="120"/>
        <v>235552.34</v>
      </c>
      <c r="BM291" s="340">
        <v>467341.68</v>
      </c>
      <c r="BN291" s="129">
        <f t="shared" si="121"/>
        <v>467341.68</v>
      </c>
      <c r="BO291" s="339">
        <v>364745.04333333339</v>
      </c>
      <c r="BP291" s="129">
        <f t="shared" si="122"/>
        <v>364745.04333333339</v>
      </c>
      <c r="BQ291" s="339">
        <v>898778.53333333344</v>
      </c>
      <c r="BR291" s="129">
        <f t="shared" si="123"/>
        <v>898778.53333333344</v>
      </c>
      <c r="BS291" s="339">
        <v>731291.21555555565</v>
      </c>
      <c r="BT291" s="129">
        <f t="shared" si="124"/>
        <v>731291.21555555565</v>
      </c>
      <c r="BU291" s="342">
        <v>612591.46666666667</v>
      </c>
      <c r="BV291" s="129">
        <f t="shared" si="125"/>
        <v>612591.46666666667</v>
      </c>
      <c r="BW291" s="343">
        <v>923223.46629333333</v>
      </c>
      <c r="BX291" s="345">
        <f t="shared" si="130"/>
        <v>923223.46629333333</v>
      </c>
      <c r="BY291" s="343">
        <v>886376.45997297857</v>
      </c>
      <c r="BZ291" s="129">
        <f t="shared" si="119"/>
        <v>886376.45997297857</v>
      </c>
      <c r="CA291" s="326"/>
      <c r="CB291" s="325"/>
    </row>
    <row r="292" spans="1:80" x14ac:dyDescent="0.25">
      <c r="A292" s="124" t="s">
        <v>1162</v>
      </c>
      <c r="B292" s="124" t="s">
        <v>1163</v>
      </c>
      <c r="C292" s="319" t="s">
        <v>571</v>
      </c>
      <c r="D292" s="319" t="s">
        <v>554</v>
      </c>
      <c r="E292" s="125" t="s">
        <v>400</v>
      </c>
      <c r="F292" s="331">
        <v>57825.555555555562</v>
      </c>
      <c r="G292" s="348">
        <f t="shared" si="126"/>
        <v>54260</v>
      </c>
      <c r="H292" s="332">
        <v>359</v>
      </c>
      <c r="I292" s="353">
        <f t="shared" si="127"/>
        <v>752</v>
      </c>
      <c r="J292" s="333">
        <v>595.36444444444453</v>
      </c>
      <c r="K292" s="333">
        <v>116</v>
      </c>
      <c r="L292" s="317"/>
      <c r="M292" s="332">
        <v>1731</v>
      </c>
      <c r="N292" s="332">
        <v>3951</v>
      </c>
      <c r="O292" s="332">
        <v>15517</v>
      </c>
      <c r="P292" s="332">
        <v>13556</v>
      </c>
      <c r="Q292" s="332">
        <v>9158</v>
      </c>
      <c r="R292" s="332">
        <v>5179</v>
      </c>
      <c r="S292" s="332">
        <v>4744</v>
      </c>
      <c r="T292" s="332">
        <v>424</v>
      </c>
      <c r="U292" s="332">
        <v>54260</v>
      </c>
      <c r="V292" s="124"/>
      <c r="W292" s="351">
        <f t="shared" si="131"/>
        <v>3.1901953556948026E-2</v>
      </c>
      <c r="X292" s="351">
        <f t="shared" si="132"/>
        <v>7.2816070770364907E-2</v>
      </c>
      <c r="Y292" s="351">
        <f t="shared" si="133"/>
        <v>0.28597493549576114</v>
      </c>
      <c r="Z292" s="351">
        <f t="shared" si="134"/>
        <v>0.24983413195724291</v>
      </c>
      <c r="AA292" s="351">
        <f t="shared" si="135"/>
        <v>0.16877994839660893</v>
      </c>
      <c r="AB292" s="351">
        <f t="shared" si="136"/>
        <v>9.5447843715444153E-2</v>
      </c>
      <c r="AC292" s="351">
        <f t="shared" si="137"/>
        <v>8.7430888315517874E-2</v>
      </c>
      <c r="AD292" s="351">
        <f t="shared" si="138"/>
        <v>7.814227792112053E-3</v>
      </c>
      <c r="AE292" s="127"/>
      <c r="AF292" s="335">
        <v>12</v>
      </c>
      <c r="AG292" s="335">
        <v>24</v>
      </c>
      <c r="AH292" s="335">
        <v>228</v>
      </c>
      <c r="AI292" s="335">
        <v>232</v>
      </c>
      <c r="AJ292" s="335">
        <v>117</v>
      </c>
      <c r="AK292" s="335">
        <v>90</v>
      </c>
      <c r="AL292" s="335">
        <v>44</v>
      </c>
      <c r="AM292" s="335">
        <v>4</v>
      </c>
      <c r="AN292" s="172">
        <v>751</v>
      </c>
      <c r="AO292" s="124"/>
      <c r="AP292" s="335">
        <v>8</v>
      </c>
      <c r="AQ292" s="335">
        <v>-4</v>
      </c>
      <c r="AR292" s="335">
        <v>12</v>
      </c>
      <c r="AS292" s="335">
        <v>-6</v>
      </c>
      <c r="AT292" s="335">
        <v>0</v>
      </c>
      <c r="AU292" s="335">
        <v>-5</v>
      </c>
      <c r="AV292" s="335">
        <v>-4</v>
      </c>
      <c r="AW292" s="335">
        <v>-2</v>
      </c>
      <c r="AX292" s="336">
        <v>-1</v>
      </c>
      <c r="AY292" s="354">
        <f t="shared" si="118"/>
        <v>-8</v>
      </c>
      <c r="AZ292" s="354">
        <f t="shared" si="118"/>
        <v>4</v>
      </c>
      <c r="BA292" s="354">
        <f t="shared" si="118"/>
        <v>-12</v>
      </c>
      <c r="BB292" s="354">
        <f t="shared" si="117"/>
        <v>6</v>
      </c>
      <c r="BC292" s="354">
        <f t="shared" si="117"/>
        <v>0</v>
      </c>
      <c r="BD292" s="354">
        <f t="shared" si="117"/>
        <v>5</v>
      </c>
      <c r="BE292" s="354">
        <f t="shared" si="117"/>
        <v>4</v>
      </c>
      <c r="BF292" s="354">
        <f t="shared" si="117"/>
        <v>2</v>
      </c>
      <c r="BG292" s="354">
        <f t="shared" si="117"/>
        <v>1</v>
      </c>
      <c r="BH292" s="317"/>
      <c r="BI292" s="355">
        <f t="shared" si="128"/>
        <v>0.8</v>
      </c>
      <c r="BJ292" s="355">
        <f t="shared" si="129"/>
        <v>0.19999999999999996</v>
      </c>
      <c r="BK292" s="337">
        <v>648352.61866666656</v>
      </c>
      <c r="BL292" s="129">
        <f t="shared" si="120"/>
        <v>648352.61866666656</v>
      </c>
      <c r="BM292" s="340">
        <v>576124.06044444442</v>
      </c>
      <c r="BN292" s="129">
        <f t="shared" si="121"/>
        <v>576124.06044444442</v>
      </c>
      <c r="BO292" s="339">
        <v>411739.88</v>
      </c>
      <c r="BP292" s="129">
        <f t="shared" si="122"/>
        <v>411739.88</v>
      </c>
      <c r="BQ292" s="339">
        <v>759657.28000000014</v>
      </c>
      <c r="BR292" s="129">
        <f t="shared" si="123"/>
        <v>759657.28000000014</v>
      </c>
      <c r="BS292" s="339">
        <v>705279.28</v>
      </c>
      <c r="BT292" s="129">
        <f t="shared" si="124"/>
        <v>705279.28</v>
      </c>
      <c r="BU292" s="342">
        <v>741930.27377777779</v>
      </c>
      <c r="BV292" s="129">
        <f t="shared" si="125"/>
        <v>741930.27377777779</v>
      </c>
      <c r="BW292" s="343">
        <v>866446.01109333336</v>
      </c>
      <c r="BX292" s="345">
        <f t="shared" si="130"/>
        <v>866446.01109333336</v>
      </c>
      <c r="BY292" s="343">
        <v>1020472.5965278145</v>
      </c>
      <c r="BZ292" s="129">
        <f t="shared" si="119"/>
        <v>1020472.5965278145</v>
      </c>
      <c r="CA292" s="326"/>
      <c r="CB292" s="325"/>
    </row>
    <row r="293" spans="1:80" x14ac:dyDescent="0.25">
      <c r="A293" s="124" t="s">
        <v>1164</v>
      </c>
      <c r="B293" s="124" t="s">
        <v>1165</v>
      </c>
      <c r="C293" s="319"/>
      <c r="D293" s="319" t="s">
        <v>604</v>
      </c>
      <c r="E293" s="125" t="s">
        <v>401</v>
      </c>
      <c r="F293" s="331">
        <v>58856.888888888891</v>
      </c>
      <c r="G293" s="348">
        <f t="shared" si="126"/>
        <v>67357</v>
      </c>
      <c r="H293" s="332">
        <v>1303</v>
      </c>
      <c r="I293" s="353">
        <f t="shared" si="127"/>
        <v>191</v>
      </c>
      <c r="J293" s="333">
        <v>0</v>
      </c>
      <c r="K293" s="333">
        <v>31</v>
      </c>
      <c r="L293" s="317"/>
      <c r="M293" s="332">
        <v>13682</v>
      </c>
      <c r="N293" s="332">
        <v>17605</v>
      </c>
      <c r="O293" s="332">
        <v>16720</v>
      </c>
      <c r="P293" s="332">
        <v>10403</v>
      </c>
      <c r="Q293" s="332">
        <v>5203</v>
      </c>
      <c r="R293" s="332">
        <v>2365</v>
      </c>
      <c r="S293" s="332">
        <v>1247</v>
      </c>
      <c r="T293" s="332">
        <v>132</v>
      </c>
      <c r="U293" s="332">
        <v>67357</v>
      </c>
      <c r="V293" s="124"/>
      <c r="W293" s="351">
        <f t="shared" si="131"/>
        <v>0.20312662381044286</v>
      </c>
      <c r="X293" s="351">
        <f t="shared" si="132"/>
        <v>0.26136852888341228</v>
      </c>
      <c r="Y293" s="351">
        <f t="shared" si="133"/>
        <v>0.24822958267143727</v>
      </c>
      <c r="Z293" s="351">
        <f t="shared" si="134"/>
        <v>0.15444571462505752</v>
      </c>
      <c r="AA293" s="351">
        <f t="shared" si="135"/>
        <v>7.7245126712888038E-2</v>
      </c>
      <c r="AB293" s="351">
        <f t="shared" si="136"/>
        <v>3.5111421233130928E-2</v>
      </c>
      <c r="AC293" s="351">
        <f t="shared" si="137"/>
        <v>1.8513294832014492E-2</v>
      </c>
      <c r="AD293" s="351">
        <f t="shared" si="138"/>
        <v>1.9597072316166102E-3</v>
      </c>
      <c r="AE293" s="127"/>
      <c r="AF293" s="335">
        <v>51</v>
      </c>
      <c r="AG293" s="335">
        <v>30</v>
      </c>
      <c r="AH293" s="335">
        <v>96</v>
      </c>
      <c r="AI293" s="335">
        <v>109</v>
      </c>
      <c r="AJ293" s="335">
        <v>107</v>
      </c>
      <c r="AK293" s="335">
        <v>9</v>
      </c>
      <c r="AL293" s="335">
        <v>8</v>
      </c>
      <c r="AM293" s="335">
        <v>-1</v>
      </c>
      <c r="AN293" s="172">
        <v>409</v>
      </c>
      <c r="AO293" s="124"/>
      <c r="AP293" s="335">
        <v>75</v>
      </c>
      <c r="AQ293" s="335">
        <v>49</v>
      </c>
      <c r="AR293" s="335">
        <v>68</v>
      </c>
      <c r="AS293" s="335">
        <v>5</v>
      </c>
      <c r="AT293" s="335">
        <v>19</v>
      </c>
      <c r="AU293" s="335">
        <v>1</v>
      </c>
      <c r="AV293" s="335">
        <v>1</v>
      </c>
      <c r="AW293" s="335">
        <v>0</v>
      </c>
      <c r="AX293" s="336">
        <v>218</v>
      </c>
      <c r="AY293" s="354">
        <f t="shared" si="118"/>
        <v>-75</v>
      </c>
      <c r="AZ293" s="354">
        <f t="shared" si="118"/>
        <v>-49</v>
      </c>
      <c r="BA293" s="354">
        <f t="shared" si="118"/>
        <v>-68</v>
      </c>
      <c r="BB293" s="354">
        <f t="shared" si="117"/>
        <v>-5</v>
      </c>
      <c r="BC293" s="354">
        <f t="shared" si="117"/>
        <v>-19</v>
      </c>
      <c r="BD293" s="354">
        <f t="shared" si="117"/>
        <v>-1</v>
      </c>
      <c r="BE293" s="354">
        <f t="shared" si="117"/>
        <v>-1</v>
      </c>
      <c r="BF293" s="354">
        <f t="shared" si="117"/>
        <v>0</v>
      </c>
      <c r="BG293" s="354">
        <f t="shared" si="117"/>
        <v>-218</v>
      </c>
      <c r="BH293" s="317"/>
      <c r="BI293" s="355">
        <f t="shared" si="128"/>
        <v>1</v>
      </c>
      <c r="BJ293" s="355">
        <f t="shared" si="129"/>
        <v>0</v>
      </c>
      <c r="BK293" s="337">
        <v>305114.64</v>
      </c>
      <c r="BL293" s="129">
        <f t="shared" si="120"/>
        <v>305114.64</v>
      </c>
      <c r="BM293" s="340">
        <v>789986.21555555554</v>
      </c>
      <c r="BN293" s="129">
        <f t="shared" si="121"/>
        <v>789986.21555555554</v>
      </c>
      <c r="BO293" s="339">
        <v>528153.39666666673</v>
      </c>
      <c r="BP293" s="129">
        <f t="shared" si="122"/>
        <v>528153.39666666673</v>
      </c>
      <c r="BQ293" s="339">
        <v>476135.33333333337</v>
      </c>
      <c r="BR293" s="129">
        <f t="shared" si="123"/>
        <v>476135.33333333337</v>
      </c>
      <c r="BS293" s="339">
        <v>457325.51555555558</v>
      </c>
      <c r="BT293" s="129">
        <f t="shared" si="124"/>
        <v>457325.51555555558</v>
      </c>
      <c r="BU293" s="342">
        <v>540767.84222222224</v>
      </c>
      <c r="BV293" s="129">
        <f t="shared" si="125"/>
        <v>540767.84222222224</v>
      </c>
      <c r="BW293" s="343">
        <v>297687.63452444447</v>
      </c>
      <c r="BX293" s="345">
        <f t="shared" si="130"/>
        <v>297687.63452444447</v>
      </c>
      <c r="BY293" s="343">
        <v>129892.3903446258</v>
      </c>
      <c r="BZ293" s="129">
        <f t="shared" si="119"/>
        <v>129892.3903446258</v>
      </c>
      <c r="CA293" s="326"/>
      <c r="CB293" s="325"/>
    </row>
    <row r="294" spans="1:80" x14ac:dyDescent="0.25">
      <c r="A294" s="124" t="s">
        <v>1166</v>
      </c>
      <c r="B294" s="124" t="s">
        <v>1167</v>
      </c>
      <c r="C294" s="319" t="s">
        <v>757</v>
      </c>
      <c r="D294" s="319" t="s">
        <v>604</v>
      </c>
      <c r="E294" s="125" t="s">
        <v>402</v>
      </c>
      <c r="F294" s="331">
        <v>28513.111111111113</v>
      </c>
      <c r="G294" s="348">
        <f t="shared" si="126"/>
        <v>32565</v>
      </c>
      <c r="H294" s="332">
        <v>264</v>
      </c>
      <c r="I294" s="353">
        <f t="shared" si="127"/>
        <v>230</v>
      </c>
      <c r="J294" s="333">
        <v>99.169777777777796</v>
      </c>
      <c r="K294" s="333">
        <v>39</v>
      </c>
      <c r="L294" s="317"/>
      <c r="M294" s="332">
        <v>8202</v>
      </c>
      <c r="N294" s="332">
        <v>7151</v>
      </c>
      <c r="O294" s="332">
        <v>6845</v>
      </c>
      <c r="P294" s="332">
        <v>5654</v>
      </c>
      <c r="Q294" s="332">
        <v>3251</v>
      </c>
      <c r="R294" s="332">
        <v>1070</v>
      </c>
      <c r="S294" s="332">
        <v>364</v>
      </c>
      <c r="T294" s="332">
        <v>28</v>
      </c>
      <c r="U294" s="332">
        <v>32565</v>
      </c>
      <c r="V294" s="124"/>
      <c r="W294" s="351">
        <f t="shared" si="131"/>
        <v>0.25186549976969136</v>
      </c>
      <c r="X294" s="351">
        <f t="shared" si="132"/>
        <v>0.21959158605865192</v>
      </c>
      <c r="Y294" s="351">
        <f t="shared" si="133"/>
        <v>0.21019499462613236</v>
      </c>
      <c r="Z294" s="351">
        <f t="shared" si="134"/>
        <v>0.17362198679563948</v>
      </c>
      <c r="AA294" s="351">
        <f t="shared" si="135"/>
        <v>9.9831107016735754E-2</v>
      </c>
      <c r="AB294" s="351">
        <f t="shared" si="136"/>
        <v>3.2857362198679567E-2</v>
      </c>
      <c r="AC294" s="351">
        <f t="shared" si="137"/>
        <v>1.1177644710578843E-2</v>
      </c>
      <c r="AD294" s="351">
        <f t="shared" si="138"/>
        <v>8.5981882389068022E-4</v>
      </c>
      <c r="AE294" s="127"/>
      <c r="AF294" s="335">
        <v>43</v>
      </c>
      <c r="AG294" s="335">
        <v>54</v>
      </c>
      <c r="AH294" s="335">
        <v>62</v>
      </c>
      <c r="AI294" s="335">
        <v>38</v>
      </c>
      <c r="AJ294" s="335">
        <v>31</v>
      </c>
      <c r="AK294" s="335">
        <v>7</v>
      </c>
      <c r="AL294" s="335">
        <v>2</v>
      </c>
      <c r="AM294" s="335">
        <v>-1</v>
      </c>
      <c r="AN294" s="172">
        <v>236</v>
      </c>
      <c r="AO294" s="124"/>
      <c r="AP294" s="335">
        <v>19</v>
      </c>
      <c r="AQ294" s="335">
        <v>-11</v>
      </c>
      <c r="AR294" s="335">
        <v>0</v>
      </c>
      <c r="AS294" s="335">
        <v>2</v>
      </c>
      <c r="AT294" s="335">
        <v>2</v>
      </c>
      <c r="AU294" s="335">
        <v>-6</v>
      </c>
      <c r="AV294" s="335">
        <v>0</v>
      </c>
      <c r="AW294" s="335">
        <v>0</v>
      </c>
      <c r="AX294" s="336">
        <v>6</v>
      </c>
      <c r="AY294" s="354">
        <f t="shared" si="118"/>
        <v>-19</v>
      </c>
      <c r="AZ294" s="354">
        <f t="shared" si="118"/>
        <v>11</v>
      </c>
      <c r="BA294" s="354">
        <f t="shared" si="118"/>
        <v>0</v>
      </c>
      <c r="BB294" s="354">
        <f t="shared" si="117"/>
        <v>-2</v>
      </c>
      <c r="BC294" s="354">
        <f t="shared" si="117"/>
        <v>-2</v>
      </c>
      <c r="BD294" s="354">
        <f t="shared" si="117"/>
        <v>6</v>
      </c>
      <c r="BE294" s="354">
        <f t="shared" si="117"/>
        <v>0</v>
      </c>
      <c r="BF294" s="354">
        <f t="shared" si="117"/>
        <v>0</v>
      </c>
      <c r="BG294" s="354">
        <f t="shared" si="117"/>
        <v>-6</v>
      </c>
      <c r="BH294" s="317"/>
      <c r="BI294" s="355">
        <f t="shared" si="128"/>
        <v>0.8</v>
      </c>
      <c r="BJ294" s="355">
        <f t="shared" si="129"/>
        <v>0.19999999999999996</v>
      </c>
      <c r="BK294" s="337">
        <v>260466.83733333336</v>
      </c>
      <c r="BL294" s="129">
        <f t="shared" si="120"/>
        <v>260466.83733333336</v>
      </c>
      <c r="BM294" s="340">
        <v>406950.16711111111</v>
      </c>
      <c r="BN294" s="129">
        <f t="shared" si="121"/>
        <v>406950.16711111111</v>
      </c>
      <c r="BO294" s="339">
        <v>380736.7297777778</v>
      </c>
      <c r="BP294" s="129">
        <f t="shared" si="122"/>
        <v>380736.7297777778</v>
      </c>
      <c r="BQ294" s="339">
        <v>213263.57333333336</v>
      </c>
      <c r="BR294" s="129">
        <f t="shared" si="123"/>
        <v>213263.57333333336</v>
      </c>
      <c r="BS294" s="339">
        <v>326391.70311111119</v>
      </c>
      <c r="BT294" s="129">
        <f t="shared" si="124"/>
        <v>326391.70311111119</v>
      </c>
      <c r="BU294" s="342">
        <v>440255.10044444446</v>
      </c>
      <c r="BV294" s="129">
        <f t="shared" si="125"/>
        <v>440255.10044444446</v>
      </c>
      <c r="BW294" s="343">
        <v>388873.06742044445</v>
      </c>
      <c r="BX294" s="345">
        <f t="shared" si="130"/>
        <v>388873.06742044445</v>
      </c>
      <c r="BY294" s="343">
        <v>216647.3160721467</v>
      </c>
      <c r="BZ294" s="129">
        <f t="shared" si="119"/>
        <v>216647.3160721467</v>
      </c>
      <c r="CA294" s="326"/>
      <c r="CB294" s="325"/>
    </row>
    <row r="295" spans="1:80" x14ac:dyDescent="0.25">
      <c r="A295" s="124" t="s">
        <v>1168</v>
      </c>
      <c r="B295" s="124" t="s">
        <v>1169</v>
      </c>
      <c r="C295" s="319"/>
      <c r="D295" s="319" t="s">
        <v>582</v>
      </c>
      <c r="E295" s="125" t="s">
        <v>403</v>
      </c>
      <c r="F295" s="331">
        <v>127892.44444444444</v>
      </c>
      <c r="G295" s="348">
        <f t="shared" si="126"/>
        <v>129880</v>
      </c>
      <c r="H295" s="332">
        <v>634</v>
      </c>
      <c r="I295" s="353">
        <f t="shared" si="127"/>
        <v>2313</v>
      </c>
      <c r="J295" s="333">
        <v>2102.5413333333331</v>
      </c>
      <c r="K295" s="333">
        <v>850</v>
      </c>
      <c r="L295" s="317"/>
      <c r="M295" s="332">
        <v>3889</v>
      </c>
      <c r="N295" s="332">
        <v>25047</v>
      </c>
      <c r="O295" s="332">
        <v>38001</v>
      </c>
      <c r="P295" s="332">
        <v>27654</v>
      </c>
      <c r="Q295" s="332">
        <v>20723</v>
      </c>
      <c r="R295" s="332">
        <v>9790</v>
      </c>
      <c r="S295" s="332">
        <v>4106</v>
      </c>
      <c r="T295" s="332">
        <v>670</v>
      </c>
      <c r="U295" s="332">
        <v>129880</v>
      </c>
      <c r="V295" s="124"/>
      <c r="W295" s="351">
        <f t="shared" si="131"/>
        <v>2.9943024330150909E-2</v>
      </c>
      <c r="X295" s="351">
        <f t="shared" si="132"/>
        <v>0.19284724360948569</v>
      </c>
      <c r="Y295" s="351">
        <f t="shared" si="133"/>
        <v>0.29258546350477366</v>
      </c>
      <c r="Z295" s="351">
        <f t="shared" si="134"/>
        <v>0.21291961810902371</v>
      </c>
      <c r="AA295" s="351">
        <f t="shared" si="135"/>
        <v>0.15955497382198952</v>
      </c>
      <c r="AB295" s="351">
        <f t="shared" si="136"/>
        <v>7.537727132737912E-2</v>
      </c>
      <c r="AC295" s="351">
        <f t="shared" si="137"/>
        <v>3.1613797351401296E-2</v>
      </c>
      <c r="AD295" s="351">
        <f t="shared" si="138"/>
        <v>5.1586079457961193E-3</v>
      </c>
      <c r="AE295" s="127"/>
      <c r="AF295" s="335">
        <v>42</v>
      </c>
      <c r="AG295" s="335">
        <v>66</v>
      </c>
      <c r="AH295" s="335">
        <v>409</v>
      </c>
      <c r="AI295" s="335">
        <v>886</v>
      </c>
      <c r="AJ295" s="335">
        <v>571</v>
      </c>
      <c r="AK295" s="335">
        <v>265</v>
      </c>
      <c r="AL295" s="335">
        <v>141</v>
      </c>
      <c r="AM295" s="335">
        <v>19</v>
      </c>
      <c r="AN295" s="172">
        <v>2399</v>
      </c>
      <c r="AO295" s="124"/>
      <c r="AP295" s="335">
        <v>3</v>
      </c>
      <c r="AQ295" s="335">
        <v>18</v>
      </c>
      <c r="AR295" s="335">
        <v>30</v>
      </c>
      <c r="AS295" s="335">
        <v>34</v>
      </c>
      <c r="AT295" s="335">
        <v>13</v>
      </c>
      <c r="AU295" s="335">
        <v>11</v>
      </c>
      <c r="AV295" s="335">
        <v>-18</v>
      </c>
      <c r="AW295" s="335">
        <v>-5</v>
      </c>
      <c r="AX295" s="336">
        <v>86</v>
      </c>
      <c r="AY295" s="354">
        <f t="shared" si="118"/>
        <v>-3</v>
      </c>
      <c r="AZ295" s="354">
        <f t="shared" si="118"/>
        <v>-18</v>
      </c>
      <c r="BA295" s="354">
        <f t="shared" si="118"/>
        <v>-30</v>
      </c>
      <c r="BB295" s="354">
        <f t="shared" si="117"/>
        <v>-34</v>
      </c>
      <c r="BC295" s="354">
        <f t="shared" si="117"/>
        <v>-13</v>
      </c>
      <c r="BD295" s="354">
        <f t="shared" si="117"/>
        <v>-11</v>
      </c>
      <c r="BE295" s="354">
        <f t="shared" si="117"/>
        <v>18</v>
      </c>
      <c r="BF295" s="354">
        <f t="shared" si="117"/>
        <v>5</v>
      </c>
      <c r="BG295" s="354">
        <f t="shared" si="117"/>
        <v>-86</v>
      </c>
      <c r="BH295" s="317"/>
      <c r="BI295" s="355">
        <f t="shared" si="128"/>
        <v>1</v>
      </c>
      <c r="BJ295" s="355">
        <f t="shared" si="129"/>
        <v>0</v>
      </c>
      <c r="BK295" s="337">
        <v>4287276.4666666668</v>
      </c>
      <c r="BL295" s="129">
        <f t="shared" si="120"/>
        <v>4287276.4666666668</v>
      </c>
      <c r="BM295" s="340">
        <v>5822532.7866666662</v>
      </c>
      <c r="BN295" s="129">
        <f t="shared" si="121"/>
        <v>5822532.7866666662</v>
      </c>
      <c r="BO295" s="339">
        <v>5961041.9944444448</v>
      </c>
      <c r="BP295" s="129">
        <f t="shared" si="122"/>
        <v>5961041.9944444448</v>
      </c>
      <c r="BQ295" s="339">
        <v>3407157.333333333</v>
      </c>
      <c r="BR295" s="129">
        <f t="shared" si="123"/>
        <v>3407157.333333333</v>
      </c>
      <c r="BS295" s="339">
        <v>5359512.8044444444</v>
      </c>
      <c r="BT295" s="129">
        <f t="shared" si="124"/>
        <v>5359512.8044444444</v>
      </c>
      <c r="BU295" s="342">
        <v>3804246.8177777776</v>
      </c>
      <c r="BV295" s="129">
        <f t="shared" si="125"/>
        <v>3804246.8177777776</v>
      </c>
      <c r="BW295" s="343">
        <v>5405571.1917688893</v>
      </c>
      <c r="BX295" s="345">
        <f t="shared" si="130"/>
        <v>5405571.1917688893</v>
      </c>
      <c r="BY295" s="343">
        <v>6180134.4002108555</v>
      </c>
      <c r="BZ295" s="129">
        <f t="shared" si="119"/>
        <v>6180134.4002108555</v>
      </c>
      <c r="CA295" s="326"/>
      <c r="CB295" s="325"/>
    </row>
    <row r="296" spans="1:80" x14ac:dyDescent="0.25">
      <c r="A296" s="124" t="s">
        <v>1170</v>
      </c>
      <c r="B296" s="124" t="s">
        <v>1171</v>
      </c>
      <c r="C296" s="319"/>
      <c r="D296" s="319" t="s">
        <v>559</v>
      </c>
      <c r="E296" s="125" t="s">
        <v>404</v>
      </c>
      <c r="F296" s="331">
        <v>91703.555555555562</v>
      </c>
      <c r="G296" s="348">
        <f t="shared" si="126"/>
        <v>99691</v>
      </c>
      <c r="H296" s="332">
        <v>774</v>
      </c>
      <c r="I296" s="353">
        <f t="shared" si="127"/>
        <v>816</v>
      </c>
      <c r="J296" s="333">
        <v>364.07466666666664</v>
      </c>
      <c r="K296" s="333">
        <v>165</v>
      </c>
      <c r="L296" s="317"/>
      <c r="M296" s="332">
        <v>18954</v>
      </c>
      <c r="N296" s="332">
        <v>21521</v>
      </c>
      <c r="O296" s="332">
        <v>26790</v>
      </c>
      <c r="P296" s="332">
        <v>14892</v>
      </c>
      <c r="Q296" s="332">
        <v>7790</v>
      </c>
      <c r="R296" s="332">
        <v>4568</v>
      </c>
      <c r="S296" s="332">
        <v>4166</v>
      </c>
      <c r="T296" s="332">
        <v>1010</v>
      </c>
      <c r="U296" s="332">
        <v>99691</v>
      </c>
      <c r="V296" s="124"/>
      <c r="W296" s="351">
        <f t="shared" si="131"/>
        <v>0.19012749395632506</v>
      </c>
      <c r="X296" s="351">
        <f t="shared" si="132"/>
        <v>0.21587706011575769</v>
      </c>
      <c r="Y296" s="351">
        <f t="shared" si="133"/>
        <v>0.26873037686451134</v>
      </c>
      <c r="Z296" s="351">
        <f t="shared" si="134"/>
        <v>0.14938158911035099</v>
      </c>
      <c r="AA296" s="351">
        <f t="shared" si="135"/>
        <v>7.8141457102446563E-2</v>
      </c>
      <c r="AB296" s="351">
        <f t="shared" si="136"/>
        <v>4.5821588709111155E-2</v>
      </c>
      <c r="AC296" s="351">
        <f t="shared" si="137"/>
        <v>4.178912840677694E-2</v>
      </c>
      <c r="AD296" s="351">
        <f t="shared" si="138"/>
        <v>1.0131305734720287E-2</v>
      </c>
      <c r="AE296" s="127"/>
      <c r="AF296" s="335">
        <v>199</v>
      </c>
      <c r="AG296" s="335">
        <v>246</v>
      </c>
      <c r="AH296" s="335">
        <v>189</v>
      </c>
      <c r="AI296" s="335">
        <v>100</v>
      </c>
      <c r="AJ296" s="335">
        <v>86</v>
      </c>
      <c r="AK296" s="335">
        <v>50</v>
      </c>
      <c r="AL296" s="335">
        <v>13</v>
      </c>
      <c r="AM296" s="335">
        <v>5</v>
      </c>
      <c r="AN296" s="172">
        <v>888</v>
      </c>
      <c r="AO296" s="124"/>
      <c r="AP296" s="335">
        <v>13</v>
      </c>
      <c r="AQ296" s="335">
        <v>39</v>
      </c>
      <c r="AR296" s="335">
        <v>2</v>
      </c>
      <c r="AS296" s="335">
        <v>-1</v>
      </c>
      <c r="AT296" s="335">
        <v>8</v>
      </c>
      <c r="AU296" s="335">
        <v>2</v>
      </c>
      <c r="AV296" s="335">
        <v>1</v>
      </c>
      <c r="AW296" s="335">
        <v>8</v>
      </c>
      <c r="AX296" s="336">
        <v>72</v>
      </c>
      <c r="AY296" s="354">
        <f t="shared" si="118"/>
        <v>-13</v>
      </c>
      <c r="AZ296" s="354">
        <f t="shared" si="118"/>
        <v>-39</v>
      </c>
      <c r="BA296" s="354">
        <f t="shared" si="118"/>
        <v>-2</v>
      </c>
      <c r="BB296" s="354">
        <f t="shared" si="117"/>
        <v>1</v>
      </c>
      <c r="BC296" s="354">
        <f t="shared" si="117"/>
        <v>-8</v>
      </c>
      <c r="BD296" s="354">
        <f t="shared" si="117"/>
        <v>-2</v>
      </c>
      <c r="BE296" s="354">
        <f t="shared" si="117"/>
        <v>-1</v>
      </c>
      <c r="BF296" s="354">
        <f t="shared" si="117"/>
        <v>-8</v>
      </c>
      <c r="BG296" s="354">
        <f t="shared" si="117"/>
        <v>-72</v>
      </c>
      <c r="BH296" s="317"/>
      <c r="BI296" s="355">
        <f t="shared" si="128"/>
        <v>1</v>
      </c>
      <c r="BJ296" s="355">
        <f t="shared" si="129"/>
        <v>0</v>
      </c>
      <c r="BK296" s="337">
        <v>625261.1333333333</v>
      </c>
      <c r="BL296" s="129">
        <f t="shared" si="120"/>
        <v>625261.1333333333</v>
      </c>
      <c r="BM296" s="340">
        <v>329715.25555555557</v>
      </c>
      <c r="BN296" s="129">
        <f t="shared" si="121"/>
        <v>329715.25555555557</v>
      </c>
      <c r="BO296" s="339">
        <v>391323.05444444448</v>
      </c>
      <c r="BP296" s="129">
        <f t="shared" si="122"/>
        <v>391323.05444444448</v>
      </c>
      <c r="BQ296" s="339">
        <v>424620.66666666663</v>
      </c>
      <c r="BR296" s="129">
        <f t="shared" si="123"/>
        <v>424620.66666666663</v>
      </c>
      <c r="BS296" s="339">
        <v>578237.19777777768</v>
      </c>
      <c r="BT296" s="129">
        <f t="shared" si="124"/>
        <v>578237.19777777768</v>
      </c>
      <c r="BU296" s="342">
        <v>649493.49111111113</v>
      </c>
      <c r="BV296" s="129">
        <f t="shared" si="125"/>
        <v>649493.49111111113</v>
      </c>
      <c r="BW296" s="343">
        <v>212914.36282666659</v>
      </c>
      <c r="BX296" s="345">
        <f t="shared" si="130"/>
        <v>212914.36282666659</v>
      </c>
      <c r="BY296" s="343">
        <v>195705.41811128557</v>
      </c>
      <c r="BZ296" s="129">
        <f t="shared" si="119"/>
        <v>195705.41811128557</v>
      </c>
      <c r="CA296" s="326"/>
      <c r="CB296" s="325"/>
    </row>
    <row r="297" spans="1:80" x14ac:dyDescent="0.25">
      <c r="A297" s="124" t="s">
        <v>1172</v>
      </c>
      <c r="B297" s="124" t="s">
        <v>1173</v>
      </c>
      <c r="C297" s="319" t="s">
        <v>571</v>
      </c>
      <c r="D297" s="319" t="s">
        <v>554</v>
      </c>
      <c r="E297" s="125" t="s">
        <v>405</v>
      </c>
      <c r="F297" s="331">
        <v>52107.444444444438</v>
      </c>
      <c r="G297" s="348">
        <f t="shared" si="126"/>
        <v>49166</v>
      </c>
      <c r="H297" s="332">
        <v>405</v>
      </c>
      <c r="I297" s="353">
        <f t="shared" si="127"/>
        <v>315</v>
      </c>
      <c r="J297" s="333">
        <v>154.57022222222224</v>
      </c>
      <c r="K297" s="333">
        <v>53</v>
      </c>
      <c r="L297" s="317"/>
      <c r="M297" s="332">
        <v>3418</v>
      </c>
      <c r="N297" s="332">
        <v>5186</v>
      </c>
      <c r="O297" s="332">
        <v>13551</v>
      </c>
      <c r="P297" s="332">
        <v>10091</v>
      </c>
      <c r="Q297" s="332">
        <v>6618</v>
      </c>
      <c r="R297" s="332">
        <v>4573</v>
      </c>
      <c r="S297" s="332">
        <v>5180</v>
      </c>
      <c r="T297" s="332">
        <v>549</v>
      </c>
      <c r="U297" s="332">
        <v>49166</v>
      </c>
      <c r="V297" s="124"/>
      <c r="W297" s="351">
        <f t="shared" si="131"/>
        <v>6.9519586706260419E-2</v>
      </c>
      <c r="X297" s="351">
        <f t="shared" si="132"/>
        <v>0.10547939633079771</v>
      </c>
      <c r="Y297" s="351">
        <f t="shared" si="133"/>
        <v>0.27561729650571531</v>
      </c>
      <c r="Z297" s="351">
        <f t="shared" si="134"/>
        <v>0.20524346092828377</v>
      </c>
      <c r="AA297" s="351">
        <f t="shared" si="135"/>
        <v>0.13460521498596592</v>
      </c>
      <c r="AB297" s="351">
        <f t="shared" si="136"/>
        <v>9.3011430663466621E-2</v>
      </c>
      <c r="AC297" s="351">
        <f t="shared" si="137"/>
        <v>0.10535736077777326</v>
      </c>
      <c r="AD297" s="351">
        <f t="shared" si="138"/>
        <v>1.1166253101736972E-2</v>
      </c>
      <c r="AE297" s="127"/>
      <c r="AF297" s="335">
        <v>-9</v>
      </c>
      <c r="AG297" s="335">
        <v>-2</v>
      </c>
      <c r="AH297" s="335">
        <v>46</v>
      </c>
      <c r="AI297" s="335">
        <v>112</v>
      </c>
      <c r="AJ297" s="335">
        <v>53</v>
      </c>
      <c r="AK297" s="335">
        <v>28</v>
      </c>
      <c r="AL297" s="335">
        <v>31</v>
      </c>
      <c r="AM297" s="335">
        <v>13</v>
      </c>
      <c r="AN297" s="172">
        <v>272</v>
      </c>
      <c r="AO297" s="124"/>
      <c r="AP297" s="335">
        <v>-22</v>
      </c>
      <c r="AQ297" s="335">
        <v>-12</v>
      </c>
      <c r="AR297" s="335">
        <v>-3</v>
      </c>
      <c r="AS297" s="335">
        <v>-9</v>
      </c>
      <c r="AT297" s="335">
        <v>11</v>
      </c>
      <c r="AU297" s="335">
        <v>-5</v>
      </c>
      <c r="AV297" s="335">
        <v>-2</v>
      </c>
      <c r="AW297" s="335">
        <v>-1</v>
      </c>
      <c r="AX297" s="336">
        <v>-43</v>
      </c>
      <c r="AY297" s="354">
        <f t="shared" si="118"/>
        <v>22</v>
      </c>
      <c r="AZ297" s="354">
        <f t="shared" si="118"/>
        <v>12</v>
      </c>
      <c r="BA297" s="354">
        <f t="shared" si="118"/>
        <v>3</v>
      </c>
      <c r="BB297" s="354">
        <f t="shared" si="117"/>
        <v>9</v>
      </c>
      <c r="BC297" s="354">
        <f t="shared" si="117"/>
        <v>-11</v>
      </c>
      <c r="BD297" s="354">
        <f t="shared" si="117"/>
        <v>5</v>
      </c>
      <c r="BE297" s="354">
        <f t="shared" si="117"/>
        <v>2</v>
      </c>
      <c r="BF297" s="354">
        <f t="shared" si="117"/>
        <v>1</v>
      </c>
      <c r="BG297" s="354">
        <f t="shared" si="117"/>
        <v>43</v>
      </c>
      <c r="BH297" s="317"/>
      <c r="BI297" s="355">
        <f t="shared" si="128"/>
        <v>0.8</v>
      </c>
      <c r="BJ297" s="355">
        <f t="shared" si="129"/>
        <v>0.19999999999999996</v>
      </c>
      <c r="BK297" s="337">
        <v>258931.66933333335</v>
      </c>
      <c r="BL297" s="129">
        <f t="shared" si="120"/>
        <v>258931.66933333335</v>
      </c>
      <c r="BM297" s="340">
        <v>338670.8631111111</v>
      </c>
      <c r="BN297" s="129">
        <f t="shared" si="121"/>
        <v>338670.8631111111</v>
      </c>
      <c r="BO297" s="339">
        <v>390037.73155555566</v>
      </c>
      <c r="BP297" s="129">
        <f t="shared" si="122"/>
        <v>390037.73155555566</v>
      </c>
      <c r="BQ297" s="339">
        <v>96353.600000000006</v>
      </c>
      <c r="BR297" s="129">
        <f t="shared" si="123"/>
        <v>96353.600000000006</v>
      </c>
      <c r="BS297" s="339">
        <v>135478.11377777779</v>
      </c>
      <c r="BT297" s="129">
        <f t="shared" si="124"/>
        <v>135478.11377777779</v>
      </c>
      <c r="BU297" s="342">
        <v>553537.51288888894</v>
      </c>
      <c r="BV297" s="129">
        <f t="shared" si="125"/>
        <v>553537.51288888894</v>
      </c>
      <c r="BW297" s="343">
        <v>182911.34948977779</v>
      </c>
      <c r="BX297" s="345">
        <f t="shared" si="130"/>
        <v>182911.34948977779</v>
      </c>
      <c r="BY297" s="343">
        <v>184483.08303797443</v>
      </c>
      <c r="BZ297" s="129">
        <f t="shared" si="119"/>
        <v>184483.08303797443</v>
      </c>
      <c r="CA297" s="326"/>
      <c r="CB297" s="325"/>
    </row>
    <row r="298" spans="1:80" x14ac:dyDescent="0.25">
      <c r="A298" s="124" t="s">
        <v>1174</v>
      </c>
      <c r="B298" s="124" t="s">
        <v>1175</v>
      </c>
      <c r="C298" s="319" t="s">
        <v>596</v>
      </c>
      <c r="D298" s="319" t="s">
        <v>578</v>
      </c>
      <c r="E298" s="125" t="s">
        <v>406</v>
      </c>
      <c r="F298" s="331">
        <v>40350.666666666664</v>
      </c>
      <c r="G298" s="348">
        <f t="shared" si="126"/>
        <v>36746</v>
      </c>
      <c r="H298" s="332">
        <v>278</v>
      </c>
      <c r="I298" s="353">
        <f t="shared" si="127"/>
        <v>646</v>
      </c>
      <c r="J298" s="333">
        <v>595.59733333333338</v>
      </c>
      <c r="K298" s="334">
        <v>104</v>
      </c>
      <c r="L298" s="317"/>
      <c r="M298" s="332">
        <v>1270</v>
      </c>
      <c r="N298" s="332">
        <v>3896</v>
      </c>
      <c r="O298" s="332">
        <v>8247</v>
      </c>
      <c r="P298" s="332">
        <v>7216</v>
      </c>
      <c r="Q298" s="332">
        <v>6721</v>
      </c>
      <c r="R298" s="332">
        <v>4630</v>
      </c>
      <c r="S298" s="332">
        <v>4337</v>
      </c>
      <c r="T298" s="332">
        <v>429</v>
      </c>
      <c r="U298" s="332">
        <v>36746</v>
      </c>
      <c r="V298" s="124"/>
      <c r="W298" s="351">
        <f t="shared" si="131"/>
        <v>3.4561584934414628E-2</v>
      </c>
      <c r="X298" s="351">
        <f t="shared" si="132"/>
        <v>0.10602514559407827</v>
      </c>
      <c r="Y298" s="351">
        <f t="shared" si="133"/>
        <v>0.22443259130245469</v>
      </c>
      <c r="Z298" s="351">
        <f t="shared" si="134"/>
        <v>0.19637511565884722</v>
      </c>
      <c r="AA298" s="351">
        <f t="shared" si="135"/>
        <v>0.18290426168834703</v>
      </c>
      <c r="AB298" s="351">
        <f t="shared" si="136"/>
        <v>0.12600010885538562</v>
      </c>
      <c r="AC298" s="351">
        <f t="shared" si="137"/>
        <v>0.11802645185870571</v>
      </c>
      <c r="AD298" s="351">
        <f t="shared" si="138"/>
        <v>1.1674740107766831E-2</v>
      </c>
      <c r="AE298" s="127"/>
      <c r="AF298" s="335">
        <v>-3</v>
      </c>
      <c r="AG298" s="335">
        <v>59</v>
      </c>
      <c r="AH298" s="335">
        <v>116</v>
      </c>
      <c r="AI298" s="335">
        <v>155</v>
      </c>
      <c r="AJ298" s="335">
        <v>179</v>
      </c>
      <c r="AK298" s="335">
        <v>123</v>
      </c>
      <c r="AL298" s="335">
        <v>75</v>
      </c>
      <c r="AM298" s="335">
        <v>0</v>
      </c>
      <c r="AN298" s="172">
        <v>704</v>
      </c>
      <c r="AO298" s="124"/>
      <c r="AP298" s="335">
        <v>8</v>
      </c>
      <c r="AQ298" s="335">
        <v>2</v>
      </c>
      <c r="AR298" s="335">
        <v>17</v>
      </c>
      <c r="AS298" s="335">
        <v>8</v>
      </c>
      <c r="AT298" s="335">
        <v>1</v>
      </c>
      <c r="AU298" s="335">
        <v>14</v>
      </c>
      <c r="AV298" s="335">
        <v>3</v>
      </c>
      <c r="AW298" s="335">
        <v>5</v>
      </c>
      <c r="AX298" s="336">
        <v>58</v>
      </c>
      <c r="AY298" s="354">
        <f t="shared" si="118"/>
        <v>-8</v>
      </c>
      <c r="AZ298" s="354">
        <f t="shared" si="118"/>
        <v>-2</v>
      </c>
      <c r="BA298" s="354">
        <f t="shared" si="118"/>
        <v>-17</v>
      </c>
      <c r="BB298" s="354">
        <f t="shared" si="117"/>
        <v>-8</v>
      </c>
      <c r="BC298" s="354">
        <f t="shared" si="117"/>
        <v>-1</v>
      </c>
      <c r="BD298" s="354">
        <f t="shared" si="117"/>
        <v>-14</v>
      </c>
      <c r="BE298" s="354">
        <f t="shared" si="117"/>
        <v>-3</v>
      </c>
      <c r="BF298" s="354">
        <f t="shared" si="117"/>
        <v>-5</v>
      </c>
      <c r="BG298" s="354">
        <f t="shared" si="117"/>
        <v>-58</v>
      </c>
      <c r="BH298" s="317"/>
      <c r="BI298" s="355">
        <f t="shared" si="128"/>
        <v>0.8</v>
      </c>
      <c r="BJ298" s="355">
        <f t="shared" si="129"/>
        <v>0.19999999999999996</v>
      </c>
      <c r="BK298" s="337">
        <v>714364.84266666672</v>
      </c>
      <c r="BL298" s="129">
        <f t="shared" si="120"/>
        <v>714364.84266666672</v>
      </c>
      <c r="BM298" s="340">
        <v>533561.87733333325</v>
      </c>
      <c r="BN298" s="129">
        <f t="shared" si="121"/>
        <v>533561.87733333325</v>
      </c>
      <c r="BO298" s="339">
        <v>794502.47555555543</v>
      </c>
      <c r="BP298" s="129">
        <f t="shared" si="122"/>
        <v>794502.47555555543</v>
      </c>
      <c r="BQ298" s="339">
        <v>834634.87999999989</v>
      </c>
      <c r="BR298" s="129">
        <f t="shared" si="123"/>
        <v>834634.87999999989</v>
      </c>
      <c r="BS298" s="339">
        <v>721234.58311111107</v>
      </c>
      <c r="BT298" s="129">
        <f t="shared" si="124"/>
        <v>721234.58311111107</v>
      </c>
      <c r="BU298" s="342">
        <v>681333.34577777784</v>
      </c>
      <c r="BV298" s="129">
        <f t="shared" si="125"/>
        <v>681333.34577777784</v>
      </c>
      <c r="BW298" s="343">
        <v>737127.08414577798</v>
      </c>
      <c r="BX298" s="345">
        <f t="shared" si="130"/>
        <v>737127.08414577798</v>
      </c>
      <c r="BY298" s="343">
        <v>724601.21215567715</v>
      </c>
      <c r="BZ298" s="129">
        <f t="shared" si="119"/>
        <v>724601.21215567715</v>
      </c>
      <c r="CA298" s="326"/>
      <c r="CB298" s="325"/>
    </row>
    <row r="299" spans="1:80" x14ac:dyDescent="0.25">
      <c r="A299" s="124" t="s">
        <v>1176</v>
      </c>
      <c r="B299" s="124" t="s">
        <v>1177</v>
      </c>
      <c r="C299" s="319" t="s">
        <v>691</v>
      </c>
      <c r="D299" s="319" t="s">
        <v>554</v>
      </c>
      <c r="E299" s="125" t="s">
        <v>407</v>
      </c>
      <c r="F299" s="331">
        <v>58952.444444444453</v>
      </c>
      <c r="G299" s="348">
        <f t="shared" si="126"/>
        <v>56576</v>
      </c>
      <c r="H299" s="332">
        <v>361</v>
      </c>
      <c r="I299" s="353">
        <f t="shared" si="127"/>
        <v>1152</v>
      </c>
      <c r="J299" s="333">
        <v>1022.1902222222222</v>
      </c>
      <c r="K299" s="334">
        <v>295</v>
      </c>
      <c r="L299" s="317"/>
      <c r="M299" s="332">
        <v>1691</v>
      </c>
      <c r="N299" s="332">
        <v>5903</v>
      </c>
      <c r="O299" s="332">
        <v>16855</v>
      </c>
      <c r="P299" s="332">
        <v>12673</v>
      </c>
      <c r="Q299" s="332">
        <v>9331</v>
      </c>
      <c r="R299" s="332">
        <v>5454</v>
      </c>
      <c r="S299" s="332">
        <v>4225</v>
      </c>
      <c r="T299" s="332">
        <v>444</v>
      </c>
      <c r="U299" s="332">
        <v>56576</v>
      </c>
      <c r="V299" s="124"/>
      <c r="W299" s="351">
        <f t="shared" si="131"/>
        <v>2.9888998868778282E-2</v>
      </c>
      <c r="X299" s="351">
        <f t="shared" si="132"/>
        <v>0.10433752828054299</v>
      </c>
      <c r="Y299" s="351">
        <f t="shared" si="133"/>
        <v>0.29791784502262442</v>
      </c>
      <c r="Z299" s="351">
        <f t="shared" si="134"/>
        <v>0.2239995757918552</v>
      </c>
      <c r="AA299" s="351">
        <f t="shared" si="135"/>
        <v>0.16492859162895929</v>
      </c>
      <c r="AB299" s="351">
        <f t="shared" si="136"/>
        <v>9.640130090497738E-2</v>
      </c>
      <c r="AC299" s="351">
        <f t="shared" si="137"/>
        <v>7.467830882352941E-2</v>
      </c>
      <c r="AD299" s="351">
        <f t="shared" si="138"/>
        <v>7.8478506787330315E-3</v>
      </c>
      <c r="AE299" s="127"/>
      <c r="AF299" s="335">
        <v>18</v>
      </c>
      <c r="AG299" s="335">
        <v>139</v>
      </c>
      <c r="AH299" s="335">
        <v>349</v>
      </c>
      <c r="AI299" s="335">
        <v>296</v>
      </c>
      <c r="AJ299" s="335">
        <v>120</v>
      </c>
      <c r="AK299" s="335">
        <v>171</v>
      </c>
      <c r="AL299" s="335">
        <v>79</v>
      </c>
      <c r="AM299" s="335">
        <v>5</v>
      </c>
      <c r="AN299" s="172">
        <v>1177</v>
      </c>
      <c r="AO299" s="124"/>
      <c r="AP299" s="335">
        <v>3</v>
      </c>
      <c r="AQ299" s="335">
        <v>13</v>
      </c>
      <c r="AR299" s="335">
        <v>25</v>
      </c>
      <c r="AS299" s="335">
        <v>0</v>
      </c>
      <c r="AT299" s="335">
        <v>5</v>
      </c>
      <c r="AU299" s="335">
        <v>-7</v>
      </c>
      <c r="AV299" s="335">
        <v>-4</v>
      </c>
      <c r="AW299" s="335">
        <v>-10</v>
      </c>
      <c r="AX299" s="336">
        <v>25</v>
      </c>
      <c r="AY299" s="354">
        <f t="shared" si="118"/>
        <v>-3</v>
      </c>
      <c r="AZ299" s="354">
        <f t="shared" si="118"/>
        <v>-13</v>
      </c>
      <c r="BA299" s="354">
        <f t="shared" si="118"/>
        <v>-25</v>
      </c>
      <c r="BB299" s="354">
        <f t="shared" si="117"/>
        <v>0</v>
      </c>
      <c r="BC299" s="354">
        <f t="shared" si="117"/>
        <v>-5</v>
      </c>
      <c r="BD299" s="354">
        <f t="shared" si="117"/>
        <v>7</v>
      </c>
      <c r="BE299" s="354">
        <f t="shared" si="117"/>
        <v>4</v>
      </c>
      <c r="BF299" s="354">
        <f t="shared" si="117"/>
        <v>10</v>
      </c>
      <c r="BG299" s="354">
        <f t="shared" si="117"/>
        <v>-25</v>
      </c>
      <c r="BH299" s="317"/>
      <c r="BI299" s="355">
        <f t="shared" si="128"/>
        <v>0.8</v>
      </c>
      <c r="BJ299" s="355">
        <f t="shared" si="129"/>
        <v>0.19999999999999996</v>
      </c>
      <c r="BK299" s="337">
        <v>451595.25333333336</v>
      </c>
      <c r="BL299" s="129">
        <f t="shared" si="120"/>
        <v>451595.25333333336</v>
      </c>
      <c r="BM299" s="340">
        <v>546049.61955555563</v>
      </c>
      <c r="BN299" s="129">
        <f t="shared" si="121"/>
        <v>546049.61955555563</v>
      </c>
      <c r="BO299" s="339">
        <v>376308.93600000005</v>
      </c>
      <c r="BP299" s="129">
        <f t="shared" si="122"/>
        <v>376308.93600000005</v>
      </c>
      <c r="BQ299" s="339">
        <v>712973.97333333327</v>
      </c>
      <c r="BR299" s="129">
        <f t="shared" si="123"/>
        <v>712973.97333333327</v>
      </c>
      <c r="BS299" s="339">
        <v>736167.1911111112</v>
      </c>
      <c r="BT299" s="129">
        <f t="shared" si="124"/>
        <v>736167.1911111112</v>
      </c>
      <c r="BU299" s="342">
        <v>1106345.4079999998</v>
      </c>
      <c r="BV299" s="129">
        <f t="shared" si="125"/>
        <v>1106345.4079999998</v>
      </c>
      <c r="BW299" s="343">
        <v>1217986.7915519997</v>
      </c>
      <c r="BX299" s="345">
        <f t="shared" si="130"/>
        <v>1217986.7915519997</v>
      </c>
      <c r="BY299" s="343">
        <v>1041966.1245526655</v>
      </c>
      <c r="BZ299" s="129">
        <f t="shared" si="119"/>
        <v>1041966.1245526655</v>
      </c>
      <c r="CA299" s="326"/>
      <c r="CB299" s="325"/>
    </row>
    <row r="300" spans="1:80" x14ac:dyDescent="0.25">
      <c r="A300" s="124" t="s">
        <v>1178</v>
      </c>
      <c r="B300" s="124" t="s">
        <v>1179</v>
      </c>
      <c r="C300" s="319"/>
      <c r="D300" s="319" t="s">
        <v>589</v>
      </c>
      <c r="E300" s="125" t="s">
        <v>408</v>
      </c>
      <c r="F300" s="331">
        <v>121619.77777777778</v>
      </c>
      <c r="G300" s="348">
        <f t="shared" si="126"/>
        <v>156596</v>
      </c>
      <c r="H300" s="332">
        <v>1494</v>
      </c>
      <c r="I300" s="353">
        <f t="shared" si="127"/>
        <v>2104</v>
      </c>
      <c r="J300" s="333">
        <v>1503.0764444444444</v>
      </c>
      <c r="K300" s="334">
        <v>339</v>
      </c>
      <c r="L300" s="317"/>
      <c r="M300" s="332">
        <v>79260</v>
      </c>
      <c r="N300" s="332">
        <v>29195</v>
      </c>
      <c r="O300" s="332">
        <v>22430</v>
      </c>
      <c r="P300" s="332">
        <v>14511</v>
      </c>
      <c r="Q300" s="332">
        <v>7618</v>
      </c>
      <c r="R300" s="332">
        <v>2376</v>
      </c>
      <c r="S300" s="332">
        <v>1123</v>
      </c>
      <c r="T300" s="332">
        <v>83</v>
      </c>
      <c r="U300" s="332">
        <v>156596</v>
      </c>
      <c r="V300" s="124"/>
      <c r="W300" s="351">
        <f t="shared" si="131"/>
        <v>0.50614319650565787</v>
      </c>
      <c r="X300" s="351">
        <f t="shared" si="132"/>
        <v>0.18643515798615545</v>
      </c>
      <c r="Y300" s="351">
        <f t="shared" si="133"/>
        <v>0.14323482081279215</v>
      </c>
      <c r="Z300" s="351">
        <f t="shared" si="134"/>
        <v>9.2665202176300795E-2</v>
      </c>
      <c r="AA300" s="351">
        <f t="shared" si="135"/>
        <v>4.8647475031290709E-2</v>
      </c>
      <c r="AB300" s="351">
        <f t="shared" si="136"/>
        <v>1.5172801348693454E-2</v>
      </c>
      <c r="AC300" s="351">
        <f t="shared" si="137"/>
        <v>7.1713198293698434E-3</v>
      </c>
      <c r="AD300" s="351">
        <f t="shared" si="138"/>
        <v>5.3002630973971235E-4</v>
      </c>
      <c r="AE300" s="127"/>
      <c r="AF300" s="335">
        <v>172</v>
      </c>
      <c r="AG300" s="335">
        <v>465</v>
      </c>
      <c r="AH300" s="335">
        <v>507</v>
      </c>
      <c r="AI300" s="335">
        <v>453</v>
      </c>
      <c r="AJ300" s="335">
        <v>361</v>
      </c>
      <c r="AK300" s="335">
        <v>71</v>
      </c>
      <c r="AL300" s="335">
        <v>44</v>
      </c>
      <c r="AM300" s="335">
        <v>-1</v>
      </c>
      <c r="AN300" s="172">
        <v>2072</v>
      </c>
      <c r="AO300" s="124"/>
      <c r="AP300" s="335">
        <v>-34</v>
      </c>
      <c r="AQ300" s="335">
        <v>-48</v>
      </c>
      <c r="AR300" s="335">
        <v>8</v>
      </c>
      <c r="AS300" s="335">
        <v>11</v>
      </c>
      <c r="AT300" s="335">
        <v>10</v>
      </c>
      <c r="AU300" s="335">
        <v>-1</v>
      </c>
      <c r="AV300" s="335">
        <v>22</v>
      </c>
      <c r="AW300" s="335">
        <v>0</v>
      </c>
      <c r="AX300" s="336">
        <v>-32</v>
      </c>
      <c r="AY300" s="354">
        <f t="shared" si="118"/>
        <v>34</v>
      </c>
      <c r="AZ300" s="354">
        <f t="shared" si="118"/>
        <v>48</v>
      </c>
      <c r="BA300" s="354">
        <f t="shared" si="118"/>
        <v>-8</v>
      </c>
      <c r="BB300" s="354">
        <f t="shared" si="117"/>
        <v>-11</v>
      </c>
      <c r="BC300" s="354">
        <f t="shared" si="117"/>
        <v>-10</v>
      </c>
      <c r="BD300" s="354">
        <f t="shared" si="117"/>
        <v>1</v>
      </c>
      <c r="BE300" s="354">
        <f t="shared" si="117"/>
        <v>-22</v>
      </c>
      <c r="BF300" s="354">
        <f t="shared" si="117"/>
        <v>0</v>
      </c>
      <c r="BG300" s="354">
        <f t="shared" si="117"/>
        <v>32</v>
      </c>
      <c r="BH300" s="317"/>
      <c r="BI300" s="355">
        <f t="shared" si="128"/>
        <v>1</v>
      </c>
      <c r="BJ300" s="355">
        <f t="shared" si="129"/>
        <v>0</v>
      </c>
      <c r="BK300" s="337">
        <v>1198710.3466666669</v>
      </c>
      <c r="BL300" s="129">
        <f t="shared" si="120"/>
        <v>1198710.3466666669</v>
      </c>
      <c r="BM300" s="340">
        <v>1838923.2955555553</v>
      </c>
      <c r="BN300" s="129">
        <f t="shared" si="121"/>
        <v>1838923.2955555553</v>
      </c>
      <c r="BO300" s="339">
        <v>1334297.5366666669</v>
      </c>
      <c r="BP300" s="129">
        <f t="shared" si="122"/>
        <v>1334297.5366666669</v>
      </c>
      <c r="BQ300" s="339">
        <v>825003.99999999988</v>
      </c>
      <c r="BR300" s="129">
        <f t="shared" si="123"/>
        <v>825003.99999999988</v>
      </c>
      <c r="BS300" s="339">
        <v>1811105.5111111111</v>
      </c>
      <c r="BT300" s="129">
        <f t="shared" si="124"/>
        <v>1811105.5111111111</v>
      </c>
      <c r="BU300" s="342">
        <v>1642621.5244444446</v>
      </c>
      <c r="BV300" s="129">
        <f t="shared" si="125"/>
        <v>1642621.5244444446</v>
      </c>
      <c r="BW300" s="343">
        <v>1975255.4025777774</v>
      </c>
      <c r="BX300" s="345">
        <f t="shared" si="130"/>
        <v>1975255.4025777774</v>
      </c>
      <c r="BY300" s="343">
        <v>2523732.8262360124</v>
      </c>
      <c r="BZ300" s="129">
        <f t="shared" si="119"/>
        <v>2523732.8262360124</v>
      </c>
      <c r="CA300" s="326"/>
      <c r="CB300" s="325"/>
    </row>
    <row r="301" spans="1:80" x14ac:dyDescent="0.25">
      <c r="A301" s="124" t="s">
        <v>1180</v>
      </c>
      <c r="B301" s="124" t="s">
        <v>1181</v>
      </c>
      <c r="C301" s="319"/>
      <c r="D301" s="319" t="s">
        <v>611</v>
      </c>
      <c r="E301" s="125" t="s">
        <v>409</v>
      </c>
      <c r="F301" s="331">
        <v>92374.333333333328</v>
      </c>
      <c r="G301" s="348">
        <f t="shared" si="126"/>
        <v>115883</v>
      </c>
      <c r="H301" s="332">
        <v>795</v>
      </c>
      <c r="I301" s="353">
        <f t="shared" si="127"/>
        <v>744</v>
      </c>
      <c r="J301" s="333">
        <v>217.94711111111127</v>
      </c>
      <c r="K301" s="334">
        <v>240</v>
      </c>
      <c r="L301" s="317"/>
      <c r="M301" s="332">
        <v>51368</v>
      </c>
      <c r="N301" s="332">
        <v>27130</v>
      </c>
      <c r="O301" s="332">
        <v>18328</v>
      </c>
      <c r="P301" s="332">
        <v>10214</v>
      </c>
      <c r="Q301" s="332">
        <v>5581</v>
      </c>
      <c r="R301" s="332">
        <v>2401</v>
      </c>
      <c r="S301" s="332">
        <v>810</v>
      </c>
      <c r="T301" s="332">
        <v>51</v>
      </c>
      <c r="U301" s="332">
        <v>115883</v>
      </c>
      <c r="V301" s="124"/>
      <c r="W301" s="351">
        <f t="shared" si="131"/>
        <v>0.44327468222258659</v>
      </c>
      <c r="X301" s="351">
        <f t="shared" si="132"/>
        <v>0.23411544402543946</v>
      </c>
      <c r="Y301" s="351">
        <f t="shared" si="133"/>
        <v>0.15815952296713065</v>
      </c>
      <c r="Z301" s="351">
        <f t="shared" si="134"/>
        <v>8.814062459549718E-2</v>
      </c>
      <c r="AA301" s="351">
        <f t="shared" si="135"/>
        <v>4.8160644788277834E-2</v>
      </c>
      <c r="AB301" s="351">
        <f t="shared" si="136"/>
        <v>2.0719173649284193E-2</v>
      </c>
      <c r="AC301" s="351">
        <f t="shared" si="137"/>
        <v>6.9898086863474365E-3</v>
      </c>
      <c r="AD301" s="351">
        <f t="shared" si="138"/>
        <v>4.4009906543669047E-4</v>
      </c>
      <c r="AE301" s="127"/>
      <c r="AF301" s="335">
        <v>267</v>
      </c>
      <c r="AG301" s="335">
        <v>244</v>
      </c>
      <c r="AH301" s="335">
        <v>139</v>
      </c>
      <c r="AI301" s="335">
        <v>55</v>
      </c>
      <c r="AJ301" s="335">
        <v>5</v>
      </c>
      <c r="AK301" s="335">
        <v>-2</v>
      </c>
      <c r="AL301" s="335">
        <v>14</v>
      </c>
      <c r="AM301" s="335">
        <v>0</v>
      </c>
      <c r="AN301" s="172">
        <v>722</v>
      </c>
      <c r="AO301" s="124"/>
      <c r="AP301" s="335">
        <v>-19</v>
      </c>
      <c r="AQ301" s="335">
        <v>4</v>
      </c>
      <c r="AR301" s="335">
        <v>-21</v>
      </c>
      <c r="AS301" s="335">
        <v>12</v>
      </c>
      <c r="AT301" s="335">
        <v>5</v>
      </c>
      <c r="AU301" s="335">
        <v>-4</v>
      </c>
      <c r="AV301" s="335">
        <v>2</v>
      </c>
      <c r="AW301" s="335">
        <v>-1</v>
      </c>
      <c r="AX301" s="336">
        <v>-22</v>
      </c>
      <c r="AY301" s="354">
        <f t="shared" si="118"/>
        <v>19</v>
      </c>
      <c r="AZ301" s="354">
        <f t="shared" si="118"/>
        <v>-4</v>
      </c>
      <c r="BA301" s="354">
        <f t="shared" si="118"/>
        <v>21</v>
      </c>
      <c r="BB301" s="354">
        <f t="shared" si="117"/>
        <v>-12</v>
      </c>
      <c r="BC301" s="354">
        <f t="shared" si="117"/>
        <v>-5</v>
      </c>
      <c r="BD301" s="354">
        <f t="shared" si="117"/>
        <v>4</v>
      </c>
      <c r="BE301" s="354">
        <f t="shared" si="117"/>
        <v>-2</v>
      </c>
      <c r="BF301" s="354">
        <f t="shared" si="117"/>
        <v>1</v>
      </c>
      <c r="BG301" s="354">
        <f t="shared" si="117"/>
        <v>22</v>
      </c>
      <c r="BH301" s="317"/>
      <c r="BI301" s="355">
        <f t="shared" si="128"/>
        <v>1</v>
      </c>
      <c r="BJ301" s="355">
        <f t="shared" si="129"/>
        <v>0</v>
      </c>
      <c r="BK301" s="337">
        <v>911506</v>
      </c>
      <c r="BL301" s="129">
        <f t="shared" si="120"/>
        <v>911506</v>
      </c>
      <c r="BM301" s="340">
        <v>1095219.3400000001</v>
      </c>
      <c r="BN301" s="129">
        <f t="shared" si="121"/>
        <v>1095219.3400000001</v>
      </c>
      <c r="BO301" s="339">
        <v>576926.81888888893</v>
      </c>
      <c r="BP301" s="129">
        <f t="shared" si="122"/>
        <v>576926.81888888893</v>
      </c>
      <c r="BQ301" s="339">
        <v>1261903.7333333334</v>
      </c>
      <c r="BR301" s="129">
        <f t="shared" si="123"/>
        <v>1261903.7333333334</v>
      </c>
      <c r="BS301" s="339">
        <v>1173987.8622222221</v>
      </c>
      <c r="BT301" s="129">
        <f t="shared" si="124"/>
        <v>1173987.8622222221</v>
      </c>
      <c r="BU301" s="342">
        <v>966399.32666666666</v>
      </c>
      <c r="BV301" s="129">
        <f t="shared" si="125"/>
        <v>966399.32666666666</v>
      </c>
      <c r="BW301" s="343">
        <v>804546.58369777771</v>
      </c>
      <c r="BX301" s="345">
        <f t="shared" si="130"/>
        <v>804546.58369777771</v>
      </c>
      <c r="BY301" s="343">
        <v>692367.17671865807</v>
      </c>
      <c r="BZ301" s="129">
        <f t="shared" si="119"/>
        <v>692367.17671865807</v>
      </c>
      <c r="CA301" s="326"/>
      <c r="CB301" s="325"/>
    </row>
    <row r="302" spans="1:80" x14ac:dyDescent="0.25">
      <c r="A302" s="124" t="s">
        <v>1182</v>
      </c>
      <c r="B302" s="124" t="s">
        <v>1183</v>
      </c>
      <c r="C302" s="319"/>
      <c r="D302" s="319" t="s">
        <v>582</v>
      </c>
      <c r="E302" s="125" t="s">
        <v>410</v>
      </c>
      <c r="F302" s="331">
        <v>93919.777777777766</v>
      </c>
      <c r="G302" s="348">
        <f t="shared" si="126"/>
        <v>104656</v>
      </c>
      <c r="H302" s="332">
        <v>552</v>
      </c>
      <c r="I302" s="353">
        <f t="shared" si="127"/>
        <v>1139</v>
      </c>
      <c r="J302" s="333">
        <v>500.09866666666665</v>
      </c>
      <c r="K302" s="334">
        <v>412</v>
      </c>
      <c r="L302" s="317"/>
      <c r="M302" s="332">
        <v>4915</v>
      </c>
      <c r="N302" s="332">
        <v>30140</v>
      </c>
      <c r="O302" s="332">
        <v>36053</v>
      </c>
      <c r="P302" s="332">
        <v>22997</v>
      </c>
      <c r="Q302" s="332">
        <v>8289</v>
      </c>
      <c r="R302" s="332">
        <v>1805</v>
      </c>
      <c r="S302" s="332">
        <v>430</v>
      </c>
      <c r="T302" s="332">
        <v>27</v>
      </c>
      <c r="U302" s="332">
        <v>104656</v>
      </c>
      <c r="V302" s="124"/>
      <c r="W302" s="351">
        <f t="shared" si="131"/>
        <v>4.6963384803546858E-2</v>
      </c>
      <c r="X302" s="351">
        <f t="shared" si="132"/>
        <v>0.28799113285430361</v>
      </c>
      <c r="Y302" s="351">
        <f t="shared" si="133"/>
        <v>0.34449052132701424</v>
      </c>
      <c r="Z302" s="351">
        <f t="shared" si="134"/>
        <v>0.21973895428833512</v>
      </c>
      <c r="AA302" s="351">
        <f t="shared" si="135"/>
        <v>7.9202339091881971E-2</v>
      </c>
      <c r="AB302" s="351">
        <f t="shared" si="136"/>
        <v>1.7246980584008562E-2</v>
      </c>
      <c r="AC302" s="351">
        <f t="shared" si="137"/>
        <v>4.1086989756917904E-3</v>
      </c>
      <c r="AD302" s="351">
        <f t="shared" si="138"/>
        <v>2.5798807521785659E-4</v>
      </c>
      <c r="AE302" s="127"/>
      <c r="AF302" s="335">
        <v>559</v>
      </c>
      <c r="AG302" s="335">
        <v>260</v>
      </c>
      <c r="AH302" s="335">
        <v>299</v>
      </c>
      <c r="AI302" s="335">
        <v>43</v>
      </c>
      <c r="AJ302" s="335">
        <v>11</v>
      </c>
      <c r="AK302" s="335">
        <v>7</v>
      </c>
      <c r="AL302" s="335">
        <v>0</v>
      </c>
      <c r="AM302" s="335">
        <v>-1</v>
      </c>
      <c r="AN302" s="172">
        <v>1178</v>
      </c>
      <c r="AO302" s="124"/>
      <c r="AP302" s="335">
        <v>1</v>
      </c>
      <c r="AQ302" s="335">
        <v>27</v>
      </c>
      <c r="AR302" s="335">
        <v>15</v>
      </c>
      <c r="AS302" s="335">
        <v>-6</v>
      </c>
      <c r="AT302" s="335">
        <v>6</v>
      </c>
      <c r="AU302" s="335">
        <v>-2</v>
      </c>
      <c r="AV302" s="335">
        <v>0</v>
      </c>
      <c r="AW302" s="335">
        <v>-2</v>
      </c>
      <c r="AX302" s="336">
        <v>39</v>
      </c>
      <c r="AY302" s="354">
        <f t="shared" si="118"/>
        <v>-1</v>
      </c>
      <c r="AZ302" s="354">
        <f t="shared" si="118"/>
        <v>-27</v>
      </c>
      <c r="BA302" s="354">
        <f t="shared" si="118"/>
        <v>-15</v>
      </c>
      <c r="BB302" s="354">
        <f t="shared" si="117"/>
        <v>6</v>
      </c>
      <c r="BC302" s="354">
        <f t="shared" si="117"/>
        <v>-6</v>
      </c>
      <c r="BD302" s="354">
        <f t="shared" si="117"/>
        <v>2</v>
      </c>
      <c r="BE302" s="354">
        <f t="shared" si="117"/>
        <v>0</v>
      </c>
      <c r="BF302" s="354">
        <f t="shared" si="117"/>
        <v>2</v>
      </c>
      <c r="BG302" s="354">
        <f t="shared" si="117"/>
        <v>-39</v>
      </c>
      <c r="BH302" s="317"/>
      <c r="BI302" s="355">
        <f t="shared" si="128"/>
        <v>1</v>
      </c>
      <c r="BJ302" s="355">
        <f t="shared" si="129"/>
        <v>0</v>
      </c>
      <c r="BK302" s="337">
        <v>643011.51333333331</v>
      </c>
      <c r="BL302" s="129">
        <f t="shared" si="120"/>
        <v>643011.51333333331</v>
      </c>
      <c r="BM302" s="340">
        <v>792165.87</v>
      </c>
      <c r="BN302" s="129">
        <f t="shared" si="121"/>
        <v>792165.87</v>
      </c>
      <c r="BO302" s="339">
        <v>1063185.9544444445</v>
      </c>
      <c r="BP302" s="129">
        <f t="shared" si="122"/>
        <v>1063185.9544444445</v>
      </c>
      <c r="BQ302" s="339">
        <v>1045821.7333333333</v>
      </c>
      <c r="BR302" s="129">
        <f t="shared" si="123"/>
        <v>1045821.7333333333</v>
      </c>
      <c r="BS302" s="339">
        <v>1032780.8400000001</v>
      </c>
      <c r="BT302" s="129">
        <f t="shared" si="124"/>
        <v>1032780.8400000001</v>
      </c>
      <c r="BU302" s="342">
        <v>1410673.8022222223</v>
      </c>
      <c r="BV302" s="129">
        <f t="shared" si="125"/>
        <v>1410673.8022222223</v>
      </c>
      <c r="BW302" s="343">
        <v>1131334.3316622225</v>
      </c>
      <c r="BX302" s="345">
        <f t="shared" si="130"/>
        <v>1131334.3316622225</v>
      </c>
      <c r="BY302" s="343">
        <v>342317.52733650676</v>
      </c>
      <c r="BZ302" s="129">
        <f t="shared" si="119"/>
        <v>342317.52733650676</v>
      </c>
      <c r="CA302" s="326"/>
      <c r="CB302" s="325"/>
    </row>
    <row r="303" spans="1:80" x14ac:dyDescent="0.25">
      <c r="A303" s="124" t="s">
        <v>1184</v>
      </c>
      <c r="B303" s="124" t="s">
        <v>1185</v>
      </c>
      <c r="C303" s="319"/>
      <c r="D303" s="319" t="s">
        <v>582</v>
      </c>
      <c r="E303" s="125" t="s">
        <v>411</v>
      </c>
      <c r="F303" s="331">
        <v>158377.66666666669</v>
      </c>
      <c r="G303" s="348">
        <f t="shared" si="126"/>
        <v>145312</v>
      </c>
      <c r="H303" s="332">
        <v>173</v>
      </c>
      <c r="I303" s="353">
        <f t="shared" si="127"/>
        <v>1630</v>
      </c>
      <c r="J303" s="333">
        <v>1494.6004444444445</v>
      </c>
      <c r="K303" s="334">
        <v>154</v>
      </c>
      <c r="L303" s="317"/>
      <c r="M303" s="332">
        <v>6623</v>
      </c>
      <c r="N303" s="332">
        <v>12390</v>
      </c>
      <c r="O303" s="332">
        <v>36511</v>
      </c>
      <c r="P303" s="332">
        <v>33433</v>
      </c>
      <c r="Q303" s="332">
        <v>23568</v>
      </c>
      <c r="R303" s="332">
        <v>16329</v>
      </c>
      <c r="S303" s="332">
        <v>13674</v>
      </c>
      <c r="T303" s="332">
        <v>2784</v>
      </c>
      <c r="U303" s="332">
        <v>145312</v>
      </c>
      <c r="V303" s="124"/>
      <c r="W303" s="351">
        <f t="shared" si="131"/>
        <v>4.5577791235410704E-2</v>
      </c>
      <c r="X303" s="351">
        <f t="shared" si="132"/>
        <v>8.5264809513323062E-2</v>
      </c>
      <c r="Y303" s="351">
        <f t="shared" si="133"/>
        <v>0.25125935917198855</v>
      </c>
      <c r="Z303" s="351">
        <f t="shared" si="134"/>
        <v>0.23007735080378772</v>
      </c>
      <c r="AA303" s="351">
        <f t="shared" si="135"/>
        <v>0.16218894516626295</v>
      </c>
      <c r="AB303" s="351">
        <f t="shared" si="136"/>
        <v>0.11237199955956838</v>
      </c>
      <c r="AC303" s="351">
        <f t="shared" si="137"/>
        <v>9.4100968949570582E-2</v>
      </c>
      <c r="AD303" s="351">
        <f t="shared" si="138"/>
        <v>1.9158775600088086E-2</v>
      </c>
      <c r="AE303" s="127"/>
      <c r="AF303" s="335">
        <v>19</v>
      </c>
      <c r="AG303" s="335">
        <v>14</v>
      </c>
      <c r="AH303" s="335">
        <v>111</v>
      </c>
      <c r="AI303" s="335">
        <v>307</v>
      </c>
      <c r="AJ303" s="335">
        <v>450</v>
      </c>
      <c r="AK303" s="335">
        <v>490</v>
      </c>
      <c r="AL303" s="335">
        <v>239</v>
      </c>
      <c r="AM303" s="335">
        <v>41</v>
      </c>
      <c r="AN303" s="172">
        <v>1671</v>
      </c>
      <c r="AO303" s="124"/>
      <c r="AP303" s="335">
        <v>1</v>
      </c>
      <c r="AQ303" s="335">
        <v>18</v>
      </c>
      <c r="AR303" s="335">
        <v>13</v>
      </c>
      <c r="AS303" s="335">
        <v>6</v>
      </c>
      <c r="AT303" s="335">
        <v>-3</v>
      </c>
      <c r="AU303" s="335">
        <v>-3</v>
      </c>
      <c r="AV303" s="335">
        <v>9</v>
      </c>
      <c r="AW303" s="335">
        <v>0</v>
      </c>
      <c r="AX303" s="336">
        <v>41</v>
      </c>
      <c r="AY303" s="354">
        <f t="shared" si="118"/>
        <v>-1</v>
      </c>
      <c r="AZ303" s="354">
        <f t="shared" si="118"/>
        <v>-18</v>
      </c>
      <c r="BA303" s="354">
        <f t="shared" si="118"/>
        <v>-13</v>
      </c>
      <c r="BB303" s="354">
        <f t="shared" si="117"/>
        <v>-6</v>
      </c>
      <c r="BC303" s="354">
        <f t="shared" si="117"/>
        <v>3</v>
      </c>
      <c r="BD303" s="354">
        <f t="shared" si="117"/>
        <v>3</v>
      </c>
      <c r="BE303" s="354">
        <f t="shared" si="117"/>
        <v>-9</v>
      </c>
      <c r="BF303" s="354">
        <f t="shared" si="117"/>
        <v>0</v>
      </c>
      <c r="BG303" s="354">
        <f t="shared" si="117"/>
        <v>-41</v>
      </c>
      <c r="BH303" s="317"/>
      <c r="BI303" s="355">
        <f t="shared" si="128"/>
        <v>1</v>
      </c>
      <c r="BJ303" s="355">
        <f t="shared" si="129"/>
        <v>0</v>
      </c>
      <c r="BK303" s="337">
        <v>1081014.1333333335</v>
      </c>
      <c r="BL303" s="129">
        <f t="shared" si="120"/>
        <v>1081014.1333333335</v>
      </c>
      <c r="BM303" s="340">
        <v>1729622.18</v>
      </c>
      <c r="BN303" s="129">
        <f t="shared" si="121"/>
        <v>1729622.18</v>
      </c>
      <c r="BO303" s="339">
        <v>2392958.1155555556</v>
      </c>
      <c r="BP303" s="129">
        <f t="shared" si="122"/>
        <v>2392958.1155555556</v>
      </c>
      <c r="BQ303" s="339">
        <v>1318848</v>
      </c>
      <c r="BR303" s="129">
        <f t="shared" si="123"/>
        <v>1318848</v>
      </c>
      <c r="BS303" s="339">
        <v>2530945.868888889</v>
      </c>
      <c r="BT303" s="129">
        <f t="shared" si="124"/>
        <v>2530945.868888889</v>
      </c>
      <c r="BU303" s="342">
        <v>3904938.4111111108</v>
      </c>
      <c r="BV303" s="129">
        <f t="shared" si="125"/>
        <v>3904938.4111111108</v>
      </c>
      <c r="BW303" s="343">
        <v>3140023.5386488889</v>
      </c>
      <c r="BX303" s="345">
        <f t="shared" si="130"/>
        <v>3140023.5386488889</v>
      </c>
      <c r="BY303" s="343">
        <v>3356211.3345874725</v>
      </c>
      <c r="BZ303" s="129">
        <f t="shared" si="119"/>
        <v>3356211.3345874725</v>
      </c>
      <c r="CA303" s="326"/>
      <c r="CB303" s="325"/>
    </row>
    <row r="304" spans="1:80" x14ac:dyDescent="0.25">
      <c r="A304" s="124" t="s">
        <v>1186</v>
      </c>
      <c r="B304" s="124" t="s">
        <v>1187</v>
      </c>
      <c r="C304" s="319"/>
      <c r="D304" s="319" t="s">
        <v>559</v>
      </c>
      <c r="E304" s="125" t="s">
        <v>412</v>
      </c>
      <c r="F304" s="331">
        <v>82025</v>
      </c>
      <c r="G304" s="348">
        <f t="shared" si="126"/>
        <v>92895</v>
      </c>
      <c r="H304" s="332">
        <v>723</v>
      </c>
      <c r="I304" s="353">
        <f t="shared" si="127"/>
        <v>218</v>
      </c>
      <c r="J304" s="333">
        <v>0</v>
      </c>
      <c r="K304" s="334">
        <v>43</v>
      </c>
      <c r="L304" s="317"/>
      <c r="M304" s="332">
        <v>26791</v>
      </c>
      <c r="N304" s="332">
        <v>20529</v>
      </c>
      <c r="O304" s="332">
        <v>19238</v>
      </c>
      <c r="P304" s="332">
        <v>11784</v>
      </c>
      <c r="Q304" s="332">
        <v>7246</v>
      </c>
      <c r="R304" s="332">
        <v>4472</v>
      </c>
      <c r="S304" s="332">
        <v>2624</v>
      </c>
      <c r="T304" s="332">
        <v>211</v>
      </c>
      <c r="U304" s="332">
        <v>92895</v>
      </c>
      <c r="V304" s="124"/>
      <c r="W304" s="351">
        <f t="shared" si="131"/>
        <v>0.28840088271704611</v>
      </c>
      <c r="X304" s="351">
        <f t="shared" si="132"/>
        <v>0.22099144195058937</v>
      </c>
      <c r="Y304" s="351">
        <f t="shared" si="133"/>
        <v>0.20709403089509662</v>
      </c>
      <c r="Z304" s="351">
        <f t="shared" si="134"/>
        <v>0.12685289843371547</v>
      </c>
      <c r="AA304" s="351">
        <f t="shared" si="135"/>
        <v>7.8002045319984933E-2</v>
      </c>
      <c r="AB304" s="351">
        <f t="shared" si="136"/>
        <v>4.8140373540018301E-2</v>
      </c>
      <c r="AC304" s="351">
        <f t="shared" si="137"/>
        <v>2.824694547607514E-2</v>
      </c>
      <c r="AD304" s="351">
        <f t="shared" si="138"/>
        <v>2.2713816674740299E-3</v>
      </c>
      <c r="AE304" s="127"/>
      <c r="AF304" s="335">
        <v>51</v>
      </c>
      <c r="AG304" s="335">
        <v>149</v>
      </c>
      <c r="AH304" s="335">
        <v>13</v>
      </c>
      <c r="AI304" s="335">
        <v>69</v>
      </c>
      <c r="AJ304" s="335">
        <v>53</v>
      </c>
      <c r="AK304" s="335">
        <v>22</v>
      </c>
      <c r="AL304" s="335">
        <v>-4</v>
      </c>
      <c r="AM304" s="335">
        <v>3</v>
      </c>
      <c r="AN304" s="172">
        <v>356</v>
      </c>
      <c r="AO304" s="124"/>
      <c r="AP304" s="335">
        <v>70</v>
      </c>
      <c r="AQ304" s="335">
        <v>9</v>
      </c>
      <c r="AR304" s="335">
        <v>17</v>
      </c>
      <c r="AS304" s="335">
        <v>25</v>
      </c>
      <c r="AT304" s="335">
        <v>9</v>
      </c>
      <c r="AU304" s="335">
        <v>10</v>
      </c>
      <c r="AV304" s="335">
        <v>-2</v>
      </c>
      <c r="AW304" s="335">
        <v>0</v>
      </c>
      <c r="AX304" s="336">
        <v>138</v>
      </c>
      <c r="AY304" s="354">
        <f t="shared" si="118"/>
        <v>-70</v>
      </c>
      <c r="AZ304" s="354">
        <f t="shared" si="118"/>
        <v>-9</v>
      </c>
      <c r="BA304" s="354">
        <f t="shared" si="118"/>
        <v>-17</v>
      </c>
      <c r="BB304" s="354">
        <f t="shared" si="117"/>
        <v>-25</v>
      </c>
      <c r="BC304" s="354">
        <f t="shared" si="117"/>
        <v>-9</v>
      </c>
      <c r="BD304" s="354">
        <f t="shared" si="117"/>
        <v>-10</v>
      </c>
      <c r="BE304" s="354">
        <f t="shared" si="117"/>
        <v>2</v>
      </c>
      <c r="BF304" s="354">
        <f t="shared" si="117"/>
        <v>0</v>
      </c>
      <c r="BG304" s="354">
        <f t="shared" si="117"/>
        <v>-138</v>
      </c>
      <c r="BH304" s="317"/>
      <c r="BI304" s="355">
        <f t="shared" si="128"/>
        <v>1</v>
      </c>
      <c r="BJ304" s="355">
        <f t="shared" si="129"/>
        <v>0</v>
      </c>
      <c r="BK304" s="337">
        <v>670516.60666666657</v>
      </c>
      <c r="BL304" s="129">
        <f t="shared" si="120"/>
        <v>670516.60666666657</v>
      </c>
      <c r="BM304" s="340">
        <v>1027541.0511111111</v>
      </c>
      <c r="BN304" s="129">
        <f t="shared" si="121"/>
        <v>1027541.0511111111</v>
      </c>
      <c r="BO304" s="339">
        <v>883469.41555555549</v>
      </c>
      <c r="BP304" s="129">
        <f t="shared" si="122"/>
        <v>883469.41555555549</v>
      </c>
      <c r="BQ304" s="339">
        <v>1296816.8</v>
      </c>
      <c r="BR304" s="129">
        <f t="shared" si="123"/>
        <v>1296816.8</v>
      </c>
      <c r="BS304" s="339">
        <v>606098.08666666679</v>
      </c>
      <c r="BT304" s="129">
        <f t="shared" si="124"/>
        <v>606098.08666666679</v>
      </c>
      <c r="BU304" s="342">
        <v>1025473.6488888889</v>
      </c>
      <c r="BV304" s="129">
        <f t="shared" si="125"/>
        <v>1025473.6488888889</v>
      </c>
      <c r="BW304" s="343">
        <v>722446.41683555569</v>
      </c>
      <c r="BX304" s="345">
        <f t="shared" si="130"/>
        <v>722446.41683555569</v>
      </c>
      <c r="BY304" s="343">
        <v>337432.13522402337</v>
      </c>
      <c r="BZ304" s="129">
        <f t="shared" si="119"/>
        <v>337432.13522402337</v>
      </c>
      <c r="CA304" s="326"/>
      <c r="CB304" s="325"/>
    </row>
    <row r="305" spans="1:80" x14ac:dyDescent="0.25">
      <c r="A305" s="124" t="s">
        <v>1188</v>
      </c>
      <c r="B305" s="124" t="s">
        <v>1189</v>
      </c>
      <c r="C305" s="319" t="s">
        <v>972</v>
      </c>
      <c r="D305" s="319" t="s">
        <v>611</v>
      </c>
      <c r="E305" s="125" t="s">
        <v>413</v>
      </c>
      <c r="F305" s="331">
        <v>63247.222222222226</v>
      </c>
      <c r="G305" s="348">
        <f t="shared" si="126"/>
        <v>64173</v>
      </c>
      <c r="H305" s="332">
        <v>645</v>
      </c>
      <c r="I305" s="353">
        <f t="shared" si="127"/>
        <v>1145</v>
      </c>
      <c r="J305" s="333">
        <v>903.67777777777758</v>
      </c>
      <c r="K305" s="334">
        <v>249</v>
      </c>
      <c r="L305" s="317"/>
      <c r="M305" s="332">
        <v>4862</v>
      </c>
      <c r="N305" s="332">
        <v>12001</v>
      </c>
      <c r="O305" s="332">
        <v>17467</v>
      </c>
      <c r="P305" s="332">
        <v>12758</v>
      </c>
      <c r="Q305" s="332">
        <v>7475</v>
      </c>
      <c r="R305" s="332">
        <v>5052</v>
      </c>
      <c r="S305" s="332">
        <v>4127</v>
      </c>
      <c r="T305" s="332">
        <v>431</v>
      </c>
      <c r="U305" s="332">
        <v>64173</v>
      </c>
      <c r="V305" s="124"/>
      <c r="W305" s="351">
        <f t="shared" si="131"/>
        <v>7.5763950571112459E-2</v>
      </c>
      <c r="X305" s="351">
        <f t="shared" si="132"/>
        <v>0.18701011328751968</v>
      </c>
      <c r="Y305" s="351">
        <f t="shared" si="133"/>
        <v>0.27218612188926805</v>
      </c>
      <c r="Z305" s="351">
        <f t="shared" si="134"/>
        <v>0.19880635158088292</v>
      </c>
      <c r="AA305" s="351">
        <f t="shared" si="135"/>
        <v>0.1164820095678868</v>
      </c>
      <c r="AB305" s="351">
        <f t="shared" si="136"/>
        <v>7.8724697302603897E-2</v>
      </c>
      <c r="AC305" s="351">
        <f t="shared" si="137"/>
        <v>6.4310535583500847E-2</v>
      </c>
      <c r="AD305" s="351">
        <f t="shared" si="138"/>
        <v>6.7162202172253126E-3</v>
      </c>
      <c r="AE305" s="127"/>
      <c r="AF305" s="335">
        <v>101</v>
      </c>
      <c r="AG305" s="335">
        <v>228</v>
      </c>
      <c r="AH305" s="335">
        <v>389</v>
      </c>
      <c r="AI305" s="335">
        <v>168</v>
      </c>
      <c r="AJ305" s="335">
        <v>193</v>
      </c>
      <c r="AK305" s="335">
        <v>80</v>
      </c>
      <c r="AL305" s="335">
        <v>88</v>
      </c>
      <c r="AM305" s="335">
        <v>5</v>
      </c>
      <c r="AN305" s="172">
        <v>1252</v>
      </c>
      <c r="AO305" s="124"/>
      <c r="AP305" s="335">
        <v>7</v>
      </c>
      <c r="AQ305" s="335">
        <v>32</v>
      </c>
      <c r="AR305" s="335">
        <v>14</v>
      </c>
      <c r="AS305" s="335">
        <v>15</v>
      </c>
      <c r="AT305" s="335">
        <v>18</v>
      </c>
      <c r="AU305" s="335">
        <v>14</v>
      </c>
      <c r="AV305" s="335">
        <v>10</v>
      </c>
      <c r="AW305" s="335">
        <v>-3</v>
      </c>
      <c r="AX305" s="336">
        <v>107</v>
      </c>
      <c r="AY305" s="354">
        <f t="shared" si="118"/>
        <v>-7</v>
      </c>
      <c r="AZ305" s="354">
        <f t="shared" si="118"/>
        <v>-32</v>
      </c>
      <c r="BA305" s="354">
        <f t="shared" si="118"/>
        <v>-14</v>
      </c>
      <c r="BB305" s="354">
        <f t="shared" si="117"/>
        <v>-15</v>
      </c>
      <c r="BC305" s="354">
        <f t="shared" si="117"/>
        <v>-18</v>
      </c>
      <c r="BD305" s="354">
        <f t="shared" si="117"/>
        <v>-14</v>
      </c>
      <c r="BE305" s="354">
        <f t="shared" si="117"/>
        <v>-10</v>
      </c>
      <c r="BF305" s="354">
        <f t="shared" si="117"/>
        <v>3</v>
      </c>
      <c r="BG305" s="354">
        <f t="shared" si="117"/>
        <v>-107</v>
      </c>
      <c r="BH305" s="317"/>
      <c r="BI305" s="355">
        <f t="shared" si="128"/>
        <v>0.8</v>
      </c>
      <c r="BJ305" s="355">
        <f t="shared" si="129"/>
        <v>0.19999999999999996</v>
      </c>
      <c r="BK305" s="337">
        <v>292449.50400000002</v>
      </c>
      <c r="BL305" s="129">
        <f t="shared" si="120"/>
        <v>292449.50400000002</v>
      </c>
      <c r="BM305" s="340">
        <v>525479.69333333336</v>
      </c>
      <c r="BN305" s="129">
        <f t="shared" si="121"/>
        <v>525479.69333333336</v>
      </c>
      <c r="BO305" s="339">
        <v>191404.96888888892</v>
      </c>
      <c r="BP305" s="129">
        <f t="shared" si="122"/>
        <v>191404.96888888892</v>
      </c>
      <c r="BQ305" s="339">
        <v>212430.61333333334</v>
      </c>
      <c r="BR305" s="129">
        <f t="shared" si="123"/>
        <v>212430.61333333334</v>
      </c>
      <c r="BS305" s="339">
        <v>401122.76622222224</v>
      </c>
      <c r="BT305" s="129">
        <f t="shared" si="124"/>
        <v>401122.76622222224</v>
      </c>
      <c r="BU305" s="342">
        <v>634676.53511111112</v>
      </c>
      <c r="BV305" s="129">
        <f t="shared" si="125"/>
        <v>634676.53511111112</v>
      </c>
      <c r="BW305" s="343">
        <v>498722.78764088894</v>
      </c>
      <c r="BX305" s="345">
        <f t="shared" si="130"/>
        <v>498722.78764088894</v>
      </c>
      <c r="BY305" s="343">
        <v>947588.61597426597</v>
      </c>
      <c r="BZ305" s="129">
        <f t="shared" si="119"/>
        <v>947588.61597426597</v>
      </c>
      <c r="CA305" s="326"/>
      <c r="CB305" s="325"/>
    </row>
    <row r="306" spans="1:80" x14ac:dyDescent="0.25">
      <c r="A306" s="124" t="s">
        <v>1190</v>
      </c>
      <c r="B306" s="124" t="s">
        <v>1191</v>
      </c>
      <c r="C306" s="319" t="s">
        <v>656</v>
      </c>
      <c r="D306" s="319" t="s">
        <v>578</v>
      </c>
      <c r="E306" s="125" t="s">
        <v>414</v>
      </c>
      <c r="F306" s="331">
        <v>39409.999999999993</v>
      </c>
      <c r="G306" s="348">
        <f t="shared" si="126"/>
        <v>39699</v>
      </c>
      <c r="H306" s="332">
        <v>362</v>
      </c>
      <c r="I306" s="353">
        <f t="shared" si="127"/>
        <v>367</v>
      </c>
      <c r="J306" s="333">
        <v>168.13777777777784</v>
      </c>
      <c r="K306" s="334">
        <v>107</v>
      </c>
      <c r="L306" s="317"/>
      <c r="M306" s="332">
        <v>493</v>
      </c>
      <c r="N306" s="332">
        <v>4231</v>
      </c>
      <c r="O306" s="332">
        <v>14507</v>
      </c>
      <c r="P306" s="332">
        <v>12711</v>
      </c>
      <c r="Q306" s="332">
        <v>3606</v>
      </c>
      <c r="R306" s="332">
        <v>2171</v>
      </c>
      <c r="S306" s="332">
        <v>1902</v>
      </c>
      <c r="T306" s="332">
        <v>78</v>
      </c>
      <c r="U306" s="332">
        <v>39699</v>
      </c>
      <c r="V306" s="124"/>
      <c r="W306" s="351">
        <f t="shared" si="131"/>
        <v>1.2418448827426383E-2</v>
      </c>
      <c r="X306" s="351">
        <f t="shared" si="132"/>
        <v>0.10657699186377491</v>
      </c>
      <c r="Y306" s="351">
        <f t="shared" si="133"/>
        <v>0.36542482178392405</v>
      </c>
      <c r="Z306" s="351">
        <f t="shared" si="134"/>
        <v>0.32018438751605832</v>
      </c>
      <c r="AA306" s="351">
        <f t="shared" si="135"/>
        <v>9.0833522254968643E-2</v>
      </c>
      <c r="AB306" s="351">
        <f t="shared" si="136"/>
        <v>5.4686516033149453E-2</v>
      </c>
      <c r="AC306" s="351">
        <f t="shared" si="137"/>
        <v>4.7910526713519232E-2</v>
      </c>
      <c r="AD306" s="351">
        <f t="shared" si="138"/>
        <v>1.9647850071790223E-3</v>
      </c>
      <c r="AE306" s="127"/>
      <c r="AF306" s="335">
        <v>53</v>
      </c>
      <c r="AG306" s="335">
        <v>102</v>
      </c>
      <c r="AH306" s="335">
        <v>144</v>
      </c>
      <c r="AI306" s="335">
        <v>107</v>
      </c>
      <c r="AJ306" s="335">
        <v>13</v>
      </c>
      <c r="AK306" s="335">
        <v>0</v>
      </c>
      <c r="AL306" s="335">
        <v>8</v>
      </c>
      <c r="AM306" s="335">
        <v>0</v>
      </c>
      <c r="AN306" s="172">
        <v>427</v>
      </c>
      <c r="AO306" s="124"/>
      <c r="AP306" s="335">
        <v>1</v>
      </c>
      <c r="AQ306" s="335">
        <v>7</v>
      </c>
      <c r="AR306" s="335">
        <v>33</v>
      </c>
      <c r="AS306" s="335">
        <v>15</v>
      </c>
      <c r="AT306" s="335">
        <v>9</v>
      </c>
      <c r="AU306" s="335">
        <v>0</v>
      </c>
      <c r="AV306" s="335">
        <v>-5</v>
      </c>
      <c r="AW306" s="335">
        <v>0</v>
      </c>
      <c r="AX306" s="336">
        <v>60</v>
      </c>
      <c r="AY306" s="354">
        <f t="shared" si="118"/>
        <v>-1</v>
      </c>
      <c r="AZ306" s="354">
        <f t="shared" si="118"/>
        <v>-7</v>
      </c>
      <c r="BA306" s="354">
        <f t="shared" si="118"/>
        <v>-33</v>
      </c>
      <c r="BB306" s="354">
        <f t="shared" si="117"/>
        <v>-15</v>
      </c>
      <c r="BC306" s="354">
        <f t="shared" si="117"/>
        <v>-9</v>
      </c>
      <c r="BD306" s="354">
        <f t="shared" si="117"/>
        <v>0</v>
      </c>
      <c r="BE306" s="354">
        <f t="shared" si="117"/>
        <v>5</v>
      </c>
      <c r="BF306" s="354">
        <f t="shared" si="117"/>
        <v>0</v>
      </c>
      <c r="BG306" s="354">
        <f t="shared" si="117"/>
        <v>-60</v>
      </c>
      <c r="BH306" s="317"/>
      <c r="BI306" s="355">
        <f t="shared" si="128"/>
        <v>0.8</v>
      </c>
      <c r="BJ306" s="355">
        <f t="shared" si="129"/>
        <v>0.19999999999999996</v>
      </c>
      <c r="BK306" s="337">
        <v>419612.58666666673</v>
      </c>
      <c r="BL306" s="129">
        <f t="shared" si="120"/>
        <v>419612.58666666673</v>
      </c>
      <c r="BM306" s="340">
        <v>1096748.1715555559</v>
      </c>
      <c r="BN306" s="129">
        <f t="shared" si="121"/>
        <v>1096748.1715555559</v>
      </c>
      <c r="BO306" s="339">
        <v>531769.49244444445</v>
      </c>
      <c r="BP306" s="129">
        <f t="shared" si="122"/>
        <v>531769.49244444445</v>
      </c>
      <c r="BQ306" s="339">
        <v>683324.15999999992</v>
      </c>
      <c r="BR306" s="129">
        <f t="shared" si="123"/>
        <v>683324.15999999992</v>
      </c>
      <c r="BS306" s="339">
        <v>548477.90044444439</v>
      </c>
      <c r="BT306" s="129">
        <f t="shared" si="124"/>
        <v>548477.90044444439</v>
      </c>
      <c r="BU306" s="342">
        <v>229470.62755555558</v>
      </c>
      <c r="BV306" s="129">
        <f t="shared" si="125"/>
        <v>229470.62755555558</v>
      </c>
      <c r="BW306" s="343">
        <v>105277.83441066668</v>
      </c>
      <c r="BX306" s="345">
        <f t="shared" si="130"/>
        <v>105277.83441066668</v>
      </c>
      <c r="BY306" s="343">
        <v>131676.82516323801</v>
      </c>
      <c r="BZ306" s="129">
        <f t="shared" si="119"/>
        <v>131676.82516323801</v>
      </c>
      <c r="CA306" s="326"/>
      <c r="CB306" s="325"/>
    </row>
    <row r="307" spans="1:80" x14ac:dyDescent="0.25">
      <c r="A307" s="124" t="s">
        <v>1192</v>
      </c>
      <c r="B307" s="124" t="s">
        <v>1193</v>
      </c>
      <c r="C307" s="319" t="s">
        <v>577</v>
      </c>
      <c r="D307" s="319" t="s">
        <v>578</v>
      </c>
      <c r="E307" s="125" t="s">
        <v>415</v>
      </c>
      <c r="F307" s="331">
        <v>46339.555555555555</v>
      </c>
      <c r="G307" s="348">
        <f t="shared" si="126"/>
        <v>56329</v>
      </c>
      <c r="H307" s="332">
        <v>540</v>
      </c>
      <c r="I307" s="353">
        <f t="shared" si="127"/>
        <v>196</v>
      </c>
      <c r="J307" s="333">
        <v>0</v>
      </c>
      <c r="K307" s="334">
        <v>184</v>
      </c>
      <c r="L307" s="317"/>
      <c r="M307" s="332">
        <v>19088</v>
      </c>
      <c r="N307" s="332">
        <v>15417</v>
      </c>
      <c r="O307" s="332">
        <v>10559</v>
      </c>
      <c r="P307" s="332">
        <v>6502</v>
      </c>
      <c r="Q307" s="332">
        <v>3117</v>
      </c>
      <c r="R307" s="332">
        <v>1015</v>
      </c>
      <c r="S307" s="332">
        <v>588</v>
      </c>
      <c r="T307" s="332">
        <v>43</v>
      </c>
      <c r="U307" s="332">
        <v>56329</v>
      </c>
      <c r="V307" s="124"/>
      <c r="W307" s="351">
        <f t="shared" si="131"/>
        <v>0.33886630332510786</v>
      </c>
      <c r="X307" s="351">
        <f t="shared" si="132"/>
        <v>0.27369560972145784</v>
      </c>
      <c r="Y307" s="351">
        <f t="shared" si="133"/>
        <v>0.18745228922934901</v>
      </c>
      <c r="Z307" s="351">
        <f t="shared" si="134"/>
        <v>0.11542899749684887</v>
      </c>
      <c r="AA307" s="351">
        <f t="shared" si="135"/>
        <v>5.5335617532709616E-2</v>
      </c>
      <c r="AB307" s="351">
        <f t="shared" si="136"/>
        <v>1.8019137566795077E-2</v>
      </c>
      <c r="AC307" s="351">
        <f t="shared" si="137"/>
        <v>1.043867279731577E-2</v>
      </c>
      <c r="AD307" s="351">
        <f t="shared" si="138"/>
        <v>7.6337233041594917E-4</v>
      </c>
      <c r="AE307" s="127"/>
      <c r="AF307" s="335">
        <v>80</v>
      </c>
      <c r="AG307" s="335">
        <v>102</v>
      </c>
      <c r="AH307" s="335">
        <v>19</v>
      </c>
      <c r="AI307" s="335">
        <v>41</v>
      </c>
      <c r="AJ307" s="335">
        <v>15</v>
      </c>
      <c r="AK307" s="335">
        <v>4</v>
      </c>
      <c r="AL307" s="335">
        <v>5</v>
      </c>
      <c r="AM307" s="335">
        <v>0</v>
      </c>
      <c r="AN307" s="172">
        <v>266</v>
      </c>
      <c r="AO307" s="124"/>
      <c r="AP307" s="335">
        <v>49</v>
      </c>
      <c r="AQ307" s="335">
        <v>22</v>
      </c>
      <c r="AR307" s="335">
        <v>0</v>
      </c>
      <c r="AS307" s="335">
        <v>0</v>
      </c>
      <c r="AT307" s="335">
        <v>-3</v>
      </c>
      <c r="AU307" s="335">
        <v>1</v>
      </c>
      <c r="AV307" s="335">
        <v>1</v>
      </c>
      <c r="AW307" s="335">
        <v>0</v>
      </c>
      <c r="AX307" s="336">
        <v>70</v>
      </c>
      <c r="AY307" s="354">
        <f t="shared" si="118"/>
        <v>-49</v>
      </c>
      <c r="AZ307" s="354">
        <f t="shared" si="118"/>
        <v>-22</v>
      </c>
      <c r="BA307" s="354">
        <f t="shared" si="118"/>
        <v>0</v>
      </c>
      <c r="BB307" s="354">
        <f t="shared" si="117"/>
        <v>0</v>
      </c>
      <c r="BC307" s="354">
        <f t="shared" si="117"/>
        <v>3</v>
      </c>
      <c r="BD307" s="354">
        <f t="shared" si="117"/>
        <v>-1</v>
      </c>
      <c r="BE307" s="354">
        <f t="shared" ref="BE307:BG336" si="139">AV307*$AX$3</f>
        <v>-1</v>
      </c>
      <c r="BF307" s="354">
        <f t="shared" si="139"/>
        <v>0</v>
      </c>
      <c r="BG307" s="354">
        <f t="shared" si="139"/>
        <v>-70</v>
      </c>
      <c r="BH307" s="317"/>
      <c r="BI307" s="355">
        <f t="shared" si="128"/>
        <v>0.8</v>
      </c>
      <c r="BJ307" s="355">
        <f t="shared" si="129"/>
        <v>0.19999999999999996</v>
      </c>
      <c r="BK307" s="337">
        <v>200851.14666666667</v>
      </c>
      <c r="BL307" s="129">
        <f t="shared" si="120"/>
        <v>200851.14666666667</v>
      </c>
      <c r="BM307" s="340">
        <v>330020.14400000003</v>
      </c>
      <c r="BN307" s="129">
        <f t="shared" si="121"/>
        <v>330020.14400000003</v>
      </c>
      <c r="BO307" s="339">
        <v>238409.78666666668</v>
      </c>
      <c r="BP307" s="129">
        <f t="shared" si="122"/>
        <v>238409.78666666668</v>
      </c>
      <c r="BQ307" s="339">
        <v>435185.91999999993</v>
      </c>
      <c r="BR307" s="129">
        <f t="shared" si="123"/>
        <v>435185.91999999993</v>
      </c>
      <c r="BS307" s="339">
        <v>327334.73955555563</v>
      </c>
      <c r="BT307" s="129">
        <f t="shared" si="124"/>
        <v>327334.73955555563</v>
      </c>
      <c r="BU307" s="342">
        <v>168270.50488888889</v>
      </c>
      <c r="BV307" s="129">
        <f t="shared" si="125"/>
        <v>168270.50488888889</v>
      </c>
      <c r="BW307" s="343">
        <v>55916.88234666668</v>
      </c>
      <c r="BX307" s="345">
        <f t="shared" si="130"/>
        <v>55916.88234666668</v>
      </c>
      <c r="BY307" s="343">
        <v>83295.461004138109</v>
      </c>
      <c r="BZ307" s="129">
        <f t="shared" si="119"/>
        <v>83295.461004138109</v>
      </c>
      <c r="CA307" s="326"/>
      <c r="CB307" s="325"/>
    </row>
    <row r="308" spans="1:80" x14ac:dyDescent="0.25">
      <c r="A308" s="124" t="s">
        <v>1194</v>
      </c>
      <c r="B308" s="124" t="s">
        <v>1195</v>
      </c>
      <c r="C308" s="319" t="s">
        <v>782</v>
      </c>
      <c r="D308" s="319" t="s">
        <v>554</v>
      </c>
      <c r="E308" s="125" t="s">
        <v>416</v>
      </c>
      <c r="F308" s="331">
        <v>62772.444444444445</v>
      </c>
      <c r="G308" s="348">
        <f t="shared" si="126"/>
        <v>53293</v>
      </c>
      <c r="H308" s="332">
        <v>615</v>
      </c>
      <c r="I308" s="353">
        <f t="shared" si="127"/>
        <v>330</v>
      </c>
      <c r="J308" s="333">
        <v>146.79911111111107</v>
      </c>
      <c r="K308" s="334">
        <v>60</v>
      </c>
      <c r="L308" s="317"/>
      <c r="M308" s="332">
        <v>957</v>
      </c>
      <c r="N308" s="332">
        <v>3287</v>
      </c>
      <c r="O308" s="332">
        <v>9918</v>
      </c>
      <c r="P308" s="332">
        <v>12540</v>
      </c>
      <c r="Q308" s="332">
        <v>9387</v>
      </c>
      <c r="R308" s="332">
        <v>6839</v>
      </c>
      <c r="S308" s="332">
        <v>8298</v>
      </c>
      <c r="T308" s="332">
        <v>2067</v>
      </c>
      <c r="U308" s="332">
        <v>53293</v>
      </c>
      <c r="V308" s="124"/>
      <c r="W308" s="351">
        <f t="shared" si="131"/>
        <v>1.7957330230987185E-2</v>
      </c>
      <c r="X308" s="351">
        <f t="shared" si="132"/>
        <v>6.167789390726737E-2</v>
      </c>
      <c r="Y308" s="351">
        <f t="shared" si="133"/>
        <v>0.18610324057568536</v>
      </c>
      <c r="Z308" s="351">
        <f t="shared" si="134"/>
        <v>0.23530294785431483</v>
      </c>
      <c r="AA308" s="351">
        <f t="shared" si="135"/>
        <v>0.17613945546319404</v>
      </c>
      <c r="AB308" s="351">
        <f t="shared" si="136"/>
        <v>0.12832829827557091</v>
      </c>
      <c r="AC308" s="351">
        <f t="shared" si="137"/>
        <v>0.15570525209689828</v>
      </c>
      <c r="AD308" s="351">
        <f t="shared" si="138"/>
        <v>3.8785581596082037E-2</v>
      </c>
      <c r="AE308" s="127"/>
      <c r="AF308" s="335">
        <v>0</v>
      </c>
      <c r="AG308" s="335">
        <v>12</v>
      </c>
      <c r="AH308" s="335">
        <v>75</v>
      </c>
      <c r="AI308" s="335">
        <v>125</v>
      </c>
      <c r="AJ308" s="335">
        <v>78</v>
      </c>
      <c r="AK308" s="335">
        <v>45</v>
      </c>
      <c r="AL308" s="335">
        <v>54</v>
      </c>
      <c r="AM308" s="335">
        <v>18</v>
      </c>
      <c r="AN308" s="172">
        <v>407</v>
      </c>
      <c r="AO308" s="124"/>
      <c r="AP308" s="335">
        <v>3</v>
      </c>
      <c r="AQ308" s="335">
        <v>-1</v>
      </c>
      <c r="AR308" s="335">
        <v>28</v>
      </c>
      <c r="AS308" s="335">
        <v>4</v>
      </c>
      <c r="AT308" s="335">
        <v>23</v>
      </c>
      <c r="AU308" s="335">
        <v>14</v>
      </c>
      <c r="AV308" s="335">
        <v>3</v>
      </c>
      <c r="AW308" s="335">
        <v>3</v>
      </c>
      <c r="AX308" s="336">
        <v>77</v>
      </c>
      <c r="AY308" s="354">
        <f t="shared" si="118"/>
        <v>-3</v>
      </c>
      <c r="AZ308" s="354">
        <f t="shared" si="118"/>
        <v>1</v>
      </c>
      <c r="BA308" s="354">
        <f t="shared" si="118"/>
        <v>-28</v>
      </c>
      <c r="BB308" s="354">
        <f t="shared" si="118"/>
        <v>-4</v>
      </c>
      <c r="BC308" s="354">
        <f t="shared" si="118"/>
        <v>-23</v>
      </c>
      <c r="BD308" s="354">
        <f t="shared" si="118"/>
        <v>-14</v>
      </c>
      <c r="BE308" s="354">
        <f t="shared" si="139"/>
        <v>-3</v>
      </c>
      <c r="BF308" s="354">
        <f t="shared" si="139"/>
        <v>-3</v>
      </c>
      <c r="BG308" s="354">
        <f t="shared" si="139"/>
        <v>-77</v>
      </c>
      <c r="BH308" s="317"/>
      <c r="BI308" s="355">
        <f t="shared" si="128"/>
        <v>0.8</v>
      </c>
      <c r="BJ308" s="355">
        <f t="shared" si="129"/>
        <v>0.19999999999999996</v>
      </c>
      <c r="BK308" s="337">
        <v>311255.31200000003</v>
      </c>
      <c r="BL308" s="129">
        <f t="shared" si="120"/>
        <v>311255.31200000003</v>
      </c>
      <c r="BM308" s="340">
        <v>336507.48800000001</v>
      </c>
      <c r="BN308" s="129">
        <f t="shared" si="121"/>
        <v>336507.48800000001</v>
      </c>
      <c r="BO308" s="339">
        <v>357219.97244444449</v>
      </c>
      <c r="BP308" s="129">
        <f t="shared" si="122"/>
        <v>357219.97244444449</v>
      </c>
      <c r="BQ308" s="339">
        <v>377921.17333333334</v>
      </c>
      <c r="BR308" s="129">
        <f t="shared" si="123"/>
        <v>377921.17333333334</v>
      </c>
      <c r="BS308" s="339">
        <v>279454.39466666663</v>
      </c>
      <c r="BT308" s="129">
        <f t="shared" si="124"/>
        <v>279454.39466666663</v>
      </c>
      <c r="BU308" s="342">
        <v>567163.15911111119</v>
      </c>
      <c r="BV308" s="129">
        <f t="shared" si="125"/>
        <v>567163.15911111119</v>
      </c>
      <c r="BW308" s="343">
        <v>267289.2882346668</v>
      </c>
      <c r="BX308" s="345">
        <f t="shared" si="130"/>
        <v>267289.2882346668</v>
      </c>
      <c r="BY308" s="343">
        <v>116735.66050950192</v>
      </c>
      <c r="BZ308" s="129">
        <f t="shared" si="119"/>
        <v>116735.66050950192</v>
      </c>
      <c r="CA308" s="326"/>
      <c r="CB308" s="325"/>
    </row>
    <row r="309" spans="1:80" x14ac:dyDescent="0.25">
      <c r="A309" s="124" t="s">
        <v>1196</v>
      </c>
      <c r="B309" s="124" t="s">
        <v>1197</v>
      </c>
      <c r="C309" s="319" t="s">
        <v>775</v>
      </c>
      <c r="D309" s="319" t="s">
        <v>554</v>
      </c>
      <c r="E309" s="125" t="s">
        <v>417</v>
      </c>
      <c r="F309" s="331">
        <v>74401.888888888891</v>
      </c>
      <c r="G309" s="348">
        <f t="shared" si="126"/>
        <v>69233</v>
      </c>
      <c r="H309" s="332">
        <v>510</v>
      </c>
      <c r="I309" s="353">
        <f t="shared" si="127"/>
        <v>491</v>
      </c>
      <c r="J309" s="333">
        <v>246.72577777777781</v>
      </c>
      <c r="K309" s="334">
        <v>143</v>
      </c>
      <c r="L309" s="317"/>
      <c r="M309" s="332">
        <v>4056</v>
      </c>
      <c r="N309" s="332">
        <v>7897</v>
      </c>
      <c r="O309" s="332">
        <v>16792</v>
      </c>
      <c r="P309" s="332">
        <v>14298</v>
      </c>
      <c r="Q309" s="332">
        <v>11009</v>
      </c>
      <c r="R309" s="332">
        <v>7502</v>
      </c>
      <c r="S309" s="332">
        <v>6777</v>
      </c>
      <c r="T309" s="332">
        <v>902</v>
      </c>
      <c r="U309" s="332">
        <v>69233</v>
      </c>
      <c r="V309" s="124"/>
      <c r="W309" s="351">
        <f t="shared" si="131"/>
        <v>5.8584778934900987E-2</v>
      </c>
      <c r="X309" s="351">
        <f t="shared" si="132"/>
        <v>0.11406410237892335</v>
      </c>
      <c r="Y309" s="351">
        <f t="shared" si="133"/>
        <v>0.24254329582713446</v>
      </c>
      <c r="Z309" s="351">
        <f t="shared" si="134"/>
        <v>0.20652001213294238</v>
      </c>
      <c r="AA309" s="351">
        <f t="shared" si="135"/>
        <v>0.15901376511201307</v>
      </c>
      <c r="AB309" s="351">
        <f t="shared" si="136"/>
        <v>0.10835873066312307</v>
      </c>
      <c r="AC309" s="351">
        <f t="shared" si="137"/>
        <v>9.7886845868299793E-2</v>
      </c>
      <c r="AD309" s="351">
        <f t="shared" si="138"/>
        <v>1.3028469082662891E-2</v>
      </c>
      <c r="AE309" s="127"/>
      <c r="AF309" s="335">
        <v>46</v>
      </c>
      <c r="AG309" s="335">
        <v>79</v>
      </c>
      <c r="AH309" s="335">
        <v>84</v>
      </c>
      <c r="AI309" s="335">
        <v>154</v>
      </c>
      <c r="AJ309" s="335">
        <v>98</v>
      </c>
      <c r="AK309" s="335">
        <v>45</v>
      </c>
      <c r="AL309" s="335">
        <v>46</v>
      </c>
      <c r="AM309" s="335">
        <v>7</v>
      </c>
      <c r="AN309" s="172">
        <v>559</v>
      </c>
      <c r="AO309" s="124"/>
      <c r="AP309" s="335">
        <v>17</v>
      </c>
      <c r="AQ309" s="335">
        <v>10</v>
      </c>
      <c r="AR309" s="335">
        <v>31</v>
      </c>
      <c r="AS309" s="335">
        <v>12</v>
      </c>
      <c r="AT309" s="335">
        <v>8</v>
      </c>
      <c r="AU309" s="335">
        <v>-2</v>
      </c>
      <c r="AV309" s="335">
        <v>-7</v>
      </c>
      <c r="AW309" s="335">
        <v>-1</v>
      </c>
      <c r="AX309" s="336">
        <v>68</v>
      </c>
      <c r="AY309" s="354">
        <f t="shared" si="118"/>
        <v>-17</v>
      </c>
      <c r="AZ309" s="354">
        <f t="shared" si="118"/>
        <v>-10</v>
      </c>
      <c r="BA309" s="354">
        <f t="shared" si="118"/>
        <v>-31</v>
      </c>
      <c r="BB309" s="354">
        <f t="shared" si="118"/>
        <v>-12</v>
      </c>
      <c r="BC309" s="354">
        <f t="shared" si="118"/>
        <v>-8</v>
      </c>
      <c r="BD309" s="354">
        <f t="shared" si="118"/>
        <v>2</v>
      </c>
      <c r="BE309" s="354">
        <f t="shared" si="139"/>
        <v>7</v>
      </c>
      <c r="BF309" s="354">
        <f t="shared" si="139"/>
        <v>1</v>
      </c>
      <c r="BG309" s="354">
        <f t="shared" si="139"/>
        <v>-68</v>
      </c>
      <c r="BH309" s="317"/>
      <c r="BI309" s="355">
        <f t="shared" si="128"/>
        <v>0.8</v>
      </c>
      <c r="BJ309" s="355">
        <f t="shared" si="129"/>
        <v>0.19999999999999996</v>
      </c>
      <c r="BK309" s="337">
        <v>522340.91200000013</v>
      </c>
      <c r="BL309" s="129">
        <f t="shared" si="120"/>
        <v>522340.91200000013</v>
      </c>
      <c r="BM309" s="340">
        <v>908878.19911111111</v>
      </c>
      <c r="BN309" s="129">
        <f t="shared" si="121"/>
        <v>908878.19911111111</v>
      </c>
      <c r="BO309" s="339">
        <v>1058835.122666667</v>
      </c>
      <c r="BP309" s="129">
        <f t="shared" si="122"/>
        <v>1058835.122666667</v>
      </c>
      <c r="BQ309" s="339">
        <v>798144.7466666667</v>
      </c>
      <c r="BR309" s="129">
        <f t="shared" si="123"/>
        <v>798144.7466666667</v>
      </c>
      <c r="BS309" s="339">
        <v>1042245.9982222222</v>
      </c>
      <c r="BT309" s="129">
        <f t="shared" si="124"/>
        <v>1042245.9982222222</v>
      </c>
      <c r="BU309" s="342">
        <v>749536.74133333331</v>
      </c>
      <c r="BV309" s="129">
        <f t="shared" si="125"/>
        <v>749536.74133333331</v>
      </c>
      <c r="BW309" s="343">
        <v>446792.02170311101</v>
      </c>
      <c r="BX309" s="345">
        <f t="shared" si="130"/>
        <v>446792.02170311101</v>
      </c>
      <c r="BY309" s="343">
        <v>332011.12781653012</v>
      </c>
      <c r="BZ309" s="129">
        <f t="shared" si="119"/>
        <v>332011.12781653012</v>
      </c>
      <c r="CA309" s="326"/>
      <c r="CB309" s="325"/>
    </row>
    <row r="310" spans="1:80" x14ac:dyDescent="0.25">
      <c r="A310" s="124" t="s">
        <v>1198</v>
      </c>
      <c r="B310" s="124" t="s">
        <v>1199</v>
      </c>
      <c r="C310" s="319" t="s">
        <v>715</v>
      </c>
      <c r="D310" s="319" t="s">
        <v>563</v>
      </c>
      <c r="E310" s="125" t="s">
        <v>418</v>
      </c>
      <c r="F310" s="331">
        <v>29164.333333333336</v>
      </c>
      <c r="G310" s="348">
        <f t="shared" si="126"/>
        <v>35003</v>
      </c>
      <c r="H310" s="332">
        <v>336</v>
      </c>
      <c r="I310" s="353">
        <f t="shared" si="127"/>
        <v>174</v>
      </c>
      <c r="J310" s="333">
        <v>60.009333333333345</v>
      </c>
      <c r="K310" s="334">
        <v>14</v>
      </c>
      <c r="L310" s="317"/>
      <c r="M310" s="332">
        <v>10632</v>
      </c>
      <c r="N310" s="332">
        <v>10196</v>
      </c>
      <c r="O310" s="332">
        <v>7023</v>
      </c>
      <c r="P310" s="332">
        <v>3651</v>
      </c>
      <c r="Q310" s="332">
        <v>2154</v>
      </c>
      <c r="R310" s="332">
        <v>800</v>
      </c>
      <c r="S310" s="332">
        <v>507</v>
      </c>
      <c r="T310" s="332">
        <v>40</v>
      </c>
      <c r="U310" s="332">
        <v>35003</v>
      </c>
      <c r="V310" s="124"/>
      <c r="W310" s="351">
        <f t="shared" si="131"/>
        <v>0.30374539325200695</v>
      </c>
      <c r="X310" s="351">
        <f t="shared" si="132"/>
        <v>0.29128931805845215</v>
      </c>
      <c r="Y310" s="351">
        <f t="shared" si="133"/>
        <v>0.20063994514755878</v>
      </c>
      <c r="Z310" s="351">
        <f t="shared" si="134"/>
        <v>0.10430534525612091</v>
      </c>
      <c r="AA310" s="351">
        <f t="shared" si="135"/>
        <v>6.1537582492929177E-2</v>
      </c>
      <c r="AB310" s="351">
        <f t="shared" si="136"/>
        <v>2.2855183841385025E-2</v>
      </c>
      <c r="AC310" s="351">
        <f t="shared" si="137"/>
        <v>1.4484472759477758E-2</v>
      </c>
      <c r="AD310" s="351">
        <f t="shared" si="138"/>
        <v>1.1427591920692513E-3</v>
      </c>
      <c r="AE310" s="127"/>
      <c r="AF310" s="335">
        <v>32</v>
      </c>
      <c r="AG310" s="335">
        <v>73</v>
      </c>
      <c r="AH310" s="335">
        <v>48</v>
      </c>
      <c r="AI310" s="335">
        <v>12</v>
      </c>
      <c r="AJ310" s="335">
        <v>34</v>
      </c>
      <c r="AK310" s="335">
        <v>8</v>
      </c>
      <c r="AL310" s="335">
        <v>24</v>
      </c>
      <c r="AM310" s="335">
        <v>1</v>
      </c>
      <c r="AN310" s="172">
        <v>232</v>
      </c>
      <c r="AO310" s="124"/>
      <c r="AP310" s="335">
        <v>13</v>
      </c>
      <c r="AQ310" s="335">
        <v>34</v>
      </c>
      <c r="AR310" s="335">
        <v>-5</v>
      </c>
      <c r="AS310" s="335">
        <v>4</v>
      </c>
      <c r="AT310" s="335">
        <v>7</v>
      </c>
      <c r="AU310" s="335">
        <v>3</v>
      </c>
      <c r="AV310" s="335">
        <v>1</v>
      </c>
      <c r="AW310" s="335">
        <v>1</v>
      </c>
      <c r="AX310" s="336">
        <v>58</v>
      </c>
      <c r="AY310" s="354">
        <f t="shared" si="118"/>
        <v>-13</v>
      </c>
      <c r="AZ310" s="354">
        <f t="shared" si="118"/>
        <v>-34</v>
      </c>
      <c r="BA310" s="354">
        <f t="shared" si="118"/>
        <v>5</v>
      </c>
      <c r="BB310" s="354">
        <f t="shared" si="118"/>
        <v>-4</v>
      </c>
      <c r="BC310" s="354">
        <f t="shared" si="118"/>
        <v>-7</v>
      </c>
      <c r="BD310" s="354">
        <f t="shared" si="118"/>
        <v>-3</v>
      </c>
      <c r="BE310" s="354">
        <f t="shared" si="139"/>
        <v>-1</v>
      </c>
      <c r="BF310" s="354">
        <f t="shared" si="139"/>
        <v>-1</v>
      </c>
      <c r="BG310" s="354">
        <f t="shared" si="139"/>
        <v>-58</v>
      </c>
      <c r="BH310" s="317"/>
      <c r="BI310" s="355">
        <f t="shared" si="128"/>
        <v>0.8</v>
      </c>
      <c r="BJ310" s="355">
        <f t="shared" si="129"/>
        <v>0.19999999999999996</v>
      </c>
      <c r="BK310" s="337">
        <v>244987.22666666668</v>
      </c>
      <c r="BL310" s="129">
        <f t="shared" si="120"/>
        <v>244987.22666666668</v>
      </c>
      <c r="BM310" s="340">
        <v>215618.35911111115</v>
      </c>
      <c r="BN310" s="129">
        <f t="shared" si="121"/>
        <v>215618.35911111115</v>
      </c>
      <c r="BO310" s="339">
        <v>154152.80888888889</v>
      </c>
      <c r="BP310" s="129">
        <f t="shared" si="122"/>
        <v>154152.80888888889</v>
      </c>
      <c r="BQ310" s="339">
        <v>233425.6</v>
      </c>
      <c r="BR310" s="129">
        <f t="shared" si="123"/>
        <v>233425.6</v>
      </c>
      <c r="BS310" s="339">
        <v>152800.06222222222</v>
      </c>
      <c r="BT310" s="129">
        <f t="shared" si="124"/>
        <v>152800.06222222222</v>
      </c>
      <c r="BU310" s="342">
        <v>456382.20444444451</v>
      </c>
      <c r="BV310" s="129">
        <f t="shared" si="125"/>
        <v>456382.20444444451</v>
      </c>
      <c r="BW310" s="343">
        <v>302084.40590222209</v>
      </c>
      <c r="BX310" s="345">
        <f t="shared" si="130"/>
        <v>302084.40590222209</v>
      </c>
      <c r="BY310" s="343">
        <v>185890.05251767635</v>
      </c>
      <c r="BZ310" s="129">
        <f t="shared" si="119"/>
        <v>185890.05251767635</v>
      </c>
      <c r="CA310" s="326"/>
      <c r="CB310" s="325"/>
    </row>
    <row r="311" spans="1:80" x14ac:dyDescent="0.25">
      <c r="A311" s="124" t="s">
        <v>1200</v>
      </c>
      <c r="B311" s="124" t="s">
        <v>1201</v>
      </c>
      <c r="C311" s="319" t="s">
        <v>656</v>
      </c>
      <c r="D311" s="319" t="s">
        <v>578</v>
      </c>
      <c r="E311" s="139" t="s">
        <v>419</v>
      </c>
      <c r="F311" s="331">
        <v>50920.333333333336</v>
      </c>
      <c r="G311" s="348">
        <f t="shared" si="126"/>
        <v>48274</v>
      </c>
      <c r="H311" s="332">
        <v>253</v>
      </c>
      <c r="I311" s="353">
        <f t="shared" si="127"/>
        <v>295</v>
      </c>
      <c r="J311" s="333">
        <v>109.65200000000002</v>
      </c>
      <c r="K311" s="334">
        <v>32</v>
      </c>
      <c r="L311" s="319"/>
      <c r="M311" s="332">
        <v>915</v>
      </c>
      <c r="N311" s="332">
        <v>5207</v>
      </c>
      <c r="O311" s="332">
        <v>15611</v>
      </c>
      <c r="P311" s="332">
        <v>12174</v>
      </c>
      <c r="Q311" s="332">
        <v>5389</v>
      </c>
      <c r="R311" s="332">
        <v>4423</v>
      </c>
      <c r="S311" s="332">
        <v>3870</v>
      </c>
      <c r="T311" s="332">
        <v>685</v>
      </c>
      <c r="U311" s="332">
        <v>48274</v>
      </c>
      <c r="V311" s="124"/>
      <c r="W311" s="351">
        <f t="shared" si="131"/>
        <v>1.8954302523097318E-2</v>
      </c>
      <c r="X311" s="351">
        <f t="shared" si="132"/>
        <v>0.10786344616149481</v>
      </c>
      <c r="Y311" s="351">
        <f t="shared" si="133"/>
        <v>0.32338318763723745</v>
      </c>
      <c r="Z311" s="351">
        <f t="shared" si="134"/>
        <v>0.2521854414384555</v>
      </c>
      <c r="AA311" s="351">
        <f t="shared" si="135"/>
        <v>0.11163359158138957</v>
      </c>
      <c r="AB311" s="351">
        <f t="shared" si="136"/>
        <v>9.1622819737332731E-2</v>
      </c>
      <c r="AC311" s="351">
        <f t="shared" si="137"/>
        <v>8.016737788457555E-2</v>
      </c>
      <c r="AD311" s="351">
        <f t="shared" si="138"/>
        <v>1.4189833036417118E-2</v>
      </c>
      <c r="AE311" s="127"/>
      <c r="AF311" s="335">
        <v>7</v>
      </c>
      <c r="AG311" s="335">
        <v>23</v>
      </c>
      <c r="AH311" s="335">
        <v>108</v>
      </c>
      <c r="AI311" s="335">
        <v>34</v>
      </c>
      <c r="AJ311" s="335">
        <v>68</v>
      </c>
      <c r="AK311" s="335">
        <v>22</v>
      </c>
      <c r="AL311" s="335">
        <v>18</v>
      </c>
      <c r="AM311" s="335">
        <v>6</v>
      </c>
      <c r="AN311" s="172">
        <v>286</v>
      </c>
      <c r="AO311" s="124"/>
      <c r="AP311" s="335">
        <v>-17</v>
      </c>
      <c r="AQ311" s="335">
        <v>-2</v>
      </c>
      <c r="AR311" s="335">
        <v>9</v>
      </c>
      <c r="AS311" s="335">
        <v>1</v>
      </c>
      <c r="AT311" s="335">
        <v>10</v>
      </c>
      <c r="AU311" s="335">
        <v>-17</v>
      </c>
      <c r="AV311" s="335">
        <v>5</v>
      </c>
      <c r="AW311" s="335">
        <v>2</v>
      </c>
      <c r="AX311" s="336">
        <v>-9</v>
      </c>
      <c r="AY311" s="354">
        <f t="shared" si="118"/>
        <v>17</v>
      </c>
      <c r="AZ311" s="354">
        <f t="shared" si="118"/>
        <v>2</v>
      </c>
      <c r="BA311" s="354">
        <f t="shared" si="118"/>
        <v>-9</v>
      </c>
      <c r="BB311" s="354">
        <f t="shared" si="118"/>
        <v>-1</v>
      </c>
      <c r="BC311" s="354">
        <f t="shared" si="118"/>
        <v>-10</v>
      </c>
      <c r="BD311" s="354">
        <f t="shared" si="118"/>
        <v>17</v>
      </c>
      <c r="BE311" s="354">
        <f t="shared" si="139"/>
        <v>-5</v>
      </c>
      <c r="BF311" s="354">
        <f t="shared" si="139"/>
        <v>-2</v>
      </c>
      <c r="BG311" s="354">
        <f t="shared" si="139"/>
        <v>9</v>
      </c>
      <c r="BH311" s="319"/>
      <c r="BI311" s="355">
        <f t="shared" si="128"/>
        <v>0.8</v>
      </c>
      <c r="BJ311" s="355">
        <f t="shared" si="129"/>
        <v>0.19999999999999996</v>
      </c>
      <c r="BK311" s="337">
        <v>221831.77599999998</v>
      </c>
      <c r="BL311" s="129">
        <f t="shared" si="120"/>
        <v>221831.77599999998</v>
      </c>
      <c r="BM311" s="340">
        <v>424527.33777777781</v>
      </c>
      <c r="BN311" s="129">
        <f t="shared" si="121"/>
        <v>424527.33777777781</v>
      </c>
      <c r="BO311" s="339">
        <v>420731.94133333332</v>
      </c>
      <c r="BP311" s="129">
        <f t="shared" si="122"/>
        <v>420731.94133333332</v>
      </c>
      <c r="BQ311" s="339">
        <v>293676.37333333335</v>
      </c>
      <c r="BR311" s="129">
        <f t="shared" si="123"/>
        <v>293676.37333333335</v>
      </c>
      <c r="BS311" s="339">
        <v>365646.60444444447</v>
      </c>
      <c r="BT311" s="129">
        <f t="shared" si="124"/>
        <v>365646.60444444447</v>
      </c>
      <c r="BU311" s="342">
        <v>516769.26933333336</v>
      </c>
      <c r="BV311" s="129">
        <f t="shared" si="125"/>
        <v>516769.26933333336</v>
      </c>
      <c r="BW311" s="343">
        <v>445567.89073066658</v>
      </c>
      <c r="BX311" s="345">
        <f t="shared" si="130"/>
        <v>445567.89073066658</v>
      </c>
      <c r="BY311" s="343">
        <v>201003.07078449061</v>
      </c>
      <c r="BZ311" s="129">
        <f t="shared" si="119"/>
        <v>201003.07078449061</v>
      </c>
      <c r="CA311" s="326"/>
      <c r="CB311" s="325"/>
    </row>
    <row r="312" spans="1:80" x14ac:dyDescent="0.25">
      <c r="A312" s="124" t="s">
        <v>1202</v>
      </c>
      <c r="B312" s="124" t="s">
        <v>1203</v>
      </c>
      <c r="C312" s="319"/>
      <c r="D312" s="319" t="s">
        <v>554</v>
      </c>
      <c r="E312" s="125" t="s">
        <v>420</v>
      </c>
      <c r="F312" s="331">
        <v>72075.333333333343</v>
      </c>
      <c r="G312" s="348">
        <f t="shared" si="126"/>
        <v>68334</v>
      </c>
      <c r="H312" s="332">
        <v>249</v>
      </c>
      <c r="I312" s="353">
        <f t="shared" si="127"/>
        <v>573</v>
      </c>
      <c r="J312" s="333">
        <v>275.03199999999987</v>
      </c>
      <c r="K312" s="334">
        <v>129</v>
      </c>
      <c r="L312" s="317"/>
      <c r="M312" s="332">
        <v>2525</v>
      </c>
      <c r="N312" s="332">
        <v>6581</v>
      </c>
      <c r="O312" s="332">
        <v>19584</v>
      </c>
      <c r="P312" s="332">
        <v>17258</v>
      </c>
      <c r="Q312" s="332">
        <v>10407</v>
      </c>
      <c r="R312" s="332">
        <v>6753</v>
      </c>
      <c r="S312" s="332">
        <v>4512</v>
      </c>
      <c r="T312" s="332">
        <v>714</v>
      </c>
      <c r="U312" s="332">
        <v>68334</v>
      </c>
      <c r="V312" s="124"/>
      <c r="W312" s="351">
        <f t="shared" si="131"/>
        <v>3.6950859016009599E-2</v>
      </c>
      <c r="X312" s="351">
        <f t="shared" si="132"/>
        <v>9.6306377498756104E-2</v>
      </c>
      <c r="Y312" s="351">
        <f t="shared" si="133"/>
        <v>0.28659232592852751</v>
      </c>
      <c r="Z312" s="351">
        <f t="shared" si="134"/>
        <v>0.25255363362308658</v>
      </c>
      <c r="AA312" s="351">
        <f t="shared" si="135"/>
        <v>0.15229607516024235</v>
      </c>
      <c r="AB312" s="351">
        <f t="shared" si="136"/>
        <v>9.8823426112915974E-2</v>
      </c>
      <c r="AC312" s="351">
        <f t="shared" si="137"/>
        <v>6.6028624110984285E-2</v>
      </c>
      <c r="AD312" s="351">
        <f t="shared" si="138"/>
        <v>1.0448678549477565E-2</v>
      </c>
      <c r="AE312" s="127"/>
      <c r="AF312" s="335">
        <v>37</v>
      </c>
      <c r="AG312" s="335">
        <v>93</v>
      </c>
      <c r="AH312" s="335">
        <v>252</v>
      </c>
      <c r="AI312" s="335">
        <v>94</v>
      </c>
      <c r="AJ312" s="335">
        <v>82</v>
      </c>
      <c r="AK312" s="335">
        <v>43</v>
      </c>
      <c r="AL312" s="335">
        <v>21</v>
      </c>
      <c r="AM312" s="335">
        <v>3</v>
      </c>
      <c r="AN312" s="172">
        <v>625</v>
      </c>
      <c r="AO312" s="124"/>
      <c r="AP312" s="335">
        <v>0</v>
      </c>
      <c r="AQ312" s="335">
        <v>10</v>
      </c>
      <c r="AR312" s="335">
        <v>17</v>
      </c>
      <c r="AS312" s="335">
        <v>6</v>
      </c>
      <c r="AT312" s="335">
        <v>12</v>
      </c>
      <c r="AU312" s="335">
        <v>1</v>
      </c>
      <c r="AV312" s="335">
        <v>6</v>
      </c>
      <c r="AW312" s="335">
        <v>0</v>
      </c>
      <c r="AX312" s="336">
        <v>52</v>
      </c>
      <c r="AY312" s="354">
        <f t="shared" si="118"/>
        <v>0</v>
      </c>
      <c r="AZ312" s="354">
        <f>AQ312*$AX$3</f>
        <v>-10</v>
      </c>
      <c r="BA312" s="354">
        <f t="shared" si="118"/>
        <v>-17</v>
      </c>
      <c r="BB312" s="354">
        <f t="shared" si="118"/>
        <v>-6</v>
      </c>
      <c r="BC312" s="354">
        <f t="shared" si="118"/>
        <v>-12</v>
      </c>
      <c r="BD312" s="354">
        <f t="shared" si="118"/>
        <v>-1</v>
      </c>
      <c r="BE312" s="354">
        <f t="shared" si="139"/>
        <v>-6</v>
      </c>
      <c r="BF312" s="354">
        <f t="shared" si="139"/>
        <v>0</v>
      </c>
      <c r="BG312" s="354">
        <f t="shared" si="139"/>
        <v>-52</v>
      </c>
      <c r="BH312" s="317"/>
      <c r="BI312" s="355">
        <f t="shared" si="128"/>
        <v>1</v>
      </c>
      <c r="BJ312" s="355">
        <f t="shared" si="129"/>
        <v>0</v>
      </c>
      <c r="BK312" s="337">
        <v>401862.20666666667</v>
      </c>
      <c r="BL312" s="129">
        <f t="shared" si="120"/>
        <v>401862.20666666667</v>
      </c>
      <c r="BM312" s="340">
        <v>519170.7111111111</v>
      </c>
      <c r="BN312" s="129">
        <f t="shared" si="121"/>
        <v>519170.7111111111</v>
      </c>
      <c r="BO312" s="339">
        <v>576714.27555555559</v>
      </c>
      <c r="BP312" s="129">
        <f t="shared" si="122"/>
        <v>576714.27555555559</v>
      </c>
      <c r="BQ312" s="339">
        <v>763855.06666666653</v>
      </c>
      <c r="BR312" s="129">
        <f t="shared" si="123"/>
        <v>763855.06666666653</v>
      </c>
      <c r="BS312" s="339">
        <v>800653.32444444438</v>
      </c>
      <c r="BT312" s="129">
        <f t="shared" si="124"/>
        <v>800653.32444444438</v>
      </c>
      <c r="BU312" s="342">
        <v>891877.14</v>
      </c>
      <c r="BV312" s="129">
        <f t="shared" si="125"/>
        <v>891877.14</v>
      </c>
      <c r="BW312" s="343">
        <v>593650.33848888893</v>
      </c>
      <c r="BX312" s="345">
        <f t="shared" si="130"/>
        <v>593650.33848888893</v>
      </c>
      <c r="BY312" s="343">
        <v>404392.5512281949</v>
      </c>
      <c r="BZ312" s="129">
        <f t="shared" si="119"/>
        <v>404392.5512281949</v>
      </c>
      <c r="CA312" s="326"/>
      <c r="CB312" s="325"/>
    </row>
    <row r="313" spans="1:80" x14ac:dyDescent="0.25">
      <c r="A313" s="124" t="s">
        <v>1204</v>
      </c>
      <c r="B313" s="124" t="s">
        <v>1205</v>
      </c>
      <c r="C313" s="319" t="s">
        <v>757</v>
      </c>
      <c r="D313" s="319" t="s">
        <v>604</v>
      </c>
      <c r="E313" s="125" t="s">
        <v>421</v>
      </c>
      <c r="F313" s="331">
        <v>24546.111111111113</v>
      </c>
      <c r="G313" s="348">
        <f t="shared" si="126"/>
        <v>25709</v>
      </c>
      <c r="H313" s="332">
        <v>98</v>
      </c>
      <c r="I313" s="353">
        <f t="shared" si="127"/>
        <v>197</v>
      </c>
      <c r="J313" s="333">
        <v>73.037777777777777</v>
      </c>
      <c r="K313" s="334">
        <v>32</v>
      </c>
      <c r="L313" s="317"/>
      <c r="M313" s="332">
        <v>3513</v>
      </c>
      <c r="N313" s="332">
        <v>6439</v>
      </c>
      <c r="O313" s="332">
        <v>5355</v>
      </c>
      <c r="P313" s="332">
        <v>4159</v>
      </c>
      <c r="Q313" s="332">
        <v>3371</v>
      </c>
      <c r="R313" s="332">
        <v>1776</v>
      </c>
      <c r="S313" s="332">
        <v>1014</v>
      </c>
      <c r="T313" s="332">
        <v>82</v>
      </c>
      <c r="U313" s="332">
        <v>25709</v>
      </c>
      <c r="V313" s="124"/>
      <c r="W313" s="351">
        <f t="shared" si="131"/>
        <v>0.13664475475514412</v>
      </c>
      <c r="X313" s="351">
        <f t="shared" si="132"/>
        <v>0.25045703839122485</v>
      </c>
      <c r="Y313" s="351">
        <f t="shared" si="133"/>
        <v>0.2082928157454588</v>
      </c>
      <c r="Z313" s="351">
        <f t="shared" si="134"/>
        <v>0.16177214205142168</v>
      </c>
      <c r="AA313" s="351">
        <f t="shared" si="135"/>
        <v>0.1311213971760862</v>
      </c>
      <c r="AB313" s="351">
        <f t="shared" si="136"/>
        <v>6.9080866622583531E-2</v>
      </c>
      <c r="AC313" s="351">
        <f t="shared" si="137"/>
        <v>3.9441440740596675E-2</v>
      </c>
      <c r="AD313" s="351">
        <f t="shared" si="138"/>
        <v>3.1895445174841496E-3</v>
      </c>
      <c r="AE313" s="127"/>
      <c r="AF313" s="335">
        <v>43</v>
      </c>
      <c r="AG313" s="335">
        <v>40</v>
      </c>
      <c r="AH313" s="335">
        <v>29</v>
      </c>
      <c r="AI313" s="335">
        <v>29</v>
      </c>
      <c r="AJ313" s="335">
        <v>11</v>
      </c>
      <c r="AK313" s="335">
        <v>16</v>
      </c>
      <c r="AL313" s="335">
        <v>-1</v>
      </c>
      <c r="AM313" s="335">
        <v>0</v>
      </c>
      <c r="AN313" s="172">
        <v>167</v>
      </c>
      <c r="AO313" s="124"/>
      <c r="AP313" s="335">
        <v>-6</v>
      </c>
      <c r="AQ313" s="335">
        <v>-15</v>
      </c>
      <c r="AR313" s="335">
        <v>-14</v>
      </c>
      <c r="AS313" s="335">
        <v>3</v>
      </c>
      <c r="AT313" s="335">
        <v>-2</v>
      </c>
      <c r="AU313" s="335">
        <v>4</v>
      </c>
      <c r="AV313" s="335">
        <v>0</v>
      </c>
      <c r="AW313" s="335">
        <v>0</v>
      </c>
      <c r="AX313" s="336">
        <v>-30</v>
      </c>
      <c r="AY313" s="354">
        <f t="shared" si="118"/>
        <v>6</v>
      </c>
      <c r="AZ313" s="354">
        <f t="shared" si="118"/>
        <v>15</v>
      </c>
      <c r="BA313" s="354">
        <f t="shared" si="118"/>
        <v>14</v>
      </c>
      <c r="BB313" s="354">
        <f t="shared" si="118"/>
        <v>-3</v>
      </c>
      <c r="BC313" s="354">
        <f t="shared" si="118"/>
        <v>2</v>
      </c>
      <c r="BD313" s="354">
        <f t="shared" si="118"/>
        <v>-4</v>
      </c>
      <c r="BE313" s="354">
        <f t="shared" si="139"/>
        <v>0</v>
      </c>
      <c r="BF313" s="354">
        <f t="shared" si="139"/>
        <v>0</v>
      </c>
      <c r="BG313" s="354">
        <f t="shared" si="139"/>
        <v>30</v>
      </c>
      <c r="BH313" s="317"/>
      <c r="BI313" s="355">
        <f t="shared" si="128"/>
        <v>0.8</v>
      </c>
      <c r="BJ313" s="355">
        <f t="shared" si="129"/>
        <v>0.19999999999999996</v>
      </c>
      <c r="BK313" s="337">
        <v>323920.44800000009</v>
      </c>
      <c r="BL313" s="129">
        <f t="shared" si="120"/>
        <v>323920.44800000009</v>
      </c>
      <c r="BM313" s="340">
        <v>568621.72799999989</v>
      </c>
      <c r="BN313" s="129">
        <f t="shared" si="121"/>
        <v>568621.72799999989</v>
      </c>
      <c r="BO313" s="339">
        <v>133254.66755555556</v>
      </c>
      <c r="BP313" s="129">
        <f t="shared" si="122"/>
        <v>133254.66755555556</v>
      </c>
      <c r="BQ313" s="339">
        <v>222996.90666666671</v>
      </c>
      <c r="BR313" s="129">
        <f t="shared" si="123"/>
        <v>222996.90666666671</v>
      </c>
      <c r="BS313" s="339">
        <v>248974.79466666674</v>
      </c>
      <c r="BT313" s="129">
        <f t="shared" si="124"/>
        <v>248974.79466666674</v>
      </c>
      <c r="BU313" s="342">
        <v>247526.64533333338</v>
      </c>
      <c r="BV313" s="129">
        <f t="shared" si="125"/>
        <v>247526.64533333338</v>
      </c>
      <c r="BW313" s="343">
        <v>108515.79950933336</v>
      </c>
      <c r="BX313" s="345">
        <f t="shared" si="130"/>
        <v>108515.79950933336</v>
      </c>
      <c r="BY313" s="343">
        <v>37928.745346330827</v>
      </c>
      <c r="BZ313" s="129">
        <f t="shared" si="119"/>
        <v>37928.745346330827</v>
      </c>
      <c r="CA313" s="326"/>
      <c r="CB313" s="325"/>
    </row>
    <row r="314" spans="1:80" x14ac:dyDescent="0.25">
      <c r="A314" s="124" t="s">
        <v>1206</v>
      </c>
      <c r="B314" s="124" t="s">
        <v>1207</v>
      </c>
      <c r="C314" s="319" t="s">
        <v>706</v>
      </c>
      <c r="D314" s="319" t="s">
        <v>604</v>
      </c>
      <c r="E314" s="125" t="s">
        <v>422</v>
      </c>
      <c r="F314" s="331">
        <v>50838.999999999993</v>
      </c>
      <c r="G314" s="348">
        <f t="shared" si="126"/>
        <v>51225</v>
      </c>
      <c r="H314" s="332">
        <v>389</v>
      </c>
      <c r="I314" s="353">
        <f t="shared" si="127"/>
        <v>430</v>
      </c>
      <c r="J314" s="333">
        <v>240.75511111111112</v>
      </c>
      <c r="K314" s="334">
        <v>100</v>
      </c>
      <c r="L314" s="317"/>
      <c r="M314" s="332">
        <v>5532</v>
      </c>
      <c r="N314" s="332">
        <v>8783</v>
      </c>
      <c r="O314" s="332">
        <v>11930</v>
      </c>
      <c r="P314" s="332">
        <v>10203</v>
      </c>
      <c r="Q314" s="332">
        <v>7596</v>
      </c>
      <c r="R314" s="332">
        <v>4530</v>
      </c>
      <c r="S314" s="332">
        <v>2379</v>
      </c>
      <c r="T314" s="332">
        <v>272</v>
      </c>
      <c r="U314" s="332">
        <v>51225</v>
      </c>
      <c r="V314" s="124"/>
      <c r="W314" s="351">
        <f t="shared" si="131"/>
        <v>0.10799414348462665</v>
      </c>
      <c r="X314" s="351">
        <f t="shared" si="132"/>
        <v>0.17145924841386043</v>
      </c>
      <c r="Y314" s="351">
        <f t="shared" si="133"/>
        <v>0.23289409468033187</v>
      </c>
      <c r="Z314" s="351">
        <f t="shared" si="134"/>
        <v>0.19918008784773061</v>
      </c>
      <c r="AA314" s="351">
        <f t="shared" si="135"/>
        <v>0.14828696925329429</v>
      </c>
      <c r="AB314" s="351">
        <f t="shared" si="136"/>
        <v>8.8433382137628108E-2</v>
      </c>
      <c r="AC314" s="351">
        <f t="shared" si="137"/>
        <v>4.6442166910688143E-2</v>
      </c>
      <c r="AD314" s="351">
        <f t="shared" si="138"/>
        <v>5.3099072718399221E-3</v>
      </c>
      <c r="AE314" s="127"/>
      <c r="AF314" s="335">
        <v>30</v>
      </c>
      <c r="AG314" s="335">
        <v>52</v>
      </c>
      <c r="AH314" s="335">
        <v>99</v>
      </c>
      <c r="AI314" s="335">
        <v>90</v>
      </c>
      <c r="AJ314" s="335">
        <v>81</v>
      </c>
      <c r="AK314" s="335">
        <v>38</v>
      </c>
      <c r="AL314" s="335">
        <v>16</v>
      </c>
      <c r="AM314" s="335">
        <v>-1</v>
      </c>
      <c r="AN314" s="172">
        <v>405</v>
      </c>
      <c r="AO314" s="124"/>
      <c r="AP314" s="335">
        <v>-9</v>
      </c>
      <c r="AQ314" s="335">
        <v>2</v>
      </c>
      <c r="AR314" s="335">
        <v>6</v>
      </c>
      <c r="AS314" s="335">
        <v>-12</v>
      </c>
      <c r="AT314" s="335">
        <v>-5</v>
      </c>
      <c r="AU314" s="335">
        <v>-8</v>
      </c>
      <c r="AV314" s="335">
        <v>1</v>
      </c>
      <c r="AW314" s="335">
        <v>0</v>
      </c>
      <c r="AX314" s="336">
        <v>-25</v>
      </c>
      <c r="AY314" s="354">
        <f t="shared" si="118"/>
        <v>9</v>
      </c>
      <c r="AZ314" s="354">
        <f t="shared" si="118"/>
        <v>-2</v>
      </c>
      <c r="BA314" s="354">
        <f t="shared" si="118"/>
        <v>-6</v>
      </c>
      <c r="BB314" s="354">
        <f t="shared" si="118"/>
        <v>12</v>
      </c>
      <c r="BC314" s="354">
        <f t="shared" si="118"/>
        <v>5</v>
      </c>
      <c r="BD314" s="354">
        <f t="shared" si="118"/>
        <v>8</v>
      </c>
      <c r="BE314" s="354">
        <f t="shared" si="139"/>
        <v>-1</v>
      </c>
      <c r="BF314" s="354">
        <f t="shared" si="139"/>
        <v>0</v>
      </c>
      <c r="BG314" s="354">
        <f t="shared" si="139"/>
        <v>25</v>
      </c>
      <c r="BH314" s="317"/>
      <c r="BI314" s="355">
        <f t="shared" si="128"/>
        <v>0.8</v>
      </c>
      <c r="BJ314" s="355">
        <f t="shared" si="129"/>
        <v>0.19999999999999996</v>
      </c>
      <c r="BK314" s="337">
        <v>352832.77866666671</v>
      </c>
      <c r="BL314" s="129">
        <f t="shared" si="120"/>
        <v>352832.77866666671</v>
      </c>
      <c r="BM314" s="340">
        <v>277584.51199999999</v>
      </c>
      <c r="BN314" s="129">
        <f t="shared" si="121"/>
        <v>277584.51199999999</v>
      </c>
      <c r="BO314" s="339">
        <v>326397.39555555559</v>
      </c>
      <c r="BP314" s="129">
        <f t="shared" si="122"/>
        <v>326397.39555555559</v>
      </c>
      <c r="BQ314" s="339">
        <v>528151.2533333333</v>
      </c>
      <c r="BR314" s="129">
        <f t="shared" si="123"/>
        <v>528151.2533333333</v>
      </c>
      <c r="BS314" s="339">
        <v>452325.23199999996</v>
      </c>
      <c r="BT314" s="129">
        <f t="shared" si="124"/>
        <v>452325.23199999996</v>
      </c>
      <c r="BU314" s="342">
        <v>346505.82400000002</v>
      </c>
      <c r="BV314" s="129">
        <f t="shared" si="125"/>
        <v>346505.82400000002</v>
      </c>
      <c r="BW314" s="343">
        <v>293787.11230577779</v>
      </c>
      <c r="BX314" s="345">
        <f t="shared" si="130"/>
        <v>293787.11230577779</v>
      </c>
      <c r="BY314" s="343">
        <v>308878.89514153934</v>
      </c>
      <c r="BZ314" s="129">
        <f t="shared" si="119"/>
        <v>308878.89514153934</v>
      </c>
      <c r="CA314" s="326"/>
      <c r="CB314" s="325"/>
    </row>
    <row r="315" spans="1:80" x14ac:dyDescent="0.25">
      <c r="A315" s="124" t="s">
        <v>1208</v>
      </c>
      <c r="B315" s="124" t="s">
        <v>1209</v>
      </c>
      <c r="C315" s="319" t="s">
        <v>661</v>
      </c>
      <c r="D315" s="319" t="s">
        <v>559</v>
      </c>
      <c r="E315" s="125" t="s">
        <v>423</v>
      </c>
      <c r="F315" s="331">
        <v>44145.111111111109</v>
      </c>
      <c r="G315" s="348">
        <f t="shared" si="126"/>
        <v>49468</v>
      </c>
      <c r="H315" s="332">
        <v>537</v>
      </c>
      <c r="I315" s="353">
        <f t="shared" si="127"/>
        <v>244</v>
      </c>
      <c r="J315" s="333">
        <v>74.75288888888889</v>
      </c>
      <c r="K315" s="334">
        <v>51</v>
      </c>
      <c r="L315" s="317"/>
      <c r="M315" s="332">
        <v>14535</v>
      </c>
      <c r="N315" s="332">
        <v>8963</v>
      </c>
      <c r="O315" s="332">
        <v>9848</v>
      </c>
      <c r="P315" s="332">
        <v>7083</v>
      </c>
      <c r="Q315" s="332">
        <v>4884</v>
      </c>
      <c r="R315" s="332">
        <v>2477</v>
      </c>
      <c r="S315" s="332">
        <v>1581</v>
      </c>
      <c r="T315" s="332">
        <v>97</v>
      </c>
      <c r="U315" s="332">
        <v>49468</v>
      </c>
      <c r="V315" s="124"/>
      <c r="W315" s="351">
        <f t="shared" si="131"/>
        <v>0.29382631195924636</v>
      </c>
      <c r="X315" s="351">
        <f t="shared" si="132"/>
        <v>0.18118783860273308</v>
      </c>
      <c r="Y315" s="351">
        <f t="shared" si="133"/>
        <v>0.1990781919624808</v>
      </c>
      <c r="Z315" s="351">
        <f t="shared" si="134"/>
        <v>0.14318347214360799</v>
      </c>
      <c r="AA315" s="351">
        <f t="shared" si="135"/>
        <v>9.873049243955688E-2</v>
      </c>
      <c r="AB315" s="351">
        <f t="shared" si="136"/>
        <v>5.0072774318751519E-2</v>
      </c>
      <c r="AC315" s="351">
        <f t="shared" si="137"/>
        <v>3.1960054985040835E-2</v>
      </c>
      <c r="AD315" s="351">
        <f t="shared" si="138"/>
        <v>1.960863588582518E-3</v>
      </c>
      <c r="AE315" s="127"/>
      <c r="AF315" s="335">
        <v>-31</v>
      </c>
      <c r="AG315" s="335">
        <v>43</v>
      </c>
      <c r="AH315" s="335">
        <v>50</v>
      </c>
      <c r="AI315" s="335">
        <v>43</v>
      </c>
      <c r="AJ315" s="335">
        <v>63</v>
      </c>
      <c r="AK315" s="335">
        <v>2</v>
      </c>
      <c r="AL315" s="335">
        <v>5</v>
      </c>
      <c r="AM315" s="335">
        <v>2</v>
      </c>
      <c r="AN315" s="172">
        <v>177</v>
      </c>
      <c r="AO315" s="124"/>
      <c r="AP315" s="335">
        <v>-73</v>
      </c>
      <c r="AQ315" s="335">
        <v>17</v>
      </c>
      <c r="AR315" s="335">
        <v>-7</v>
      </c>
      <c r="AS315" s="335">
        <v>14</v>
      </c>
      <c r="AT315" s="335">
        <v>2</v>
      </c>
      <c r="AU315" s="335">
        <v>-3</v>
      </c>
      <c r="AV315" s="335">
        <v>-14</v>
      </c>
      <c r="AW315" s="335">
        <v>-3</v>
      </c>
      <c r="AX315" s="336">
        <v>-67</v>
      </c>
      <c r="AY315" s="354">
        <f t="shared" si="118"/>
        <v>73</v>
      </c>
      <c r="AZ315" s="354">
        <f t="shared" si="118"/>
        <v>-17</v>
      </c>
      <c r="BA315" s="354">
        <f t="shared" si="118"/>
        <v>7</v>
      </c>
      <c r="BB315" s="354">
        <f t="shared" si="118"/>
        <v>-14</v>
      </c>
      <c r="BC315" s="354">
        <f t="shared" si="118"/>
        <v>-2</v>
      </c>
      <c r="BD315" s="354">
        <f t="shared" si="118"/>
        <v>3</v>
      </c>
      <c r="BE315" s="354">
        <f t="shared" si="139"/>
        <v>14</v>
      </c>
      <c r="BF315" s="354">
        <f t="shared" si="139"/>
        <v>3</v>
      </c>
      <c r="BG315" s="354">
        <f t="shared" si="139"/>
        <v>67</v>
      </c>
      <c r="BH315" s="317"/>
      <c r="BI315" s="355">
        <f t="shared" si="128"/>
        <v>0.8</v>
      </c>
      <c r="BJ315" s="355">
        <f t="shared" si="129"/>
        <v>0.19999999999999996</v>
      </c>
      <c r="BK315" s="337">
        <v>174241.56799999997</v>
      </c>
      <c r="BL315" s="129">
        <f t="shared" si="120"/>
        <v>174241.56799999997</v>
      </c>
      <c r="BM315" s="340">
        <v>44966.847999999998</v>
      </c>
      <c r="BN315" s="129">
        <f t="shared" si="121"/>
        <v>44966.847999999998</v>
      </c>
      <c r="BO315" s="339">
        <v>392920.37777777785</v>
      </c>
      <c r="BP315" s="129">
        <f t="shared" si="122"/>
        <v>392920.37777777785</v>
      </c>
      <c r="BQ315" s="339">
        <v>437364.2666666666</v>
      </c>
      <c r="BR315" s="129">
        <f t="shared" si="123"/>
        <v>437364.2666666666</v>
      </c>
      <c r="BS315" s="339">
        <v>319307.17511111114</v>
      </c>
      <c r="BT315" s="129">
        <f t="shared" si="124"/>
        <v>319307.17511111114</v>
      </c>
      <c r="BU315" s="342">
        <v>345408.07466666668</v>
      </c>
      <c r="BV315" s="129">
        <f t="shared" si="125"/>
        <v>345408.07466666668</v>
      </c>
      <c r="BW315" s="343">
        <v>228118.2047431111</v>
      </c>
      <c r="BX315" s="345">
        <f t="shared" si="130"/>
        <v>228118.2047431111</v>
      </c>
      <c r="BY315" s="343">
        <v>278963.58032652817</v>
      </c>
      <c r="BZ315" s="129">
        <f t="shared" si="119"/>
        <v>278963.58032652817</v>
      </c>
      <c r="CA315" s="326"/>
      <c r="CB315" s="325"/>
    </row>
    <row r="316" spans="1:80" x14ac:dyDescent="0.25">
      <c r="A316" s="124" t="s">
        <v>1210</v>
      </c>
      <c r="B316" s="124" t="s">
        <v>1211</v>
      </c>
      <c r="C316" s="319" t="s">
        <v>625</v>
      </c>
      <c r="D316" s="319" t="s">
        <v>563</v>
      </c>
      <c r="E316" s="125" t="s">
        <v>424</v>
      </c>
      <c r="F316" s="331">
        <v>36183.222222222219</v>
      </c>
      <c r="G316" s="348">
        <f t="shared" si="126"/>
        <v>43065</v>
      </c>
      <c r="H316" s="332">
        <v>593</v>
      </c>
      <c r="I316" s="353">
        <f t="shared" si="127"/>
        <v>223</v>
      </c>
      <c r="J316" s="333">
        <v>55.600444444444463</v>
      </c>
      <c r="K316" s="334">
        <v>31</v>
      </c>
      <c r="L316" s="317"/>
      <c r="M316" s="332">
        <v>16189</v>
      </c>
      <c r="N316" s="332">
        <v>8041</v>
      </c>
      <c r="O316" s="332">
        <v>7636</v>
      </c>
      <c r="P316" s="332">
        <v>5745</v>
      </c>
      <c r="Q316" s="332">
        <v>3440</v>
      </c>
      <c r="R316" s="332">
        <v>1430</v>
      </c>
      <c r="S316" s="332">
        <v>517</v>
      </c>
      <c r="T316" s="332">
        <v>67</v>
      </c>
      <c r="U316" s="332">
        <v>43065</v>
      </c>
      <c r="V316" s="124"/>
      <c r="W316" s="351">
        <f t="shared" si="131"/>
        <v>0.37592012074770698</v>
      </c>
      <c r="X316" s="351">
        <f t="shared" si="132"/>
        <v>0.18671775223499362</v>
      </c>
      <c r="Y316" s="351">
        <f t="shared" si="133"/>
        <v>0.17731336352026006</v>
      </c>
      <c r="Z316" s="351">
        <f t="shared" si="134"/>
        <v>0.13340299547196099</v>
      </c>
      <c r="AA316" s="351">
        <f t="shared" si="135"/>
        <v>7.9879252293045391E-2</v>
      </c>
      <c r="AB316" s="351">
        <f t="shared" si="136"/>
        <v>3.3205619412515965E-2</v>
      </c>
      <c r="AC316" s="351">
        <f t="shared" si="137"/>
        <v>1.2005108556832695E-2</v>
      </c>
      <c r="AD316" s="351">
        <f t="shared" si="138"/>
        <v>1.5557877626843145E-3</v>
      </c>
      <c r="AE316" s="127"/>
      <c r="AF316" s="335">
        <v>126</v>
      </c>
      <c r="AG316" s="335">
        <v>59</v>
      </c>
      <c r="AH316" s="335">
        <v>26</v>
      </c>
      <c r="AI316" s="335">
        <v>49</v>
      </c>
      <c r="AJ316" s="335">
        <v>23</v>
      </c>
      <c r="AK316" s="335">
        <v>12</v>
      </c>
      <c r="AL316" s="335">
        <v>5</v>
      </c>
      <c r="AM316" s="335">
        <v>0</v>
      </c>
      <c r="AN316" s="172">
        <v>300</v>
      </c>
      <c r="AO316" s="124"/>
      <c r="AP316" s="335">
        <v>44</v>
      </c>
      <c r="AQ316" s="335">
        <v>12</v>
      </c>
      <c r="AR316" s="335">
        <v>17</v>
      </c>
      <c r="AS316" s="335">
        <v>11</v>
      </c>
      <c r="AT316" s="335">
        <v>-5</v>
      </c>
      <c r="AU316" s="335">
        <v>-2</v>
      </c>
      <c r="AV316" s="335">
        <v>1</v>
      </c>
      <c r="AW316" s="335">
        <v>-1</v>
      </c>
      <c r="AX316" s="336">
        <v>77</v>
      </c>
      <c r="AY316" s="354">
        <f t="shared" si="118"/>
        <v>-44</v>
      </c>
      <c r="AZ316" s="354">
        <f t="shared" si="118"/>
        <v>-12</v>
      </c>
      <c r="BA316" s="354">
        <f t="shared" si="118"/>
        <v>-17</v>
      </c>
      <c r="BB316" s="354">
        <f t="shared" si="118"/>
        <v>-11</v>
      </c>
      <c r="BC316" s="354">
        <f t="shared" si="118"/>
        <v>5</v>
      </c>
      <c r="BD316" s="354">
        <f t="shared" si="118"/>
        <v>2</v>
      </c>
      <c r="BE316" s="354">
        <f t="shared" si="139"/>
        <v>-1</v>
      </c>
      <c r="BF316" s="354">
        <f t="shared" si="139"/>
        <v>1</v>
      </c>
      <c r="BG316" s="354">
        <f t="shared" si="139"/>
        <v>-77</v>
      </c>
      <c r="BH316" s="317"/>
      <c r="BI316" s="355">
        <f t="shared" si="128"/>
        <v>0.8</v>
      </c>
      <c r="BJ316" s="355">
        <f t="shared" si="129"/>
        <v>0.19999999999999996</v>
      </c>
      <c r="BK316" s="337">
        <v>462341.42933333322</v>
      </c>
      <c r="BL316" s="129">
        <f t="shared" si="120"/>
        <v>462341.42933333322</v>
      </c>
      <c r="BM316" s="340">
        <v>337931.40977777774</v>
      </c>
      <c r="BN316" s="129">
        <f t="shared" si="121"/>
        <v>337931.40977777774</v>
      </c>
      <c r="BO316" s="339">
        <v>282580.11111111112</v>
      </c>
      <c r="BP316" s="129">
        <f t="shared" si="122"/>
        <v>282580.11111111112</v>
      </c>
      <c r="BQ316" s="339">
        <v>465943.57333333336</v>
      </c>
      <c r="BR316" s="129">
        <f t="shared" si="123"/>
        <v>465943.57333333336</v>
      </c>
      <c r="BS316" s="339">
        <v>437629.18577777781</v>
      </c>
      <c r="BT316" s="129">
        <f t="shared" si="124"/>
        <v>437629.18577777781</v>
      </c>
      <c r="BU316" s="342">
        <v>494157.55199999991</v>
      </c>
      <c r="BV316" s="129">
        <f t="shared" si="125"/>
        <v>494157.55199999991</v>
      </c>
      <c r="BW316" s="343">
        <v>208505.95898311111</v>
      </c>
      <c r="BX316" s="345">
        <f t="shared" si="130"/>
        <v>208505.95898311111</v>
      </c>
      <c r="BY316" s="343">
        <v>138127.25294633134</v>
      </c>
      <c r="BZ316" s="129">
        <f t="shared" si="119"/>
        <v>138127.25294633134</v>
      </c>
      <c r="CA316" s="326"/>
      <c r="CB316" s="325"/>
    </row>
    <row r="317" spans="1:80" x14ac:dyDescent="0.25">
      <c r="A317" s="124" t="s">
        <v>1212</v>
      </c>
      <c r="B317" s="124" t="s">
        <v>1213</v>
      </c>
      <c r="C317" s="319" t="s">
        <v>691</v>
      </c>
      <c r="D317" s="319" t="s">
        <v>554</v>
      </c>
      <c r="E317" s="125" t="s">
        <v>425</v>
      </c>
      <c r="F317" s="331">
        <v>49382.222222222226</v>
      </c>
      <c r="G317" s="348">
        <f t="shared" si="126"/>
        <v>48288</v>
      </c>
      <c r="H317" s="332">
        <v>284</v>
      </c>
      <c r="I317" s="353">
        <f t="shared" si="127"/>
        <v>449</v>
      </c>
      <c r="J317" s="333">
        <v>323.24888888888881</v>
      </c>
      <c r="K317" s="334">
        <v>191</v>
      </c>
      <c r="L317" s="317"/>
      <c r="M317" s="332">
        <v>1599</v>
      </c>
      <c r="N317" s="332">
        <v>5541</v>
      </c>
      <c r="O317" s="332">
        <v>16367</v>
      </c>
      <c r="P317" s="332">
        <v>10659</v>
      </c>
      <c r="Q317" s="332">
        <v>7140</v>
      </c>
      <c r="R317" s="332">
        <v>3954</v>
      </c>
      <c r="S317" s="332">
        <v>2662</v>
      </c>
      <c r="T317" s="332">
        <v>366</v>
      </c>
      <c r="U317" s="332">
        <v>48288</v>
      </c>
      <c r="V317" s="124"/>
      <c r="W317" s="351">
        <f t="shared" si="131"/>
        <v>3.311381709741551E-2</v>
      </c>
      <c r="X317" s="351">
        <f t="shared" si="132"/>
        <v>0.11474900596421471</v>
      </c>
      <c r="Y317" s="351">
        <f t="shared" si="133"/>
        <v>0.33894549370444005</v>
      </c>
      <c r="Z317" s="351">
        <f t="shared" si="134"/>
        <v>0.22073807157057654</v>
      </c>
      <c r="AA317" s="351">
        <f t="shared" si="135"/>
        <v>0.14786282306163021</v>
      </c>
      <c r="AB317" s="351">
        <f t="shared" si="136"/>
        <v>8.188369781312127E-2</v>
      </c>
      <c r="AC317" s="351">
        <f t="shared" si="137"/>
        <v>5.5127567925778664E-2</v>
      </c>
      <c r="AD317" s="351">
        <f t="shared" si="138"/>
        <v>7.5795228628230613E-3</v>
      </c>
      <c r="AE317" s="127"/>
      <c r="AF317" s="335">
        <v>-49</v>
      </c>
      <c r="AG317" s="335">
        <v>72</v>
      </c>
      <c r="AH317" s="335">
        <v>134</v>
      </c>
      <c r="AI317" s="335">
        <v>120</v>
      </c>
      <c r="AJ317" s="335">
        <v>80</v>
      </c>
      <c r="AK317" s="335">
        <v>56</v>
      </c>
      <c r="AL317" s="335">
        <v>51</v>
      </c>
      <c r="AM317" s="335">
        <v>7</v>
      </c>
      <c r="AN317" s="172">
        <v>471</v>
      </c>
      <c r="AO317" s="124"/>
      <c r="AP317" s="335">
        <v>17</v>
      </c>
      <c r="AQ317" s="335">
        <v>3</v>
      </c>
      <c r="AR317" s="335">
        <v>0</v>
      </c>
      <c r="AS317" s="335">
        <v>-1</v>
      </c>
      <c r="AT317" s="335">
        <v>-5</v>
      </c>
      <c r="AU317" s="335">
        <v>4</v>
      </c>
      <c r="AV317" s="335">
        <v>3</v>
      </c>
      <c r="AW317" s="335">
        <v>1</v>
      </c>
      <c r="AX317" s="336">
        <v>22</v>
      </c>
      <c r="AY317" s="354">
        <f t="shared" si="118"/>
        <v>-17</v>
      </c>
      <c r="AZ317" s="354">
        <f t="shared" si="118"/>
        <v>-3</v>
      </c>
      <c r="BA317" s="354">
        <f t="shared" si="118"/>
        <v>0</v>
      </c>
      <c r="BB317" s="354">
        <f t="shared" si="118"/>
        <v>1</v>
      </c>
      <c r="BC317" s="354">
        <f t="shared" si="118"/>
        <v>5</v>
      </c>
      <c r="BD317" s="354">
        <f t="shared" si="118"/>
        <v>-4</v>
      </c>
      <c r="BE317" s="354">
        <f t="shared" si="139"/>
        <v>-3</v>
      </c>
      <c r="BF317" s="354">
        <f t="shared" si="139"/>
        <v>-1</v>
      </c>
      <c r="BG317" s="354">
        <f t="shared" si="139"/>
        <v>-22</v>
      </c>
      <c r="BH317" s="317"/>
      <c r="BI317" s="355">
        <f t="shared" si="128"/>
        <v>0.8</v>
      </c>
      <c r="BJ317" s="355">
        <f t="shared" si="129"/>
        <v>0.19999999999999996</v>
      </c>
      <c r="BK317" s="337">
        <v>342342.46400000004</v>
      </c>
      <c r="BL317" s="129">
        <f t="shared" si="120"/>
        <v>342342.46400000004</v>
      </c>
      <c r="BM317" s="340">
        <v>327668.97777777782</v>
      </c>
      <c r="BN317" s="129">
        <f t="shared" si="121"/>
        <v>327668.97777777782</v>
      </c>
      <c r="BO317" s="339">
        <v>437205.40977777785</v>
      </c>
      <c r="BP317" s="129">
        <f t="shared" si="122"/>
        <v>437205.40977777785</v>
      </c>
      <c r="BQ317" s="339">
        <v>402579.52</v>
      </c>
      <c r="BR317" s="129">
        <f t="shared" si="123"/>
        <v>402579.52</v>
      </c>
      <c r="BS317" s="339">
        <v>321634.22400000005</v>
      </c>
      <c r="BT317" s="129">
        <f t="shared" si="124"/>
        <v>321634.22400000005</v>
      </c>
      <c r="BU317" s="342">
        <v>409104.52799999999</v>
      </c>
      <c r="BV317" s="129">
        <f t="shared" si="125"/>
        <v>409104.52799999999</v>
      </c>
      <c r="BW317" s="343">
        <v>297292.06806755555</v>
      </c>
      <c r="BX317" s="345">
        <f t="shared" si="130"/>
        <v>297292.06806755555</v>
      </c>
      <c r="BY317" s="343">
        <v>571029.90412328159</v>
      </c>
      <c r="BZ317" s="129">
        <f t="shared" si="119"/>
        <v>571029.90412328159</v>
      </c>
      <c r="CA317" s="326"/>
      <c r="CB317" s="325"/>
    </row>
    <row r="318" spans="1:80" x14ac:dyDescent="0.25">
      <c r="A318" s="124" t="s">
        <v>1214</v>
      </c>
      <c r="B318" s="124" t="s">
        <v>1215</v>
      </c>
      <c r="C318" s="319" t="s">
        <v>925</v>
      </c>
      <c r="D318" s="319" t="s">
        <v>604</v>
      </c>
      <c r="E318" s="125" t="s">
        <v>426</v>
      </c>
      <c r="F318" s="331">
        <v>17124.666666666664</v>
      </c>
      <c r="G318" s="348">
        <f t="shared" si="126"/>
        <v>18220</v>
      </c>
      <c r="H318" s="332">
        <v>223</v>
      </c>
      <c r="I318" s="353">
        <f t="shared" si="127"/>
        <v>101</v>
      </c>
      <c r="J318" s="333">
        <v>20.612444444444449</v>
      </c>
      <c r="K318" s="334">
        <v>21</v>
      </c>
      <c r="L318" s="317"/>
      <c r="M318" s="332">
        <v>2920</v>
      </c>
      <c r="N318" s="332">
        <v>4029</v>
      </c>
      <c r="O318" s="332">
        <v>3895</v>
      </c>
      <c r="P318" s="332">
        <v>3468</v>
      </c>
      <c r="Q318" s="332">
        <v>1878</v>
      </c>
      <c r="R318" s="332">
        <v>1295</v>
      </c>
      <c r="S318" s="332">
        <v>687</v>
      </c>
      <c r="T318" s="332">
        <v>48</v>
      </c>
      <c r="U318" s="332">
        <v>18220</v>
      </c>
      <c r="V318" s="124"/>
      <c r="W318" s="351">
        <f t="shared" si="131"/>
        <v>0.16026344676180021</v>
      </c>
      <c r="X318" s="351">
        <f t="shared" si="132"/>
        <v>0.22113062568605926</v>
      </c>
      <c r="Y318" s="351">
        <f t="shared" si="133"/>
        <v>0.21377607025246981</v>
      </c>
      <c r="Z318" s="351">
        <f t="shared" si="134"/>
        <v>0.19034028540065862</v>
      </c>
      <c r="AA318" s="351">
        <f t="shared" si="135"/>
        <v>0.1030735455543359</v>
      </c>
      <c r="AB318" s="351">
        <f t="shared" si="136"/>
        <v>7.1075740944017557E-2</v>
      </c>
      <c r="AC318" s="351">
        <f t="shared" si="137"/>
        <v>3.7705817782656421E-2</v>
      </c>
      <c r="AD318" s="351">
        <f t="shared" si="138"/>
        <v>2.6344676180021956E-3</v>
      </c>
      <c r="AE318" s="127"/>
      <c r="AF318" s="335">
        <v>16</v>
      </c>
      <c r="AG318" s="335">
        <v>16</v>
      </c>
      <c r="AH318" s="335">
        <v>12</v>
      </c>
      <c r="AI318" s="335">
        <v>24</v>
      </c>
      <c r="AJ318" s="335">
        <v>10</v>
      </c>
      <c r="AK318" s="335">
        <v>3</v>
      </c>
      <c r="AL318" s="335">
        <v>2</v>
      </c>
      <c r="AM318" s="335">
        <v>0</v>
      </c>
      <c r="AN318" s="172">
        <v>83</v>
      </c>
      <c r="AO318" s="124"/>
      <c r="AP318" s="335">
        <v>-15</v>
      </c>
      <c r="AQ318" s="335">
        <v>6</v>
      </c>
      <c r="AR318" s="335">
        <v>-3</v>
      </c>
      <c r="AS318" s="335">
        <v>-7</v>
      </c>
      <c r="AT318" s="335">
        <v>-6</v>
      </c>
      <c r="AU318" s="335">
        <v>5</v>
      </c>
      <c r="AV318" s="335">
        <v>1</v>
      </c>
      <c r="AW318" s="335">
        <v>1</v>
      </c>
      <c r="AX318" s="336">
        <v>-18</v>
      </c>
      <c r="AY318" s="354">
        <f t="shared" si="118"/>
        <v>15</v>
      </c>
      <c r="AZ318" s="354">
        <f t="shared" si="118"/>
        <v>-6</v>
      </c>
      <c r="BA318" s="354">
        <f t="shared" si="118"/>
        <v>3</v>
      </c>
      <c r="BB318" s="354">
        <f t="shared" si="118"/>
        <v>7</v>
      </c>
      <c r="BC318" s="354">
        <f t="shared" si="118"/>
        <v>6</v>
      </c>
      <c r="BD318" s="354">
        <f t="shared" si="118"/>
        <v>-5</v>
      </c>
      <c r="BE318" s="354">
        <f t="shared" si="139"/>
        <v>-1</v>
      </c>
      <c r="BF318" s="354">
        <f t="shared" si="139"/>
        <v>-1</v>
      </c>
      <c r="BG318" s="354">
        <f t="shared" si="139"/>
        <v>18</v>
      </c>
      <c r="BH318" s="317"/>
      <c r="BI318" s="355">
        <f t="shared" si="128"/>
        <v>0.8</v>
      </c>
      <c r="BJ318" s="355">
        <f t="shared" si="129"/>
        <v>0.19999999999999996</v>
      </c>
      <c r="BK318" s="337">
        <v>91342.496000000014</v>
      </c>
      <c r="BL318" s="129">
        <f t="shared" si="120"/>
        <v>91342.496000000014</v>
      </c>
      <c r="BM318" s="340">
        <v>147213.2977777778</v>
      </c>
      <c r="BN318" s="129">
        <f t="shared" si="121"/>
        <v>147213.2977777778</v>
      </c>
      <c r="BO318" s="339">
        <v>145400.57955555557</v>
      </c>
      <c r="BP318" s="129">
        <f t="shared" si="122"/>
        <v>145400.57955555557</v>
      </c>
      <c r="BQ318" s="339">
        <v>59687.680000000008</v>
      </c>
      <c r="BR318" s="129">
        <f t="shared" si="123"/>
        <v>59687.680000000008</v>
      </c>
      <c r="BS318" s="339">
        <v>127371.40800000001</v>
      </c>
      <c r="BT318" s="129">
        <f t="shared" si="124"/>
        <v>127371.40800000001</v>
      </c>
      <c r="BU318" s="342">
        <v>142515.63200000001</v>
      </c>
      <c r="BV318" s="129">
        <f t="shared" si="125"/>
        <v>142515.63200000001</v>
      </c>
      <c r="BW318" s="343">
        <v>67704.135395555553</v>
      </c>
      <c r="BX318" s="345">
        <f t="shared" si="130"/>
        <v>67704.135395555553</v>
      </c>
      <c r="BY318" s="343">
        <v>58825.939761903021</v>
      </c>
      <c r="BZ318" s="129">
        <f t="shared" si="119"/>
        <v>58825.939761903021</v>
      </c>
      <c r="CA318" s="326"/>
      <c r="CB318" s="325"/>
    </row>
    <row r="319" spans="1:80" s="317" customFormat="1" x14ac:dyDescent="0.25">
      <c r="A319" s="124"/>
      <c r="B319" s="124" t="s">
        <v>1216</v>
      </c>
      <c r="C319" s="319"/>
      <c r="D319" s="319"/>
      <c r="E319" s="363" t="s">
        <v>61</v>
      </c>
      <c r="F319" s="374">
        <f>F264+F111</f>
        <v>70012.111111111095</v>
      </c>
      <c r="G319" s="374">
        <f t="shared" ref="G319:BG319" si="140">G264+G111</f>
        <v>78914</v>
      </c>
      <c r="H319" s="374">
        <f t="shared" si="140"/>
        <v>611</v>
      </c>
      <c r="I319" s="374">
        <f t="shared" si="140"/>
        <v>624</v>
      </c>
      <c r="J319" s="374">
        <f t="shared" si="140"/>
        <v>343.28488888888887</v>
      </c>
      <c r="K319" s="374">
        <f t="shared" si="140"/>
        <v>99</v>
      </c>
      <c r="L319" s="374"/>
      <c r="M319" s="374">
        <f t="shared" si="140"/>
        <v>12085</v>
      </c>
      <c r="N319" s="374">
        <f t="shared" si="140"/>
        <v>27807</v>
      </c>
      <c r="O319" s="374">
        <f t="shared" si="140"/>
        <v>15826</v>
      </c>
      <c r="P319" s="374">
        <f t="shared" si="140"/>
        <v>11578</v>
      </c>
      <c r="Q319" s="374">
        <f t="shared" si="140"/>
        <v>6664</v>
      </c>
      <c r="R319" s="374">
        <f t="shared" si="140"/>
        <v>2777</v>
      </c>
      <c r="S319" s="374">
        <f t="shared" si="140"/>
        <v>1989</v>
      </c>
      <c r="T319" s="374">
        <f t="shared" si="140"/>
        <v>188</v>
      </c>
      <c r="U319" s="374">
        <f t="shared" si="140"/>
        <v>78914</v>
      </c>
      <c r="V319" s="374"/>
      <c r="W319" s="351">
        <f t="shared" ref="W319:W336" si="141">M319/U319</f>
        <v>0.15314139442937882</v>
      </c>
      <c r="X319" s="351">
        <f t="shared" ref="X319:X336" si="142">N319/U319</f>
        <v>0.35237093544871634</v>
      </c>
      <c r="Y319" s="351">
        <f t="shared" ref="Y319:Y336" si="143">O319/U319</f>
        <v>0.20054743138099704</v>
      </c>
      <c r="Z319" s="351">
        <f t="shared" ref="Z319:Z336" si="144">P319/U319</f>
        <v>0.14671667891628862</v>
      </c>
      <c r="AA319" s="351">
        <f t="shared" ref="AA319:AA336" si="145">Q319/U319</f>
        <v>8.4446359327875919E-2</v>
      </c>
      <c r="AB319" s="351">
        <f t="shared" ref="AB319:AB336" si="146">R319/U319</f>
        <v>3.5190207060851054E-2</v>
      </c>
      <c r="AC319" s="351">
        <f t="shared" ref="AC319:AC336" si="147">S319/U319</f>
        <v>2.5204653166738474E-2</v>
      </c>
      <c r="AD319" s="351">
        <f t="shared" ref="AD319:AD336" si="148">T319/U319</f>
        <v>2.3823402691537624E-3</v>
      </c>
      <c r="AE319" s="374"/>
      <c r="AF319" s="374">
        <f t="shared" si="140"/>
        <v>77</v>
      </c>
      <c r="AG319" s="374">
        <f t="shared" si="140"/>
        <v>171</v>
      </c>
      <c r="AH319" s="374">
        <f t="shared" si="140"/>
        <v>183</v>
      </c>
      <c r="AI319" s="374">
        <f t="shared" si="140"/>
        <v>86</v>
      </c>
      <c r="AJ319" s="374">
        <f t="shared" si="140"/>
        <v>108</v>
      </c>
      <c r="AK319" s="374">
        <f t="shared" si="140"/>
        <v>62</v>
      </c>
      <c r="AL319" s="374">
        <f t="shared" si="140"/>
        <v>19</v>
      </c>
      <c r="AM319" s="374">
        <f t="shared" si="140"/>
        <v>1</v>
      </c>
      <c r="AN319" s="374">
        <f t="shared" si="140"/>
        <v>707</v>
      </c>
      <c r="AO319" s="374"/>
      <c r="AP319" s="374">
        <f t="shared" si="140"/>
        <v>16</v>
      </c>
      <c r="AQ319" s="374">
        <f t="shared" si="140"/>
        <v>51</v>
      </c>
      <c r="AR319" s="374">
        <f t="shared" si="140"/>
        <v>5</v>
      </c>
      <c r="AS319" s="374">
        <f t="shared" si="140"/>
        <v>7</v>
      </c>
      <c r="AT319" s="374">
        <f t="shared" si="140"/>
        <v>10</v>
      </c>
      <c r="AU319" s="374">
        <f t="shared" si="140"/>
        <v>-4</v>
      </c>
      <c r="AV319" s="374">
        <f t="shared" si="140"/>
        <v>-2</v>
      </c>
      <c r="AW319" s="374">
        <f t="shared" si="140"/>
        <v>0</v>
      </c>
      <c r="AX319" s="374">
        <f t="shared" si="140"/>
        <v>83</v>
      </c>
      <c r="AY319" s="374">
        <f t="shared" si="140"/>
        <v>-16</v>
      </c>
      <c r="AZ319" s="374">
        <f t="shared" si="140"/>
        <v>-51</v>
      </c>
      <c r="BA319" s="374">
        <f t="shared" si="140"/>
        <v>-5</v>
      </c>
      <c r="BB319" s="374">
        <f t="shared" si="140"/>
        <v>-7</v>
      </c>
      <c r="BC319" s="374">
        <f t="shared" si="140"/>
        <v>-10</v>
      </c>
      <c r="BD319" s="374">
        <f t="shared" si="140"/>
        <v>4</v>
      </c>
      <c r="BE319" s="374">
        <f t="shared" si="140"/>
        <v>2</v>
      </c>
      <c r="BF319" s="374">
        <f t="shared" si="140"/>
        <v>0</v>
      </c>
      <c r="BG319" s="374">
        <f t="shared" si="140"/>
        <v>-83</v>
      </c>
      <c r="BH319" s="374"/>
      <c r="BI319" s="355">
        <f t="shared" si="128"/>
        <v>1</v>
      </c>
      <c r="BJ319" s="355">
        <f t="shared" si="129"/>
        <v>0</v>
      </c>
      <c r="BK319" s="368" t="s">
        <v>629</v>
      </c>
      <c r="BL319" s="368" t="s">
        <v>629</v>
      </c>
      <c r="BM319" s="368" t="s">
        <v>629</v>
      </c>
      <c r="BN319" s="368" t="s">
        <v>629</v>
      </c>
      <c r="BO319" s="368" t="s">
        <v>629</v>
      </c>
      <c r="BP319" s="368" t="s">
        <v>629</v>
      </c>
      <c r="BQ319" s="368" t="s">
        <v>629</v>
      </c>
      <c r="BR319" s="368" t="s">
        <v>629</v>
      </c>
      <c r="BS319" s="368" t="s">
        <v>629</v>
      </c>
      <c r="BT319" s="368" t="s">
        <v>629</v>
      </c>
      <c r="BU319" s="374">
        <f t="shared" ref="BU319:BY319" si="149">BU264+BU111</f>
        <v>741420.44977777777</v>
      </c>
      <c r="BV319" s="374">
        <f t="shared" si="149"/>
        <v>741420.44977777777</v>
      </c>
      <c r="BW319" s="374">
        <f t="shared" si="149"/>
        <v>427930.17686755559</v>
      </c>
      <c r="BX319" s="374">
        <f t="shared" si="149"/>
        <v>427930.17686755559</v>
      </c>
      <c r="BY319" s="374">
        <f t="shared" si="149"/>
        <v>192073.80809845097</v>
      </c>
      <c r="BZ319" s="129">
        <f t="shared" si="119"/>
        <v>192073.80809845097</v>
      </c>
      <c r="CA319" s="326"/>
      <c r="CB319" s="325"/>
    </row>
    <row r="320" spans="1:80" x14ac:dyDescent="0.25">
      <c r="A320" s="124" t="s">
        <v>1217</v>
      </c>
      <c r="B320" s="124" t="s">
        <v>1218</v>
      </c>
      <c r="C320" s="319"/>
      <c r="D320" s="319" t="s">
        <v>582</v>
      </c>
      <c r="E320" s="125" t="s">
        <v>427</v>
      </c>
      <c r="F320" s="331">
        <v>165323.33333333331</v>
      </c>
      <c r="G320" s="348">
        <f t="shared" si="126"/>
        <v>126991</v>
      </c>
      <c r="H320" s="332">
        <v>304</v>
      </c>
      <c r="I320" s="353">
        <f t="shared" si="127"/>
        <v>1021</v>
      </c>
      <c r="J320" s="333">
        <v>995.26222222222236</v>
      </c>
      <c r="K320" s="334">
        <v>180</v>
      </c>
      <c r="L320" s="317"/>
      <c r="M320" s="332">
        <v>1716</v>
      </c>
      <c r="N320" s="332">
        <v>6676</v>
      </c>
      <c r="O320" s="332">
        <v>15959</v>
      </c>
      <c r="P320" s="332">
        <v>22828</v>
      </c>
      <c r="Q320" s="332">
        <v>23137</v>
      </c>
      <c r="R320" s="332">
        <v>17765</v>
      </c>
      <c r="S320" s="332">
        <v>23110</v>
      </c>
      <c r="T320" s="332">
        <v>15800</v>
      </c>
      <c r="U320" s="332">
        <v>126991</v>
      </c>
      <c r="V320" s="124"/>
      <c r="W320" s="351">
        <f t="shared" si="141"/>
        <v>1.3512768621398366E-2</v>
      </c>
      <c r="X320" s="351">
        <f t="shared" si="142"/>
        <v>5.2570654613319057E-2</v>
      </c>
      <c r="Y320" s="351">
        <f t="shared" si="143"/>
        <v>0.12567032309376255</v>
      </c>
      <c r="Z320" s="351">
        <f t="shared" si="144"/>
        <v>0.1797607704482995</v>
      </c>
      <c r="AA320" s="351">
        <f t="shared" si="145"/>
        <v>0.18219401374900585</v>
      </c>
      <c r="AB320" s="351">
        <f t="shared" si="146"/>
        <v>0.13989180335614335</v>
      </c>
      <c r="AC320" s="351">
        <f t="shared" si="147"/>
        <v>0.18198140025671111</v>
      </c>
      <c r="AD320" s="351">
        <f t="shared" si="148"/>
        <v>0.12441826586136025</v>
      </c>
      <c r="AE320" s="127"/>
      <c r="AF320" s="335">
        <v>-12</v>
      </c>
      <c r="AG320" s="335">
        <v>5</v>
      </c>
      <c r="AH320" s="335">
        <v>21</v>
      </c>
      <c r="AI320" s="335">
        <v>48</v>
      </c>
      <c r="AJ320" s="335">
        <v>188</v>
      </c>
      <c r="AK320" s="335">
        <v>148</v>
      </c>
      <c r="AL320" s="335">
        <v>330</v>
      </c>
      <c r="AM320" s="335">
        <v>305</v>
      </c>
      <c r="AN320" s="172">
        <v>1033</v>
      </c>
      <c r="AO320" s="124"/>
      <c r="AP320" s="335">
        <v>3</v>
      </c>
      <c r="AQ320" s="335">
        <v>7</v>
      </c>
      <c r="AR320" s="335">
        <v>17</v>
      </c>
      <c r="AS320" s="335">
        <v>-7</v>
      </c>
      <c r="AT320" s="335">
        <v>-6</v>
      </c>
      <c r="AU320" s="335">
        <v>-3</v>
      </c>
      <c r="AV320" s="335">
        <v>-11</v>
      </c>
      <c r="AW320" s="335">
        <v>12</v>
      </c>
      <c r="AX320" s="336">
        <v>12</v>
      </c>
      <c r="AY320" s="354">
        <f t="shared" si="118"/>
        <v>-3</v>
      </c>
      <c r="AZ320" s="354">
        <f t="shared" si="118"/>
        <v>-7</v>
      </c>
      <c r="BA320" s="354">
        <f t="shared" si="118"/>
        <v>-17</v>
      </c>
      <c r="BB320" s="354">
        <f t="shared" si="118"/>
        <v>7</v>
      </c>
      <c r="BC320" s="354">
        <f t="shared" si="118"/>
        <v>6</v>
      </c>
      <c r="BD320" s="354">
        <f t="shared" si="118"/>
        <v>3</v>
      </c>
      <c r="BE320" s="354">
        <f t="shared" si="139"/>
        <v>11</v>
      </c>
      <c r="BF320" s="354">
        <f t="shared" si="139"/>
        <v>-12</v>
      </c>
      <c r="BG320" s="354">
        <f t="shared" si="139"/>
        <v>-12</v>
      </c>
      <c r="BH320" s="317"/>
      <c r="BI320" s="355">
        <f t="shared" si="128"/>
        <v>1</v>
      </c>
      <c r="BJ320" s="355">
        <f t="shared" si="129"/>
        <v>0</v>
      </c>
      <c r="BK320" s="337">
        <v>1638472.0133333332</v>
      </c>
      <c r="BL320" s="129">
        <f t="shared" si="120"/>
        <v>1638472.0133333332</v>
      </c>
      <c r="BM320" s="340">
        <v>3468696.8422222221</v>
      </c>
      <c r="BN320" s="129">
        <f t="shared" si="121"/>
        <v>3468696.8422222221</v>
      </c>
      <c r="BO320" s="339">
        <v>1243233.2922222223</v>
      </c>
      <c r="BP320" s="129">
        <f t="shared" si="122"/>
        <v>1243233.2922222223</v>
      </c>
      <c r="BQ320" s="339">
        <v>1899469.4666666666</v>
      </c>
      <c r="BR320" s="129">
        <f t="shared" si="123"/>
        <v>1899469.4666666666</v>
      </c>
      <c r="BS320" s="339">
        <v>2240629.7422222225</v>
      </c>
      <c r="BT320" s="129">
        <f t="shared" si="124"/>
        <v>2240629.7422222225</v>
      </c>
      <c r="BU320" s="342">
        <v>2691482.9977777777</v>
      </c>
      <c r="BV320" s="129">
        <f t="shared" si="125"/>
        <v>2691482.9977777777</v>
      </c>
      <c r="BW320" s="343">
        <v>1614326.863573333</v>
      </c>
      <c r="BX320" s="345">
        <f t="shared" si="130"/>
        <v>1614326.863573333</v>
      </c>
      <c r="BY320" s="343">
        <v>2337680.6891250606</v>
      </c>
      <c r="BZ320" s="129">
        <f t="shared" si="119"/>
        <v>2337680.6891250606</v>
      </c>
      <c r="CA320" s="326"/>
      <c r="CB320" s="325"/>
    </row>
    <row r="321" spans="1:80" x14ac:dyDescent="0.25">
      <c r="A321" s="124" t="s">
        <v>1219</v>
      </c>
      <c r="B321" s="124" t="s">
        <v>1220</v>
      </c>
      <c r="C321" s="319" t="s">
        <v>706</v>
      </c>
      <c r="D321" s="319" t="s">
        <v>604</v>
      </c>
      <c r="E321" s="125" t="s">
        <v>428</v>
      </c>
      <c r="F321" s="331">
        <v>27439.333333333336</v>
      </c>
      <c r="G321" s="348">
        <f t="shared" si="126"/>
        <v>31979</v>
      </c>
      <c r="H321" s="332">
        <v>252</v>
      </c>
      <c r="I321" s="353">
        <f t="shared" si="127"/>
        <v>152</v>
      </c>
      <c r="J321" s="333">
        <v>32.020444444444422</v>
      </c>
      <c r="K321" s="334">
        <v>13</v>
      </c>
      <c r="L321" s="317"/>
      <c r="M321" s="332">
        <v>7542</v>
      </c>
      <c r="N321" s="332">
        <v>9620</v>
      </c>
      <c r="O321" s="332">
        <v>6224</v>
      </c>
      <c r="P321" s="332">
        <v>5002</v>
      </c>
      <c r="Q321" s="332">
        <v>2362</v>
      </c>
      <c r="R321" s="332">
        <v>886</v>
      </c>
      <c r="S321" s="332">
        <v>326</v>
      </c>
      <c r="T321" s="332">
        <v>17</v>
      </c>
      <c r="U321" s="332">
        <v>31979</v>
      </c>
      <c r="V321" s="124"/>
      <c r="W321" s="351">
        <f t="shared" si="141"/>
        <v>0.23584227149066575</v>
      </c>
      <c r="X321" s="351">
        <f t="shared" si="142"/>
        <v>0.30082241470965321</v>
      </c>
      <c r="Y321" s="351">
        <f t="shared" si="143"/>
        <v>0.19462772444416648</v>
      </c>
      <c r="Z321" s="351">
        <f t="shared" si="144"/>
        <v>0.15641514744050783</v>
      </c>
      <c r="AA321" s="351">
        <f t="shared" si="145"/>
        <v>7.386097126239094E-2</v>
      </c>
      <c r="AB321" s="351">
        <f t="shared" si="146"/>
        <v>2.7705681853716503E-2</v>
      </c>
      <c r="AC321" s="351">
        <f t="shared" si="147"/>
        <v>1.0194189937146252E-2</v>
      </c>
      <c r="AD321" s="351">
        <f t="shared" si="148"/>
        <v>5.3159886175302537E-4</v>
      </c>
      <c r="AE321" s="127"/>
      <c r="AF321" s="335">
        <v>39</v>
      </c>
      <c r="AG321" s="335">
        <v>42</v>
      </c>
      <c r="AH321" s="335">
        <v>29</v>
      </c>
      <c r="AI321" s="335">
        <v>44</v>
      </c>
      <c r="AJ321" s="335">
        <v>1</v>
      </c>
      <c r="AK321" s="335">
        <v>19</v>
      </c>
      <c r="AL321" s="335">
        <v>1</v>
      </c>
      <c r="AM321" s="335">
        <v>-1</v>
      </c>
      <c r="AN321" s="172">
        <v>174</v>
      </c>
      <c r="AO321" s="124"/>
      <c r="AP321" s="335">
        <v>15</v>
      </c>
      <c r="AQ321" s="335">
        <v>-2</v>
      </c>
      <c r="AR321" s="335">
        <v>5</v>
      </c>
      <c r="AS321" s="335">
        <v>10</v>
      </c>
      <c r="AT321" s="335">
        <v>-6</v>
      </c>
      <c r="AU321" s="335">
        <v>1</v>
      </c>
      <c r="AV321" s="335">
        <v>0</v>
      </c>
      <c r="AW321" s="335">
        <v>-1</v>
      </c>
      <c r="AX321" s="336">
        <v>22</v>
      </c>
      <c r="AY321" s="354">
        <f t="shared" si="118"/>
        <v>-15</v>
      </c>
      <c r="AZ321" s="354">
        <f t="shared" si="118"/>
        <v>2</v>
      </c>
      <c r="BA321" s="354">
        <f t="shared" si="118"/>
        <v>-5</v>
      </c>
      <c r="BB321" s="354">
        <f t="shared" si="118"/>
        <v>-10</v>
      </c>
      <c r="BC321" s="354">
        <f t="shared" si="118"/>
        <v>6</v>
      </c>
      <c r="BD321" s="354">
        <f t="shared" si="118"/>
        <v>-1</v>
      </c>
      <c r="BE321" s="354">
        <f t="shared" si="139"/>
        <v>0</v>
      </c>
      <c r="BF321" s="354">
        <f t="shared" si="139"/>
        <v>1</v>
      </c>
      <c r="BG321" s="354">
        <f t="shared" si="139"/>
        <v>-22</v>
      </c>
      <c r="BH321" s="317"/>
      <c r="BI321" s="355">
        <f t="shared" si="128"/>
        <v>0.8</v>
      </c>
      <c r="BJ321" s="355">
        <f t="shared" si="129"/>
        <v>0.19999999999999996</v>
      </c>
      <c r="BK321" s="337">
        <v>180638.10133333332</v>
      </c>
      <c r="BL321" s="129">
        <f t="shared" si="120"/>
        <v>180638.10133333332</v>
      </c>
      <c r="BM321" s="340">
        <v>214167.0435555556</v>
      </c>
      <c r="BN321" s="129">
        <f t="shared" si="121"/>
        <v>214167.0435555556</v>
      </c>
      <c r="BO321" s="339">
        <v>94264.748444444442</v>
      </c>
      <c r="BP321" s="129">
        <f t="shared" si="122"/>
        <v>94264.748444444442</v>
      </c>
      <c r="BQ321" s="339">
        <v>329054.50666666665</v>
      </c>
      <c r="BR321" s="129">
        <f t="shared" si="123"/>
        <v>329054.50666666665</v>
      </c>
      <c r="BS321" s="339">
        <v>221213.53244444446</v>
      </c>
      <c r="BT321" s="129">
        <f t="shared" si="124"/>
        <v>221213.53244444446</v>
      </c>
      <c r="BU321" s="342">
        <v>175799.85422222223</v>
      </c>
      <c r="BV321" s="129">
        <f t="shared" si="125"/>
        <v>175799.85422222223</v>
      </c>
      <c r="BW321" s="343">
        <v>145875.87238399996</v>
      </c>
      <c r="BX321" s="345">
        <f t="shared" si="130"/>
        <v>145875.87238399996</v>
      </c>
      <c r="BY321" s="343">
        <v>23368.245500212674</v>
      </c>
      <c r="BZ321" s="129">
        <f t="shared" si="119"/>
        <v>23368.245500212674</v>
      </c>
      <c r="CA321" s="326"/>
      <c r="CB321" s="325"/>
    </row>
    <row r="322" spans="1:80" x14ac:dyDescent="0.25">
      <c r="A322" s="124" t="s">
        <v>1221</v>
      </c>
      <c r="B322" s="124" t="s">
        <v>1222</v>
      </c>
      <c r="C322" s="319"/>
      <c r="D322" s="319" t="s">
        <v>559</v>
      </c>
      <c r="E322" s="125" t="s">
        <v>429</v>
      </c>
      <c r="F322" s="331">
        <v>112965.55555555556</v>
      </c>
      <c r="G322" s="348">
        <f t="shared" si="126"/>
        <v>144849</v>
      </c>
      <c r="H322" s="332">
        <v>1342</v>
      </c>
      <c r="I322" s="353">
        <f t="shared" si="127"/>
        <v>1342</v>
      </c>
      <c r="J322" s="333">
        <v>770.3599999999999</v>
      </c>
      <c r="K322" s="334">
        <v>336</v>
      </c>
      <c r="L322" s="317"/>
      <c r="M322" s="332">
        <v>67752</v>
      </c>
      <c r="N322" s="332">
        <v>32214</v>
      </c>
      <c r="O322" s="332">
        <v>23852</v>
      </c>
      <c r="P322" s="332">
        <v>12175</v>
      </c>
      <c r="Q322" s="332">
        <v>6263</v>
      </c>
      <c r="R322" s="332">
        <v>1904</v>
      </c>
      <c r="S322" s="332">
        <v>636</v>
      </c>
      <c r="T322" s="332">
        <v>53</v>
      </c>
      <c r="U322" s="332">
        <v>144849</v>
      </c>
      <c r="V322" s="124"/>
      <c r="W322" s="351">
        <f t="shared" si="141"/>
        <v>0.46774226953586151</v>
      </c>
      <c r="X322" s="351">
        <f t="shared" si="142"/>
        <v>0.22239711699770107</v>
      </c>
      <c r="Y322" s="351">
        <f t="shared" si="143"/>
        <v>0.16466803360741186</v>
      </c>
      <c r="Z322" s="351">
        <f t="shared" si="144"/>
        <v>8.4053048346899181E-2</v>
      </c>
      <c r="AA322" s="351">
        <f t="shared" si="145"/>
        <v>4.3238130743049656E-2</v>
      </c>
      <c r="AB322" s="351">
        <f t="shared" si="146"/>
        <v>1.3144723125461688E-2</v>
      </c>
      <c r="AC322" s="351">
        <f t="shared" si="147"/>
        <v>4.3907793633369925E-3</v>
      </c>
      <c r="AD322" s="351">
        <f t="shared" si="148"/>
        <v>3.6589828027808267E-4</v>
      </c>
      <c r="AE322" s="127"/>
      <c r="AF322" s="335">
        <v>155</v>
      </c>
      <c r="AG322" s="335">
        <v>430</v>
      </c>
      <c r="AH322" s="335">
        <v>286</v>
      </c>
      <c r="AI322" s="335">
        <v>167</v>
      </c>
      <c r="AJ322" s="335">
        <v>258</v>
      </c>
      <c r="AK322" s="335">
        <v>23</v>
      </c>
      <c r="AL322" s="335">
        <v>6</v>
      </c>
      <c r="AM322" s="335">
        <v>0</v>
      </c>
      <c r="AN322" s="172">
        <v>1325</v>
      </c>
      <c r="AO322" s="124"/>
      <c r="AP322" s="335">
        <v>-36</v>
      </c>
      <c r="AQ322" s="335">
        <v>2</v>
      </c>
      <c r="AR322" s="335">
        <v>16</v>
      </c>
      <c r="AS322" s="335">
        <v>-5</v>
      </c>
      <c r="AT322" s="335">
        <v>-1</v>
      </c>
      <c r="AU322" s="335">
        <v>7</v>
      </c>
      <c r="AV322" s="335">
        <v>1</v>
      </c>
      <c r="AW322" s="335">
        <v>-1</v>
      </c>
      <c r="AX322" s="336">
        <v>-17</v>
      </c>
      <c r="AY322" s="354">
        <f t="shared" si="118"/>
        <v>36</v>
      </c>
      <c r="AZ322" s="354">
        <f t="shared" si="118"/>
        <v>-2</v>
      </c>
      <c r="BA322" s="354">
        <f t="shared" si="118"/>
        <v>-16</v>
      </c>
      <c r="BB322" s="354">
        <f t="shared" si="118"/>
        <v>5</v>
      </c>
      <c r="BC322" s="354">
        <f t="shared" si="118"/>
        <v>1</v>
      </c>
      <c r="BD322" s="354">
        <f t="shared" si="118"/>
        <v>-7</v>
      </c>
      <c r="BE322" s="354">
        <f t="shared" si="139"/>
        <v>-1</v>
      </c>
      <c r="BF322" s="354">
        <f t="shared" si="139"/>
        <v>1</v>
      </c>
      <c r="BG322" s="354">
        <f t="shared" si="139"/>
        <v>17</v>
      </c>
      <c r="BH322" s="317"/>
      <c r="BI322" s="355">
        <f t="shared" si="128"/>
        <v>1</v>
      </c>
      <c r="BJ322" s="355">
        <f t="shared" si="129"/>
        <v>0</v>
      </c>
      <c r="BK322" s="337">
        <v>884000.90666666662</v>
      </c>
      <c r="BL322" s="129">
        <f t="shared" si="120"/>
        <v>884000.90666666662</v>
      </c>
      <c r="BM322" s="340">
        <v>647409.91555555537</v>
      </c>
      <c r="BN322" s="129">
        <f t="shared" si="121"/>
        <v>647409.91555555537</v>
      </c>
      <c r="BO322" s="339">
        <v>506020.05111111118</v>
      </c>
      <c r="BP322" s="129">
        <f t="shared" si="122"/>
        <v>506020.05111111118</v>
      </c>
      <c r="BQ322" s="339">
        <v>935514.79999999993</v>
      </c>
      <c r="BR322" s="129">
        <f t="shared" si="123"/>
        <v>935514.79999999993</v>
      </c>
      <c r="BS322" s="339">
        <v>983974.46444444451</v>
      </c>
      <c r="BT322" s="129">
        <f t="shared" si="124"/>
        <v>983974.46444444451</v>
      </c>
      <c r="BU322" s="342">
        <v>776430.72888888884</v>
      </c>
      <c r="BV322" s="129">
        <f t="shared" si="125"/>
        <v>776430.72888888884</v>
      </c>
      <c r="BW322" s="343">
        <v>790145.21567999979</v>
      </c>
      <c r="BX322" s="345">
        <f t="shared" si="130"/>
        <v>790145.21567999979</v>
      </c>
      <c r="BY322" s="343">
        <v>554728.29439889814</v>
      </c>
      <c r="BZ322" s="129">
        <f t="shared" si="119"/>
        <v>554728.29439889814</v>
      </c>
      <c r="CA322" s="326"/>
      <c r="CB322" s="325"/>
    </row>
    <row r="323" spans="1:80" x14ac:dyDescent="0.25">
      <c r="A323" s="124" t="s">
        <v>1223</v>
      </c>
      <c r="B323" s="124" t="s">
        <v>1224</v>
      </c>
      <c r="C323" s="319"/>
      <c r="D323" s="319" t="s">
        <v>604</v>
      </c>
      <c r="E323" s="125" t="s">
        <v>430</v>
      </c>
      <c r="F323" s="331">
        <v>213294.33333333331</v>
      </c>
      <c r="G323" s="348">
        <f t="shared" si="126"/>
        <v>218416</v>
      </c>
      <c r="H323" s="332">
        <v>1640</v>
      </c>
      <c r="I323" s="353">
        <f t="shared" si="127"/>
        <v>2085</v>
      </c>
      <c r="J323" s="333">
        <v>1309.4893333333332</v>
      </c>
      <c r="K323" s="334">
        <v>623</v>
      </c>
      <c r="L323" s="317"/>
      <c r="M323" s="332">
        <v>25869</v>
      </c>
      <c r="N323" s="332">
        <v>41666</v>
      </c>
      <c r="O323" s="332">
        <v>54619</v>
      </c>
      <c r="P323" s="332">
        <v>38077</v>
      </c>
      <c r="Q323" s="332">
        <v>28891</v>
      </c>
      <c r="R323" s="332">
        <v>17140</v>
      </c>
      <c r="S323" s="332">
        <v>10849</v>
      </c>
      <c r="T323" s="332">
        <v>1305</v>
      </c>
      <c r="U323" s="332">
        <v>218416</v>
      </c>
      <c r="V323" s="124"/>
      <c r="W323" s="351">
        <f t="shared" si="141"/>
        <v>0.11843912533880302</v>
      </c>
      <c r="X323" s="351">
        <f t="shared" si="142"/>
        <v>0.19076441286352649</v>
      </c>
      <c r="Y323" s="351">
        <f t="shared" si="143"/>
        <v>0.25006867628745144</v>
      </c>
      <c r="Z323" s="351">
        <f t="shared" si="144"/>
        <v>0.17433246648597173</v>
      </c>
      <c r="AA323" s="351">
        <f t="shared" si="145"/>
        <v>0.13227510805069226</v>
      </c>
      <c r="AB323" s="351">
        <f t="shared" si="146"/>
        <v>7.8474104461211627E-2</v>
      </c>
      <c r="AC323" s="351">
        <f t="shared" si="147"/>
        <v>4.9671269504065634E-2</v>
      </c>
      <c r="AD323" s="351">
        <f t="shared" si="148"/>
        <v>5.9748370082777814E-3</v>
      </c>
      <c r="AE323" s="127"/>
      <c r="AF323" s="335">
        <v>234</v>
      </c>
      <c r="AG323" s="335">
        <v>175</v>
      </c>
      <c r="AH323" s="335">
        <v>532</v>
      </c>
      <c r="AI323" s="335">
        <v>529</v>
      </c>
      <c r="AJ323" s="335">
        <v>434</v>
      </c>
      <c r="AK323" s="335">
        <v>205</v>
      </c>
      <c r="AL323" s="335">
        <v>101</v>
      </c>
      <c r="AM323" s="335">
        <v>-2</v>
      </c>
      <c r="AN323" s="172">
        <v>2208</v>
      </c>
      <c r="AO323" s="124"/>
      <c r="AP323" s="335">
        <v>15</v>
      </c>
      <c r="AQ323" s="335">
        <v>26</v>
      </c>
      <c r="AR323" s="335">
        <v>31</v>
      </c>
      <c r="AS323" s="335">
        <v>12</v>
      </c>
      <c r="AT323" s="335">
        <v>24</v>
      </c>
      <c r="AU323" s="335">
        <v>7</v>
      </c>
      <c r="AV323" s="335">
        <v>9</v>
      </c>
      <c r="AW323" s="335">
        <v>-1</v>
      </c>
      <c r="AX323" s="336">
        <v>123</v>
      </c>
      <c r="AY323" s="354">
        <f t="shared" si="118"/>
        <v>-15</v>
      </c>
      <c r="AZ323" s="354">
        <f t="shared" si="118"/>
        <v>-26</v>
      </c>
      <c r="BA323" s="354">
        <f t="shared" si="118"/>
        <v>-31</v>
      </c>
      <c r="BB323" s="354">
        <f t="shared" si="118"/>
        <v>-12</v>
      </c>
      <c r="BC323" s="354">
        <f t="shared" si="118"/>
        <v>-24</v>
      </c>
      <c r="BD323" s="354">
        <f t="shared" si="118"/>
        <v>-7</v>
      </c>
      <c r="BE323" s="354">
        <f t="shared" si="139"/>
        <v>-9</v>
      </c>
      <c r="BF323" s="354">
        <f t="shared" si="139"/>
        <v>1</v>
      </c>
      <c r="BG323" s="354">
        <f t="shared" si="139"/>
        <v>-123</v>
      </c>
      <c r="BH323" s="317"/>
      <c r="BI323" s="355">
        <f t="shared" si="128"/>
        <v>1</v>
      </c>
      <c r="BJ323" s="355">
        <f t="shared" si="129"/>
        <v>0</v>
      </c>
      <c r="BK323" s="337">
        <v>1841402.0333333334</v>
      </c>
      <c r="BL323" s="129">
        <f t="shared" si="120"/>
        <v>1841402.0333333334</v>
      </c>
      <c r="BM323" s="340">
        <v>2744922.1655555554</v>
      </c>
      <c r="BN323" s="129">
        <f t="shared" si="121"/>
        <v>2744922.1655555554</v>
      </c>
      <c r="BO323" s="339">
        <v>3006529.4477777784</v>
      </c>
      <c r="BP323" s="129">
        <f t="shared" si="122"/>
        <v>3006529.4477777784</v>
      </c>
      <c r="BQ323" s="339">
        <v>3306126.8</v>
      </c>
      <c r="BR323" s="129">
        <f t="shared" si="123"/>
        <v>3306126.8</v>
      </c>
      <c r="BS323" s="339">
        <v>3378515.8111111112</v>
      </c>
      <c r="BT323" s="129">
        <f t="shared" si="124"/>
        <v>3378515.8111111112</v>
      </c>
      <c r="BU323" s="342">
        <v>3602953.868888889</v>
      </c>
      <c r="BV323" s="129">
        <f t="shared" si="125"/>
        <v>3602953.868888889</v>
      </c>
      <c r="BW323" s="343">
        <v>2535745.4121422218</v>
      </c>
      <c r="BX323" s="345">
        <f t="shared" si="130"/>
        <v>2535745.4121422218</v>
      </c>
      <c r="BY323" s="343">
        <v>2928874.7854570425</v>
      </c>
      <c r="BZ323" s="129">
        <f t="shared" si="119"/>
        <v>2928874.7854570425</v>
      </c>
      <c r="CA323" s="326"/>
      <c r="CB323" s="325"/>
    </row>
    <row r="324" spans="1:80" x14ac:dyDescent="0.25">
      <c r="A324" s="124" t="s">
        <v>1225</v>
      </c>
      <c r="B324" s="124" t="s">
        <v>1226</v>
      </c>
      <c r="C324" s="319" t="s">
        <v>599</v>
      </c>
      <c r="D324" s="319" t="s">
        <v>554</v>
      </c>
      <c r="E324" s="125" t="s">
        <v>431</v>
      </c>
      <c r="F324" s="331">
        <v>57042.666666666664</v>
      </c>
      <c r="G324" s="348">
        <f t="shared" si="126"/>
        <v>52789</v>
      </c>
      <c r="H324" s="332">
        <v>300</v>
      </c>
      <c r="I324" s="353">
        <f t="shared" si="127"/>
        <v>881</v>
      </c>
      <c r="J324" s="333">
        <v>686.94044444444432</v>
      </c>
      <c r="K324" s="334">
        <v>183</v>
      </c>
      <c r="L324" s="317"/>
      <c r="M324" s="332">
        <v>2565</v>
      </c>
      <c r="N324" s="332">
        <v>6849</v>
      </c>
      <c r="O324" s="332">
        <v>12257</v>
      </c>
      <c r="P324" s="332">
        <v>9732</v>
      </c>
      <c r="Q324" s="332">
        <v>8546</v>
      </c>
      <c r="R324" s="332">
        <v>6607</v>
      </c>
      <c r="S324" s="332">
        <v>5535</v>
      </c>
      <c r="T324" s="332">
        <v>698</v>
      </c>
      <c r="U324" s="332">
        <v>52789</v>
      </c>
      <c r="V324" s="124"/>
      <c r="W324" s="351">
        <f t="shared" si="141"/>
        <v>4.8589668302108396E-2</v>
      </c>
      <c r="X324" s="351">
        <f t="shared" si="142"/>
        <v>0.12974293886984031</v>
      </c>
      <c r="Y324" s="351">
        <f t="shared" si="143"/>
        <v>0.2321885241243441</v>
      </c>
      <c r="Z324" s="351">
        <f t="shared" si="144"/>
        <v>0.18435658944098202</v>
      </c>
      <c r="AA324" s="351">
        <f t="shared" si="145"/>
        <v>0.16188978764515335</v>
      </c>
      <c r="AB324" s="351">
        <f t="shared" si="146"/>
        <v>0.12515865047642502</v>
      </c>
      <c r="AC324" s="351">
        <f t="shared" si="147"/>
        <v>0.10485138949402338</v>
      </c>
      <c r="AD324" s="351">
        <f t="shared" si="148"/>
        <v>1.3222451647123453E-2</v>
      </c>
      <c r="AE324" s="127"/>
      <c r="AF324" s="335">
        <v>84</v>
      </c>
      <c r="AG324" s="335">
        <v>131</v>
      </c>
      <c r="AH324" s="335">
        <v>181</v>
      </c>
      <c r="AI324" s="335">
        <v>239</v>
      </c>
      <c r="AJ324" s="335">
        <v>97</v>
      </c>
      <c r="AK324" s="335">
        <v>62</v>
      </c>
      <c r="AL324" s="335">
        <v>89</v>
      </c>
      <c r="AM324" s="335">
        <v>6</v>
      </c>
      <c r="AN324" s="172">
        <v>889</v>
      </c>
      <c r="AO324" s="124"/>
      <c r="AP324" s="335">
        <v>4</v>
      </c>
      <c r="AQ324" s="335">
        <v>-12</v>
      </c>
      <c r="AR324" s="335">
        <v>15</v>
      </c>
      <c r="AS324" s="335">
        <v>-7</v>
      </c>
      <c r="AT324" s="335">
        <v>6</v>
      </c>
      <c r="AU324" s="335">
        <v>1</v>
      </c>
      <c r="AV324" s="335">
        <v>-2</v>
      </c>
      <c r="AW324" s="335">
        <v>3</v>
      </c>
      <c r="AX324" s="336">
        <v>8</v>
      </c>
      <c r="AY324" s="354">
        <f t="shared" si="118"/>
        <v>-4</v>
      </c>
      <c r="AZ324" s="354">
        <f t="shared" si="118"/>
        <v>12</v>
      </c>
      <c r="BA324" s="354">
        <f t="shared" si="118"/>
        <v>-15</v>
      </c>
      <c r="BB324" s="354">
        <f t="shared" si="118"/>
        <v>7</v>
      </c>
      <c r="BC324" s="354">
        <f t="shared" si="118"/>
        <v>-6</v>
      </c>
      <c r="BD324" s="354">
        <f t="shared" si="118"/>
        <v>-1</v>
      </c>
      <c r="BE324" s="354">
        <f t="shared" si="139"/>
        <v>2</v>
      </c>
      <c r="BF324" s="354">
        <f t="shared" si="139"/>
        <v>-3</v>
      </c>
      <c r="BG324" s="354">
        <f t="shared" si="139"/>
        <v>-8</v>
      </c>
      <c r="BH324" s="317"/>
      <c r="BI324" s="355">
        <f t="shared" si="128"/>
        <v>0.8</v>
      </c>
      <c r="BJ324" s="355">
        <f t="shared" si="129"/>
        <v>0.19999999999999996</v>
      </c>
      <c r="BK324" s="337">
        <v>495219.61066666676</v>
      </c>
      <c r="BL324" s="129">
        <f t="shared" si="120"/>
        <v>495219.61066666676</v>
      </c>
      <c r="BM324" s="340">
        <v>644469.46844444459</v>
      </c>
      <c r="BN324" s="129">
        <f t="shared" si="121"/>
        <v>644469.46844444459</v>
      </c>
      <c r="BO324" s="339">
        <v>458878.61777777784</v>
      </c>
      <c r="BP324" s="129">
        <f t="shared" si="122"/>
        <v>458878.61777777784</v>
      </c>
      <c r="BQ324" s="339">
        <v>499325.33333333331</v>
      </c>
      <c r="BR324" s="129">
        <f t="shared" si="123"/>
        <v>499325.33333333331</v>
      </c>
      <c r="BS324" s="339">
        <v>732263.35111111123</v>
      </c>
      <c r="BT324" s="129">
        <f t="shared" si="124"/>
        <v>732263.35111111123</v>
      </c>
      <c r="BU324" s="342">
        <v>453449.89511111111</v>
      </c>
      <c r="BV324" s="129">
        <f t="shared" si="125"/>
        <v>453449.89511111111</v>
      </c>
      <c r="BW324" s="343">
        <v>517478.45425777783</v>
      </c>
      <c r="BX324" s="345">
        <f t="shared" si="130"/>
        <v>517478.45425777783</v>
      </c>
      <c r="BY324" s="343">
        <v>412399.13320326211</v>
      </c>
      <c r="BZ324" s="129">
        <f t="shared" si="119"/>
        <v>412399.13320326211</v>
      </c>
      <c r="CA324" s="326"/>
      <c r="CB324" s="325"/>
    </row>
    <row r="325" spans="1:80" x14ac:dyDescent="0.25">
      <c r="A325" s="124" t="s">
        <v>1227</v>
      </c>
      <c r="B325" s="124" t="s">
        <v>1228</v>
      </c>
      <c r="C325" s="319"/>
      <c r="D325" s="319" t="s">
        <v>554</v>
      </c>
      <c r="E325" s="125" t="s">
        <v>432</v>
      </c>
      <c r="F325" s="331">
        <v>75189.111111111109</v>
      </c>
      <c r="G325" s="348">
        <f t="shared" si="126"/>
        <v>64372</v>
      </c>
      <c r="H325" s="332">
        <v>841</v>
      </c>
      <c r="I325" s="353">
        <f t="shared" si="127"/>
        <v>396</v>
      </c>
      <c r="J325" s="333">
        <v>131.35466666666662</v>
      </c>
      <c r="K325" s="334">
        <v>2</v>
      </c>
      <c r="L325" s="317"/>
      <c r="M325" s="332">
        <v>2007</v>
      </c>
      <c r="N325" s="332">
        <v>3809</v>
      </c>
      <c r="O325" s="332">
        <v>9532</v>
      </c>
      <c r="P325" s="332">
        <v>16190</v>
      </c>
      <c r="Q325" s="332">
        <v>13268</v>
      </c>
      <c r="R325" s="332">
        <v>8208</v>
      </c>
      <c r="S325" s="332">
        <v>9533</v>
      </c>
      <c r="T325" s="332">
        <v>1825</v>
      </c>
      <c r="U325" s="332">
        <v>64372</v>
      </c>
      <c r="V325" s="124"/>
      <c r="W325" s="351">
        <f t="shared" si="141"/>
        <v>3.1178151991549122E-2</v>
      </c>
      <c r="X325" s="351">
        <f t="shared" si="142"/>
        <v>5.9171689554464675E-2</v>
      </c>
      <c r="Y325" s="351">
        <f t="shared" si="143"/>
        <v>0.14807680357919592</v>
      </c>
      <c r="Z325" s="351">
        <f t="shared" si="144"/>
        <v>0.25150686633940222</v>
      </c>
      <c r="AA325" s="351">
        <f t="shared" si="145"/>
        <v>0.20611445970297645</v>
      </c>
      <c r="AB325" s="351">
        <f t="shared" si="146"/>
        <v>0.12750885478158205</v>
      </c>
      <c r="AC325" s="351">
        <f t="shared" si="147"/>
        <v>0.14809233828372584</v>
      </c>
      <c r="AD325" s="351">
        <f t="shared" si="148"/>
        <v>2.8350835767103708E-2</v>
      </c>
      <c r="AE325" s="127"/>
      <c r="AF325" s="335">
        <v>34</v>
      </c>
      <c r="AG325" s="335">
        <v>35</v>
      </c>
      <c r="AH325" s="335">
        <v>145</v>
      </c>
      <c r="AI325" s="335">
        <v>39</v>
      </c>
      <c r="AJ325" s="335">
        <v>81</v>
      </c>
      <c r="AK325" s="335">
        <v>49</v>
      </c>
      <c r="AL325" s="335">
        <v>9</v>
      </c>
      <c r="AM325" s="335">
        <v>19</v>
      </c>
      <c r="AN325" s="172">
        <v>411</v>
      </c>
      <c r="AO325" s="124"/>
      <c r="AP325" s="335">
        <v>6</v>
      </c>
      <c r="AQ325" s="335">
        <v>3</v>
      </c>
      <c r="AR325" s="335">
        <v>-3</v>
      </c>
      <c r="AS325" s="335">
        <v>-2</v>
      </c>
      <c r="AT325" s="335">
        <v>25</v>
      </c>
      <c r="AU325" s="335">
        <v>5</v>
      </c>
      <c r="AV325" s="335">
        <v>-21</v>
      </c>
      <c r="AW325" s="335">
        <v>2</v>
      </c>
      <c r="AX325" s="336">
        <v>15</v>
      </c>
      <c r="AY325" s="354">
        <f t="shared" si="118"/>
        <v>-6</v>
      </c>
      <c r="AZ325" s="354">
        <f t="shared" si="118"/>
        <v>-3</v>
      </c>
      <c r="BA325" s="354">
        <f t="shared" si="118"/>
        <v>3</v>
      </c>
      <c r="BB325" s="354">
        <f t="shared" si="118"/>
        <v>2</v>
      </c>
      <c r="BC325" s="354">
        <f t="shared" si="118"/>
        <v>-25</v>
      </c>
      <c r="BD325" s="354">
        <f t="shared" si="118"/>
        <v>-5</v>
      </c>
      <c r="BE325" s="354">
        <f t="shared" si="139"/>
        <v>21</v>
      </c>
      <c r="BF325" s="354">
        <f t="shared" si="139"/>
        <v>-2</v>
      </c>
      <c r="BG325" s="354">
        <f t="shared" si="139"/>
        <v>-15</v>
      </c>
      <c r="BH325" s="317"/>
      <c r="BI325" s="355">
        <f t="shared" si="128"/>
        <v>1</v>
      </c>
      <c r="BJ325" s="355">
        <f t="shared" si="129"/>
        <v>0</v>
      </c>
      <c r="BK325" s="337">
        <v>617745.20666666667</v>
      </c>
      <c r="BL325" s="129">
        <f t="shared" si="120"/>
        <v>617745.20666666667</v>
      </c>
      <c r="BM325" s="340">
        <v>479950.98444444442</v>
      </c>
      <c r="BN325" s="129">
        <f t="shared" si="121"/>
        <v>479950.98444444442</v>
      </c>
      <c r="BO325" s="339">
        <v>396097.75777777779</v>
      </c>
      <c r="BP325" s="129">
        <f t="shared" si="122"/>
        <v>396097.75777777779</v>
      </c>
      <c r="BQ325" s="339">
        <v>658171.20000000007</v>
      </c>
      <c r="BR325" s="129">
        <f t="shared" si="123"/>
        <v>658171.20000000007</v>
      </c>
      <c r="BS325" s="339">
        <v>822309.77333333332</v>
      </c>
      <c r="BT325" s="129">
        <f t="shared" si="124"/>
        <v>822309.77333333332</v>
      </c>
      <c r="BU325" s="342">
        <v>1051685.8799999999</v>
      </c>
      <c r="BV325" s="129">
        <f t="shared" si="125"/>
        <v>1051685.8799999999</v>
      </c>
      <c r="BW325" s="343">
        <v>752720.86563555559</v>
      </c>
      <c r="BX325" s="345">
        <f t="shared" si="130"/>
        <v>752720.86563555559</v>
      </c>
      <c r="BY325" s="343">
        <v>64394.880446236377</v>
      </c>
      <c r="BZ325" s="129">
        <f t="shared" si="119"/>
        <v>64394.880446236377</v>
      </c>
      <c r="CA325" s="326"/>
      <c r="CB325" s="325"/>
    </row>
    <row r="326" spans="1:80" x14ac:dyDescent="0.25">
      <c r="A326" s="124" t="s">
        <v>1229</v>
      </c>
      <c r="B326" s="124" t="s">
        <v>1230</v>
      </c>
      <c r="C326" s="319"/>
      <c r="D326" s="319" t="s">
        <v>559</v>
      </c>
      <c r="E326" s="125" t="s">
        <v>433</v>
      </c>
      <c r="F326" s="331">
        <v>122526.77777777777</v>
      </c>
      <c r="G326" s="348">
        <f t="shared" si="126"/>
        <v>148466</v>
      </c>
      <c r="H326" s="332">
        <v>2097</v>
      </c>
      <c r="I326" s="353">
        <f t="shared" si="127"/>
        <v>333</v>
      </c>
      <c r="J326" s="333">
        <v>0</v>
      </c>
      <c r="K326" s="334">
        <v>212</v>
      </c>
      <c r="L326" s="317"/>
      <c r="M326" s="332">
        <v>59723</v>
      </c>
      <c r="N326" s="332">
        <v>32255</v>
      </c>
      <c r="O326" s="332">
        <v>27332</v>
      </c>
      <c r="P326" s="332">
        <v>13349</v>
      </c>
      <c r="Q326" s="332">
        <v>8161</v>
      </c>
      <c r="R326" s="332">
        <v>4265</v>
      </c>
      <c r="S326" s="332">
        <v>3117</v>
      </c>
      <c r="T326" s="332">
        <v>264</v>
      </c>
      <c r="U326" s="332">
        <v>148466</v>
      </c>
      <c r="V326" s="124"/>
      <c r="W326" s="351">
        <f t="shared" si="141"/>
        <v>0.40226718575296699</v>
      </c>
      <c r="X326" s="351">
        <f t="shared" si="142"/>
        <v>0.21725512912047204</v>
      </c>
      <c r="Y326" s="351">
        <f t="shared" si="143"/>
        <v>0.18409602198483155</v>
      </c>
      <c r="Z326" s="351">
        <f t="shared" si="144"/>
        <v>8.9912841997494372E-2</v>
      </c>
      <c r="AA326" s="351">
        <f t="shared" si="145"/>
        <v>5.4968814408686166E-2</v>
      </c>
      <c r="AB326" s="351">
        <f t="shared" si="146"/>
        <v>2.8727115972680614E-2</v>
      </c>
      <c r="AC326" s="351">
        <f t="shared" si="147"/>
        <v>2.0994705858580414E-2</v>
      </c>
      <c r="AD326" s="351">
        <f t="shared" si="148"/>
        <v>1.7781849042878505E-3</v>
      </c>
      <c r="AE326" s="127"/>
      <c r="AF326" s="335">
        <v>44</v>
      </c>
      <c r="AG326" s="335">
        <v>158</v>
      </c>
      <c r="AH326" s="335">
        <v>168</v>
      </c>
      <c r="AI326" s="335">
        <v>74</v>
      </c>
      <c r="AJ326" s="335">
        <v>36</v>
      </c>
      <c r="AK326" s="335">
        <v>4</v>
      </c>
      <c r="AL326" s="335">
        <v>7</v>
      </c>
      <c r="AM326" s="335">
        <v>3</v>
      </c>
      <c r="AN326" s="172">
        <v>494</v>
      </c>
      <c r="AO326" s="124"/>
      <c r="AP326" s="335">
        <v>8</v>
      </c>
      <c r="AQ326" s="335">
        <v>59</v>
      </c>
      <c r="AR326" s="335">
        <v>66</v>
      </c>
      <c r="AS326" s="335">
        <v>6</v>
      </c>
      <c r="AT326" s="335">
        <v>11</v>
      </c>
      <c r="AU326" s="335">
        <v>14</v>
      </c>
      <c r="AV326" s="335">
        <v>-5</v>
      </c>
      <c r="AW326" s="335">
        <v>2</v>
      </c>
      <c r="AX326" s="336">
        <v>161</v>
      </c>
      <c r="AY326" s="354">
        <f t="shared" si="118"/>
        <v>-8</v>
      </c>
      <c r="AZ326" s="354">
        <f t="shared" si="118"/>
        <v>-59</v>
      </c>
      <c r="BA326" s="354">
        <f t="shared" si="118"/>
        <v>-66</v>
      </c>
      <c r="BB326" s="354">
        <f t="shared" si="118"/>
        <v>-6</v>
      </c>
      <c r="BC326" s="354">
        <f t="shared" si="118"/>
        <v>-11</v>
      </c>
      <c r="BD326" s="354">
        <f t="shared" si="118"/>
        <v>-14</v>
      </c>
      <c r="BE326" s="354">
        <f t="shared" si="139"/>
        <v>5</v>
      </c>
      <c r="BF326" s="354">
        <f t="shared" si="139"/>
        <v>-2</v>
      </c>
      <c r="BG326" s="354">
        <f t="shared" si="139"/>
        <v>-161</v>
      </c>
      <c r="BH326" s="317"/>
      <c r="BI326" s="355">
        <f t="shared" si="128"/>
        <v>1</v>
      </c>
      <c r="BJ326" s="355">
        <f t="shared" si="129"/>
        <v>0</v>
      </c>
      <c r="BK326" s="337">
        <v>260019.08</v>
      </c>
      <c r="BL326" s="129">
        <f t="shared" si="120"/>
        <v>260019.08</v>
      </c>
      <c r="BM326" s="340">
        <v>740452.47</v>
      </c>
      <c r="BN326" s="129">
        <f t="shared" si="121"/>
        <v>740452.47</v>
      </c>
      <c r="BO326" s="339">
        <v>515811.94444444455</v>
      </c>
      <c r="BP326" s="129">
        <f t="shared" si="122"/>
        <v>515811.94444444455</v>
      </c>
      <c r="BQ326" s="339">
        <v>251926</v>
      </c>
      <c r="BR326" s="129">
        <f t="shared" si="123"/>
        <v>251926</v>
      </c>
      <c r="BS326" s="339">
        <v>829373.30888888903</v>
      </c>
      <c r="BT326" s="129">
        <f t="shared" si="124"/>
        <v>829373.30888888903</v>
      </c>
      <c r="BU326" s="342">
        <v>580269.71333333338</v>
      </c>
      <c r="BV326" s="129">
        <f t="shared" si="125"/>
        <v>580269.71333333338</v>
      </c>
      <c r="BW326" s="343">
        <v>86800</v>
      </c>
      <c r="BX326" s="345">
        <f t="shared" si="130"/>
        <v>86800</v>
      </c>
      <c r="BY326" s="343">
        <v>23100</v>
      </c>
      <c r="BZ326" s="129">
        <f t="shared" si="119"/>
        <v>23100</v>
      </c>
      <c r="CA326" s="326"/>
      <c r="CB326" s="325"/>
    </row>
    <row r="327" spans="1:80" x14ac:dyDescent="0.25">
      <c r="A327" s="124" t="s">
        <v>1231</v>
      </c>
      <c r="B327" s="124" t="s">
        <v>1232</v>
      </c>
      <c r="C327" s="319" t="s">
        <v>782</v>
      </c>
      <c r="D327" s="319" t="s">
        <v>554</v>
      </c>
      <c r="E327" s="125" t="s">
        <v>434</v>
      </c>
      <c r="F327" s="331">
        <v>47583.111111111109</v>
      </c>
      <c r="G327" s="348">
        <f t="shared" si="126"/>
        <v>42808</v>
      </c>
      <c r="H327" s="332">
        <v>346</v>
      </c>
      <c r="I327" s="353">
        <f t="shared" si="127"/>
        <v>140</v>
      </c>
      <c r="J327" s="333">
        <v>0</v>
      </c>
      <c r="K327" s="334">
        <v>49</v>
      </c>
      <c r="L327" s="317"/>
      <c r="M327" s="332">
        <v>325</v>
      </c>
      <c r="N327" s="332">
        <v>3458</v>
      </c>
      <c r="O327" s="332">
        <v>10616</v>
      </c>
      <c r="P327" s="332">
        <v>12235</v>
      </c>
      <c r="Q327" s="332">
        <v>6166</v>
      </c>
      <c r="R327" s="332">
        <v>4190</v>
      </c>
      <c r="S327" s="332">
        <v>5071</v>
      </c>
      <c r="T327" s="332">
        <v>747</v>
      </c>
      <c r="U327" s="332">
        <v>42808</v>
      </c>
      <c r="V327" s="124"/>
      <c r="W327" s="351">
        <f t="shared" si="141"/>
        <v>7.5920388712390208E-3</v>
      </c>
      <c r="X327" s="351">
        <f t="shared" si="142"/>
        <v>8.0779293589983175E-2</v>
      </c>
      <c r="Y327" s="351">
        <f t="shared" si="143"/>
        <v>0.24799102971407214</v>
      </c>
      <c r="Z327" s="351">
        <f t="shared" si="144"/>
        <v>0.28581106335264439</v>
      </c>
      <c r="AA327" s="351">
        <f t="shared" si="145"/>
        <v>0.14403849747710709</v>
      </c>
      <c r="AB327" s="351">
        <f t="shared" si="146"/>
        <v>9.7878901139973842E-2</v>
      </c>
      <c r="AC327" s="351">
        <f t="shared" si="147"/>
        <v>0.11845916651093254</v>
      </c>
      <c r="AD327" s="351">
        <f t="shared" si="148"/>
        <v>1.7450009344047841E-2</v>
      </c>
      <c r="AE327" s="127"/>
      <c r="AF327" s="335">
        <v>8</v>
      </c>
      <c r="AG327" s="335">
        <v>30</v>
      </c>
      <c r="AH327" s="335">
        <v>66</v>
      </c>
      <c r="AI327" s="335">
        <v>75</v>
      </c>
      <c r="AJ327" s="335">
        <v>35</v>
      </c>
      <c r="AK327" s="335">
        <v>5</v>
      </c>
      <c r="AL327" s="335">
        <v>26</v>
      </c>
      <c r="AM327" s="335">
        <v>6</v>
      </c>
      <c r="AN327" s="172">
        <v>251</v>
      </c>
      <c r="AO327" s="124"/>
      <c r="AP327" s="335">
        <v>-1</v>
      </c>
      <c r="AQ327" s="335">
        <v>22</v>
      </c>
      <c r="AR327" s="335">
        <v>25</v>
      </c>
      <c r="AS327" s="335">
        <v>20</v>
      </c>
      <c r="AT327" s="335">
        <v>13</v>
      </c>
      <c r="AU327" s="335">
        <v>12</v>
      </c>
      <c r="AV327" s="335">
        <v>15</v>
      </c>
      <c r="AW327" s="335">
        <v>5</v>
      </c>
      <c r="AX327" s="336">
        <v>111</v>
      </c>
      <c r="AY327" s="354">
        <f t="shared" ref="AY327:BD336" si="150">AP327*$AX$3</f>
        <v>1</v>
      </c>
      <c r="AZ327" s="354">
        <f t="shared" si="150"/>
        <v>-22</v>
      </c>
      <c r="BA327" s="354">
        <f t="shared" si="150"/>
        <v>-25</v>
      </c>
      <c r="BB327" s="354">
        <f t="shared" si="150"/>
        <v>-20</v>
      </c>
      <c r="BC327" s="354">
        <f t="shared" si="150"/>
        <v>-13</v>
      </c>
      <c r="BD327" s="354">
        <f t="shared" si="150"/>
        <v>-12</v>
      </c>
      <c r="BE327" s="354">
        <f t="shared" si="139"/>
        <v>-15</v>
      </c>
      <c r="BF327" s="354">
        <f t="shared" si="139"/>
        <v>-5</v>
      </c>
      <c r="BG327" s="354">
        <f t="shared" si="139"/>
        <v>-111</v>
      </c>
      <c r="BH327" s="317"/>
      <c r="BI327" s="355">
        <f t="shared" si="128"/>
        <v>0.8</v>
      </c>
      <c r="BJ327" s="355">
        <f t="shared" si="129"/>
        <v>0.19999999999999996</v>
      </c>
      <c r="BK327" s="337">
        <v>310359.79733333335</v>
      </c>
      <c r="BL327" s="129">
        <f t="shared" si="120"/>
        <v>310359.79733333335</v>
      </c>
      <c r="BM327" s="340">
        <v>303783.02222222224</v>
      </c>
      <c r="BN327" s="129">
        <f t="shared" si="121"/>
        <v>303783.02222222224</v>
      </c>
      <c r="BO327" s="339">
        <v>254189.33511111114</v>
      </c>
      <c r="BP327" s="129">
        <f t="shared" si="122"/>
        <v>254189.33511111114</v>
      </c>
      <c r="BQ327" s="339">
        <v>441162.02666666661</v>
      </c>
      <c r="BR327" s="129">
        <f t="shared" si="123"/>
        <v>441162.02666666661</v>
      </c>
      <c r="BS327" s="339">
        <v>219019.83644444446</v>
      </c>
      <c r="BT327" s="129">
        <f t="shared" si="124"/>
        <v>219019.83644444446</v>
      </c>
      <c r="BU327" s="342">
        <v>514578.46222222224</v>
      </c>
      <c r="BV327" s="129">
        <f t="shared" si="125"/>
        <v>514578.46222222224</v>
      </c>
      <c r="BW327" s="343">
        <v>391534.65693866654</v>
      </c>
      <c r="BX327" s="345">
        <f t="shared" si="130"/>
        <v>391534.65693866654</v>
      </c>
      <c r="BY327" s="343">
        <v>260904.46842467171</v>
      </c>
      <c r="BZ327" s="129">
        <f t="shared" si="119"/>
        <v>260904.46842467171</v>
      </c>
      <c r="CA327" s="326"/>
      <c r="CB327" s="325"/>
    </row>
    <row r="328" spans="1:80" x14ac:dyDescent="0.25">
      <c r="A328" s="124" t="s">
        <v>1233</v>
      </c>
      <c r="B328" s="124" t="s">
        <v>1234</v>
      </c>
      <c r="C328" s="319"/>
      <c r="D328" s="319" t="s">
        <v>554</v>
      </c>
      <c r="E328" s="125" t="s">
        <v>435</v>
      </c>
      <c r="F328" s="331">
        <v>75598.111111111109</v>
      </c>
      <c r="G328" s="348">
        <f t="shared" si="126"/>
        <v>67635</v>
      </c>
      <c r="H328" s="332">
        <v>508</v>
      </c>
      <c r="I328" s="353">
        <f t="shared" si="127"/>
        <v>1367</v>
      </c>
      <c r="J328" s="333">
        <v>1219.940888888889</v>
      </c>
      <c r="K328" s="334">
        <v>488</v>
      </c>
      <c r="L328" s="317"/>
      <c r="M328" s="332">
        <v>1924</v>
      </c>
      <c r="N328" s="332">
        <v>3641</v>
      </c>
      <c r="O328" s="332">
        <v>10598</v>
      </c>
      <c r="P328" s="332">
        <v>19028</v>
      </c>
      <c r="Q328" s="332">
        <v>15495</v>
      </c>
      <c r="R328" s="332">
        <v>10154</v>
      </c>
      <c r="S328" s="332">
        <v>6285</v>
      </c>
      <c r="T328" s="332">
        <v>510</v>
      </c>
      <c r="U328" s="332">
        <v>67635</v>
      </c>
      <c r="V328" s="124"/>
      <c r="W328" s="351">
        <f t="shared" si="141"/>
        <v>2.8446810083536632E-2</v>
      </c>
      <c r="X328" s="351">
        <f t="shared" si="142"/>
        <v>5.3833074591557624E-2</v>
      </c>
      <c r="Y328" s="351">
        <f t="shared" si="143"/>
        <v>0.15669401936867006</v>
      </c>
      <c r="Z328" s="351">
        <f t="shared" si="144"/>
        <v>0.28133362903821985</v>
      </c>
      <c r="AA328" s="351">
        <f t="shared" si="145"/>
        <v>0.22909736083388779</v>
      </c>
      <c r="AB328" s="351">
        <f t="shared" si="146"/>
        <v>0.15012937088785391</v>
      </c>
      <c r="AC328" s="351">
        <f t="shared" si="147"/>
        <v>9.2925260589931252E-2</v>
      </c>
      <c r="AD328" s="351">
        <f t="shared" si="148"/>
        <v>7.5404746063428701E-3</v>
      </c>
      <c r="AE328" s="127"/>
      <c r="AF328" s="335">
        <v>28</v>
      </c>
      <c r="AG328" s="335">
        <v>82</v>
      </c>
      <c r="AH328" s="335">
        <v>291</v>
      </c>
      <c r="AI328" s="335">
        <v>439</v>
      </c>
      <c r="AJ328" s="335">
        <v>383</v>
      </c>
      <c r="AK328" s="335">
        <v>212</v>
      </c>
      <c r="AL328" s="335">
        <v>48</v>
      </c>
      <c r="AM328" s="335">
        <v>6</v>
      </c>
      <c r="AN328" s="172">
        <v>1489</v>
      </c>
      <c r="AO328" s="124"/>
      <c r="AP328" s="335">
        <v>3</v>
      </c>
      <c r="AQ328" s="335">
        <v>30</v>
      </c>
      <c r="AR328" s="335">
        <v>21</v>
      </c>
      <c r="AS328" s="335">
        <v>28</v>
      </c>
      <c r="AT328" s="335">
        <v>29</v>
      </c>
      <c r="AU328" s="335">
        <v>6</v>
      </c>
      <c r="AV328" s="335">
        <v>6</v>
      </c>
      <c r="AW328" s="335">
        <v>-1</v>
      </c>
      <c r="AX328" s="336">
        <v>122</v>
      </c>
      <c r="AY328" s="354">
        <f t="shared" si="150"/>
        <v>-3</v>
      </c>
      <c r="AZ328" s="354">
        <f t="shared" si="150"/>
        <v>-30</v>
      </c>
      <c r="BA328" s="354">
        <f t="shared" si="150"/>
        <v>-21</v>
      </c>
      <c r="BB328" s="354">
        <f t="shared" si="150"/>
        <v>-28</v>
      </c>
      <c r="BC328" s="354">
        <f t="shared" si="150"/>
        <v>-29</v>
      </c>
      <c r="BD328" s="354">
        <f t="shared" si="150"/>
        <v>-6</v>
      </c>
      <c r="BE328" s="354">
        <f t="shared" si="139"/>
        <v>-6</v>
      </c>
      <c r="BF328" s="354">
        <f t="shared" si="139"/>
        <v>1</v>
      </c>
      <c r="BG328" s="354">
        <f t="shared" si="139"/>
        <v>-122</v>
      </c>
      <c r="BH328" s="317"/>
      <c r="BI328" s="355">
        <f t="shared" si="128"/>
        <v>1</v>
      </c>
      <c r="BJ328" s="355">
        <f t="shared" si="129"/>
        <v>0</v>
      </c>
      <c r="BK328" s="337">
        <v>580965.14</v>
      </c>
      <c r="BL328" s="129">
        <f t="shared" si="120"/>
        <v>580965.14</v>
      </c>
      <c r="BM328" s="340">
        <v>593596.39222222217</v>
      </c>
      <c r="BN328" s="129">
        <f t="shared" si="121"/>
        <v>593596.39222222217</v>
      </c>
      <c r="BO328" s="339">
        <v>575216.89555555559</v>
      </c>
      <c r="BP328" s="129">
        <f t="shared" si="122"/>
        <v>575216.89555555559</v>
      </c>
      <c r="BQ328" s="339">
        <v>980442.53333333309</v>
      </c>
      <c r="BR328" s="129">
        <f t="shared" si="123"/>
        <v>980442.53333333309</v>
      </c>
      <c r="BS328" s="339">
        <v>696107.47555555566</v>
      </c>
      <c r="BT328" s="129">
        <f t="shared" si="124"/>
        <v>696107.47555555566</v>
      </c>
      <c r="BU328" s="342">
        <v>1337828.8</v>
      </c>
      <c r="BV328" s="129">
        <f t="shared" si="125"/>
        <v>1337828.8</v>
      </c>
      <c r="BW328" s="343">
        <v>1136200.0196266668</v>
      </c>
      <c r="BX328" s="345">
        <f t="shared" si="130"/>
        <v>1136200.0196266668</v>
      </c>
      <c r="BY328" s="343">
        <v>1030412.7493282083</v>
      </c>
      <c r="BZ328" s="129">
        <f t="shared" ref="BZ328:BZ336" si="151">BY328</f>
        <v>1030412.7493282083</v>
      </c>
      <c r="CA328" s="326"/>
      <c r="CB328" s="325"/>
    </row>
    <row r="329" spans="1:80" x14ac:dyDescent="0.25">
      <c r="A329" s="124" t="s">
        <v>1235</v>
      </c>
      <c r="B329" s="124" t="s">
        <v>1236</v>
      </c>
      <c r="C329" s="319"/>
      <c r="D329" s="319" t="s">
        <v>611</v>
      </c>
      <c r="E329" s="125" t="s">
        <v>436</v>
      </c>
      <c r="F329" s="331">
        <v>84411.666666666672</v>
      </c>
      <c r="G329" s="348">
        <f t="shared" si="126"/>
        <v>109762</v>
      </c>
      <c r="H329" s="332">
        <v>1401</v>
      </c>
      <c r="I329" s="353">
        <f t="shared" si="127"/>
        <v>558</v>
      </c>
      <c r="J329" s="333">
        <v>125.9088888888889</v>
      </c>
      <c r="K329" s="334">
        <v>157</v>
      </c>
      <c r="L329" s="317"/>
      <c r="M329" s="332">
        <v>56253</v>
      </c>
      <c r="N329" s="332">
        <v>24165</v>
      </c>
      <c r="O329" s="332">
        <v>16677</v>
      </c>
      <c r="P329" s="332">
        <v>6854</v>
      </c>
      <c r="Q329" s="332">
        <v>3006</v>
      </c>
      <c r="R329" s="332">
        <v>1701</v>
      </c>
      <c r="S329" s="332">
        <v>992</v>
      </c>
      <c r="T329" s="332">
        <v>114</v>
      </c>
      <c r="U329" s="332">
        <v>109762</v>
      </c>
      <c r="V329" s="124"/>
      <c r="W329" s="351">
        <f t="shared" si="141"/>
        <v>0.51249977223447096</v>
      </c>
      <c r="X329" s="351">
        <f t="shared" si="142"/>
        <v>0.22015816038337493</v>
      </c>
      <c r="Y329" s="351">
        <f t="shared" si="143"/>
        <v>0.15193782912118947</v>
      </c>
      <c r="Z329" s="351">
        <f t="shared" si="144"/>
        <v>6.2444197445381829E-2</v>
      </c>
      <c r="AA329" s="351">
        <f t="shared" si="145"/>
        <v>2.738652721342541E-2</v>
      </c>
      <c r="AB329" s="351">
        <f t="shared" si="146"/>
        <v>1.5497166596818572E-2</v>
      </c>
      <c r="AC329" s="351">
        <f t="shared" si="147"/>
        <v>9.0377361928536282E-3</v>
      </c>
      <c r="AD329" s="351">
        <f t="shared" si="148"/>
        <v>1.0386108124851951E-3</v>
      </c>
      <c r="AE329" s="127"/>
      <c r="AF329" s="335">
        <v>138</v>
      </c>
      <c r="AG329" s="335">
        <v>192</v>
      </c>
      <c r="AH329" s="335">
        <v>161</v>
      </c>
      <c r="AI329" s="335">
        <v>115</v>
      </c>
      <c r="AJ329" s="335">
        <v>25</v>
      </c>
      <c r="AK329" s="335">
        <v>11</v>
      </c>
      <c r="AL329" s="335">
        <v>6</v>
      </c>
      <c r="AM329" s="335">
        <v>-2</v>
      </c>
      <c r="AN329" s="172">
        <v>646</v>
      </c>
      <c r="AO329" s="124"/>
      <c r="AP329" s="335">
        <v>-4</v>
      </c>
      <c r="AQ329" s="335">
        <v>35</v>
      </c>
      <c r="AR329" s="335">
        <v>15</v>
      </c>
      <c r="AS329" s="335">
        <v>15</v>
      </c>
      <c r="AT329" s="335">
        <v>13</v>
      </c>
      <c r="AU329" s="335">
        <v>14</v>
      </c>
      <c r="AV329" s="335">
        <v>2</v>
      </c>
      <c r="AW329" s="335">
        <v>-2</v>
      </c>
      <c r="AX329" s="336">
        <v>88</v>
      </c>
      <c r="AY329" s="354">
        <f t="shared" si="150"/>
        <v>4</v>
      </c>
      <c r="AZ329" s="354">
        <f t="shared" si="150"/>
        <v>-35</v>
      </c>
      <c r="BA329" s="354">
        <f t="shared" si="150"/>
        <v>-15</v>
      </c>
      <c r="BB329" s="354">
        <f t="shared" si="150"/>
        <v>-15</v>
      </c>
      <c r="BC329" s="354">
        <f t="shared" si="150"/>
        <v>-13</v>
      </c>
      <c r="BD329" s="354">
        <f t="shared" si="150"/>
        <v>-14</v>
      </c>
      <c r="BE329" s="354">
        <f t="shared" si="139"/>
        <v>-2</v>
      </c>
      <c r="BF329" s="354">
        <f t="shared" si="139"/>
        <v>2</v>
      </c>
      <c r="BG329" s="354">
        <f t="shared" si="139"/>
        <v>-88</v>
      </c>
      <c r="BH329" s="317"/>
      <c r="BI329" s="355">
        <f t="shared" si="128"/>
        <v>1</v>
      </c>
      <c r="BJ329" s="355">
        <f t="shared" si="129"/>
        <v>0</v>
      </c>
      <c r="BK329" s="337">
        <v>443759.5</v>
      </c>
      <c r="BL329" s="129">
        <f t="shared" si="120"/>
        <v>443759.5</v>
      </c>
      <c r="BM329" s="340">
        <v>767053.95777777769</v>
      </c>
      <c r="BN329" s="129">
        <f t="shared" si="121"/>
        <v>767053.95777777769</v>
      </c>
      <c r="BO329" s="339">
        <v>371818.25555555563</v>
      </c>
      <c r="BP329" s="129">
        <f t="shared" si="122"/>
        <v>371818.25555555563</v>
      </c>
      <c r="BQ329" s="339">
        <v>744944.79999999993</v>
      </c>
      <c r="BR329" s="129">
        <f t="shared" si="123"/>
        <v>744944.79999999993</v>
      </c>
      <c r="BS329" s="339">
        <v>875710.77777777775</v>
      </c>
      <c r="BT329" s="129">
        <f t="shared" si="124"/>
        <v>875710.77777777775</v>
      </c>
      <c r="BU329" s="342">
        <v>753467.75777777785</v>
      </c>
      <c r="BV329" s="129">
        <f t="shared" si="125"/>
        <v>753467.75777777785</v>
      </c>
      <c r="BW329" s="343">
        <v>758437.41729777784</v>
      </c>
      <c r="BX329" s="345">
        <f t="shared" si="130"/>
        <v>758437.41729777784</v>
      </c>
      <c r="BY329" s="343">
        <v>303026.26404404204</v>
      </c>
      <c r="BZ329" s="129">
        <f t="shared" si="151"/>
        <v>303026.26404404204</v>
      </c>
      <c r="CA329" s="326"/>
      <c r="CB329" s="325"/>
    </row>
    <row r="330" spans="1:80" x14ac:dyDescent="0.25">
      <c r="A330" s="124" t="s">
        <v>1237</v>
      </c>
      <c r="B330" s="124" t="s">
        <v>1238</v>
      </c>
      <c r="C330" s="319" t="s">
        <v>653</v>
      </c>
      <c r="D330" s="319" t="s">
        <v>611</v>
      </c>
      <c r="E330" s="125" t="s">
        <v>437</v>
      </c>
      <c r="F330" s="331">
        <v>39640.666666666672</v>
      </c>
      <c r="G330" s="348">
        <f t="shared" si="126"/>
        <v>46040</v>
      </c>
      <c r="H330" s="332">
        <v>391</v>
      </c>
      <c r="I330" s="353">
        <f t="shared" si="127"/>
        <v>298</v>
      </c>
      <c r="J330" s="333">
        <v>104.65955555555553</v>
      </c>
      <c r="K330" s="334">
        <v>227</v>
      </c>
      <c r="L330" s="317"/>
      <c r="M330" s="332">
        <v>8541</v>
      </c>
      <c r="N330" s="332">
        <v>15118</v>
      </c>
      <c r="O330" s="332">
        <v>11620</v>
      </c>
      <c r="P330" s="332">
        <v>5501</v>
      </c>
      <c r="Q330" s="332">
        <v>3367</v>
      </c>
      <c r="R330" s="332">
        <v>1470</v>
      </c>
      <c r="S330" s="332">
        <v>411</v>
      </c>
      <c r="T330" s="332">
        <v>12</v>
      </c>
      <c r="U330" s="332">
        <v>46040</v>
      </c>
      <c r="V330" s="124"/>
      <c r="W330" s="351">
        <f t="shared" si="141"/>
        <v>0.18551259774109469</v>
      </c>
      <c r="X330" s="351">
        <f t="shared" si="142"/>
        <v>0.32836663770634233</v>
      </c>
      <c r="Y330" s="351">
        <f t="shared" si="143"/>
        <v>0.25238922675933972</v>
      </c>
      <c r="Z330" s="351">
        <f t="shared" si="144"/>
        <v>0.11948305821025196</v>
      </c>
      <c r="AA330" s="351">
        <f t="shared" si="145"/>
        <v>7.3132059079061687E-2</v>
      </c>
      <c r="AB330" s="351">
        <f t="shared" si="146"/>
        <v>3.1928757602085141E-2</v>
      </c>
      <c r="AC330" s="351">
        <f t="shared" si="147"/>
        <v>8.9270199826238048E-3</v>
      </c>
      <c r="AD330" s="351">
        <f t="shared" si="148"/>
        <v>2.6064291920069505E-4</v>
      </c>
      <c r="AE330" s="127"/>
      <c r="AF330" s="335">
        <v>74</v>
      </c>
      <c r="AG330" s="335">
        <v>30</v>
      </c>
      <c r="AH330" s="335">
        <v>96</v>
      </c>
      <c r="AI330" s="335">
        <v>33</v>
      </c>
      <c r="AJ330" s="335">
        <v>24</v>
      </c>
      <c r="AK330" s="335">
        <v>25</v>
      </c>
      <c r="AL330" s="335">
        <v>4</v>
      </c>
      <c r="AM330" s="335">
        <v>-1</v>
      </c>
      <c r="AN330" s="172">
        <v>285</v>
      </c>
      <c r="AO330" s="124"/>
      <c r="AP330" s="335">
        <v>-26</v>
      </c>
      <c r="AQ330" s="335">
        <v>3</v>
      </c>
      <c r="AR330" s="335">
        <v>6</v>
      </c>
      <c r="AS330" s="335">
        <v>-5</v>
      </c>
      <c r="AT330" s="335">
        <v>5</v>
      </c>
      <c r="AU330" s="335">
        <v>1</v>
      </c>
      <c r="AV330" s="335">
        <v>3</v>
      </c>
      <c r="AW330" s="335">
        <v>0</v>
      </c>
      <c r="AX330" s="336">
        <v>-13</v>
      </c>
      <c r="AY330" s="354">
        <f t="shared" si="150"/>
        <v>26</v>
      </c>
      <c r="AZ330" s="354">
        <f t="shared" si="150"/>
        <v>-3</v>
      </c>
      <c r="BA330" s="354">
        <f t="shared" si="150"/>
        <v>-6</v>
      </c>
      <c r="BB330" s="354">
        <f t="shared" si="150"/>
        <v>5</v>
      </c>
      <c r="BC330" s="354">
        <f t="shared" si="150"/>
        <v>-5</v>
      </c>
      <c r="BD330" s="354">
        <f t="shared" si="150"/>
        <v>-1</v>
      </c>
      <c r="BE330" s="354">
        <f t="shared" si="139"/>
        <v>-3</v>
      </c>
      <c r="BF330" s="354">
        <f t="shared" si="139"/>
        <v>0</v>
      </c>
      <c r="BG330" s="354">
        <f t="shared" si="139"/>
        <v>13</v>
      </c>
      <c r="BH330" s="317"/>
      <c r="BI330" s="355">
        <f t="shared" si="128"/>
        <v>0.8</v>
      </c>
      <c r="BJ330" s="355">
        <f t="shared" si="129"/>
        <v>0.19999999999999996</v>
      </c>
      <c r="BK330" s="337">
        <v>406307.79733333341</v>
      </c>
      <c r="BL330" s="129">
        <f t="shared" si="120"/>
        <v>406307.79733333341</v>
      </c>
      <c r="BM330" s="340">
        <v>270006.7448888889</v>
      </c>
      <c r="BN330" s="129">
        <f t="shared" si="121"/>
        <v>270006.7448888889</v>
      </c>
      <c r="BO330" s="339">
        <v>369434.06044444442</v>
      </c>
      <c r="BP330" s="129">
        <f t="shared" si="122"/>
        <v>369434.06044444442</v>
      </c>
      <c r="BQ330" s="339">
        <v>435590.18666666665</v>
      </c>
      <c r="BR330" s="129">
        <f t="shared" si="123"/>
        <v>435590.18666666665</v>
      </c>
      <c r="BS330" s="339">
        <v>284986.37155555555</v>
      </c>
      <c r="BT330" s="129">
        <f t="shared" si="124"/>
        <v>284986.37155555555</v>
      </c>
      <c r="BU330" s="342">
        <v>610806.9457777777</v>
      </c>
      <c r="BV330" s="129">
        <f t="shared" si="125"/>
        <v>610806.9457777777</v>
      </c>
      <c r="BW330" s="343">
        <v>480885.39039288892</v>
      </c>
      <c r="BX330" s="345">
        <f t="shared" si="130"/>
        <v>480885.39039288892</v>
      </c>
      <c r="BY330" s="343">
        <v>232414.08755258532</v>
      </c>
      <c r="BZ330" s="129">
        <f t="shared" si="151"/>
        <v>232414.08755258532</v>
      </c>
      <c r="CA330" s="326"/>
      <c r="CB330" s="325"/>
    </row>
    <row r="331" spans="1:80" x14ac:dyDescent="0.25">
      <c r="A331" s="124" t="s">
        <v>1239</v>
      </c>
      <c r="B331" s="124" t="s">
        <v>1240</v>
      </c>
      <c r="C331" s="319" t="s">
        <v>553</v>
      </c>
      <c r="D331" s="319" t="s">
        <v>554</v>
      </c>
      <c r="E331" s="125" t="s">
        <v>438</v>
      </c>
      <c r="F331" s="331">
        <v>45914.000000000007</v>
      </c>
      <c r="G331" s="348">
        <f t="shared" si="126"/>
        <v>50208</v>
      </c>
      <c r="H331" s="332">
        <v>440</v>
      </c>
      <c r="I331" s="353">
        <f t="shared" si="127"/>
        <v>261</v>
      </c>
      <c r="J331" s="333">
        <v>44.566222222222166</v>
      </c>
      <c r="K331" s="334">
        <v>27</v>
      </c>
      <c r="L331" s="317"/>
      <c r="M331" s="332">
        <v>7862</v>
      </c>
      <c r="N331" s="332">
        <v>11252</v>
      </c>
      <c r="O331" s="332">
        <v>12940</v>
      </c>
      <c r="P331" s="332">
        <v>9475</v>
      </c>
      <c r="Q331" s="332">
        <v>5416</v>
      </c>
      <c r="R331" s="332">
        <v>2338</v>
      </c>
      <c r="S331" s="332">
        <v>899</v>
      </c>
      <c r="T331" s="332">
        <v>26</v>
      </c>
      <c r="U331" s="332">
        <v>50208</v>
      </c>
      <c r="V331" s="124"/>
      <c r="W331" s="351">
        <f t="shared" si="141"/>
        <v>0.15658859145952836</v>
      </c>
      <c r="X331" s="351">
        <f t="shared" si="142"/>
        <v>0.22410771191841938</v>
      </c>
      <c r="Y331" s="351">
        <f t="shared" si="143"/>
        <v>0.2577278521351179</v>
      </c>
      <c r="Z331" s="351">
        <f t="shared" si="144"/>
        <v>0.18871494582536646</v>
      </c>
      <c r="AA331" s="351">
        <f t="shared" si="145"/>
        <v>0.10787125557680051</v>
      </c>
      <c r="AB331" s="351">
        <f t="shared" si="146"/>
        <v>4.6566284257488849E-2</v>
      </c>
      <c r="AC331" s="351">
        <f t="shared" si="147"/>
        <v>1.7905513065646909E-2</v>
      </c>
      <c r="AD331" s="351">
        <f t="shared" si="148"/>
        <v>5.1784576163161245E-4</v>
      </c>
      <c r="AE331" s="127"/>
      <c r="AF331" s="335">
        <v>77</v>
      </c>
      <c r="AG331" s="335">
        <v>110</v>
      </c>
      <c r="AH331" s="335">
        <v>37</v>
      </c>
      <c r="AI331" s="335">
        <v>92</v>
      </c>
      <c r="AJ331" s="335">
        <v>22</v>
      </c>
      <c r="AK331" s="335">
        <v>4</v>
      </c>
      <c r="AL331" s="335">
        <v>2</v>
      </c>
      <c r="AM331" s="335">
        <v>0</v>
      </c>
      <c r="AN331" s="172">
        <v>344</v>
      </c>
      <c r="AO331" s="124"/>
      <c r="AP331" s="335">
        <v>19</v>
      </c>
      <c r="AQ331" s="335">
        <v>20</v>
      </c>
      <c r="AR331" s="335">
        <v>24</v>
      </c>
      <c r="AS331" s="335">
        <v>16</v>
      </c>
      <c r="AT331" s="335">
        <v>6</v>
      </c>
      <c r="AU331" s="335">
        <v>0</v>
      </c>
      <c r="AV331" s="335">
        <v>-2</v>
      </c>
      <c r="AW331" s="335">
        <v>0</v>
      </c>
      <c r="AX331" s="336">
        <v>83</v>
      </c>
      <c r="AY331" s="354">
        <f t="shared" si="150"/>
        <v>-19</v>
      </c>
      <c r="AZ331" s="354">
        <f t="shared" si="150"/>
        <v>-20</v>
      </c>
      <c r="BA331" s="354">
        <f t="shared" si="150"/>
        <v>-24</v>
      </c>
      <c r="BB331" s="354">
        <f t="shared" si="150"/>
        <v>-16</v>
      </c>
      <c r="BC331" s="354">
        <f t="shared" si="150"/>
        <v>-6</v>
      </c>
      <c r="BD331" s="354">
        <f t="shared" si="150"/>
        <v>0</v>
      </c>
      <c r="BE331" s="354">
        <f t="shared" si="139"/>
        <v>2</v>
      </c>
      <c r="BF331" s="354">
        <f t="shared" si="139"/>
        <v>0</v>
      </c>
      <c r="BG331" s="354">
        <f t="shared" si="139"/>
        <v>-83</v>
      </c>
      <c r="BH331" s="317"/>
      <c r="BI331" s="355">
        <f t="shared" ref="BI331:BI336" si="152">IF(C331="",1,0.8)</f>
        <v>0.8</v>
      </c>
      <c r="BJ331" s="355">
        <f t="shared" ref="BJ331:BJ336" si="153">1-BI331</f>
        <v>0.19999999999999996</v>
      </c>
      <c r="BK331" s="337">
        <v>273131.97333333333</v>
      </c>
      <c r="BL331" s="129">
        <f t="shared" ref="BL331:BL336" si="154">BK331</f>
        <v>273131.97333333333</v>
      </c>
      <c r="BM331" s="340">
        <v>172268.5831111111</v>
      </c>
      <c r="BN331" s="129">
        <f t="shared" ref="BN331:BN336" si="155">BM331</f>
        <v>172268.5831111111</v>
      </c>
      <c r="BO331" s="339">
        <v>219938.58222222223</v>
      </c>
      <c r="BP331" s="129">
        <f t="shared" ref="BP331:BP336" si="156">BO331</f>
        <v>219938.58222222223</v>
      </c>
      <c r="BQ331" s="339">
        <v>169737.06666666665</v>
      </c>
      <c r="BR331" s="129">
        <f t="shared" ref="BR331:BR336" si="157">BQ331</f>
        <v>169737.06666666665</v>
      </c>
      <c r="BS331" s="339">
        <v>245786.02666666673</v>
      </c>
      <c r="BT331" s="129">
        <f t="shared" ref="BT331:BT336" si="158">BS331</f>
        <v>245786.02666666673</v>
      </c>
      <c r="BU331" s="342">
        <v>518576.01600000006</v>
      </c>
      <c r="BV331" s="129">
        <f t="shared" ref="BV331:BV336" si="159">BU331</f>
        <v>518576.01600000006</v>
      </c>
      <c r="BW331" s="343">
        <v>234194.94099911113</v>
      </c>
      <c r="BX331" s="345">
        <f t="shared" si="130"/>
        <v>234194.94099911113</v>
      </c>
      <c r="BY331" s="343">
        <v>222310.90585595669</v>
      </c>
      <c r="BZ331" s="129">
        <f t="shared" si="151"/>
        <v>222310.90585595669</v>
      </c>
      <c r="CA331" s="326"/>
      <c r="CB331" s="325"/>
    </row>
    <row r="332" spans="1:80" x14ac:dyDescent="0.25">
      <c r="A332" s="124" t="s">
        <v>1241</v>
      </c>
      <c r="B332" s="124" t="s">
        <v>1242</v>
      </c>
      <c r="C332" s="319" t="s">
        <v>653</v>
      </c>
      <c r="D332" s="319" t="s">
        <v>611</v>
      </c>
      <c r="E332" s="125" t="s">
        <v>439</v>
      </c>
      <c r="F332" s="331">
        <v>56862.444444444445</v>
      </c>
      <c r="G332" s="348">
        <f t="shared" ref="G332:G336" si="160">U332</f>
        <v>57041</v>
      </c>
      <c r="H332" s="332">
        <v>512</v>
      </c>
      <c r="I332" s="353">
        <f t="shared" ref="I332:I336" si="161">AN332+BG332</f>
        <v>986</v>
      </c>
      <c r="J332" s="333">
        <v>841.21688888888889</v>
      </c>
      <c r="K332" s="334">
        <v>429</v>
      </c>
      <c r="L332" s="317"/>
      <c r="M332" s="332">
        <v>6537</v>
      </c>
      <c r="N332" s="332">
        <v>11390</v>
      </c>
      <c r="O332" s="332">
        <v>13030</v>
      </c>
      <c r="P332" s="332">
        <v>7952</v>
      </c>
      <c r="Q332" s="332">
        <v>7218</v>
      </c>
      <c r="R332" s="332">
        <v>6318</v>
      </c>
      <c r="S332" s="332">
        <v>4378</v>
      </c>
      <c r="T332" s="332">
        <v>218</v>
      </c>
      <c r="U332" s="332">
        <v>57041</v>
      </c>
      <c r="V332" s="124"/>
      <c r="W332" s="351">
        <f t="shared" si="141"/>
        <v>0.11460177766869445</v>
      </c>
      <c r="X332" s="351">
        <f t="shared" si="142"/>
        <v>0.19968093125997091</v>
      </c>
      <c r="Y332" s="351">
        <f t="shared" si="143"/>
        <v>0.22843218036149437</v>
      </c>
      <c r="Z332" s="351">
        <f t="shared" si="144"/>
        <v>0.13940849564348451</v>
      </c>
      <c r="AA332" s="351">
        <f t="shared" si="145"/>
        <v>0.12654055854560756</v>
      </c>
      <c r="AB332" s="351">
        <f t="shared" si="146"/>
        <v>0.11076243403867393</v>
      </c>
      <c r="AC332" s="351">
        <f t="shared" si="147"/>
        <v>7.6751810101505932E-2</v>
      </c>
      <c r="AD332" s="351">
        <f t="shared" si="148"/>
        <v>3.8218123805683632E-3</v>
      </c>
      <c r="AE332" s="127"/>
      <c r="AF332" s="335">
        <v>109</v>
      </c>
      <c r="AG332" s="335">
        <v>147</v>
      </c>
      <c r="AH332" s="335">
        <v>282</v>
      </c>
      <c r="AI332" s="335">
        <v>112</v>
      </c>
      <c r="AJ332" s="335">
        <v>151</v>
      </c>
      <c r="AK332" s="335">
        <v>155</v>
      </c>
      <c r="AL332" s="335">
        <v>105</v>
      </c>
      <c r="AM332" s="335">
        <v>1</v>
      </c>
      <c r="AN332" s="172">
        <v>1062</v>
      </c>
      <c r="AO332" s="124"/>
      <c r="AP332" s="335">
        <v>27</v>
      </c>
      <c r="AQ332" s="335">
        <v>29</v>
      </c>
      <c r="AR332" s="335">
        <v>12</v>
      </c>
      <c r="AS332" s="335">
        <v>-3</v>
      </c>
      <c r="AT332" s="335">
        <v>1</v>
      </c>
      <c r="AU332" s="335">
        <v>-3</v>
      </c>
      <c r="AV332" s="335">
        <v>14</v>
      </c>
      <c r="AW332" s="335">
        <v>-1</v>
      </c>
      <c r="AX332" s="336">
        <v>76</v>
      </c>
      <c r="AY332" s="354">
        <f t="shared" si="150"/>
        <v>-27</v>
      </c>
      <c r="AZ332" s="354">
        <f t="shared" si="150"/>
        <v>-29</v>
      </c>
      <c r="BA332" s="354">
        <f t="shared" si="150"/>
        <v>-12</v>
      </c>
      <c r="BB332" s="354">
        <f t="shared" si="150"/>
        <v>3</v>
      </c>
      <c r="BC332" s="354">
        <f t="shared" si="150"/>
        <v>-1</v>
      </c>
      <c r="BD332" s="354">
        <f t="shared" si="150"/>
        <v>3</v>
      </c>
      <c r="BE332" s="354">
        <f t="shared" si="139"/>
        <v>-14</v>
      </c>
      <c r="BF332" s="354">
        <f t="shared" si="139"/>
        <v>1</v>
      </c>
      <c r="BG332" s="354">
        <f t="shared" si="139"/>
        <v>-76</v>
      </c>
      <c r="BH332" s="317"/>
      <c r="BI332" s="355">
        <f t="shared" si="152"/>
        <v>0.8</v>
      </c>
      <c r="BJ332" s="355">
        <f t="shared" si="153"/>
        <v>0.19999999999999996</v>
      </c>
      <c r="BK332" s="337">
        <v>361276.20266666671</v>
      </c>
      <c r="BL332" s="129">
        <f t="shared" si="154"/>
        <v>361276.20266666671</v>
      </c>
      <c r="BM332" s="340">
        <v>437941.13422222214</v>
      </c>
      <c r="BN332" s="129">
        <f t="shared" si="155"/>
        <v>437941.13422222214</v>
      </c>
      <c r="BO332" s="339">
        <v>461532.65955555561</v>
      </c>
      <c r="BP332" s="129">
        <f t="shared" si="156"/>
        <v>461532.65955555561</v>
      </c>
      <c r="BQ332" s="339">
        <v>676984.21333333338</v>
      </c>
      <c r="BR332" s="129">
        <f t="shared" si="157"/>
        <v>676984.21333333338</v>
      </c>
      <c r="BS332" s="339">
        <v>970570.17777777789</v>
      </c>
      <c r="BT332" s="129">
        <f t="shared" si="158"/>
        <v>970570.17777777789</v>
      </c>
      <c r="BU332" s="342">
        <v>1167658.3146666668</v>
      </c>
      <c r="BV332" s="129">
        <f t="shared" si="159"/>
        <v>1167658.3146666668</v>
      </c>
      <c r="BW332" s="343">
        <v>1034299.5964444446</v>
      </c>
      <c r="BX332" s="345">
        <f t="shared" ref="BX332:BX336" si="162">BW332</f>
        <v>1034299.5964444446</v>
      </c>
      <c r="BY332" s="343">
        <v>942995.37703697931</v>
      </c>
      <c r="BZ332" s="129">
        <f t="shared" si="151"/>
        <v>942995.37703697931</v>
      </c>
      <c r="CA332" s="326"/>
      <c r="CB332" s="325"/>
    </row>
    <row r="333" spans="1:80" x14ac:dyDescent="0.25">
      <c r="A333" s="124" t="s">
        <v>1243</v>
      </c>
      <c r="B333" s="124" t="s">
        <v>1244</v>
      </c>
      <c r="C333" s="319" t="s">
        <v>574</v>
      </c>
      <c r="D333" s="319" t="s">
        <v>554</v>
      </c>
      <c r="E333" s="125" t="s">
        <v>440</v>
      </c>
      <c r="F333" s="331">
        <v>79657.555555555562</v>
      </c>
      <c r="G333" s="348">
        <f t="shared" si="160"/>
        <v>72837</v>
      </c>
      <c r="H333" s="332">
        <v>454</v>
      </c>
      <c r="I333" s="353">
        <f t="shared" si="161"/>
        <v>659</v>
      </c>
      <c r="J333" s="333">
        <v>310.59199999999993</v>
      </c>
      <c r="K333" s="334">
        <v>142</v>
      </c>
      <c r="L333" s="317"/>
      <c r="M333" s="332">
        <v>1454</v>
      </c>
      <c r="N333" s="332">
        <v>8019</v>
      </c>
      <c r="O333" s="332">
        <v>18355</v>
      </c>
      <c r="P333" s="332">
        <v>16896</v>
      </c>
      <c r="Q333" s="332">
        <v>11079</v>
      </c>
      <c r="R333" s="332">
        <v>8885</v>
      </c>
      <c r="S333" s="332">
        <v>7089</v>
      </c>
      <c r="T333" s="332">
        <v>1060</v>
      </c>
      <c r="U333" s="332">
        <v>72837</v>
      </c>
      <c r="V333" s="124"/>
      <c r="W333" s="351">
        <f t="shared" si="141"/>
        <v>1.9962381756524844E-2</v>
      </c>
      <c r="X333" s="351">
        <f t="shared" si="142"/>
        <v>0.11009514395156308</v>
      </c>
      <c r="Y333" s="351">
        <f t="shared" si="143"/>
        <v>0.25200104342573143</v>
      </c>
      <c r="Z333" s="351">
        <f t="shared" si="144"/>
        <v>0.23197001523950739</v>
      </c>
      <c r="AA333" s="351">
        <f t="shared" si="145"/>
        <v>0.15210675892746819</v>
      </c>
      <c r="AB333" s="351">
        <f t="shared" si="146"/>
        <v>0.12198470557546302</v>
      </c>
      <c r="AC333" s="351">
        <f t="shared" si="147"/>
        <v>9.7326908027513495E-2</v>
      </c>
      <c r="AD333" s="351">
        <f t="shared" si="148"/>
        <v>1.4553043096228565E-2</v>
      </c>
      <c r="AE333" s="127"/>
      <c r="AF333" s="335">
        <v>-8</v>
      </c>
      <c r="AG333" s="335">
        <v>186</v>
      </c>
      <c r="AH333" s="335">
        <v>280</v>
      </c>
      <c r="AI333" s="335">
        <v>58</v>
      </c>
      <c r="AJ333" s="335">
        <v>70</v>
      </c>
      <c r="AK333" s="335">
        <v>18</v>
      </c>
      <c r="AL333" s="335">
        <v>21</v>
      </c>
      <c r="AM333" s="335">
        <v>6</v>
      </c>
      <c r="AN333" s="172">
        <v>631</v>
      </c>
      <c r="AO333" s="124"/>
      <c r="AP333" s="335">
        <v>-18</v>
      </c>
      <c r="AQ333" s="335">
        <v>4</v>
      </c>
      <c r="AR333" s="335">
        <v>-16</v>
      </c>
      <c r="AS333" s="335">
        <v>-2</v>
      </c>
      <c r="AT333" s="335">
        <v>14</v>
      </c>
      <c r="AU333" s="335">
        <v>-4</v>
      </c>
      <c r="AV333" s="335">
        <v>-4</v>
      </c>
      <c r="AW333" s="335">
        <v>-2</v>
      </c>
      <c r="AX333" s="336">
        <v>-28</v>
      </c>
      <c r="AY333" s="354">
        <f t="shared" si="150"/>
        <v>18</v>
      </c>
      <c r="AZ333" s="354">
        <f t="shared" si="150"/>
        <v>-4</v>
      </c>
      <c r="BA333" s="354">
        <f t="shared" si="150"/>
        <v>16</v>
      </c>
      <c r="BB333" s="354">
        <f t="shared" si="150"/>
        <v>2</v>
      </c>
      <c r="BC333" s="354">
        <f t="shared" si="150"/>
        <v>-14</v>
      </c>
      <c r="BD333" s="354">
        <f t="shared" si="150"/>
        <v>4</v>
      </c>
      <c r="BE333" s="354">
        <f t="shared" si="139"/>
        <v>4</v>
      </c>
      <c r="BF333" s="354">
        <f t="shared" si="139"/>
        <v>2</v>
      </c>
      <c r="BG333" s="354">
        <f t="shared" si="139"/>
        <v>28</v>
      </c>
      <c r="BH333" s="317"/>
      <c r="BI333" s="355">
        <f t="shared" si="152"/>
        <v>0.8</v>
      </c>
      <c r="BJ333" s="355">
        <f t="shared" si="153"/>
        <v>0.19999999999999996</v>
      </c>
      <c r="BK333" s="337">
        <v>484473.43466666667</v>
      </c>
      <c r="BL333" s="129">
        <f t="shared" si="154"/>
        <v>484473.43466666667</v>
      </c>
      <c r="BM333" s="340">
        <v>1100968.2204444446</v>
      </c>
      <c r="BN333" s="129">
        <f t="shared" si="155"/>
        <v>1100968.2204444446</v>
      </c>
      <c r="BO333" s="339">
        <v>637203.800888889</v>
      </c>
      <c r="BP333" s="129">
        <f t="shared" si="156"/>
        <v>637203.800888889</v>
      </c>
      <c r="BQ333" s="339">
        <v>584289.92000000004</v>
      </c>
      <c r="BR333" s="129">
        <f t="shared" si="157"/>
        <v>584289.92000000004</v>
      </c>
      <c r="BS333" s="339">
        <v>453515.77600000001</v>
      </c>
      <c r="BT333" s="129">
        <f t="shared" si="158"/>
        <v>453515.77600000001</v>
      </c>
      <c r="BU333" s="342">
        <v>404635.21777777775</v>
      </c>
      <c r="BV333" s="129">
        <f t="shared" si="159"/>
        <v>404635.21777777775</v>
      </c>
      <c r="BW333" s="343">
        <v>233760.39782400007</v>
      </c>
      <c r="BX333" s="345">
        <f t="shared" si="162"/>
        <v>233760.39782400007</v>
      </c>
      <c r="BY333" s="343">
        <v>468291.23116963386</v>
      </c>
      <c r="BZ333" s="129">
        <f t="shared" si="151"/>
        <v>468291.23116963386</v>
      </c>
      <c r="CA333" s="326"/>
      <c r="CB333" s="325"/>
    </row>
    <row r="334" spans="1:80" x14ac:dyDescent="0.25">
      <c r="A334" s="124" t="s">
        <v>1245</v>
      </c>
      <c r="B334" s="124" t="s">
        <v>1246</v>
      </c>
      <c r="C334" s="319" t="s">
        <v>661</v>
      </c>
      <c r="D334" s="319" t="s">
        <v>559</v>
      </c>
      <c r="E334" s="125" t="s">
        <v>441</v>
      </c>
      <c r="F334" s="331">
        <v>46780.111111111109</v>
      </c>
      <c r="G334" s="348">
        <f t="shared" si="160"/>
        <v>52422</v>
      </c>
      <c r="H334" s="332">
        <v>139</v>
      </c>
      <c r="I334" s="353">
        <f t="shared" si="161"/>
        <v>442</v>
      </c>
      <c r="J334" s="333">
        <v>254.87955555555561</v>
      </c>
      <c r="K334" s="334">
        <v>47</v>
      </c>
      <c r="L334" s="317"/>
      <c r="M334" s="332">
        <v>11869</v>
      </c>
      <c r="N334" s="332">
        <v>12032</v>
      </c>
      <c r="O334" s="332">
        <v>12527</v>
      </c>
      <c r="P334" s="332">
        <v>7439</v>
      </c>
      <c r="Q334" s="332">
        <v>5075</v>
      </c>
      <c r="R334" s="332">
        <v>2374</v>
      </c>
      <c r="S334" s="332">
        <v>1030</v>
      </c>
      <c r="T334" s="332">
        <v>76</v>
      </c>
      <c r="U334" s="332">
        <v>52422</v>
      </c>
      <c r="V334" s="124"/>
      <c r="W334" s="351">
        <f t="shared" si="141"/>
        <v>0.22641257487314487</v>
      </c>
      <c r="X334" s="351">
        <f t="shared" si="142"/>
        <v>0.22952195643050627</v>
      </c>
      <c r="Y334" s="351">
        <f t="shared" si="143"/>
        <v>0.23896455686543819</v>
      </c>
      <c r="Z334" s="351">
        <f t="shared" si="144"/>
        <v>0.14190606997062302</v>
      </c>
      <c r="AA334" s="351">
        <f t="shared" si="145"/>
        <v>9.6810499408645223E-2</v>
      </c>
      <c r="AB334" s="351">
        <f t="shared" si="146"/>
        <v>4.5286330166723891E-2</v>
      </c>
      <c r="AC334" s="351">
        <f t="shared" si="147"/>
        <v>1.9648239288848193E-2</v>
      </c>
      <c r="AD334" s="351">
        <f t="shared" si="148"/>
        <v>1.4497729960703521E-3</v>
      </c>
      <c r="AE334" s="127"/>
      <c r="AF334" s="335">
        <v>30</v>
      </c>
      <c r="AG334" s="335">
        <v>75</v>
      </c>
      <c r="AH334" s="335">
        <v>92</v>
      </c>
      <c r="AI334" s="335">
        <v>54</v>
      </c>
      <c r="AJ334" s="335">
        <v>116</v>
      </c>
      <c r="AK334" s="335">
        <v>21</v>
      </c>
      <c r="AL334" s="335">
        <v>12</v>
      </c>
      <c r="AM334" s="335">
        <v>0</v>
      </c>
      <c r="AN334" s="172">
        <v>400</v>
      </c>
      <c r="AO334" s="124"/>
      <c r="AP334" s="335">
        <v>-14</v>
      </c>
      <c r="AQ334" s="335">
        <v>-14</v>
      </c>
      <c r="AR334" s="335">
        <v>-2</v>
      </c>
      <c r="AS334" s="335">
        <v>-7</v>
      </c>
      <c r="AT334" s="335">
        <v>-2</v>
      </c>
      <c r="AU334" s="335">
        <v>-3</v>
      </c>
      <c r="AV334" s="335">
        <v>0</v>
      </c>
      <c r="AW334" s="335">
        <v>0</v>
      </c>
      <c r="AX334" s="336">
        <v>-42</v>
      </c>
      <c r="AY334" s="354">
        <f t="shared" si="150"/>
        <v>14</v>
      </c>
      <c r="AZ334" s="354">
        <f t="shared" si="150"/>
        <v>14</v>
      </c>
      <c r="BA334" s="354">
        <f t="shared" si="150"/>
        <v>2</v>
      </c>
      <c r="BB334" s="354">
        <f t="shared" si="150"/>
        <v>7</v>
      </c>
      <c r="BC334" s="354">
        <f t="shared" si="150"/>
        <v>2</v>
      </c>
      <c r="BD334" s="354">
        <f t="shared" si="150"/>
        <v>3</v>
      </c>
      <c r="BE334" s="354">
        <f t="shared" si="139"/>
        <v>0</v>
      </c>
      <c r="BF334" s="354">
        <f t="shared" si="139"/>
        <v>0</v>
      </c>
      <c r="BG334" s="354">
        <f t="shared" si="139"/>
        <v>42</v>
      </c>
      <c r="BH334" s="317"/>
      <c r="BI334" s="355">
        <f t="shared" si="152"/>
        <v>0.8</v>
      </c>
      <c r="BJ334" s="355">
        <f t="shared" si="153"/>
        <v>0.19999999999999996</v>
      </c>
      <c r="BK334" s="337">
        <v>271596.80533333326</v>
      </c>
      <c r="BL334" s="129">
        <f t="shared" si="154"/>
        <v>271596.80533333326</v>
      </c>
      <c r="BM334" s="340">
        <v>147369.52622222222</v>
      </c>
      <c r="BN334" s="129">
        <f t="shared" si="155"/>
        <v>147369.52622222222</v>
      </c>
      <c r="BO334" s="339">
        <v>341191.67466666672</v>
      </c>
      <c r="BP334" s="129">
        <f t="shared" si="156"/>
        <v>341191.67466666672</v>
      </c>
      <c r="BQ334" s="339">
        <v>433070.29333333339</v>
      </c>
      <c r="BR334" s="129">
        <f t="shared" si="157"/>
        <v>433070.29333333339</v>
      </c>
      <c r="BS334" s="339">
        <v>620460.65422222228</v>
      </c>
      <c r="BT334" s="129">
        <f t="shared" si="158"/>
        <v>620460.65422222228</v>
      </c>
      <c r="BU334" s="342">
        <v>482265.67822222208</v>
      </c>
      <c r="BV334" s="129">
        <f t="shared" si="159"/>
        <v>482265.67822222208</v>
      </c>
      <c r="BW334" s="343">
        <v>226123.00738844438</v>
      </c>
      <c r="BX334" s="345">
        <f t="shared" si="162"/>
        <v>226123.00738844438</v>
      </c>
      <c r="BY334" s="343">
        <v>343878.32181436993</v>
      </c>
      <c r="BZ334" s="129">
        <f t="shared" si="151"/>
        <v>343878.32181436993</v>
      </c>
      <c r="CA334" s="326"/>
      <c r="CB334" s="325"/>
    </row>
    <row r="335" spans="1:80" x14ac:dyDescent="0.25">
      <c r="A335" s="124" t="s">
        <v>1247</v>
      </c>
      <c r="B335" s="124" t="s">
        <v>1248</v>
      </c>
      <c r="C335" s="319" t="s">
        <v>653</v>
      </c>
      <c r="D335" s="319" t="s">
        <v>611</v>
      </c>
      <c r="E335" s="125" t="s">
        <v>442</v>
      </c>
      <c r="F335" s="331">
        <v>41403.444444444445</v>
      </c>
      <c r="G335" s="348">
        <f t="shared" si="160"/>
        <v>46905</v>
      </c>
      <c r="H335" s="332">
        <v>230</v>
      </c>
      <c r="I335" s="353">
        <f t="shared" si="161"/>
        <v>247</v>
      </c>
      <c r="J335" s="333">
        <v>44.052888888888901</v>
      </c>
      <c r="K335" s="334">
        <v>16</v>
      </c>
      <c r="L335" s="317"/>
      <c r="M335" s="332">
        <v>11272</v>
      </c>
      <c r="N335" s="332">
        <v>11528</v>
      </c>
      <c r="O335" s="332">
        <v>11381</v>
      </c>
      <c r="P335" s="332">
        <v>6209</v>
      </c>
      <c r="Q335" s="332">
        <v>3428</v>
      </c>
      <c r="R335" s="332">
        <v>1729</v>
      </c>
      <c r="S335" s="332">
        <v>1224</v>
      </c>
      <c r="T335" s="332">
        <v>134</v>
      </c>
      <c r="U335" s="332">
        <v>46905</v>
      </c>
      <c r="V335" s="124"/>
      <c r="W335" s="351">
        <f t="shared" si="141"/>
        <v>0.24031553139324166</v>
      </c>
      <c r="X335" s="351">
        <f t="shared" si="142"/>
        <v>0.24577337170877306</v>
      </c>
      <c r="Y335" s="351">
        <f t="shared" si="143"/>
        <v>0.24263937746508901</v>
      </c>
      <c r="Z335" s="351">
        <f t="shared" si="144"/>
        <v>0.13237394734036884</v>
      </c>
      <c r="AA335" s="351">
        <f t="shared" si="145"/>
        <v>7.3083892975162559E-2</v>
      </c>
      <c r="AB335" s="351">
        <f t="shared" si="146"/>
        <v>3.6861741818569452E-2</v>
      </c>
      <c r="AC335" s="351">
        <f t="shared" si="147"/>
        <v>2.6095299008634474E-2</v>
      </c>
      <c r="AD335" s="351">
        <f t="shared" si="148"/>
        <v>2.8568382901609638E-3</v>
      </c>
      <c r="AE335" s="127"/>
      <c r="AF335" s="335">
        <v>73</v>
      </c>
      <c r="AG335" s="335">
        <v>58</v>
      </c>
      <c r="AH335" s="335">
        <v>63</v>
      </c>
      <c r="AI335" s="335">
        <v>20</v>
      </c>
      <c r="AJ335" s="335">
        <v>11</v>
      </c>
      <c r="AK335" s="335">
        <v>5</v>
      </c>
      <c r="AL335" s="335">
        <v>2</v>
      </c>
      <c r="AM335" s="335">
        <v>-1</v>
      </c>
      <c r="AN335" s="172">
        <v>231</v>
      </c>
      <c r="AO335" s="124"/>
      <c r="AP335" s="335">
        <v>-2</v>
      </c>
      <c r="AQ335" s="335">
        <v>-14</v>
      </c>
      <c r="AR335" s="335">
        <v>3</v>
      </c>
      <c r="AS335" s="335">
        <v>9</v>
      </c>
      <c r="AT335" s="335">
        <v>-3</v>
      </c>
      <c r="AU335" s="335">
        <v>-6</v>
      </c>
      <c r="AV335" s="335">
        <v>-3</v>
      </c>
      <c r="AW335" s="335">
        <v>0</v>
      </c>
      <c r="AX335" s="336">
        <v>-16</v>
      </c>
      <c r="AY335" s="354">
        <f t="shared" si="150"/>
        <v>2</v>
      </c>
      <c r="AZ335" s="354">
        <f t="shared" si="150"/>
        <v>14</v>
      </c>
      <c r="BA335" s="354">
        <f t="shared" si="150"/>
        <v>-3</v>
      </c>
      <c r="BB335" s="354">
        <f t="shared" si="150"/>
        <v>-9</v>
      </c>
      <c r="BC335" s="354">
        <f t="shared" si="150"/>
        <v>3</v>
      </c>
      <c r="BD335" s="354">
        <f t="shared" si="150"/>
        <v>6</v>
      </c>
      <c r="BE335" s="354">
        <f t="shared" si="139"/>
        <v>3</v>
      </c>
      <c r="BF335" s="354">
        <f t="shared" si="139"/>
        <v>0</v>
      </c>
      <c r="BG335" s="354">
        <f t="shared" si="139"/>
        <v>16</v>
      </c>
      <c r="BH335" s="317"/>
      <c r="BI335" s="355">
        <f t="shared" si="152"/>
        <v>0.8</v>
      </c>
      <c r="BJ335" s="355">
        <f t="shared" si="153"/>
        <v>0.19999999999999996</v>
      </c>
      <c r="BK335" s="337">
        <v>258419.94666666701</v>
      </c>
      <c r="BL335" s="129">
        <f t="shared" si="154"/>
        <v>258419.94666666701</v>
      </c>
      <c r="BM335" s="340">
        <v>233931.70844444446</v>
      </c>
      <c r="BN335" s="129">
        <f t="shared" si="155"/>
        <v>233931.70844444446</v>
      </c>
      <c r="BO335" s="339">
        <v>261056.91466666671</v>
      </c>
      <c r="BP335" s="129">
        <f t="shared" si="156"/>
        <v>261056.91466666671</v>
      </c>
      <c r="BQ335" s="339">
        <v>501208.53333333333</v>
      </c>
      <c r="BR335" s="129">
        <f t="shared" si="157"/>
        <v>501208.53333333333</v>
      </c>
      <c r="BS335" s="339">
        <v>429989.69955555559</v>
      </c>
      <c r="BT335" s="129">
        <f t="shared" si="158"/>
        <v>429989.69955555559</v>
      </c>
      <c r="BU335" s="342">
        <v>673411.64800000004</v>
      </c>
      <c r="BV335" s="129">
        <f t="shared" si="159"/>
        <v>673411.64800000004</v>
      </c>
      <c r="BW335" s="343">
        <v>30729.318300444473</v>
      </c>
      <c r="BX335" s="345">
        <f t="shared" si="162"/>
        <v>30729.318300444473</v>
      </c>
      <c r="BY335" s="343">
        <v>138570.00354359249</v>
      </c>
      <c r="BZ335" s="129">
        <f t="shared" si="151"/>
        <v>138570.00354359249</v>
      </c>
      <c r="CA335" s="326"/>
      <c r="CB335" s="325"/>
    </row>
    <row r="336" spans="1:80" x14ac:dyDescent="0.25">
      <c r="A336" s="124" t="s">
        <v>1249</v>
      </c>
      <c r="B336" s="124" t="s">
        <v>1250</v>
      </c>
      <c r="C336" s="319"/>
      <c r="D336" s="319" t="s">
        <v>589</v>
      </c>
      <c r="E336" s="125" t="s">
        <v>443</v>
      </c>
      <c r="F336" s="331">
        <v>81303.555555555562</v>
      </c>
      <c r="G336" s="348">
        <f t="shared" si="160"/>
        <v>90629</v>
      </c>
      <c r="H336" s="332">
        <v>527</v>
      </c>
      <c r="I336" s="353">
        <f t="shared" si="161"/>
        <v>899</v>
      </c>
      <c r="J336" s="333">
        <v>385.56355555555547</v>
      </c>
      <c r="K336" s="334">
        <v>69</v>
      </c>
      <c r="L336" s="230"/>
      <c r="M336" s="332">
        <v>12598</v>
      </c>
      <c r="N336" s="332">
        <v>25114</v>
      </c>
      <c r="O336" s="332">
        <v>26524</v>
      </c>
      <c r="P336" s="332">
        <v>13288</v>
      </c>
      <c r="Q336" s="332">
        <v>7655</v>
      </c>
      <c r="R336" s="332">
        <v>3563</v>
      </c>
      <c r="S336" s="332">
        <v>1758</v>
      </c>
      <c r="T336" s="332">
        <v>129</v>
      </c>
      <c r="U336" s="332">
        <v>90629</v>
      </c>
      <c r="V336" s="124"/>
      <c r="W336" s="351">
        <f t="shared" si="141"/>
        <v>0.13900627834357657</v>
      </c>
      <c r="X336" s="351">
        <f t="shared" si="142"/>
        <v>0.27710776903640116</v>
      </c>
      <c r="Y336" s="351">
        <f t="shared" si="143"/>
        <v>0.29266570303103862</v>
      </c>
      <c r="Z336" s="351">
        <f t="shared" si="144"/>
        <v>0.14661973540478213</v>
      </c>
      <c r="AA336" s="351">
        <f t="shared" si="145"/>
        <v>8.4465237396418369E-2</v>
      </c>
      <c r="AB336" s="351">
        <f t="shared" si="146"/>
        <v>3.9314126824747046E-2</v>
      </c>
      <c r="AC336" s="351">
        <f t="shared" si="147"/>
        <v>1.93977645124629E-2</v>
      </c>
      <c r="AD336" s="351">
        <f t="shared" si="148"/>
        <v>1.423385450573216E-3</v>
      </c>
      <c r="AE336" s="127"/>
      <c r="AF336" s="335">
        <v>726</v>
      </c>
      <c r="AG336" s="335">
        <v>32</v>
      </c>
      <c r="AH336" s="335">
        <v>75</v>
      </c>
      <c r="AI336" s="335">
        <v>105</v>
      </c>
      <c r="AJ336" s="335">
        <v>45</v>
      </c>
      <c r="AK336" s="335">
        <v>70</v>
      </c>
      <c r="AL336" s="335">
        <v>11</v>
      </c>
      <c r="AM336" s="335">
        <v>3</v>
      </c>
      <c r="AN336" s="172">
        <v>1067</v>
      </c>
      <c r="AO336" s="124"/>
      <c r="AP336" s="335">
        <v>21</v>
      </c>
      <c r="AQ336" s="335">
        <v>55</v>
      </c>
      <c r="AR336" s="335">
        <v>44</v>
      </c>
      <c r="AS336" s="335">
        <v>30</v>
      </c>
      <c r="AT336" s="335">
        <v>9</v>
      </c>
      <c r="AU336" s="335">
        <v>9</v>
      </c>
      <c r="AV336" s="335">
        <v>-1</v>
      </c>
      <c r="AW336" s="335">
        <v>1</v>
      </c>
      <c r="AX336" s="336">
        <v>168</v>
      </c>
      <c r="AY336" s="354">
        <f t="shared" si="150"/>
        <v>-21</v>
      </c>
      <c r="AZ336" s="354">
        <f t="shared" si="150"/>
        <v>-55</v>
      </c>
      <c r="BA336" s="354">
        <f t="shared" si="150"/>
        <v>-44</v>
      </c>
      <c r="BB336" s="354">
        <f t="shared" si="150"/>
        <v>-30</v>
      </c>
      <c r="BC336" s="354">
        <f t="shared" si="150"/>
        <v>-9</v>
      </c>
      <c r="BD336" s="354">
        <f t="shared" si="150"/>
        <v>-9</v>
      </c>
      <c r="BE336" s="354">
        <f t="shared" si="139"/>
        <v>1</v>
      </c>
      <c r="BF336" s="354">
        <f t="shared" si="139"/>
        <v>-1</v>
      </c>
      <c r="BG336" s="354">
        <f t="shared" si="139"/>
        <v>-168</v>
      </c>
      <c r="BH336" s="317"/>
      <c r="BI336" s="355">
        <f t="shared" si="152"/>
        <v>1</v>
      </c>
      <c r="BJ336" s="355">
        <f t="shared" si="153"/>
        <v>0</v>
      </c>
      <c r="BK336" s="337">
        <v>714172.94666666654</v>
      </c>
      <c r="BL336" s="129">
        <f t="shared" si="154"/>
        <v>714172.94666666654</v>
      </c>
      <c r="BM336" s="340">
        <v>1116303.7044444443</v>
      </c>
      <c r="BN336" s="129">
        <f t="shared" si="155"/>
        <v>1116303.7044444443</v>
      </c>
      <c r="BO336" s="339">
        <v>602771.6944444445</v>
      </c>
      <c r="BP336" s="129">
        <f t="shared" si="156"/>
        <v>602771.6944444445</v>
      </c>
      <c r="BQ336" s="339">
        <v>558653.33333333326</v>
      </c>
      <c r="BR336" s="129">
        <f t="shared" si="157"/>
        <v>558653.33333333326</v>
      </c>
      <c r="BS336" s="339">
        <v>626980.03777777776</v>
      </c>
      <c r="BT336" s="129">
        <f t="shared" si="158"/>
        <v>626980.03777777776</v>
      </c>
      <c r="BU336" s="342">
        <v>1029194.8022222223</v>
      </c>
      <c r="BV336" s="129">
        <f t="shared" si="159"/>
        <v>1029194.8022222223</v>
      </c>
      <c r="BW336" s="343">
        <v>393689.97765333334</v>
      </c>
      <c r="BX336" s="345">
        <f t="shared" si="162"/>
        <v>393689.97765333334</v>
      </c>
      <c r="BY336" s="343">
        <v>1597091.4438830309</v>
      </c>
      <c r="BZ336" s="129">
        <f t="shared" si="151"/>
        <v>1597091.4438830309</v>
      </c>
      <c r="CA336" s="326"/>
      <c r="CB336" s="325"/>
    </row>
    <row r="337" spans="1:80" x14ac:dyDescent="0.25">
      <c r="A337" s="317"/>
      <c r="C337" s="317"/>
      <c r="D337" s="317"/>
      <c r="E337" s="318" t="s">
        <v>444</v>
      </c>
      <c r="F337" s="318"/>
      <c r="G337" s="124"/>
      <c r="H337" s="318"/>
      <c r="I337" s="126"/>
      <c r="J337" s="118"/>
      <c r="K337" s="118"/>
      <c r="L337" s="118"/>
      <c r="M337" s="326"/>
      <c r="N337" s="326"/>
      <c r="O337" s="326"/>
      <c r="P337" s="326"/>
      <c r="Q337" s="326"/>
      <c r="R337" s="326"/>
      <c r="S337" s="326"/>
      <c r="T337" s="326"/>
      <c r="U337" s="326"/>
      <c r="V337" s="124"/>
      <c r="W337" s="318"/>
      <c r="X337" s="318"/>
      <c r="Y337" s="318"/>
      <c r="Z337" s="318"/>
      <c r="AA337" s="318"/>
      <c r="AB337" s="318"/>
      <c r="AC337" s="318"/>
      <c r="AD337" s="318"/>
      <c r="AE337" s="318"/>
      <c r="AF337" s="288"/>
      <c r="AG337" s="288"/>
      <c r="AH337" s="288"/>
      <c r="AI337" s="288"/>
      <c r="AJ337" s="288"/>
      <c r="AK337" s="288"/>
      <c r="AL337" s="288"/>
      <c r="AM337" s="288"/>
      <c r="AN337" s="119"/>
      <c r="AO337" s="124"/>
      <c r="AP337" s="288">
        <v>0</v>
      </c>
      <c r="AQ337" s="288">
        <v>0</v>
      </c>
      <c r="AR337" s="288">
        <v>0</v>
      </c>
      <c r="AS337" s="288">
        <v>0</v>
      </c>
      <c r="AT337" s="288">
        <v>0</v>
      </c>
      <c r="AU337" s="288">
        <v>0</v>
      </c>
      <c r="AV337" s="288">
        <v>0</v>
      </c>
      <c r="AW337" s="288">
        <v>0</v>
      </c>
      <c r="AX337" s="118">
        <v>0</v>
      </c>
      <c r="AY337" s="318"/>
      <c r="AZ337" s="318"/>
      <c r="BA337" s="318"/>
      <c r="BB337" s="318"/>
      <c r="BC337" s="318"/>
      <c r="BD337" s="318"/>
      <c r="BE337" s="318"/>
      <c r="BF337" s="318"/>
      <c r="BG337" s="318"/>
      <c r="BH337" s="318"/>
      <c r="BI337" s="318"/>
      <c r="BJ337" s="318"/>
      <c r="BK337" s="140"/>
      <c r="BL337" s="110"/>
      <c r="BN337" s="110"/>
      <c r="BO337" s="323"/>
      <c r="BP337" s="142"/>
      <c r="BQ337" s="323"/>
      <c r="BR337" s="142"/>
      <c r="BS337" s="323"/>
      <c r="BT337" s="142"/>
      <c r="BU337" s="323"/>
      <c r="BV337" s="142"/>
      <c r="BX337" s="345"/>
      <c r="BY337" s="284"/>
      <c r="BZ337" s="129">
        <f>BY337</f>
        <v>0</v>
      </c>
      <c r="CA337" s="284"/>
      <c r="CB337" s="317"/>
    </row>
    <row r="338" spans="1:80" x14ac:dyDescent="0.25">
      <c r="A338" s="312" t="s">
        <v>1251</v>
      </c>
      <c r="B338" s="312"/>
      <c r="C338" s="319" t="s">
        <v>574</v>
      </c>
      <c r="D338" s="319" t="s">
        <v>554</v>
      </c>
      <c r="E338" s="319" t="s">
        <v>445</v>
      </c>
      <c r="F338" s="349">
        <f t="shared" ref="F338:F364" si="163">SUMIF(C$6:C$336,C338,F$6:F$336)</f>
        <v>250077.88888888888</v>
      </c>
      <c r="G338" s="349">
        <f t="shared" ref="G338:K347" ca="1" si="164">SUMIF($C$6:$U$336,$C338,G$6:G$336)</f>
        <v>222289</v>
      </c>
      <c r="H338" s="349">
        <f t="shared" ca="1" si="164"/>
        <v>1693</v>
      </c>
      <c r="I338" s="349">
        <f t="shared" ca="1" si="164"/>
        <v>2192</v>
      </c>
      <c r="J338" s="349">
        <f t="shared" ca="1" si="164"/>
        <v>1313.6884444444443</v>
      </c>
      <c r="K338" s="349">
        <f t="shared" ca="1" si="164"/>
        <v>443</v>
      </c>
      <c r="L338" s="151"/>
      <c r="M338" s="349">
        <f t="shared" ref="M338:U347" ca="1" si="165">SUMIF($C$6:$U$336,$C338,M$6:M$336)</f>
        <v>6310</v>
      </c>
      <c r="N338" s="349">
        <f t="shared" ca="1" si="165"/>
        <v>24025</v>
      </c>
      <c r="O338" s="349">
        <f t="shared" ca="1" si="165"/>
        <v>50892</v>
      </c>
      <c r="P338" s="349">
        <f t="shared" ca="1" si="165"/>
        <v>44056</v>
      </c>
      <c r="Q338" s="349">
        <f t="shared" ca="1" si="165"/>
        <v>34464</v>
      </c>
      <c r="R338" s="349">
        <f t="shared" ca="1" si="165"/>
        <v>27296</v>
      </c>
      <c r="S338" s="349">
        <f t="shared" ca="1" si="165"/>
        <v>29681</v>
      </c>
      <c r="T338" s="349">
        <f t="shared" ca="1" si="165"/>
        <v>5565</v>
      </c>
      <c r="U338" s="349">
        <f t="shared" ca="1" si="165"/>
        <v>222289</v>
      </c>
      <c r="V338" s="151"/>
      <c r="W338" s="350">
        <f ca="1">M338/U338</f>
        <v>2.8386469865805324E-2</v>
      </c>
      <c r="X338" s="350">
        <f t="shared" ref="X338:AD338" ca="1" si="166">N338/$U$338</f>
        <v>0.10808002195340301</v>
      </c>
      <c r="Y338" s="350">
        <f t="shared" ca="1" si="166"/>
        <v>0.22894520196680898</v>
      </c>
      <c r="Z338" s="350">
        <f t="shared" ca="1" si="166"/>
        <v>0.19819244317082715</v>
      </c>
      <c r="AA338" s="350">
        <f t="shared" ca="1" si="166"/>
        <v>0.15504141005627808</v>
      </c>
      <c r="AB338" s="350">
        <f t="shared" ca="1" si="166"/>
        <v>0.12279510007242823</v>
      </c>
      <c r="AC338" s="350">
        <f t="shared" ca="1" si="166"/>
        <v>0.13352437592503452</v>
      </c>
      <c r="AD338" s="350">
        <f t="shared" ca="1" si="166"/>
        <v>2.5034976989414683E-2</v>
      </c>
      <c r="AE338" s="127"/>
      <c r="AF338" s="349">
        <f t="shared" ref="AF338:AN347" ca="1" si="167">SUMIF($C$6:$AN$336,$C338,AF$6:AF$336)</f>
        <v>27</v>
      </c>
      <c r="AG338" s="349">
        <f t="shared" ca="1" si="167"/>
        <v>368</v>
      </c>
      <c r="AH338" s="349">
        <f t="shared" ca="1" si="167"/>
        <v>700</v>
      </c>
      <c r="AI338" s="349">
        <f t="shared" ca="1" si="167"/>
        <v>566</v>
      </c>
      <c r="AJ338" s="349">
        <f t="shared" ca="1" si="167"/>
        <v>332</v>
      </c>
      <c r="AK338" s="349">
        <f t="shared" ca="1" si="167"/>
        <v>207</v>
      </c>
      <c r="AL338" s="349">
        <f t="shared" ca="1" si="167"/>
        <v>157</v>
      </c>
      <c r="AM338" s="349">
        <f t="shared" ca="1" si="167"/>
        <v>45</v>
      </c>
      <c r="AN338" s="349">
        <f t="shared" ca="1" si="167"/>
        <v>2402</v>
      </c>
      <c r="AO338" s="124"/>
      <c r="AP338" s="319"/>
      <c r="AQ338" s="319"/>
      <c r="AR338" s="319"/>
      <c r="AS338" s="319"/>
      <c r="AT338" s="319"/>
      <c r="AU338" s="319"/>
      <c r="AV338" s="319"/>
      <c r="AW338" s="319"/>
      <c r="AX338" s="319"/>
      <c r="AY338" s="349">
        <f t="shared" ref="AY338:BG347" ca="1" si="168">SUMIF($C$6:$U$336,$C338,AY$6:AY$336)</f>
        <v>3</v>
      </c>
      <c r="AZ338" s="349">
        <f t="shared" ca="1" si="168"/>
        <v>-31</v>
      </c>
      <c r="BA338" s="349">
        <f t="shared" ca="1" si="168"/>
        <v>-22</v>
      </c>
      <c r="BB338" s="349">
        <f t="shared" ca="1" si="168"/>
        <v>-62</v>
      </c>
      <c r="BC338" s="349">
        <f t="shared" ca="1" si="168"/>
        <v>-45</v>
      </c>
      <c r="BD338" s="349">
        <f t="shared" ca="1" si="168"/>
        <v>-41</v>
      </c>
      <c r="BE338" s="349">
        <f t="shared" ca="1" si="168"/>
        <v>-21</v>
      </c>
      <c r="BF338" s="349">
        <f t="shared" ca="1" si="168"/>
        <v>9</v>
      </c>
      <c r="BG338" s="349">
        <f t="shared" ca="1" si="168"/>
        <v>-210</v>
      </c>
      <c r="BH338" s="317"/>
      <c r="BI338" s="356">
        <v>0</v>
      </c>
      <c r="BJ338" s="356">
        <v>1</v>
      </c>
      <c r="BK338" s="337">
        <v>417661.64400000003</v>
      </c>
      <c r="BL338" s="129">
        <f t="shared" ref="BL338:BL364" si="169">BK338</f>
        <v>417661.64400000003</v>
      </c>
      <c r="BM338" s="339">
        <v>602347.95555555564</v>
      </c>
      <c r="BN338" s="129">
        <f t="shared" ref="BN338:BN364" si="170">BM338</f>
        <v>602347.95555555564</v>
      </c>
      <c r="BO338" s="339">
        <v>627437.22</v>
      </c>
      <c r="BP338" s="129">
        <f t="shared" ref="BP338:BP364" si="171">BO338</f>
        <v>627437.22</v>
      </c>
      <c r="BQ338" s="339">
        <v>661033.33333333337</v>
      </c>
      <c r="BR338" s="129">
        <f t="shared" ref="BR338:BR364" si="172">BQ338</f>
        <v>661033.33333333337</v>
      </c>
      <c r="BS338" s="339">
        <v>582941.26800000016</v>
      </c>
      <c r="BT338" s="129">
        <f t="shared" ref="BT338:BT364" si="173">BS338</f>
        <v>582941.26800000016</v>
      </c>
      <c r="BU338" s="344">
        <v>724503.32888888882</v>
      </c>
      <c r="BV338" s="129">
        <f>BU338</f>
        <v>724503.32888888882</v>
      </c>
      <c r="BW338" s="343">
        <v>523685.67978666665</v>
      </c>
      <c r="BX338" s="346">
        <f>BW338</f>
        <v>523685.67978666665</v>
      </c>
      <c r="BY338" s="343">
        <v>430635.33905616589</v>
      </c>
      <c r="BZ338" s="129">
        <f>BY338</f>
        <v>430635.33905616589</v>
      </c>
      <c r="CA338" s="326"/>
      <c r="CB338" s="325"/>
    </row>
    <row r="339" spans="1:80" x14ac:dyDescent="0.25">
      <c r="A339" s="312" t="s">
        <v>1252</v>
      </c>
      <c r="B339" s="312"/>
      <c r="C339" s="319" t="s">
        <v>668</v>
      </c>
      <c r="D339" s="319" t="s">
        <v>578</v>
      </c>
      <c r="E339" s="319" t="s">
        <v>446</v>
      </c>
      <c r="F339" s="349">
        <f t="shared" si="163"/>
        <v>266077.88888888888</v>
      </c>
      <c r="G339" s="349">
        <f t="shared" ca="1" si="164"/>
        <v>283321</v>
      </c>
      <c r="H339" s="349">
        <f t="shared" ca="1" si="164"/>
        <v>2104</v>
      </c>
      <c r="I339" s="349">
        <f t="shared" ca="1" si="164"/>
        <v>3053</v>
      </c>
      <c r="J339" s="349">
        <f t="shared" ca="1" si="164"/>
        <v>1902.5773333333334</v>
      </c>
      <c r="K339" s="349">
        <f t="shared" ca="1" si="164"/>
        <v>898</v>
      </c>
      <c r="L339" s="317"/>
      <c r="M339" s="349">
        <f t="shared" ca="1" si="165"/>
        <v>40168</v>
      </c>
      <c r="N339" s="349">
        <f t="shared" ca="1" si="165"/>
        <v>61402</v>
      </c>
      <c r="O339" s="349">
        <f t="shared" ca="1" si="165"/>
        <v>74530</v>
      </c>
      <c r="P339" s="349">
        <f t="shared" ca="1" si="165"/>
        <v>45626</v>
      </c>
      <c r="Q339" s="349">
        <f t="shared" ca="1" si="165"/>
        <v>32569</v>
      </c>
      <c r="R339" s="349">
        <f t="shared" ca="1" si="165"/>
        <v>17693</v>
      </c>
      <c r="S339" s="349">
        <f t="shared" ca="1" si="165"/>
        <v>10195</v>
      </c>
      <c r="T339" s="349">
        <f t="shared" ca="1" si="165"/>
        <v>1138</v>
      </c>
      <c r="U339" s="349">
        <f t="shared" ca="1" si="165"/>
        <v>283321</v>
      </c>
      <c r="V339" s="124"/>
      <c r="W339" s="350">
        <f ca="1">M339/$U339</f>
        <v>0.14177558317244399</v>
      </c>
      <c r="X339" s="350">
        <f t="shared" ref="X339:AD339" ca="1" si="174">N339/$U339</f>
        <v>0.21672237497396946</v>
      </c>
      <c r="Y339" s="350">
        <f t="shared" ca="1" si="174"/>
        <v>0.26305850960571225</v>
      </c>
      <c r="Z339" s="350">
        <f t="shared" ca="1" si="174"/>
        <v>0.16103995115081479</v>
      </c>
      <c r="AA339" s="350">
        <f t="shared" ca="1" si="174"/>
        <v>0.11495441566279944</v>
      </c>
      <c r="AB339" s="350">
        <f t="shared" ca="1" si="174"/>
        <v>6.2448600703795341E-2</v>
      </c>
      <c r="AC339" s="350">
        <f t="shared" ca="1" si="174"/>
        <v>3.5983919300016591E-2</v>
      </c>
      <c r="AD339" s="350">
        <f t="shared" ca="1" si="174"/>
        <v>4.0166454304481486E-3</v>
      </c>
      <c r="AE339" s="127"/>
      <c r="AF339" s="349">
        <f t="shared" ca="1" si="167"/>
        <v>393</v>
      </c>
      <c r="AG339" s="349">
        <f t="shared" ca="1" si="167"/>
        <v>693</v>
      </c>
      <c r="AH339" s="349">
        <f t="shared" ca="1" si="167"/>
        <v>976</v>
      </c>
      <c r="AI339" s="349">
        <f t="shared" ca="1" si="167"/>
        <v>494</v>
      </c>
      <c r="AJ339" s="349">
        <f t="shared" ca="1" si="167"/>
        <v>383</v>
      </c>
      <c r="AK339" s="349">
        <f t="shared" ca="1" si="167"/>
        <v>194</v>
      </c>
      <c r="AL339" s="349">
        <f t="shared" ca="1" si="167"/>
        <v>164</v>
      </c>
      <c r="AM339" s="349">
        <f t="shared" ca="1" si="167"/>
        <v>2</v>
      </c>
      <c r="AN339" s="349">
        <f t="shared" ca="1" si="167"/>
        <v>3299</v>
      </c>
      <c r="AO339" s="124"/>
      <c r="AP339" s="319"/>
      <c r="AQ339" s="319"/>
      <c r="AR339" s="319"/>
      <c r="AS339" s="319"/>
      <c r="AT339" s="319"/>
      <c r="AU339" s="319"/>
      <c r="AV339" s="319"/>
      <c r="AW339" s="319"/>
      <c r="AX339" s="319"/>
      <c r="AY339" s="349">
        <f t="shared" ca="1" si="168"/>
        <v>-74</v>
      </c>
      <c r="AZ339" s="349">
        <f t="shared" ca="1" si="168"/>
        <v>-83</v>
      </c>
      <c r="BA339" s="349">
        <f t="shared" ca="1" si="168"/>
        <v>-35</v>
      </c>
      <c r="BB339" s="349">
        <f t="shared" ca="1" si="168"/>
        <v>10</v>
      </c>
      <c r="BC339" s="349">
        <f t="shared" ca="1" si="168"/>
        <v>-30</v>
      </c>
      <c r="BD339" s="349">
        <f t="shared" ca="1" si="168"/>
        <v>-30</v>
      </c>
      <c r="BE339" s="349">
        <f t="shared" ca="1" si="168"/>
        <v>-5</v>
      </c>
      <c r="BF339" s="349">
        <f t="shared" ca="1" si="168"/>
        <v>1</v>
      </c>
      <c r="BG339" s="349">
        <f t="shared" ca="1" si="168"/>
        <v>-246</v>
      </c>
      <c r="BH339" s="317"/>
      <c r="BI339" s="356">
        <v>0</v>
      </c>
      <c r="BJ339" s="356">
        <v>1</v>
      </c>
      <c r="BK339" s="337">
        <v>789300.23066666676</v>
      </c>
      <c r="BL339" s="129">
        <f t="shared" si="169"/>
        <v>789300.23066666676</v>
      </c>
      <c r="BM339" s="339">
        <v>847331.996888889</v>
      </c>
      <c r="BN339" s="129">
        <f t="shared" si="170"/>
        <v>847331.996888889</v>
      </c>
      <c r="BO339" s="339">
        <v>766153.56977777788</v>
      </c>
      <c r="BP339" s="129">
        <f t="shared" si="171"/>
        <v>766153.56977777788</v>
      </c>
      <c r="BQ339" s="339">
        <v>737134.21333333338</v>
      </c>
      <c r="BR339" s="129">
        <f t="shared" si="172"/>
        <v>737134.21333333338</v>
      </c>
      <c r="BS339" s="339">
        <v>1082030.9711111113</v>
      </c>
      <c r="BT339" s="129">
        <f t="shared" si="173"/>
        <v>1082030.9711111113</v>
      </c>
      <c r="BU339" s="344">
        <v>930871.66666666674</v>
      </c>
      <c r="BV339" s="129">
        <f t="shared" ref="BV339:BV364" si="175">BU339</f>
        <v>930871.66666666674</v>
      </c>
      <c r="BW339" s="343">
        <v>612481.73502222216</v>
      </c>
      <c r="BX339" s="346">
        <f t="shared" ref="BX339:BX364" si="176">BW339</f>
        <v>612481.73502222216</v>
      </c>
      <c r="BY339" s="343">
        <v>728240.86301132757</v>
      </c>
      <c r="BZ339" s="129">
        <f>BY339</f>
        <v>728240.86301132757</v>
      </c>
      <c r="CA339" s="326"/>
      <c r="CB339" s="325"/>
    </row>
    <row r="340" spans="1:80" x14ac:dyDescent="0.25">
      <c r="A340" s="312" t="s">
        <v>1253</v>
      </c>
      <c r="B340" s="312"/>
      <c r="C340" s="319" t="s">
        <v>558</v>
      </c>
      <c r="D340" s="319" t="s">
        <v>559</v>
      </c>
      <c r="E340" s="319" t="s">
        <v>447</v>
      </c>
      <c r="F340" s="349">
        <f t="shared" si="163"/>
        <v>206755.33333333334</v>
      </c>
      <c r="G340" s="349">
        <f t="shared" ca="1" si="164"/>
        <v>246569</v>
      </c>
      <c r="H340" s="349">
        <f t="shared" ca="1" si="164"/>
        <v>4751</v>
      </c>
      <c r="I340" s="349">
        <f t="shared" ca="1" si="164"/>
        <v>1187</v>
      </c>
      <c r="J340" s="349">
        <f t="shared" ca="1" si="164"/>
        <v>415.30711111111106</v>
      </c>
      <c r="K340" s="349">
        <f t="shared" ca="1" si="164"/>
        <v>285</v>
      </c>
      <c r="L340" s="317"/>
      <c r="M340" s="349">
        <f t="shared" ca="1" si="165"/>
        <v>92726</v>
      </c>
      <c r="N340" s="349">
        <f t="shared" ca="1" si="165"/>
        <v>48206</v>
      </c>
      <c r="O340" s="349">
        <f t="shared" ca="1" si="165"/>
        <v>41584</v>
      </c>
      <c r="P340" s="349">
        <f t="shared" ca="1" si="165"/>
        <v>31317</v>
      </c>
      <c r="Q340" s="349">
        <f t="shared" ca="1" si="165"/>
        <v>19361</v>
      </c>
      <c r="R340" s="349">
        <f t="shared" ca="1" si="165"/>
        <v>8728</v>
      </c>
      <c r="S340" s="349">
        <f t="shared" ca="1" si="165"/>
        <v>4241</v>
      </c>
      <c r="T340" s="349">
        <f t="shared" ca="1" si="165"/>
        <v>406</v>
      </c>
      <c r="U340" s="349">
        <f t="shared" ca="1" si="165"/>
        <v>246569</v>
      </c>
      <c r="V340" s="124"/>
      <c r="W340" s="350">
        <f t="shared" ref="W340:W364" ca="1" si="177">M340/$U340</f>
        <v>0.37606511767497131</v>
      </c>
      <c r="X340" s="350">
        <f t="shared" ref="X340:X364" ca="1" si="178">N340/$U340</f>
        <v>0.19550713998921193</v>
      </c>
      <c r="Y340" s="350">
        <f t="shared" ref="Y340:Y364" ca="1" si="179">O340/$U340</f>
        <v>0.16865056028941189</v>
      </c>
      <c r="Z340" s="350">
        <f t="shared" ref="Z340:Z364" ca="1" si="180">P340/$U340</f>
        <v>0.12701110034108098</v>
      </c>
      <c r="AA340" s="350">
        <f t="shared" ref="AA340:AA364" ca="1" si="181">Q340/$U340</f>
        <v>7.8521630861949396E-2</v>
      </c>
      <c r="AB340" s="350">
        <f t="shared" ref="AB340:AB364" ca="1" si="182">R340/$U340</f>
        <v>3.5397799398951206E-2</v>
      </c>
      <c r="AC340" s="350">
        <f t="shared" ref="AC340:AC364" ca="1" si="183">S340/$U340</f>
        <v>1.7200053534710366E-2</v>
      </c>
      <c r="AD340" s="350">
        <f t="shared" ref="AD340:AD364" ca="1" si="184">T340/$U340</f>
        <v>1.6465979097128999E-3</v>
      </c>
      <c r="AE340" s="127"/>
      <c r="AF340" s="349">
        <f t="shared" ca="1" si="167"/>
        <v>158</v>
      </c>
      <c r="AG340" s="349">
        <f t="shared" ca="1" si="167"/>
        <v>242</v>
      </c>
      <c r="AH340" s="349">
        <f t="shared" ca="1" si="167"/>
        <v>223</v>
      </c>
      <c r="AI340" s="349">
        <f t="shared" ca="1" si="167"/>
        <v>294</v>
      </c>
      <c r="AJ340" s="349">
        <f t="shared" ca="1" si="167"/>
        <v>223</v>
      </c>
      <c r="AK340" s="349">
        <f t="shared" ca="1" si="167"/>
        <v>102</v>
      </c>
      <c r="AL340" s="349">
        <f t="shared" ca="1" si="167"/>
        <v>-7</v>
      </c>
      <c r="AM340" s="349">
        <f t="shared" ca="1" si="167"/>
        <v>-5</v>
      </c>
      <c r="AN340" s="349">
        <f t="shared" ca="1" si="167"/>
        <v>1230</v>
      </c>
      <c r="AO340" s="124"/>
      <c r="AP340" s="319"/>
      <c r="AQ340" s="319"/>
      <c r="AR340" s="319"/>
      <c r="AS340" s="319"/>
      <c r="AT340" s="319"/>
      <c r="AU340" s="319"/>
      <c r="AV340" s="319"/>
      <c r="AW340" s="319"/>
      <c r="AX340" s="319"/>
      <c r="AY340" s="349">
        <f t="shared" ca="1" si="168"/>
        <v>-77</v>
      </c>
      <c r="AZ340" s="349">
        <f t="shared" ca="1" si="168"/>
        <v>56</v>
      </c>
      <c r="BA340" s="349">
        <f t="shared" ca="1" si="168"/>
        <v>4</v>
      </c>
      <c r="BB340" s="349">
        <f t="shared" ca="1" si="168"/>
        <v>-7</v>
      </c>
      <c r="BC340" s="349">
        <f t="shared" ca="1" si="168"/>
        <v>-24</v>
      </c>
      <c r="BD340" s="349">
        <f t="shared" ca="1" si="168"/>
        <v>7</v>
      </c>
      <c r="BE340" s="349">
        <f t="shared" ca="1" si="168"/>
        <v>-2</v>
      </c>
      <c r="BF340" s="349">
        <f t="shared" ca="1" si="168"/>
        <v>0</v>
      </c>
      <c r="BG340" s="349">
        <f t="shared" ca="1" si="168"/>
        <v>-43</v>
      </c>
      <c r="BH340" s="317"/>
      <c r="BI340" s="356">
        <v>0</v>
      </c>
      <c r="BJ340" s="356">
        <v>1</v>
      </c>
      <c r="BK340" s="337">
        <v>149199.14000000001</v>
      </c>
      <c r="BL340" s="129">
        <f t="shared" si="169"/>
        <v>149199.14000000001</v>
      </c>
      <c r="BM340" s="339">
        <v>172728.43422222222</v>
      </c>
      <c r="BN340" s="129">
        <f t="shared" si="170"/>
        <v>172728.43422222222</v>
      </c>
      <c r="BO340" s="339">
        <v>260479.23222222223</v>
      </c>
      <c r="BP340" s="129">
        <f t="shared" si="171"/>
        <v>260479.23222222223</v>
      </c>
      <c r="BQ340" s="339">
        <v>392898.45333333337</v>
      </c>
      <c r="BR340" s="129">
        <f t="shared" si="172"/>
        <v>392898.45333333337</v>
      </c>
      <c r="BS340" s="339">
        <v>349582.83511111111</v>
      </c>
      <c r="BT340" s="129">
        <f t="shared" si="173"/>
        <v>349582.83511111111</v>
      </c>
      <c r="BU340" s="344">
        <v>373410.99288888893</v>
      </c>
      <c r="BV340" s="129">
        <f t="shared" si="175"/>
        <v>373410.99288888893</v>
      </c>
      <c r="BW340" s="343">
        <v>285475.8322986667</v>
      </c>
      <c r="BX340" s="346">
        <f t="shared" si="176"/>
        <v>285475.8322986667</v>
      </c>
      <c r="BY340" s="343">
        <v>97064.080537852235</v>
      </c>
      <c r="BZ340" s="129">
        <f t="shared" ref="BZ340:BZ364" si="185">BY340</f>
        <v>97064.080537852235</v>
      </c>
      <c r="CA340" s="326"/>
      <c r="CB340" s="325"/>
    </row>
    <row r="341" spans="1:80" x14ac:dyDescent="0.25">
      <c r="A341" s="312" t="s">
        <v>1254</v>
      </c>
      <c r="B341" s="312"/>
      <c r="C341" s="319" t="s">
        <v>562</v>
      </c>
      <c r="D341" s="319" t="s">
        <v>563</v>
      </c>
      <c r="E341" s="319" t="s">
        <v>448</v>
      </c>
      <c r="F341" s="349">
        <f t="shared" si="163"/>
        <v>300189.44444444444</v>
      </c>
      <c r="G341" s="349">
        <f t="shared" ca="1" si="164"/>
        <v>360145</v>
      </c>
      <c r="H341" s="349">
        <f t="shared" ca="1" si="164"/>
        <v>4376</v>
      </c>
      <c r="I341" s="349">
        <f t="shared" ca="1" si="164"/>
        <v>2738</v>
      </c>
      <c r="J341" s="349">
        <f t="shared" ca="1" si="164"/>
        <v>1509.5111111111109</v>
      </c>
      <c r="K341" s="349">
        <f t="shared" ca="1" si="164"/>
        <v>630</v>
      </c>
      <c r="L341" s="317"/>
      <c r="M341" s="349">
        <f t="shared" ca="1" si="165"/>
        <v>134845</v>
      </c>
      <c r="N341" s="349">
        <f t="shared" ca="1" si="165"/>
        <v>81489</v>
      </c>
      <c r="O341" s="349">
        <f t="shared" ca="1" si="165"/>
        <v>60166</v>
      </c>
      <c r="P341" s="349">
        <f t="shared" ca="1" si="165"/>
        <v>39942</v>
      </c>
      <c r="Q341" s="349">
        <f t="shared" ca="1" si="165"/>
        <v>24256</v>
      </c>
      <c r="R341" s="349">
        <f t="shared" ca="1" si="165"/>
        <v>11992</v>
      </c>
      <c r="S341" s="349">
        <f t="shared" ca="1" si="165"/>
        <v>6908</v>
      </c>
      <c r="T341" s="349">
        <f t="shared" ca="1" si="165"/>
        <v>547</v>
      </c>
      <c r="U341" s="349">
        <f t="shared" ca="1" si="165"/>
        <v>360145</v>
      </c>
      <c r="V341" s="124"/>
      <c r="W341" s="350">
        <f t="shared" ca="1" si="177"/>
        <v>0.37441863693790001</v>
      </c>
      <c r="X341" s="350">
        <f t="shared" ca="1" si="178"/>
        <v>0.22626719793416541</v>
      </c>
      <c r="Y341" s="350">
        <f t="shared" ca="1" si="179"/>
        <v>0.1670604895250524</v>
      </c>
      <c r="Z341" s="350">
        <f t="shared" ca="1" si="180"/>
        <v>0.11090532979772036</v>
      </c>
      <c r="AA341" s="350">
        <f t="shared" ca="1" si="181"/>
        <v>6.7350650432464701E-2</v>
      </c>
      <c r="AB341" s="350">
        <f t="shared" ca="1" si="182"/>
        <v>3.3297699537686208E-2</v>
      </c>
      <c r="AC341" s="350">
        <f t="shared" ca="1" si="183"/>
        <v>1.9181163142623109E-2</v>
      </c>
      <c r="AD341" s="350">
        <f t="shared" ca="1" si="184"/>
        <v>1.5188326923877883E-3</v>
      </c>
      <c r="AE341" s="127"/>
      <c r="AF341" s="349">
        <f t="shared" ca="1" si="167"/>
        <v>470</v>
      </c>
      <c r="AG341" s="349">
        <f t="shared" ca="1" si="167"/>
        <v>767</v>
      </c>
      <c r="AH341" s="349">
        <f t="shared" ca="1" si="167"/>
        <v>609</v>
      </c>
      <c r="AI341" s="349">
        <f t="shared" ca="1" si="167"/>
        <v>467</v>
      </c>
      <c r="AJ341" s="349">
        <f t="shared" ca="1" si="167"/>
        <v>433</v>
      </c>
      <c r="AK341" s="349">
        <f t="shared" ca="1" si="167"/>
        <v>142</v>
      </c>
      <c r="AL341" s="349">
        <f t="shared" ca="1" si="167"/>
        <v>19</v>
      </c>
      <c r="AM341" s="349">
        <f t="shared" ca="1" si="167"/>
        <v>1</v>
      </c>
      <c r="AN341" s="349">
        <f t="shared" ca="1" si="167"/>
        <v>2908</v>
      </c>
      <c r="AO341" s="124"/>
      <c r="AP341" s="319"/>
      <c r="AQ341" s="319"/>
      <c r="AR341" s="319"/>
      <c r="AS341" s="319"/>
      <c r="AT341" s="319"/>
      <c r="AU341" s="319"/>
      <c r="AV341" s="319"/>
      <c r="AW341" s="319"/>
      <c r="AX341" s="319"/>
      <c r="AY341" s="349">
        <f t="shared" ca="1" si="168"/>
        <v>-65</v>
      </c>
      <c r="AZ341" s="349">
        <f t="shared" ca="1" si="168"/>
        <v>-20</v>
      </c>
      <c r="BA341" s="349">
        <f t="shared" ca="1" si="168"/>
        <v>-8</v>
      </c>
      <c r="BB341" s="349">
        <f t="shared" ca="1" si="168"/>
        <v>-34</v>
      </c>
      <c r="BC341" s="349">
        <f t="shared" ca="1" si="168"/>
        <v>-15</v>
      </c>
      <c r="BD341" s="349">
        <f t="shared" ca="1" si="168"/>
        <v>-30</v>
      </c>
      <c r="BE341" s="349">
        <f t="shared" ca="1" si="168"/>
        <v>6</v>
      </c>
      <c r="BF341" s="349">
        <f t="shared" ca="1" si="168"/>
        <v>-4</v>
      </c>
      <c r="BG341" s="349">
        <f t="shared" ca="1" si="168"/>
        <v>-170</v>
      </c>
      <c r="BH341" s="317"/>
      <c r="BI341" s="356">
        <v>0</v>
      </c>
      <c r="BJ341" s="356">
        <v>1</v>
      </c>
      <c r="BK341" s="337">
        <v>385071.3066666667</v>
      </c>
      <c r="BL341" s="129">
        <f t="shared" si="169"/>
        <v>385071.3066666667</v>
      </c>
      <c r="BM341" s="339">
        <v>454512.79666666663</v>
      </c>
      <c r="BN341" s="129">
        <f t="shared" si="170"/>
        <v>454512.79666666663</v>
      </c>
      <c r="BO341" s="339">
        <v>466257.15288888896</v>
      </c>
      <c r="BP341" s="129">
        <f t="shared" si="171"/>
        <v>466257.15288888896</v>
      </c>
      <c r="BQ341" s="339">
        <v>409782.63999999996</v>
      </c>
      <c r="BR341" s="129">
        <f t="shared" si="172"/>
        <v>409782.63999999996</v>
      </c>
      <c r="BS341" s="339">
        <v>508664.25955555565</v>
      </c>
      <c r="BT341" s="129">
        <f t="shared" si="173"/>
        <v>508664.25955555565</v>
      </c>
      <c r="BU341" s="344">
        <v>639828.88355555548</v>
      </c>
      <c r="BV341" s="129">
        <f t="shared" si="175"/>
        <v>639828.88355555548</v>
      </c>
      <c r="BW341" s="343">
        <v>472015.84339911112</v>
      </c>
      <c r="BX341" s="346">
        <f t="shared" si="176"/>
        <v>472015.84339911112</v>
      </c>
      <c r="BY341" s="343">
        <v>437435.6420169737</v>
      </c>
      <c r="BZ341" s="129">
        <f t="shared" si="185"/>
        <v>437435.6420169737</v>
      </c>
      <c r="CA341" s="326"/>
      <c r="CB341" s="325"/>
    </row>
    <row r="342" spans="1:80" x14ac:dyDescent="0.25">
      <c r="A342" s="312" t="s">
        <v>1255</v>
      </c>
      <c r="B342" s="312"/>
      <c r="C342" s="319" t="s">
        <v>757</v>
      </c>
      <c r="D342" s="319" t="s">
        <v>604</v>
      </c>
      <c r="E342" s="319" t="s">
        <v>449</v>
      </c>
      <c r="F342" s="349">
        <f t="shared" si="163"/>
        <v>348759.22222222225</v>
      </c>
      <c r="G342" s="349">
        <f t="shared" ca="1" si="164"/>
        <v>373182</v>
      </c>
      <c r="H342" s="349">
        <f t="shared" ca="1" si="164"/>
        <v>2384</v>
      </c>
      <c r="I342" s="349">
        <f t="shared" ca="1" si="164"/>
        <v>4251</v>
      </c>
      <c r="J342" s="349">
        <f t="shared" ca="1" si="164"/>
        <v>2744.9631111111107</v>
      </c>
      <c r="K342" s="349">
        <f t="shared" ca="1" si="164"/>
        <v>890</v>
      </c>
      <c r="L342" s="317"/>
      <c r="M342" s="349">
        <f t="shared" ca="1" si="165"/>
        <v>60112</v>
      </c>
      <c r="N342" s="349">
        <f t="shared" ca="1" si="165"/>
        <v>84965</v>
      </c>
      <c r="O342" s="349">
        <f t="shared" ca="1" si="165"/>
        <v>81012</v>
      </c>
      <c r="P342" s="349">
        <f t="shared" ca="1" si="165"/>
        <v>65315</v>
      </c>
      <c r="Q342" s="349">
        <f t="shared" ca="1" si="165"/>
        <v>44955</v>
      </c>
      <c r="R342" s="349">
        <f t="shared" ca="1" si="165"/>
        <v>22957</v>
      </c>
      <c r="S342" s="349">
        <f t="shared" ca="1" si="165"/>
        <v>12955</v>
      </c>
      <c r="T342" s="349">
        <f t="shared" ca="1" si="165"/>
        <v>911</v>
      </c>
      <c r="U342" s="349">
        <f t="shared" ca="1" si="165"/>
        <v>373182</v>
      </c>
      <c r="V342" s="124"/>
      <c r="W342" s="350">
        <f t="shared" ca="1" si="177"/>
        <v>0.1610795804727988</v>
      </c>
      <c r="X342" s="350">
        <f t="shared" ca="1" si="178"/>
        <v>0.22767711197217444</v>
      </c>
      <c r="Y342" s="350">
        <f t="shared" ca="1" si="179"/>
        <v>0.21708442529382446</v>
      </c>
      <c r="Z342" s="350">
        <f t="shared" ca="1" si="180"/>
        <v>0.17502183920982256</v>
      </c>
      <c r="AA342" s="350">
        <f t="shared" ca="1" si="181"/>
        <v>0.12046400951814396</v>
      </c>
      <c r="AB342" s="350">
        <f t="shared" ca="1" si="182"/>
        <v>6.1516900600779245E-2</v>
      </c>
      <c r="AC342" s="350">
        <f t="shared" ca="1" si="183"/>
        <v>3.4714964816095095E-2</v>
      </c>
      <c r="AD342" s="350">
        <f t="shared" ca="1" si="184"/>
        <v>2.4411681163614535E-3</v>
      </c>
      <c r="AE342" s="127"/>
      <c r="AF342" s="349">
        <f t="shared" ca="1" si="167"/>
        <v>538</v>
      </c>
      <c r="AG342" s="349">
        <f t="shared" ca="1" si="167"/>
        <v>665</v>
      </c>
      <c r="AH342" s="349">
        <f t="shared" ca="1" si="167"/>
        <v>1099</v>
      </c>
      <c r="AI342" s="349">
        <f t="shared" ca="1" si="167"/>
        <v>866</v>
      </c>
      <c r="AJ342" s="349">
        <f t="shared" ca="1" si="167"/>
        <v>610</v>
      </c>
      <c r="AK342" s="349">
        <f t="shared" ca="1" si="167"/>
        <v>318</v>
      </c>
      <c r="AL342" s="349">
        <f t="shared" ca="1" si="167"/>
        <v>93</v>
      </c>
      <c r="AM342" s="349">
        <f t="shared" ca="1" si="167"/>
        <v>-2</v>
      </c>
      <c r="AN342" s="349">
        <f t="shared" ca="1" si="167"/>
        <v>4187</v>
      </c>
      <c r="AO342" s="124"/>
      <c r="AP342" s="319"/>
      <c r="AQ342" s="319"/>
      <c r="AR342" s="319"/>
      <c r="AS342" s="319"/>
      <c r="AT342" s="319"/>
      <c r="AU342" s="319"/>
      <c r="AV342" s="319"/>
      <c r="AW342" s="319"/>
      <c r="AX342" s="319"/>
      <c r="AY342" s="349">
        <f t="shared" ca="1" si="168"/>
        <v>-8</v>
      </c>
      <c r="AZ342" s="349">
        <f t="shared" ca="1" si="168"/>
        <v>82</v>
      </c>
      <c r="BA342" s="349">
        <f t="shared" ca="1" si="168"/>
        <v>-20</v>
      </c>
      <c r="BB342" s="349">
        <f t="shared" ca="1" si="168"/>
        <v>2</v>
      </c>
      <c r="BC342" s="349">
        <f t="shared" ca="1" si="168"/>
        <v>-26</v>
      </c>
      <c r="BD342" s="349">
        <f t="shared" ca="1" si="168"/>
        <v>10</v>
      </c>
      <c r="BE342" s="349">
        <f t="shared" ca="1" si="168"/>
        <v>24</v>
      </c>
      <c r="BF342" s="349">
        <f t="shared" ca="1" si="168"/>
        <v>0</v>
      </c>
      <c r="BG342" s="349">
        <f t="shared" ca="1" si="168"/>
        <v>64</v>
      </c>
      <c r="BH342" s="317"/>
      <c r="BI342" s="356">
        <v>0</v>
      </c>
      <c r="BJ342" s="356">
        <v>1</v>
      </c>
      <c r="BK342" s="337">
        <v>633384.73066666676</v>
      </c>
      <c r="BL342" s="129">
        <f t="shared" si="169"/>
        <v>633384.73066666676</v>
      </c>
      <c r="BM342" s="339">
        <v>940177.77644444443</v>
      </c>
      <c r="BN342" s="129">
        <f t="shared" si="170"/>
        <v>940177.77644444443</v>
      </c>
      <c r="BO342" s="339">
        <v>718940.95088888891</v>
      </c>
      <c r="BP342" s="129">
        <f t="shared" si="171"/>
        <v>718940.95088888891</v>
      </c>
      <c r="BQ342" s="339">
        <v>841441.57333333336</v>
      </c>
      <c r="BR342" s="129">
        <f t="shared" si="172"/>
        <v>841441.57333333336</v>
      </c>
      <c r="BS342" s="339">
        <v>1129785.1706666667</v>
      </c>
      <c r="BT342" s="129">
        <f t="shared" si="173"/>
        <v>1129785.1706666667</v>
      </c>
      <c r="BU342" s="344">
        <v>1106314.7853333333</v>
      </c>
      <c r="BV342" s="129">
        <f t="shared" si="175"/>
        <v>1106314.7853333333</v>
      </c>
      <c r="BW342" s="343">
        <v>864078.95970844431</v>
      </c>
      <c r="BX342" s="346">
        <f t="shared" si="176"/>
        <v>864078.95970844431</v>
      </c>
      <c r="BY342" s="343">
        <v>708611.94085212355</v>
      </c>
      <c r="BZ342" s="129">
        <f t="shared" si="185"/>
        <v>708611.94085212355</v>
      </c>
      <c r="CA342" s="326"/>
      <c r="CB342" s="325"/>
    </row>
    <row r="343" spans="1:80" s="317" customFormat="1" x14ac:dyDescent="0.25">
      <c r="A343" s="312"/>
      <c r="B343" s="312"/>
      <c r="C343" s="319" t="s">
        <v>706</v>
      </c>
      <c r="D343" s="319"/>
      <c r="E343" s="319" t="s">
        <v>450</v>
      </c>
      <c r="F343" s="349">
        <f t="shared" si="163"/>
        <v>200500</v>
      </c>
      <c r="G343" s="349">
        <f t="shared" ca="1" si="164"/>
        <v>202081</v>
      </c>
      <c r="H343" s="349">
        <f t="shared" ca="1" si="164"/>
        <v>1391</v>
      </c>
      <c r="I343" s="349">
        <f t="shared" ca="1" si="164"/>
        <v>1496</v>
      </c>
      <c r="J343" s="349">
        <f t="shared" ca="1" si="164"/>
        <v>742.99999999999977</v>
      </c>
      <c r="K343" s="349">
        <f t="shared" ca="1" si="164"/>
        <v>273</v>
      </c>
      <c r="M343" s="349">
        <f t="shared" ca="1" si="165"/>
        <v>21635</v>
      </c>
      <c r="N343" s="349">
        <f t="shared" ca="1" si="165"/>
        <v>33097</v>
      </c>
      <c r="O343" s="349">
        <f t="shared" ca="1" si="165"/>
        <v>47217</v>
      </c>
      <c r="P343" s="349">
        <f t="shared" ca="1" si="165"/>
        <v>41625</v>
      </c>
      <c r="Q343" s="349">
        <f t="shared" ca="1" si="165"/>
        <v>32397</v>
      </c>
      <c r="R343" s="349">
        <f t="shared" ca="1" si="165"/>
        <v>16791</v>
      </c>
      <c r="S343" s="349">
        <f t="shared" ca="1" si="165"/>
        <v>8564</v>
      </c>
      <c r="T343" s="349">
        <f t="shared" ca="1" si="165"/>
        <v>755</v>
      </c>
      <c r="U343" s="349">
        <f t="shared" ca="1" si="165"/>
        <v>202081</v>
      </c>
      <c r="V343" s="124"/>
      <c r="W343" s="350">
        <f t="shared" ca="1" si="177"/>
        <v>0.10706102998302661</v>
      </c>
      <c r="X343" s="350">
        <f t="shared" ca="1" si="178"/>
        <v>0.16378086015013782</v>
      </c>
      <c r="Y343" s="350">
        <f t="shared" ca="1" si="179"/>
        <v>0.23365383187929592</v>
      </c>
      <c r="Z343" s="350">
        <f t="shared" ca="1" si="180"/>
        <v>0.20598175978939137</v>
      </c>
      <c r="AA343" s="350">
        <f t="shared" ca="1" si="181"/>
        <v>0.16031690262815407</v>
      </c>
      <c r="AB343" s="350">
        <f t="shared" ca="1" si="182"/>
        <v>8.3090443930898997E-2</v>
      </c>
      <c r="AC343" s="350">
        <f t="shared" ca="1" si="183"/>
        <v>4.2379046026098446E-2</v>
      </c>
      <c r="AD343" s="350">
        <f t="shared" ca="1" si="184"/>
        <v>3.7361256129967687E-3</v>
      </c>
      <c r="AE343" s="127"/>
      <c r="AF343" s="349">
        <f t="shared" ca="1" si="167"/>
        <v>149</v>
      </c>
      <c r="AG343" s="349">
        <f t="shared" ca="1" si="167"/>
        <v>195</v>
      </c>
      <c r="AH343" s="349">
        <f t="shared" ca="1" si="167"/>
        <v>349</v>
      </c>
      <c r="AI343" s="349">
        <f t="shared" ca="1" si="167"/>
        <v>292</v>
      </c>
      <c r="AJ343" s="349">
        <f t="shared" ca="1" si="167"/>
        <v>257</v>
      </c>
      <c r="AK343" s="349">
        <f t="shared" ca="1" si="167"/>
        <v>140</v>
      </c>
      <c r="AL343" s="349">
        <f t="shared" ca="1" si="167"/>
        <v>54</v>
      </c>
      <c r="AM343" s="349">
        <f t="shared" ca="1" si="167"/>
        <v>5</v>
      </c>
      <c r="AN343" s="349">
        <f t="shared" ca="1" si="167"/>
        <v>1441</v>
      </c>
      <c r="AO343" s="124"/>
      <c r="AP343" s="319"/>
      <c r="AQ343" s="319"/>
      <c r="AR343" s="319"/>
      <c r="AS343" s="319"/>
      <c r="AT343" s="319"/>
      <c r="AU343" s="319"/>
      <c r="AV343" s="319"/>
      <c r="AW343" s="319"/>
      <c r="AX343" s="319"/>
      <c r="AY343" s="349">
        <f t="shared" ca="1" si="168"/>
        <v>1</v>
      </c>
      <c r="AZ343" s="349">
        <f t="shared" ca="1" si="168"/>
        <v>-12</v>
      </c>
      <c r="BA343" s="349">
        <f t="shared" ca="1" si="168"/>
        <v>1</v>
      </c>
      <c r="BB343" s="349">
        <f t="shared" ca="1" si="168"/>
        <v>6</v>
      </c>
      <c r="BC343" s="349">
        <f t="shared" ca="1" si="168"/>
        <v>48</v>
      </c>
      <c r="BD343" s="349">
        <f t="shared" ca="1" si="168"/>
        <v>5</v>
      </c>
      <c r="BE343" s="349">
        <f t="shared" ca="1" si="168"/>
        <v>2</v>
      </c>
      <c r="BF343" s="349">
        <f t="shared" ca="1" si="168"/>
        <v>4</v>
      </c>
      <c r="BG343" s="349">
        <f t="shared" ca="1" si="168"/>
        <v>55</v>
      </c>
      <c r="BI343" s="356"/>
      <c r="BJ343" s="356"/>
      <c r="BK343" s="387">
        <v>267822.85066666669</v>
      </c>
      <c r="BL343" s="129">
        <f t="shared" si="169"/>
        <v>267822.85066666669</v>
      </c>
      <c r="BM343" s="339">
        <v>299678.38244444446</v>
      </c>
      <c r="BN343" s="129">
        <f t="shared" si="170"/>
        <v>299678.38244444446</v>
      </c>
      <c r="BO343" s="339">
        <v>313242.77622222225</v>
      </c>
      <c r="BP343" s="129">
        <f t="shared" si="171"/>
        <v>313242.77622222225</v>
      </c>
      <c r="BQ343" s="339">
        <v>383260.6933333333</v>
      </c>
      <c r="BR343" s="129">
        <f t="shared" si="172"/>
        <v>383260.6933333333</v>
      </c>
      <c r="BS343" s="339">
        <v>381755.44400000002</v>
      </c>
      <c r="BT343" s="129">
        <f t="shared" si="173"/>
        <v>381755.44400000002</v>
      </c>
      <c r="BU343" s="344">
        <v>367551.06266666669</v>
      </c>
      <c r="BV343" s="129">
        <f t="shared" si="175"/>
        <v>367551.06266666669</v>
      </c>
      <c r="BW343" s="343">
        <v>140532.87064533331</v>
      </c>
      <c r="BX343" s="346">
        <f t="shared" si="176"/>
        <v>140532.87064533331</v>
      </c>
      <c r="BY343" s="343">
        <v>111538.74263390004</v>
      </c>
      <c r="BZ343" s="129">
        <f t="shared" si="185"/>
        <v>111538.74263390004</v>
      </c>
      <c r="CA343" s="326"/>
      <c r="CB343" s="325"/>
    </row>
    <row r="344" spans="1:80" x14ac:dyDescent="0.25">
      <c r="A344" s="312" t="s">
        <v>1256</v>
      </c>
      <c r="B344" s="312"/>
      <c r="C344" s="319" t="s">
        <v>775</v>
      </c>
      <c r="D344" s="319" t="s">
        <v>554</v>
      </c>
      <c r="E344" s="319" t="s">
        <v>451</v>
      </c>
      <c r="F344" s="349">
        <f t="shared" si="163"/>
        <v>244373.44444444444</v>
      </c>
      <c r="G344" s="349">
        <f t="shared" ca="1" si="164"/>
        <v>251552</v>
      </c>
      <c r="H344" s="349">
        <f t="shared" ca="1" si="164"/>
        <v>2419</v>
      </c>
      <c r="I344" s="349">
        <f t="shared" ca="1" si="164"/>
        <v>750</v>
      </c>
      <c r="J344" s="349">
        <f t="shared" ca="1" si="164"/>
        <v>258.96133333333336</v>
      </c>
      <c r="K344" s="349">
        <f t="shared" ca="1" si="164"/>
        <v>388</v>
      </c>
      <c r="L344" s="317"/>
      <c r="M344" s="349">
        <f t="shared" ca="1" si="165"/>
        <v>36327</v>
      </c>
      <c r="N344" s="349">
        <f t="shared" ca="1" si="165"/>
        <v>46491</v>
      </c>
      <c r="O344" s="349">
        <f t="shared" ca="1" si="165"/>
        <v>58535</v>
      </c>
      <c r="P344" s="349">
        <f t="shared" ca="1" si="165"/>
        <v>47341</v>
      </c>
      <c r="Q344" s="349">
        <f t="shared" ca="1" si="165"/>
        <v>31003</v>
      </c>
      <c r="R344" s="349">
        <f t="shared" ca="1" si="165"/>
        <v>17284</v>
      </c>
      <c r="S344" s="349">
        <f t="shared" ca="1" si="165"/>
        <v>13043</v>
      </c>
      <c r="T344" s="349">
        <f t="shared" ca="1" si="165"/>
        <v>1528</v>
      </c>
      <c r="U344" s="349">
        <f t="shared" ca="1" si="165"/>
        <v>251552</v>
      </c>
      <c r="V344" s="124"/>
      <c r="W344" s="350">
        <f t="shared" ca="1" si="177"/>
        <v>0.14441149344867066</v>
      </c>
      <c r="X344" s="350">
        <f t="shared" ca="1" si="178"/>
        <v>0.18481665818598142</v>
      </c>
      <c r="Y344" s="350">
        <f t="shared" ca="1" si="179"/>
        <v>0.23269542679048466</v>
      </c>
      <c r="Z344" s="350">
        <f t="shared" ca="1" si="180"/>
        <v>0.18819568121104185</v>
      </c>
      <c r="AA344" s="350">
        <f t="shared" ca="1" si="181"/>
        <v>0.12324688334817453</v>
      </c>
      <c r="AB344" s="350">
        <f t="shared" ca="1" si="182"/>
        <v>6.8709451723699272E-2</v>
      </c>
      <c r="AC344" s="350">
        <f t="shared" ca="1" si="183"/>
        <v>5.1850114489250733E-2</v>
      </c>
      <c r="AD344" s="350">
        <f t="shared" ca="1" si="184"/>
        <v>6.0742908026968582E-3</v>
      </c>
      <c r="AE344" s="127"/>
      <c r="AF344" s="349">
        <f t="shared" ca="1" si="167"/>
        <v>189</v>
      </c>
      <c r="AG344" s="349">
        <f t="shared" ca="1" si="167"/>
        <v>195</v>
      </c>
      <c r="AH344" s="349">
        <f t="shared" ca="1" si="167"/>
        <v>230</v>
      </c>
      <c r="AI344" s="349">
        <f t="shared" ca="1" si="167"/>
        <v>233</v>
      </c>
      <c r="AJ344" s="349">
        <f t="shared" ca="1" si="167"/>
        <v>165</v>
      </c>
      <c r="AK344" s="349">
        <f t="shared" ca="1" si="167"/>
        <v>123</v>
      </c>
      <c r="AL344" s="349">
        <f t="shared" ca="1" si="167"/>
        <v>69</v>
      </c>
      <c r="AM344" s="349">
        <f t="shared" ca="1" si="167"/>
        <v>8</v>
      </c>
      <c r="AN344" s="349">
        <f t="shared" ca="1" si="167"/>
        <v>1212</v>
      </c>
      <c r="AO344" s="124"/>
      <c r="AP344" s="319"/>
      <c r="AQ344" s="319"/>
      <c r="AR344" s="319"/>
      <c r="AS344" s="319"/>
      <c r="AT344" s="319"/>
      <c r="AU344" s="319"/>
      <c r="AV344" s="319"/>
      <c r="AW344" s="319"/>
      <c r="AX344" s="319"/>
      <c r="AY344" s="349">
        <f t="shared" ca="1" si="168"/>
        <v>-229</v>
      </c>
      <c r="AZ344" s="349">
        <f t="shared" ca="1" si="168"/>
        <v>-69</v>
      </c>
      <c r="BA344" s="349">
        <f t="shared" ca="1" si="168"/>
        <v>-82</v>
      </c>
      <c r="BB344" s="349">
        <f t="shared" ca="1" si="168"/>
        <v>-55</v>
      </c>
      <c r="BC344" s="349">
        <f t="shared" ca="1" si="168"/>
        <v>-14</v>
      </c>
      <c r="BD344" s="349">
        <f t="shared" ca="1" si="168"/>
        <v>-12</v>
      </c>
      <c r="BE344" s="349">
        <f t="shared" ca="1" si="168"/>
        <v>2</v>
      </c>
      <c r="BF344" s="349">
        <f t="shared" ca="1" si="168"/>
        <v>-3</v>
      </c>
      <c r="BG344" s="349">
        <f t="shared" ca="1" si="168"/>
        <v>-462</v>
      </c>
      <c r="BH344" s="317"/>
      <c r="BI344" s="356">
        <v>0</v>
      </c>
      <c r="BJ344" s="356">
        <v>1</v>
      </c>
      <c r="BK344" s="337">
        <v>375156.68</v>
      </c>
      <c r="BL344" s="129">
        <f t="shared" si="169"/>
        <v>375156.68</v>
      </c>
      <c r="BM344" s="339">
        <v>455473.91333333333</v>
      </c>
      <c r="BN344" s="129">
        <f t="shared" si="170"/>
        <v>455473.91333333333</v>
      </c>
      <c r="BO344" s="339">
        <v>464777.89111111121</v>
      </c>
      <c r="BP344" s="129">
        <f t="shared" si="171"/>
        <v>464777.89111111121</v>
      </c>
      <c r="BQ344" s="339">
        <v>520879.30666666664</v>
      </c>
      <c r="BR344" s="129">
        <f t="shared" si="172"/>
        <v>520879.30666666664</v>
      </c>
      <c r="BS344" s="339">
        <v>458411.69288888888</v>
      </c>
      <c r="BT344" s="129">
        <f t="shared" si="173"/>
        <v>458411.69288888888</v>
      </c>
      <c r="BU344" s="344">
        <v>445227.41822222224</v>
      </c>
      <c r="BV344" s="129">
        <f t="shared" si="175"/>
        <v>445227.41822222224</v>
      </c>
      <c r="BW344" s="343">
        <v>188773.96475733331</v>
      </c>
      <c r="BX344" s="346">
        <f t="shared" si="176"/>
        <v>188773.96475733331</v>
      </c>
      <c r="BY344" s="343">
        <v>138295.90639448116</v>
      </c>
      <c r="BZ344" s="129">
        <f t="shared" si="185"/>
        <v>138295.90639448116</v>
      </c>
      <c r="CA344" s="326"/>
      <c r="CB344" s="325"/>
    </row>
    <row r="345" spans="1:80" x14ac:dyDescent="0.25">
      <c r="A345" s="312" t="s">
        <v>1257</v>
      </c>
      <c r="B345" s="312"/>
      <c r="C345" s="319" t="s">
        <v>596</v>
      </c>
      <c r="D345" s="319" t="s">
        <v>578</v>
      </c>
      <c r="E345" s="319" t="s">
        <v>452</v>
      </c>
      <c r="F345" s="349">
        <f t="shared" si="163"/>
        <v>621589.99999999988</v>
      </c>
      <c r="G345" s="349">
        <f t="shared" ca="1" si="164"/>
        <v>637394</v>
      </c>
      <c r="H345" s="349">
        <f t="shared" ca="1" si="164"/>
        <v>4787</v>
      </c>
      <c r="I345" s="349">
        <f t="shared" ca="1" si="164"/>
        <v>5965</v>
      </c>
      <c r="J345" s="349">
        <f t="shared" ca="1" si="164"/>
        <v>3779.9724444444446</v>
      </c>
      <c r="K345" s="349">
        <f t="shared" ca="1" si="164"/>
        <v>974</v>
      </c>
      <c r="L345" s="317"/>
      <c r="M345" s="349">
        <f t="shared" ca="1" si="165"/>
        <v>55075</v>
      </c>
      <c r="N345" s="349">
        <f t="shared" ca="1" si="165"/>
        <v>116669</v>
      </c>
      <c r="O345" s="349">
        <f t="shared" ca="1" si="165"/>
        <v>186288</v>
      </c>
      <c r="P345" s="349">
        <f t="shared" ca="1" si="165"/>
        <v>124940</v>
      </c>
      <c r="Q345" s="349">
        <f t="shared" ca="1" si="165"/>
        <v>77313</v>
      </c>
      <c r="R345" s="349">
        <f t="shared" ca="1" si="165"/>
        <v>44201</v>
      </c>
      <c r="S345" s="349">
        <f t="shared" ca="1" si="165"/>
        <v>29384</v>
      </c>
      <c r="T345" s="349">
        <f t="shared" ca="1" si="165"/>
        <v>3524</v>
      </c>
      <c r="U345" s="349">
        <f t="shared" ca="1" si="165"/>
        <v>637394</v>
      </c>
      <c r="V345" s="124"/>
      <c r="W345" s="350">
        <f t="shared" ca="1" si="177"/>
        <v>8.6406524065177903E-2</v>
      </c>
      <c r="X345" s="350">
        <f t="shared" ca="1" si="178"/>
        <v>0.18304063106963667</v>
      </c>
      <c r="Y345" s="350">
        <f t="shared" ca="1" si="179"/>
        <v>0.29226506681895342</v>
      </c>
      <c r="Z345" s="350">
        <f t="shared" ca="1" si="180"/>
        <v>0.19601690634050525</v>
      </c>
      <c r="AA345" s="350">
        <f t="shared" ca="1" si="181"/>
        <v>0.12129546246120923</v>
      </c>
      <c r="AB345" s="350">
        <f t="shared" ca="1" si="182"/>
        <v>6.9346432504855712E-2</v>
      </c>
      <c r="AC345" s="350">
        <f t="shared" ca="1" si="183"/>
        <v>4.6100214310144119E-2</v>
      </c>
      <c r="AD345" s="350">
        <f t="shared" ca="1" si="184"/>
        <v>5.5287624295176927E-3</v>
      </c>
      <c r="AE345" s="127"/>
      <c r="AF345" s="349">
        <f t="shared" ca="1" si="167"/>
        <v>574</v>
      </c>
      <c r="AG345" s="349">
        <f t="shared" ca="1" si="167"/>
        <v>1032</v>
      </c>
      <c r="AH345" s="349">
        <f t="shared" ca="1" si="167"/>
        <v>1265</v>
      </c>
      <c r="AI345" s="349">
        <f t="shared" ca="1" si="167"/>
        <v>1428</v>
      </c>
      <c r="AJ345" s="349">
        <f t="shared" ca="1" si="167"/>
        <v>1111</v>
      </c>
      <c r="AK345" s="349">
        <f t="shared" ca="1" si="167"/>
        <v>628</v>
      </c>
      <c r="AL345" s="349">
        <f t="shared" ca="1" si="167"/>
        <v>318</v>
      </c>
      <c r="AM345" s="349">
        <f t="shared" ca="1" si="167"/>
        <v>18</v>
      </c>
      <c r="AN345" s="349">
        <f t="shared" ca="1" si="167"/>
        <v>6374</v>
      </c>
      <c r="AO345" s="124"/>
      <c r="AP345" s="319"/>
      <c r="AQ345" s="319"/>
      <c r="AR345" s="319"/>
      <c r="AS345" s="319"/>
      <c r="AT345" s="319"/>
      <c r="AU345" s="319"/>
      <c r="AV345" s="319"/>
      <c r="AW345" s="319"/>
      <c r="AX345" s="319"/>
      <c r="AY345" s="349">
        <f t="shared" ca="1" si="168"/>
        <v>-89</v>
      </c>
      <c r="AZ345" s="349">
        <f t="shared" ca="1" si="168"/>
        <v>-178</v>
      </c>
      <c r="BA345" s="349">
        <f t="shared" ca="1" si="168"/>
        <v>-92</v>
      </c>
      <c r="BB345" s="349">
        <f t="shared" ca="1" si="168"/>
        <v>12</v>
      </c>
      <c r="BC345" s="349">
        <f t="shared" ca="1" si="168"/>
        <v>-22</v>
      </c>
      <c r="BD345" s="349">
        <f t="shared" ca="1" si="168"/>
        <v>-15</v>
      </c>
      <c r="BE345" s="349">
        <f t="shared" ca="1" si="168"/>
        <v>-23</v>
      </c>
      <c r="BF345" s="349">
        <f t="shared" ca="1" si="168"/>
        <v>-2</v>
      </c>
      <c r="BG345" s="349">
        <f t="shared" ca="1" si="168"/>
        <v>-409</v>
      </c>
      <c r="BH345" s="317"/>
      <c r="BI345" s="356">
        <v>0</v>
      </c>
      <c r="BJ345" s="356">
        <v>1</v>
      </c>
      <c r="BK345" s="337">
        <v>1010012.6133333335</v>
      </c>
      <c r="BL345" s="129">
        <f t="shared" si="169"/>
        <v>1010012.6133333335</v>
      </c>
      <c r="BM345" s="339">
        <v>1090656.8123218392</v>
      </c>
      <c r="BN345" s="129">
        <f t="shared" si="170"/>
        <v>1090656.8123218392</v>
      </c>
      <c r="BO345" s="339">
        <v>1397618.3231111113</v>
      </c>
      <c r="BP345" s="129">
        <f t="shared" si="171"/>
        <v>1397618.3231111113</v>
      </c>
      <c r="BQ345" s="339">
        <v>1239893.5466666666</v>
      </c>
      <c r="BR345" s="129">
        <f t="shared" si="172"/>
        <v>1239893.5466666666</v>
      </c>
      <c r="BS345" s="339">
        <v>1161357.9666666666</v>
      </c>
      <c r="BT345" s="129">
        <f t="shared" si="173"/>
        <v>1161357.9666666666</v>
      </c>
      <c r="BU345" s="344">
        <v>1570883.5800000003</v>
      </c>
      <c r="BV345" s="129">
        <f t="shared" si="175"/>
        <v>1570883.5800000003</v>
      </c>
      <c r="BW345" s="343">
        <v>1016511.5624746667</v>
      </c>
      <c r="BX345" s="346">
        <f t="shared" si="176"/>
        <v>1016511.5624746667</v>
      </c>
      <c r="BY345" s="343">
        <v>801961.74484914471</v>
      </c>
      <c r="BZ345" s="129">
        <f t="shared" si="185"/>
        <v>801961.74484914471</v>
      </c>
      <c r="CA345" s="326"/>
      <c r="CB345" s="325"/>
    </row>
    <row r="346" spans="1:80" x14ac:dyDescent="0.25">
      <c r="A346" s="312" t="s">
        <v>1258</v>
      </c>
      <c r="B346" s="312"/>
      <c r="C346" s="319" t="s">
        <v>688</v>
      </c>
      <c r="D346" s="319" t="s">
        <v>604</v>
      </c>
      <c r="E346" s="319" t="s">
        <v>453</v>
      </c>
      <c r="F346" s="349">
        <f t="shared" si="163"/>
        <v>269394.88888888888</v>
      </c>
      <c r="G346" s="349">
        <f t="shared" ca="1" si="164"/>
        <v>289282</v>
      </c>
      <c r="H346" s="349">
        <f t="shared" ca="1" si="164"/>
        <v>2815</v>
      </c>
      <c r="I346" s="349">
        <f t="shared" ca="1" si="164"/>
        <v>2506</v>
      </c>
      <c r="J346" s="349">
        <f t="shared" ca="1" si="164"/>
        <v>1500.3048888888889</v>
      </c>
      <c r="K346" s="349">
        <f t="shared" ca="1" si="164"/>
        <v>811</v>
      </c>
      <c r="L346" s="317"/>
      <c r="M346" s="349">
        <f t="shared" ca="1" si="165"/>
        <v>51050</v>
      </c>
      <c r="N346" s="349">
        <f t="shared" ca="1" si="165"/>
        <v>63483</v>
      </c>
      <c r="O346" s="349">
        <f t="shared" ca="1" si="165"/>
        <v>70678</v>
      </c>
      <c r="P346" s="349">
        <f t="shared" ca="1" si="165"/>
        <v>41999</v>
      </c>
      <c r="Q346" s="349">
        <f t="shared" ca="1" si="165"/>
        <v>30984</v>
      </c>
      <c r="R346" s="349">
        <f t="shared" ca="1" si="165"/>
        <v>17545</v>
      </c>
      <c r="S346" s="349">
        <f t="shared" ca="1" si="165"/>
        <v>12179</v>
      </c>
      <c r="T346" s="349">
        <f t="shared" ca="1" si="165"/>
        <v>1364</v>
      </c>
      <c r="U346" s="349">
        <f t="shared" ca="1" si="165"/>
        <v>289282</v>
      </c>
      <c r="V346" s="124"/>
      <c r="W346" s="350">
        <f t="shared" ca="1" si="177"/>
        <v>0.17647140160811942</v>
      </c>
      <c r="X346" s="350">
        <f t="shared" ca="1" si="178"/>
        <v>0.21945022503992645</v>
      </c>
      <c r="Y346" s="350">
        <f t="shared" ca="1" si="179"/>
        <v>0.24432214932142338</v>
      </c>
      <c r="Z346" s="350">
        <f ca="1">P346/$U346</f>
        <v>0.14518359248069357</v>
      </c>
      <c r="AA346" s="350">
        <f t="shared" ca="1" si="181"/>
        <v>0.10710656038052835</v>
      </c>
      <c r="AB346" s="350">
        <f ca="1">R346/$U346</f>
        <v>6.0650161434171498E-2</v>
      </c>
      <c r="AC346" s="350">
        <f t="shared" ca="1" si="183"/>
        <v>4.210078746690081E-2</v>
      </c>
      <c r="AD346" s="350">
        <f t="shared" ca="1" si="184"/>
        <v>4.7151222682365306E-3</v>
      </c>
      <c r="AE346" s="127"/>
      <c r="AF346" s="349">
        <f t="shared" ca="1" si="167"/>
        <v>341</v>
      </c>
      <c r="AG346" s="349">
        <f t="shared" ca="1" si="167"/>
        <v>510</v>
      </c>
      <c r="AH346" s="349">
        <f t="shared" ca="1" si="167"/>
        <v>688</v>
      </c>
      <c r="AI346" s="349">
        <f t="shared" ca="1" si="167"/>
        <v>517</v>
      </c>
      <c r="AJ346" s="349">
        <f t="shared" ca="1" si="167"/>
        <v>414</v>
      </c>
      <c r="AK346" s="349">
        <f t="shared" ca="1" si="167"/>
        <v>272</v>
      </c>
      <c r="AL346" s="349">
        <f t="shared" ca="1" si="167"/>
        <v>110</v>
      </c>
      <c r="AM346" s="349">
        <f t="shared" ca="1" si="167"/>
        <v>18</v>
      </c>
      <c r="AN346" s="349">
        <f t="shared" ca="1" si="167"/>
        <v>2870</v>
      </c>
      <c r="AO346" s="124"/>
      <c r="AP346" s="319"/>
      <c r="AQ346" s="319"/>
      <c r="AR346" s="319"/>
      <c r="AS346" s="319"/>
      <c r="AT346" s="319"/>
      <c r="AU346" s="319"/>
      <c r="AV346" s="319"/>
      <c r="AW346" s="319"/>
      <c r="AX346" s="319"/>
      <c r="AY346" s="349">
        <f t="shared" ca="1" si="168"/>
        <v>-133</v>
      </c>
      <c r="AZ346" s="349">
        <f t="shared" ca="1" si="168"/>
        <v>-74</v>
      </c>
      <c r="BA346" s="349">
        <f t="shared" ca="1" si="168"/>
        <v>-89</v>
      </c>
      <c r="BB346" s="349">
        <f t="shared" ca="1" si="168"/>
        <v>-4</v>
      </c>
      <c r="BC346" s="349">
        <f t="shared" ca="1" si="168"/>
        <v>-42</v>
      </c>
      <c r="BD346" s="349">
        <f t="shared" ca="1" si="168"/>
        <v>-3</v>
      </c>
      <c r="BE346" s="349">
        <f t="shared" ca="1" si="168"/>
        <v>-15</v>
      </c>
      <c r="BF346" s="349">
        <f t="shared" ca="1" si="168"/>
        <v>-4</v>
      </c>
      <c r="BG346" s="349">
        <f t="shared" ca="1" si="168"/>
        <v>-364</v>
      </c>
      <c r="BH346" s="317"/>
      <c r="BI346" s="356">
        <v>0</v>
      </c>
      <c r="BJ346" s="356">
        <v>1</v>
      </c>
      <c r="BK346" s="337">
        <v>589344.59866666677</v>
      </c>
      <c r="BL346" s="129">
        <f t="shared" si="169"/>
        <v>589344.59866666677</v>
      </c>
      <c r="BM346" s="339">
        <v>622315.94016858249</v>
      </c>
      <c r="BN346" s="129">
        <f t="shared" si="170"/>
        <v>622315.94016858249</v>
      </c>
      <c r="BO346" s="339">
        <v>607215.40755555569</v>
      </c>
      <c r="BP346" s="129">
        <f t="shared" si="171"/>
        <v>607215.40755555569</v>
      </c>
      <c r="BQ346" s="339">
        <v>726773.81333333335</v>
      </c>
      <c r="BR346" s="129">
        <f t="shared" si="172"/>
        <v>726773.81333333335</v>
      </c>
      <c r="BS346" s="339">
        <v>903757.84133333329</v>
      </c>
      <c r="BT346" s="129">
        <f t="shared" si="173"/>
        <v>903757.84133333329</v>
      </c>
      <c r="BU346" s="344">
        <v>1030190.3733333334</v>
      </c>
      <c r="BV346" s="129">
        <f t="shared" si="175"/>
        <v>1030190.3733333334</v>
      </c>
      <c r="BW346" s="343">
        <v>599805.92292977776</v>
      </c>
      <c r="BX346" s="346">
        <f t="shared" si="176"/>
        <v>599805.92292977776</v>
      </c>
      <c r="BY346" s="343">
        <v>854556.13107585802</v>
      </c>
      <c r="BZ346" s="129">
        <f t="shared" si="185"/>
        <v>854556.13107585802</v>
      </c>
      <c r="CA346" s="326"/>
      <c r="CB346" s="325"/>
    </row>
    <row r="347" spans="1:80" x14ac:dyDescent="0.25">
      <c r="A347" s="312" t="s">
        <v>1259</v>
      </c>
      <c r="B347" s="312"/>
      <c r="C347" s="319" t="s">
        <v>599</v>
      </c>
      <c r="D347" s="319" t="s">
        <v>554</v>
      </c>
      <c r="E347" s="319" t="s">
        <v>454</v>
      </c>
      <c r="F347" s="349">
        <f t="shared" si="163"/>
        <v>594015.11111111101</v>
      </c>
      <c r="G347" s="349">
        <f t="shared" ca="1" si="164"/>
        <v>594705</v>
      </c>
      <c r="H347" s="349">
        <f t="shared" ca="1" si="164"/>
        <v>3275</v>
      </c>
      <c r="I347" s="349">
        <f t="shared" ca="1" si="164"/>
        <v>6012</v>
      </c>
      <c r="J347" s="349">
        <f t="shared" ca="1" si="164"/>
        <v>3841.6133333333328</v>
      </c>
      <c r="K347" s="349">
        <f t="shared" ca="1" si="164"/>
        <v>1400</v>
      </c>
      <c r="L347" s="317"/>
      <c r="M347" s="349">
        <f t="shared" ca="1" si="165"/>
        <v>42362</v>
      </c>
      <c r="N347" s="349">
        <f t="shared" ca="1" si="165"/>
        <v>103108</v>
      </c>
      <c r="O347" s="349">
        <f t="shared" ca="1" si="165"/>
        <v>164325</v>
      </c>
      <c r="P347" s="349">
        <f t="shared" ca="1" si="165"/>
        <v>117750</v>
      </c>
      <c r="Q347" s="349">
        <f t="shared" ca="1" si="165"/>
        <v>84581</v>
      </c>
      <c r="R347" s="349">
        <f t="shared" ca="1" si="165"/>
        <v>49450</v>
      </c>
      <c r="S347" s="349">
        <f t="shared" ca="1" si="165"/>
        <v>29792</v>
      </c>
      <c r="T347" s="349">
        <f t="shared" ca="1" si="165"/>
        <v>3337</v>
      </c>
      <c r="U347" s="349">
        <f t="shared" ca="1" si="165"/>
        <v>594705</v>
      </c>
      <c r="V347" s="124"/>
      <c r="W347" s="350">
        <f t="shared" ca="1" si="177"/>
        <v>7.1231955339201791E-2</v>
      </c>
      <c r="X347" s="350">
        <f t="shared" ca="1" si="178"/>
        <v>0.17337671618701708</v>
      </c>
      <c r="Y347" s="350">
        <f t="shared" ca="1" si="179"/>
        <v>0.27631346634045451</v>
      </c>
      <c r="Z347" s="350">
        <f t="shared" ca="1" si="180"/>
        <v>0.19799732640552878</v>
      </c>
      <c r="AA347" s="350">
        <f t="shared" ca="1" si="181"/>
        <v>0.1422234553265905</v>
      </c>
      <c r="AB347" s="350">
        <f t="shared" ca="1" si="182"/>
        <v>8.3150469560538412E-2</v>
      </c>
      <c r="AC347" s="350">
        <f t="shared" ca="1" si="183"/>
        <v>5.0095425463044706E-2</v>
      </c>
      <c r="AD347" s="350">
        <f t="shared" ca="1" si="184"/>
        <v>5.6111853776242004E-3</v>
      </c>
      <c r="AE347" s="127"/>
      <c r="AF347" s="349">
        <f t="shared" ca="1" si="167"/>
        <v>307</v>
      </c>
      <c r="AG347" s="349">
        <f t="shared" ca="1" si="167"/>
        <v>1012</v>
      </c>
      <c r="AH347" s="349">
        <f t="shared" ca="1" si="167"/>
        <v>1689</v>
      </c>
      <c r="AI347" s="349">
        <f t="shared" ca="1" si="167"/>
        <v>1412</v>
      </c>
      <c r="AJ347" s="349">
        <f t="shared" ca="1" si="167"/>
        <v>742</v>
      </c>
      <c r="AK347" s="349">
        <f t="shared" ca="1" si="167"/>
        <v>593</v>
      </c>
      <c r="AL347" s="349">
        <f t="shared" ca="1" si="167"/>
        <v>321</v>
      </c>
      <c r="AM347" s="349">
        <f t="shared" ca="1" si="167"/>
        <v>33</v>
      </c>
      <c r="AN347" s="349">
        <f t="shared" ca="1" si="167"/>
        <v>6109</v>
      </c>
      <c r="AO347" s="124"/>
      <c r="AP347" s="319"/>
      <c r="AQ347" s="319"/>
      <c r="AR347" s="319"/>
      <c r="AS347" s="319"/>
      <c r="AT347" s="319"/>
      <c r="AU347" s="319"/>
      <c r="AV347" s="319"/>
      <c r="AW347" s="319"/>
      <c r="AX347" s="319"/>
      <c r="AY347" s="349">
        <f t="shared" ca="1" si="168"/>
        <v>42</v>
      </c>
      <c r="AZ347" s="349">
        <f t="shared" ca="1" si="168"/>
        <v>-61</v>
      </c>
      <c r="BA347" s="349">
        <f t="shared" ca="1" si="168"/>
        <v>-34</v>
      </c>
      <c r="BB347" s="349">
        <f t="shared" ca="1" si="168"/>
        <v>-7</v>
      </c>
      <c r="BC347" s="349">
        <f t="shared" ca="1" si="168"/>
        <v>-30</v>
      </c>
      <c r="BD347" s="349">
        <f t="shared" ca="1" si="168"/>
        <v>-8</v>
      </c>
      <c r="BE347" s="349">
        <f t="shared" ca="1" si="168"/>
        <v>6</v>
      </c>
      <c r="BF347" s="349">
        <f t="shared" ca="1" si="168"/>
        <v>-5</v>
      </c>
      <c r="BG347" s="349">
        <f t="shared" ca="1" si="168"/>
        <v>-97</v>
      </c>
      <c r="BH347" s="317"/>
      <c r="BI347" s="356">
        <v>0</v>
      </c>
      <c r="BJ347" s="356">
        <v>1</v>
      </c>
      <c r="BK347" s="337">
        <v>1024532.7440000001</v>
      </c>
      <c r="BL347" s="129">
        <f t="shared" si="169"/>
        <v>1024532.7440000001</v>
      </c>
      <c r="BM347" s="339">
        <v>1352704.0233333334</v>
      </c>
      <c r="BN347" s="129">
        <f t="shared" si="170"/>
        <v>1352704.0233333334</v>
      </c>
      <c r="BO347" s="339">
        <v>1219586.1002222225</v>
      </c>
      <c r="BP347" s="129">
        <f t="shared" si="171"/>
        <v>1219586.1002222225</v>
      </c>
      <c r="BQ347" s="339">
        <v>1319064.6666666667</v>
      </c>
      <c r="BR347" s="129">
        <f t="shared" si="172"/>
        <v>1319064.6666666667</v>
      </c>
      <c r="BS347" s="339">
        <v>1262476.8804444447</v>
      </c>
      <c r="BT347" s="129">
        <f t="shared" si="173"/>
        <v>1262476.8804444447</v>
      </c>
      <c r="BU347" s="344">
        <v>1447894.3764444448</v>
      </c>
      <c r="BV347" s="129">
        <f t="shared" si="175"/>
        <v>1447894.3764444448</v>
      </c>
      <c r="BW347" s="343">
        <v>946197.78494577773</v>
      </c>
      <c r="BX347" s="346">
        <f t="shared" si="176"/>
        <v>946197.78494577773</v>
      </c>
      <c r="BY347" s="343">
        <v>1106324.624364957</v>
      </c>
      <c r="BZ347" s="129">
        <f t="shared" si="185"/>
        <v>1106324.624364957</v>
      </c>
      <c r="CA347" s="326"/>
      <c r="CB347" s="325"/>
    </row>
    <row r="348" spans="1:80" x14ac:dyDescent="0.25">
      <c r="A348" s="312" t="s">
        <v>1260</v>
      </c>
      <c r="B348" s="312"/>
      <c r="C348" s="319" t="s">
        <v>656</v>
      </c>
      <c r="D348" s="319" t="s">
        <v>578</v>
      </c>
      <c r="E348" s="319" t="s">
        <v>455</v>
      </c>
      <c r="F348" s="349">
        <f t="shared" si="163"/>
        <v>524064.88888888882</v>
      </c>
      <c r="G348" s="349">
        <f t="shared" ref="G348:K357" ca="1" si="186">SUMIF($C$6:$U$336,$C348,G$6:G$336)</f>
        <v>492187</v>
      </c>
      <c r="H348" s="349">
        <f t="shared" ca="1" si="186"/>
        <v>3422</v>
      </c>
      <c r="I348" s="349">
        <f t="shared" ca="1" si="186"/>
        <v>3638</v>
      </c>
      <c r="J348" s="349">
        <f t="shared" ca="1" si="186"/>
        <v>1929.5582222222224</v>
      </c>
      <c r="K348" s="349">
        <f t="shared" ca="1" si="186"/>
        <v>939</v>
      </c>
      <c r="L348" s="317"/>
      <c r="M348" s="349">
        <f t="shared" ref="M348:U357" ca="1" si="187">SUMIF($C$6:$U$336,$C348,M$6:M$336)</f>
        <v>11410</v>
      </c>
      <c r="N348" s="349">
        <f t="shared" ca="1" si="187"/>
        <v>50599</v>
      </c>
      <c r="O348" s="349">
        <f t="shared" ca="1" si="187"/>
        <v>138900</v>
      </c>
      <c r="P348" s="349">
        <f t="shared" ca="1" si="187"/>
        <v>123990</v>
      </c>
      <c r="Q348" s="349">
        <f t="shared" ca="1" si="187"/>
        <v>75633</v>
      </c>
      <c r="R348" s="349">
        <f t="shared" ca="1" si="187"/>
        <v>45605</v>
      </c>
      <c r="S348" s="349">
        <f t="shared" ca="1" si="187"/>
        <v>39286</v>
      </c>
      <c r="T348" s="349">
        <f t="shared" ca="1" si="187"/>
        <v>6764</v>
      </c>
      <c r="U348" s="349">
        <f t="shared" ca="1" si="187"/>
        <v>492187</v>
      </c>
      <c r="V348" s="124"/>
      <c r="W348" s="350">
        <f t="shared" ca="1" si="177"/>
        <v>2.3182245772440151E-2</v>
      </c>
      <c r="X348" s="350">
        <f t="shared" ca="1" si="178"/>
        <v>0.10280442189655557</v>
      </c>
      <c r="Y348" s="350">
        <f t="shared" ca="1" si="179"/>
        <v>0.28220981049885513</v>
      </c>
      <c r="Z348" s="350">
        <f t="shared" ca="1" si="180"/>
        <v>0.25191644639131061</v>
      </c>
      <c r="AA348" s="350">
        <f t="shared" ca="1" si="181"/>
        <v>0.15366720372541331</v>
      </c>
      <c r="AB348" s="350">
        <f t="shared" ca="1" si="182"/>
        <v>9.2657871906409561E-2</v>
      </c>
      <c r="AC348" s="350">
        <f t="shared" ca="1" si="183"/>
        <v>7.981925568940261E-2</v>
      </c>
      <c r="AD348" s="350">
        <f t="shared" ca="1" si="184"/>
        <v>1.3742744119613074E-2</v>
      </c>
      <c r="AE348" s="127"/>
      <c r="AF348" s="349">
        <f t="shared" ref="AF348:AN357" ca="1" si="188">SUMIF($C$6:$AN$336,$C348,AF$6:AF$336)</f>
        <v>117</v>
      </c>
      <c r="AG348" s="349">
        <f t="shared" ca="1" si="188"/>
        <v>431</v>
      </c>
      <c r="AH348" s="349">
        <f t="shared" ca="1" si="188"/>
        <v>1318</v>
      </c>
      <c r="AI348" s="349">
        <f t="shared" ca="1" si="188"/>
        <v>929</v>
      </c>
      <c r="AJ348" s="349">
        <f t="shared" ca="1" si="188"/>
        <v>598</v>
      </c>
      <c r="AK348" s="349">
        <f t="shared" ca="1" si="188"/>
        <v>286</v>
      </c>
      <c r="AL348" s="349">
        <f t="shared" ca="1" si="188"/>
        <v>373</v>
      </c>
      <c r="AM348" s="349">
        <f t="shared" ca="1" si="188"/>
        <v>83</v>
      </c>
      <c r="AN348" s="349">
        <f t="shared" ca="1" si="188"/>
        <v>4135</v>
      </c>
      <c r="AO348" s="124"/>
      <c r="AP348" s="319"/>
      <c r="AQ348" s="319"/>
      <c r="AR348" s="319"/>
      <c r="AS348" s="319"/>
      <c r="AT348" s="319"/>
      <c r="AU348" s="319"/>
      <c r="AV348" s="319"/>
      <c r="AW348" s="319"/>
      <c r="AX348" s="319"/>
      <c r="AY348" s="349">
        <f t="shared" ref="AY348:BG357" ca="1" si="189">SUMIF($C$6:$U$336,$C348,AY$6:AY$336)</f>
        <v>15</v>
      </c>
      <c r="AZ348" s="349">
        <f t="shared" ca="1" si="189"/>
        <v>-79</v>
      </c>
      <c r="BA348" s="349">
        <f t="shared" ca="1" si="189"/>
        <v>-198</v>
      </c>
      <c r="BB348" s="349">
        <f t="shared" ca="1" si="189"/>
        <v>-162</v>
      </c>
      <c r="BC348" s="349">
        <f t="shared" ca="1" si="189"/>
        <v>-76</v>
      </c>
      <c r="BD348" s="349">
        <f t="shared" ca="1" si="189"/>
        <v>9</v>
      </c>
      <c r="BE348" s="349">
        <f t="shared" ca="1" si="189"/>
        <v>-5</v>
      </c>
      <c r="BF348" s="349">
        <f t="shared" ca="1" si="189"/>
        <v>-1</v>
      </c>
      <c r="BG348" s="349">
        <f t="shared" ca="1" si="189"/>
        <v>-497</v>
      </c>
      <c r="BH348" s="317"/>
      <c r="BI348" s="356">
        <v>0</v>
      </c>
      <c r="BJ348" s="356">
        <v>1</v>
      </c>
      <c r="BK348" s="337">
        <v>769886.75199999998</v>
      </c>
      <c r="BL348" s="129">
        <f t="shared" si="169"/>
        <v>769886.75199999998</v>
      </c>
      <c r="BM348" s="339">
        <v>1229839.8562222223</v>
      </c>
      <c r="BN348" s="129">
        <f t="shared" si="170"/>
        <v>1229839.8562222223</v>
      </c>
      <c r="BO348" s="339">
        <v>1114327.8255555555</v>
      </c>
      <c r="BP348" s="129">
        <f t="shared" si="171"/>
        <v>1114327.8255555555</v>
      </c>
      <c r="BQ348" s="339">
        <v>1190453.9466666668</v>
      </c>
      <c r="BR348" s="129">
        <f t="shared" si="172"/>
        <v>1190453.9466666668</v>
      </c>
      <c r="BS348" s="339">
        <v>1152066.0604444444</v>
      </c>
      <c r="BT348" s="129">
        <f t="shared" si="173"/>
        <v>1152066.0604444444</v>
      </c>
      <c r="BU348" s="344">
        <v>1178906.7453333335</v>
      </c>
      <c r="BV348" s="129">
        <f t="shared" si="175"/>
        <v>1178906.7453333335</v>
      </c>
      <c r="BW348" s="343">
        <v>727708.8608746666</v>
      </c>
      <c r="BX348" s="346">
        <f t="shared" si="176"/>
        <v>727708.8608746666</v>
      </c>
      <c r="BY348" s="343">
        <v>415702.93037252198</v>
      </c>
      <c r="BZ348" s="129">
        <f t="shared" si="185"/>
        <v>415702.93037252198</v>
      </c>
      <c r="CA348" s="326"/>
      <c r="CB348" s="325"/>
    </row>
    <row r="349" spans="1:80" x14ac:dyDescent="0.25">
      <c r="A349" s="312" t="s">
        <v>1261</v>
      </c>
      <c r="B349" s="312"/>
      <c r="C349" s="319" t="s">
        <v>456</v>
      </c>
      <c r="D349" s="319" t="s">
        <v>554</v>
      </c>
      <c r="E349" s="319" t="s">
        <v>456</v>
      </c>
      <c r="F349" s="349">
        <f t="shared" si="163"/>
        <v>649678.11111111124</v>
      </c>
      <c r="G349" s="349">
        <f t="shared" ca="1" si="186"/>
        <v>670393</v>
      </c>
      <c r="H349" s="349">
        <f t="shared" ca="1" si="186"/>
        <v>5028</v>
      </c>
      <c r="I349" s="349">
        <f t="shared" ca="1" si="186"/>
        <v>7806</v>
      </c>
      <c r="J349" s="349">
        <f t="shared" ca="1" si="186"/>
        <v>5379.7608888888899</v>
      </c>
      <c r="K349" s="349">
        <f t="shared" ca="1" si="186"/>
        <v>1280</v>
      </c>
      <c r="L349" s="317"/>
      <c r="M349" s="349">
        <f t="shared" ca="1" si="187"/>
        <v>67890</v>
      </c>
      <c r="N349" s="349">
        <f t="shared" ca="1" si="187"/>
        <v>126331</v>
      </c>
      <c r="O349" s="349">
        <f t="shared" ca="1" si="187"/>
        <v>184904</v>
      </c>
      <c r="P349" s="349">
        <f t="shared" ca="1" si="187"/>
        <v>132368</v>
      </c>
      <c r="Q349" s="349">
        <f t="shared" ca="1" si="187"/>
        <v>76645</v>
      </c>
      <c r="R349" s="349">
        <f t="shared" ca="1" si="187"/>
        <v>44328</v>
      </c>
      <c r="S349" s="349">
        <f t="shared" ca="1" si="187"/>
        <v>34404</v>
      </c>
      <c r="T349" s="349">
        <f t="shared" ca="1" si="187"/>
        <v>3523</v>
      </c>
      <c r="U349" s="349">
        <f t="shared" ca="1" si="187"/>
        <v>670393</v>
      </c>
      <c r="V349" s="124"/>
      <c r="W349" s="350">
        <f t="shared" ca="1" si="177"/>
        <v>0.10126895716393221</v>
      </c>
      <c r="X349" s="350">
        <f t="shared" ca="1" si="178"/>
        <v>0.18844319675175605</v>
      </c>
      <c r="Y349" s="350">
        <f t="shared" ca="1" si="179"/>
        <v>0.27581433577021242</v>
      </c>
      <c r="Z349" s="350">
        <f t="shared" ca="1" si="180"/>
        <v>0.19744836237848545</v>
      </c>
      <c r="AA349" s="350">
        <f t="shared" ca="1" si="181"/>
        <v>0.11432846106686675</v>
      </c>
      <c r="AB349" s="350">
        <f t="shared" ca="1" si="182"/>
        <v>6.6122408796034565E-2</v>
      </c>
      <c r="AC349" s="350">
        <f t="shared" ca="1" si="183"/>
        <v>5.1319151602119951E-2</v>
      </c>
      <c r="AD349" s="350">
        <f t="shared" ca="1" si="184"/>
        <v>5.2551264705926228E-3</v>
      </c>
      <c r="AE349" s="127"/>
      <c r="AF349" s="349">
        <f t="shared" ca="1" si="188"/>
        <v>966</v>
      </c>
      <c r="AG349" s="349">
        <f t="shared" ca="1" si="188"/>
        <v>958</v>
      </c>
      <c r="AH349" s="349">
        <f t="shared" ca="1" si="188"/>
        <v>1597</v>
      </c>
      <c r="AI349" s="349">
        <f t="shared" ca="1" si="188"/>
        <v>2219</v>
      </c>
      <c r="AJ349" s="349">
        <f t="shared" ca="1" si="188"/>
        <v>1285</v>
      </c>
      <c r="AK349" s="349">
        <f t="shared" ca="1" si="188"/>
        <v>605</v>
      </c>
      <c r="AL349" s="349">
        <f t="shared" ca="1" si="188"/>
        <v>382</v>
      </c>
      <c r="AM349" s="349">
        <f t="shared" ca="1" si="188"/>
        <v>44</v>
      </c>
      <c r="AN349" s="349">
        <f t="shared" ca="1" si="188"/>
        <v>8056</v>
      </c>
      <c r="AO349" s="124"/>
      <c r="AP349" s="319"/>
      <c r="AQ349" s="319"/>
      <c r="AR349" s="319"/>
      <c r="AS349" s="319"/>
      <c r="AT349" s="319"/>
      <c r="AU349" s="319"/>
      <c r="AV349" s="319"/>
      <c r="AW349" s="319"/>
      <c r="AX349" s="319"/>
      <c r="AY349" s="349">
        <f t="shared" ca="1" si="189"/>
        <v>-86</v>
      </c>
      <c r="AZ349" s="349">
        <f t="shared" ca="1" si="189"/>
        <v>-47</v>
      </c>
      <c r="BA349" s="349">
        <f t="shared" ca="1" si="189"/>
        <v>-77</v>
      </c>
      <c r="BB349" s="349">
        <f t="shared" ca="1" si="189"/>
        <v>18</v>
      </c>
      <c r="BC349" s="349">
        <f t="shared" ca="1" si="189"/>
        <v>-39</v>
      </c>
      <c r="BD349" s="349">
        <f t="shared" ca="1" si="189"/>
        <v>-19</v>
      </c>
      <c r="BE349" s="349">
        <f t="shared" ca="1" si="189"/>
        <v>0</v>
      </c>
      <c r="BF349" s="349">
        <f t="shared" ca="1" si="189"/>
        <v>0</v>
      </c>
      <c r="BG349" s="349">
        <f t="shared" ca="1" si="189"/>
        <v>-250</v>
      </c>
      <c r="BH349" s="317"/>
      <c r="BI349" s="356">
        <v>0</v>
      </c>
      <c r="BJ349" s="356">
        <v>1</v>
      </c>
      <c r="BK349" s="337">
        <v>1378612.8466666667</v>
      </c>
      <c r="BL349" s="129">
        <f t="shared" si="169"/>
        <v>1378612.8466666667</v>
      </c>
      <c r="BM349" s="339">
        <v>1459962.929777778</v>
      </c>
      <c r="BN349" s="129">
        <f t="shared" si="170"/>
        <v>1459962.929777778</v>
      </c>
      <c r="BO349" s="339">
        <v>1634734.1635555557</v>
      </c>
      <c r="BP349" s="129">
        <f t="shared" si="171"/>
        <v>1634734.1635555557</v>
      </c>
      <c r="BQ349" s="339">
        <v>1569711.9466666668</v>
      </c>
      <c r="BR349" s="129">
        <f t="shared" si="172"/>
        <v>1569711.9466666668</v>
      </c>
      <c r="BS349" s="339">
        <v>1282230.6920000003</v>
      </c>
      <c r="BT349" s="129">
        <f t="shared" si="173"/>
        <v>1282230.6920000003</v>
      </c>
      <c r="BU349" s="344">
        <v>1583557.4533333334</v>
      </c>
      <c r="BV349" s="129">
        <f t="shared" si="175"/>
        <v>1583557.4533333334</v>
      </c>
      <c r="BW349" s="343">
        <v>1314063.4151288888</v>
      </c>
      <c r="BX349" s="346">
        <f t="shared" si="176"/>
        <v>1314063.4151288888</v>
      </c>
      <c r="BY349" s="343">
        <v>1602502.7883149751</v>
      </c>
      <c r="BZ349" s="129">
        <f t="shared" si="185"/>
        <v>1602502.7883149751</v>
      </c>
      <c r="CA349" s="326"/>
      <c r="CB349" s="325"/>
    </row>
    <row r="350" spans="1:80" x14ac:dyDescent="0.25">
      <c r="A350" s="312" t="s">
        <v>1262</v>
      </c>
      <c r="B350" s="312"/>
      <c r="C350" s="319" t="s">
        <v>1263</v>
      </c>
      <c r="D350" s="319" t="s">
        <v>559</v>
      </c>
      <c r="E350" s="319" t="s">
        <v>457</v>
      </c>
      <c r="F350" s="349">
        <f t="shared" si="163"/>
        <v>459382.33333333349</v>
      </c>
      <c r="G350" s="349">
        <f t="shared" ca="1" si="186"/>
        <v>546172</v>
      </c>
      <c r="H350" s="349">
        <f t="shared" ca="1" si="186"/>
        <v>7519</v>
      </c>
      <c r="I350" s="349">
        <f t="shared" ca="1" si="186"/>
        <v>4217</v>
      </c>
      <c r="J350" s="349">
        <f t="shared" ca="1" si="186"/>
        <v>2308.6413333333326</v>
      </c>
      <c r="K350" s="349">
        <f t="shared" ca="1" si="186"/>
        <v>924</v>
      </c>
      <c r="L350" s="317"/>
      <c r="M350" s="349">
        <f t="shared" ca="1" si="187"/>
        <v>201816</v>
      </c>
      <c r="N350" s="349">
        <f t="shared" ca="1" si="187"/>
        <v>106596</v>
      </c>
      <c r="O350" s="349">
        <f t="shared" ca="1" si="187"/>
        <v>100701</v>
      </c>
      <c r="P350" s="349">
        <f t="shared" ca="1" si="187"/>
        <v>66198</v>
      </c>
      <c r="Q350" s="349">
        <f t="shared" ca="1" si="187"/>
        <v>40215</v>
      </c>
      <c r="R350" s="349">
        <f t="shared" ca="1" si="187"/>
        <v>19214</v>
      </c>
      <c r="S350" s="349">
        <f t="shared" ca="1" si="187"/>
        <v>10571</v>
      </c>
      <c r="T350" s="349">
        <f t="shared" ca="1" si="187"/>
        <v>861</v>
      </c>
      <c r="U350" s="349">
        <f t="shared" ca="1" si="187"/>
        <v>546172</v>
      </c>
      <c r="V350" s="124"/>
      <c r="W350" s="350">
        <f t="shared" ca="1" si="177"/>
        <v>0.36950997121785811</v>
      </c>
      <c r="X350" s="350">
        <f t="shared" ca="1" si="178"/>
        <v>0.19516928733073097</v>
      </c>
      <c r="Y350" s="350">
        <f t="shared" ca="1" si="179"/>
        <v>0.18437598412221792</v>
      </c>
      <c r="Z350" s="350">
        <f t="shared" ca="1" si="180"/>
        <v>0.12120357689519053</v>
      </c>
      <c r="AA350" s="350">
        <f t="shared" ca="1" si="181"/>
        <v>7.3630651150187118E-2</v>
      </c>
      <c r="AB350" s="350">
        <f t="shared" ca="1" si="182"/>
        <v>3.5179394037043274E-2</v>
      </c>
      <c r="AC350" s="350">
        <f t="shared" ca="1" si="183"/>
        <v>1.9354708773060503E-2</v>
      </c>
      <c r="AD350" s="350">
        <f t="shared" ca="1" si="184"/>
        <v>1.5764264737115781E-3</v>
      </c>
      <c r="AE350" s="127"/>
      <c r="AF350" s="349">
        <f t="shared" ca="1" si="188"/>
        <v>554</v>
      </c>
      <c r="AG350" s="349">
        <f t="shared" ca="1" si="188"/>
        <v>806</v>
      </c>
      <c r="AH350" s="349">
        <f t="shared" ca="1" si="188"/>
        <v>816</v>
      </c>
      <c r="AI350" s="349">
        <f t="shared" ca="1" si="188"/>
        <v>643</v>
      </c>
      <c r="AJ350" s="349">
        <f t="shared" ca="1" si="188"/>
        <v>751</v>
      </c>
      <c r="AK350" s="349">
        <f t="shared" ca="1" si="188"/>
        <v>325</v>
      </c>
      <c r="AL350" s="349">
        <f t="shared" ca="1" si="188"/>
        <v>87</v>
      </c>
      <c r="AM350" s="349">
        <f t="shared" ca="1" si="188"/>
        <v>-1</v>
      </c>
      <c r="AN350" s="349">
        <f t="shared" ca="1" si="188"/>
        <v>3981</v>
      </c>
      <c r="AO350" s="124"/>
      <c r="AP350" s="319"/>
      <c r="AQ350" s="319"/>
      <c r="AR350" s="319"/>
      <c r="AS350" s="319"/>
      <c r="AT350" s="319"/>
      <c r="AU350" s="319"/>
      <c r="AV350" s="319"/>
      <c r="AW350" s="319"/>
      <c r="AX350" s="319"/>
      <c r="AY350" s="349">
        <f t="shared" ca="1" si="189"/>
        <v>273</v>
      </c>
      <c r="AZ350" s="349">
        <f t="shared" ca="1" si="189"/>
        <v>-58</v>
      </c>
      <c r="BA350" s="349">
        <f t="shared" ca="1" si="189"/>
        <v>30</v>
      </c>
      <c r="BB350" s="349">
        <f t="shared" ca="1" si="189"/>
        <v>-7</v>
      </c>
      <c r="BC350" s="349">
        <f t="shared" ca="1" si="189"/>
        <v>-13</v>
      </c>
      <c r="BD350" s="349">
        <f t="shared" ca="1" si="189"/>
        <v>-8</v>
      </c>
      <c r="BE350" s="349">
        <f t="shared" ca="1" si="189"/>
        <v>12</v>
      </c>
      <c r="BF350" s="349">
        <f t="shared" ca="1" si="189"/>
        <v>7</v>
      </c>
      <c r="BG350" s="349">
        <f t="shared" ca="1" si="189"/>
        <v>236</v>
      </c>
      <c r="BH350" s="317"/>
      <c r="BI350" s="356">
        <v>0</v>
      </c>
      <c r="BJ350" s="356">
        <v>1</v>
      </c>
      <c r="BK350" s="337">
        <v>464868.06</v>
      </c>
      <c r="BL350" s="129">
        <f t="shared" si="169"/>
        <v>464868.06</v>
      </c>
      <c r="BM350" s="339">
        <v>566257.98111111089</v>
      </c>
      <c r="BN350" s="129">
        <f t="shared" si="170"/>
        <v>566257.98111111089</v>
      </c>
      <c r="BO350" s="339">
        <v>763092.95444444462</v>
      </c>
      <c r="BP350" s="129">
        <f t="shared" si="171"/>
        <v>763092.95444444462</v>
      </c>
      <c r="BQ350" s="339">
        <v>1069166.3466666667</v>
      </c>
      <c r="BR350" s="129">
        <f t="shared" si="172"/>
        <v>1069166.3466666667</v>
      </c>
      <c r="BS350" s="339">
        <v>1023228.9346666667</v>
      </c>
      <c r="BT350" s="129">
        <f t="shared" si="173"/>
        <v>1023228.9346666667</v>
      </c>
      <c r="BU350" s="344">
        <v>1207904.0057777779</v>
      </c>
      <c r="BV350" s="129">
        <f t="shared" si="175"/>
        <v>1207904.0057777779</v>
      </c>
      <c r="BW350" s="343">
        <v>763775.077742222</v>
      </c>
      <c r="BX350" s="346">
        <f t="shared" si="176"/>
        <v>763775.077742222</v>
      </c>
      <c r="BY350" s="343">
        <v>770473.85434153513</v>
      </c>
      <c r="BZ350" s="129">
        <f t="shared" si="185"/>
        <v>770473.85434153513</v>
      </c>
      <c r="CA350" s="326"/>
      <c r="CB350" s="325"/>
    </row>
    <row r="351" spans="1:80" x14ac:dyDescent="0.25">
      <c r="A351" s="312" t="s">
        <v>1264</v>
      </c>
      <c r="B351" s="312"/>
      <c r="C351" s="319" t="s">
        <v>614</v>
      </c>
      <c r="D351" s="319" t="s">
        <v>563</v>
      </c>
      <c r="E351" s="319" t="s">
        <v>458</v>
      </c>
      <c r="F351" s="349">
        <f t="shared" si="163"/>
        <v>268329.44444444444</v>
      </c>
      <c r="G351" s="349">
        <f t="shared" ca="1" si="186"/>
        <v>297315</v>
      </c>
      <c r="H351" s="349">
        <f t="shared" ca="1" si="186"/>
        <v>2186</v>
      </c>
      <c r="I351" s="349">
        <f t="shared" ca="1" si="186"/>
        <v>3648</v>
      </c>
      <c r="J351" s="349">
        <f t="shared" ca="1" si="186"/>
        <v>2479.2035555555553</v>
      </c>
      <c r="K351" s="349">
        <f t="shared" ca="1" si="186"/>
        <v>942</v>
      </c>
      <c r="L351" s="317"/>
      <c r="M351" s="349">
        <f t="shared" ca="1" si="187"/>
        <v>47997</v>
      </c>
      <c r="N351" s="349">
        <f t="shared" ca="1" si="187"/>
        <v>87399</v>
      </c>
      <c r="O351" s="349">
        <f t="shared" ca="1" si="187"/>
        <v>65267</v>
      </c>
      <c r="P351" s="349">
        <f t="shared" ca="1" si="187"/>
        <v>43650</v>
      </c>
      <c r="Q351" s="349">
        <f t="shared" ca="1" si="187"/>
        <v>29981</v>
      </c>
      <c r="R351" s="349">
        <f t="shared" ca="1" si="187"/>
        <v>13963</v>
      </c>
      <c r="S351" s="349">
        <f t="shared" ca="1" si="187"/>
        <v>8291</v>
      </c>
      <c r="T351" s="349">
        <f t="shared" ca="1" si="187"/>
        <v>767</v>
      </c>
      <c r="U351" s="349">
        <f t="shared" ca="1" si="187"/>
        <v>297315</v>
      </c>
      <c r="V351" s="124"/>
      <c r="W351" s="350">
        <f t="shared" ca="1" si="177"/>
        <v>0.16143484183441803</v>
      </c>
      <c r="X351" s="350">
        <f t="shared" ca="1" si="178"/>
        <v>0.29396095050703797</v>
      </c>
      <c r="Y351" s="350">
        <f t="shared" ca="1" si="179"/>
        <v>0.21952138304491869</v>
      </c>
      <c r="Z351" s="350">
        <f t="shared" ca="1" si="180"/>
        <v>0.14681398516724686</v>
      </c>
      <c r="AA351" s="350">
        <f t="shared" ca="1" si="181"/>
        <v>0.10083917730353328</v>
      </c>
      <c r="AB351" s="350">
        <f t="shared" ca="1" si="182"/>
        <v>4.6963658073087465E-2</v>
      </c>
      <c r="AC351" s="350">
        <f t="shared" ca="1" si="183"/>
        <v>2.7886248591561139E-2</v>
      </c>
      <c r="AD351" s="350">
        <f t="shared" ca="1" si="184"/>
        <v>2.5797554781965258E-3</v>
      </c>
      <c r="AE351" s="127"/>
      <c r="AF351" s="349">
        <f t="shared" ca="1" si="188"/>
        <v>408</v>
      </c>
      <c r="AG351" s="349">
        <f t="shared" ca="1" si="188"/>
        <v>1039</v>
      </c>
      <c r="AH351" s="349">
        <f t="shared" ca="1" si="188"/>
        <v>627</v>
      </c>
      <c r="AI351" s="349">
        <f t="shared" ca="1" si="188"/>
        <v>579</v>
      </c>
      <c r="AJ351" s="349">
        <f t="shared" ca="1" si="188"/>
        <v>658</v>
      </c>
      <c r="AK351" s="349">
        <f t="shared" ca="1" si="188"/>
        <v>246</v>
      </c>
      <c r="AL351" s="349">
        <f t="shared" ca="1" si="188"/>
        <v>74</v>
      </c>
      <c r="AM351" s="349">
        <f t="shared" ca="1" si="188"/>
        <v>7</v>
      </c>
      <c r="AN351" s="349">
        <f t="shared" ca="1" si="188"/>
        <v>3638</v>
      </c>
      <c r="AO351" s="124"/>
      <c r="AP351" s="319"/>
      <c r="AQ351" s="319"/>
      <c r="AR351" s="319"/>
      <c r="AS351" s="319"/>
      <c r="AT351" s="319"/>
      <c r="AU351" s="319"/>
      <c r="AV351" s="319"/>
      <c r="AW351" s="319"/>
      <c r="AX351" s="319"/>
      <c r="AY351" s="349">
        <f t="shared" ca="1" si="189"/>
        <v>-68</v>
      </c>
      <c r="AZ351" s="349">
        <f t="shared" ca="1" si="189"/>
        <v>60</v>
      </c>
      <c r="BA351" s="349">
        <f t="shared" ca="1" si="189"/>
        <v>6</v>
      </c>
      <c r="BB351" s="349">
        <f t="shared" ca="1" si="189"/>
        <v>3</v>
      </c>
      <c r="BC351" s="349">
        <f t="shared" ca="1" si="189"/>
        <v>0</v>
      </c>
      <c r="BD351" s="349">
        <f t="shared" ca="1" si="189"/>
        <v>22</v>
      </c>
      <c r="BE351" s="349">
        <f t="shared" ca="1" si="189"/>
        <v>-12</v>
      </c>
      <c r="BF351" s="349">
        <f t="shared" ca="1" si="189"/>
        <v>-1</v>
      </c>
      <c r="BG351" s="349">
        <f t="shared" ca="1" si="189"/>
        <v>10</v>
      </c>
      <c r="BH351" s="317"/>
      <c r="BI351" s="356">
        <v>0</v>
      </c>
      <c r="BJ351" s="356">
        <v>1</v>
      </c>
      <c r="BK351" s="337">
        <v>531296.05866666674</v>
      </c>
      <c r="BL351" s="129">
        <f t="shared" si="169"/>
        <v>531296.05866666674</v>
      </c>
      <c r="BM351" s="339">
        <v>543887.01377777779</v>
      </c>
      <c r="BN351" s="129">
        <f t="shared" si="170"/>
        <v>543887.01377777779</v>
      </c>
      <c r="BO351" s="339">
        <v>623030.66533333343</v>
      </c>
      <c r="BP351" s="129">
        <f t="shared" si="171"/>
        <v>623030.66533333343</v>
      </c>
      <c r="BQ351" s="339">
        <v>677831.62666666671</v>
      </c>
      <c r="BR351" s="129">
        <f t="shared" si="172"/>
        <v>677831.62666666671</v>
      </c>
      <c r="BS351" s="339">
        <v>788930.0293333336</v>
      </c>
      <c r="BT351" s="129">
        <f t="shared" si="173"/>
        <v>788930.0293333336</v>
      </c>
      <c r="BU351" s="344">
        <v>1005636.1902222222</v>
      </c>
      <c r="BV351" s="129">
        <f t="shared" si="175"/>
        <v>1005636.1902222222</v>
      </c>
      <c r="BW351" s="343">
        <v>807414.05113599985</v>
      </c>
      <c r="BX351" s="346">
        <f t="shared" si="176"/>
        <v>807414.05113599985</v>
      </c>
      <c r="BY351" s="343">
        <v>1038510.0449301108</v>
      </c>
      <c r="BZ351" s="129">
        <f t="shared" si="185"/>
        <v>1038510.0449301108</v>
      </c>
      <c r="CA351" s="326"/>
      <c r="CB351" s="325"/>
    </row>
    <row r="352" spans="1:80" x14ac:dyDescent="0.25">
      <c r="A352" s="312" t="s">
        <v>1265</v>
      </c>
      <c r="B352" s="312"/>
      <c r="C352" s="319" t="s">
        <v>625</v>
      </c>
      <c r="D352" s="319" t="s">
        <v>563</v>
      </c>
      <c r="E352" s="319" t="s">
        <v>459</v>
      </c>
      <c r="F352" s="349">
        <f t="shared" si="163"/>
        <v>279537.5555555555</v>
      </c>
      <c r="G352" s="349">
        <f t="shared" ca="1" si="186"/>
        <v>343065</v>
      </c>
      <c r="H352" s="349">
        <f t="shared" ca="1" si="186"/>
        <v>3351</v>
      </c>
      <c r="I352" s="349">
        <f t="shared" ca="1" si="186"/>
        <v>2995</v>
      </c>
      <c r="J352" s="349">
        <f t="shared" ca="1" si="186"/>
        <v>1400.4053333333334</v>
      </c>
      <c r="K352" s="349">
        <f t="shared" ca="1" si="186"/>
        <v>707</v>
      </c>
      <c r="L352" s="317"/>
      <c r="M352" s="349">
        <f t="shared" ca="1" si="187"/>
        <v>133942</v>
      </c>
      <c r="N352" s="349">
        <f t="shared" ca="1" si="187"/>
        <v>73274</v>
      </c>
      <c r="O352" s="349">
        <f t="shared" ca="1" si="187"/>
        <v>68169</v>
      </c>
      <c r="P352" s="349">
        <f t="shared" ca="1" si="187"/>
        <v>36889</v>
      </c>
      <c r="Q352" s="349">
        <f t="shared" ca="1" si="187"/>
        <v>19607</v>
      </c>
      <c r="R352" s="349">
        <f t="shared" ca="1" si="187"/>
        <v>7978</v>
      </c>
      <c r="S352" s="349">
        <f t="shared" ca="1" si="187"/>
        <v>2862</v>
      </c>
      <c r="T352" s="349">
        <f t="shared" ca="1" si="187"/>
        <v>344</v>
      </c>
      <c r="U352" s="349">
        <f t="shared" ca="1" si="187"/>
        <v>343065</v>
      </c>
      <c r="V352" s="124"/>
      <c r="W352" s="350">
        <f t="shared" ca="1" si="177"/>
        <v>0.39042747001297129</v>
      </c>
      <c r="X352" s="350">
        <f t="shared" ca="1" si="178"/>
        <v>0.21358634661070058</v>
      </c>
      <c r="Y352" s="350">
        <f t="shared" ca="1" si="179"/>
        <v>0.19870578461807528</v>
      </c>
      <c r="Z352" s="350">
        <f t="shared" ca="1" si="180"/>
        <v>0.10752772798157784</v>
      </c>
      <c r="AA352" s="350">
        <f t="shared" ca="1" si="181"/>
        <v>5.7152434669814761E-2</v>
      </c>
      <c r="AB352" s="350">
        <f t="shared" ca="1" si="182"/>
        <v>2.3255068281520994E-2</v>
      </c>
      <c r="AC352" s="350">
        <f t="shared" ca="1" si="183"/>
        <v>8.342442394298457E-3</v>
      </c>
      <c r="AD352" s="350">
        <f t="shared" ca="1" si="184"/>
        <v>1.0027254310407648E-3</v>
      </c>
      <c r="AE352" s="127"/>
      <c r="AF352" s="349">
        <f t="shared" ca="1" si="188"/>
        <v>1087</v>
      </c>
      <c r="AG352" s="349">
        <f t="shared" ca="1" si="188"/>
        <v>972</v>
      </c>
      <c r="AH352" s="349">
        <f t="shared" ca="1" si="188"/>
        <v>435</v>
      </c>
      <c r="AI352" s="349">
        <f t="shared" ca="1" si="188"/>
        <v>431</v>
      </c>
      <c r="AJ352" s="349">
        <f t="shared" ca="1" si="188"/>
        <v>240</v>
      </c>
      <c r="AK352" s="349">
        <f t="shared" ca="1" si="188"/>
        <v>85</v>
      </c>
      <c r="AL352" s="349">
        <f t="shared" ca="1" si="188"/>
        <v>28</v>
      </c>
      <c r="AM352" s="349">
        <f t="shared" ca="1" si="188"/>
        <v>0</v>
      </c>
      <c r="AN352" s="349">
        <f t="shared" ca="1" si="188"/>
        <v>3278</v>
      </c>
      <c r="AO352" s="124"/>
      <c r="AP352" s="319"/>
      <c r="AQ352" s="319"/>
      <c r="AR352" s="319"/>
      <c r="AS352" s="319"/>
      <c r="AT352" s="319"/>
      <c r="AU352" s="319"/>
      <c r="AV352" s="319"/>
      <c r="AW352" s="319"/>
      <c r="AX352" s="319"/>
      <c r="AY352" s="349">
        <f t="shared" ca="1" si="189"/>
        <v>-67</v>
      </c>
      <c r="AZ352" s="349">
        <f t="shared" ca="1" si="189"/>
        <v>-95</v>
      </c>
      <c r="BA352" s="349">
        <f t="shared" ca="1" si="189"/>
        <v>-67</v>
      </c>
      <c r="BB352" s="349">
        <f t="shared" ca="1" si="189"/>
        <v>-20</v>
      </c>
      <c r="BC352" s="349">
        <f t="shared" ca="1" si="189"/>
        <v>-21</v>
      </c>
      <c r="BD352" s="349">
        <f t="shared" ca="1" si="189"/>
        <v>-10</v>
      </c>
      <c r="BE352" s="349">
        <f t="shared" ca="1" si="189"/>
        <v>-5</v>
      </c>
      <c r="BF352" s="349">
        <f t="shared" ca="1" si="189"/>
        <v>2</v>
      </c>
      <c r="BG352" s="349">
        <f t="shared" ca="1" si="189"/>
        <v>-283</v>
      </c>
      <c r="BH352" s="317"/>
      <c r="BI352" s="356">
        <v>0</v>
      </c>
      <c r="BJ352" s="356">
        <v>1</v>
      </c>
      <c r="BK352" s="337">
        <v>784950.58800000011</v>
      </c>
      <c r="BL352" s="129">
        <f t="shared" si="169"/>
        <v>784950.58800000011</v>
      </c>
      <c r="BM352" s="339">
        <v>710219.7162222222</v>
      </c>
      <c r="BN352" s="129">
        <f t="shared" si="170"/>
        <v>710219.7162222222</v>
      </c>
      <c r="BO352" s="339">
        <v>543538.92644444446</v>
      </c>
      <c r="BP352" s="129">
        <f t="shared" si="171"/>
        <v>543538.92644444446</v>
      </c>
      <c r="BQ352" s="339">
        <v>769293.54666666663</v>
      </c>
      <c r="BR352" s="129">
        <f t="shared" si="172"/>
        <v>769293.54666666663</v>
      </c>
      <c r="BS352" s="339">
        <v>716150.88622222224</v>
      </c>
      <c r="BT352" s="129">
        <f t="shared" si="173"/>
        <v>716150.88622222224</v>
      </c>
      <c r="BU352" s="344">
        <v>759534.41511111101</v>
      </c>
      <c r="BV352" s="129">
        <f t="shared" si="175"/>
        <v>759534.41511111101</v>
      </c>
      <c r="BW352" s="343">
        <v>512082.1104960001</v>
      </c>
      <c r="BX352" s="346">
        <f t="shared" si="176"/>
        <v>512082.1104960001</v>
      </c>
      <c r="BY352" s="343">
        <v>354575.25326910458</v>
      </c>
      <c r="BZ352" s="129">
        <f t="shared" si="185"/>
        <v>354575.25326910458</v>
      </c>
      <c r="CA352" s="326"/>
      <c r="CB352" s="325"/>
    </row>
    <row r="353" spans="1:80" x14ac:dyDescent="0.25">
      <c r="A353" s="312" t="s">
        <v>1266</v>
      </c>
      <c r="B353" s="312"/>
      <c r="C353" s="319" t="s">
        <v>638</v>
      </c>
      <c r="D353" s="319" t="s">
        <v>578</v>
      </c>
      <c r="E353" s="319" t="s">
        <v>460</v>
      </c>
      <c r="F353" s="349">
        <f t="shared" si="163"/>
        <v>359527.55555555556</v>
      </c>
      <c r="G353" s="349">
        <f t="shared" ca="1" si="186"/>
        <v>421958</v>
      </c>
      <c r="H353" s="349">
        <f t="shared" ca="1" si="186"/>
        <v>3351</v>
      </c>
      <c r="I353" s="349">
        <f t="shared" ca="1" si="186"/>
        <v>3821</v>
      </c>
      <c r="J353" s="349">
        <f t="shared" ca="1" si="186"/>
        <v>2231.3715555555555</v>
      </c>
      <c r="K353" s="349">
        <f t="shared" ca="1" si="186"/>
        <v>866</v>
      </c>
      <c r="L353" s="317"/>
      <c r="M353" s="349">
        <f t="shared" ca="1" si="187"/>
        <v>111000</v>
      </c>
      <c r="N353" s="349">
        <f t="shared" ca="1" si="187"/>
        <v>116063</v>
      </c>
      <c r="O353" s="349">
        <f t="shared" ca="1" si="187"/>
        <v>91421</v>
      </c>
      <c r="P353" s="349">
        <f t="shared" ca="1" si="187"/>
        <v>54114</v>
      </c>
      <c r="Q353" s="349">
        <f t="shared" ca="1" si="187"/>
        <v>30016</v>
      </c>
      <c r="R353" s="349">
        <f t="shared" ca="1" si="187"/>
        <v>12786</v>
      </c>
      <c r="S353" s="349">
        <f t="shared" ca="1" si="187"/>
        <v>6016</v>
      </c>
      <c r="T353" s="349">
        <f t="shared" ca="1" si="187"/>
        <v>542</v>
      </c>
      <c r="U353" s="349">
        <f t="shared" ca="1" si="187"/>
        <v>421958</v>
      </c>
      <c r="V353" s="124"/>
      <c r="W353" s="350">
        <f t="shared" ca="1" si="177"/>
        <v>0.26305935661843122</v>
      </c>
      <c r="X353" s="350">
        <f t="shared" ca="1" si="178"/>
        <v>0.27505818114599084</v>
      </c>
      <c r="Y353" s="350">
        <f t="shared" ca="1" si="179"/>
        <v>0.2166590039766991</v>
      </c>
      <c r="Z353" s="350">
        <f t="shared" ca="1" si="180"/>
        <v>0.12824499120765573</v>
      </c>
      <c r="AA353" s="350">
        <f t="shared" ca="1" si="181"/>
        <v>7.1135041876205687E-2</v>
      </c>
      <c r="AB353" s="350">
        <f ca="1">R353/$U353</f>
        <v>3.030159399750686E-2</v>
      </c>
      <c r="AC353" s="350">
        <f t="shared" ca="1" si="183"/>
        <v>1.4257343147896236E-2</v>
      </c>
      <c r="AD353" s="350">
        <f ca="1">T353/$U353</f>
        <v>1.2844880296143217E-3</v>
      </c>
      <c r="AE353" s="127"/>
      <c r="AF353" s="349">
        <f t="shared" ca="1" si="188"/>
        <v>604</v>
      </c>
      <c r="AG353" s="349">
        <f t="shared" ca="1" si="188"/>
        <v>920</v>
      </c>
      <c r="AH353" s="349">
        <f t="shared" ca="1" si="188"/>
        <v>898</v>
      </c>
      <c r="AI353" s="349">
        <f t="shared" ca="1" si="188"/>
        <v>662</v>
      </c>
      <c r="AJ353" s="349">
        <f t="shared" ca="1" si="188"/>
        <v>503</v>
      </c>
      <c r="AK353" s="349">
        <f t="shared" ca="1" si="188"/>
        <v>185</v>
      </c>
      <c r="AL353" s="349">
        <f t="shared" ca="1" si="188"/>
        <v>61</v>
      </c>
      <c r="AM353" s="349">
        <f t="shared" ca="1" si="188"/>
        <v>-1</v>
      </c>
      <c r="AN353" s="349">
        <f t="shared" ca="1" si="188"/>
        <v>3832</v>
      </c>
      <c r="AO353" s="124"/>
      <c r="AP353" s="319"/>
      <c r="AQ353" s="319"/>
      <c r="AR353" s="319"/>
      <c r="AS353" s="319"/>
      <c r="AT353" s="319"/>
      <c r="AU353" s="319"/>
      <c r="AV353" s="319"/>
      <c r="AW353" s="319"/>
      <c r="AX353" s="319"/>
      <c r="AY353" s="349">
        <f t="shared" ca="1" si="189"/>
        <v>-61</v>
      </c>
      <c r="AZ353" s="349">
        <f t="shared" ca="1" si="189"/>
        <v>-23</v>
      </c>
      <c r="BA353" s="349">
        <f t="shared" ca="1" si="189"/>
        <v>-2</v>
      </c>
      <c r="BB353" s="349">
        <f t="shared" ca="1" si="189"/>
        <v>35</v>
      </c>
      <c r="BC353" s="349">
        <f t="shared" ca="1" si="189"/>
        <v>19</v>
      </c>
      <c r="BD353" s="349">
        <f t="shared" ca="1" si="189"/>
        <v>13</v>
      </c>
      <c r="BE353" s="349">
        <f t="shared" ca="1" si="189"/>
        <v>11</v>
      </c>
      <c r="BF353" s="349">
        <f t="shared" ca="1" si="189"/>
        <v>-3</v>
      </c>
      <c r="BG353" s="349">
        <f t="shared" ca="1" si="189"/>
        <v>-11</v>
      </c>
      <c r="BH353" s="317"/>
      <c r="BI353" s="356">
        <v>0</v>
      </c>
      <c r="BJ353" s="356">
        <v>1</v>
      </c>
      <c r="BK353" s="337">
        <v>799054.94400000002</v>
      </c>
      <c r="BL353" s="129">
        <f t="shared" si="169"/>
        <v>799054.94400000002</v>
      </c>
      <c r="BM353" s="339">
        <v>797284.28022222221</v>
      </c>
      <c r="BN353" s="129">
        <f t="shared" si="170"/>
        <v>797284.28022222221</v>
      </c>
      <c r="BO353" s="339">
        <v>713737.82688888907</v>
      </c>
      <c r="BP353" s="129">
        <f t="shared" si="171"/>
        <v>713737.82688888907</v>
      </c>
      <c r="BQ353" s="339">
        <v>903188.77333333332</v>
      </c>
      <c r="BR353" s="129">
        <f t="shared" si="172"/>
        <v>903188.77333333332</v>
      </c>
      <c r="BS353" s="339">
        <v>910918.42933333339</v>
      </c>
      <c r="BT353" s="129">
        <f t="shared" si="173"/>
        <v>910918.42933333339</v>
      </c>
      <c r="BU353" s="344">
        <v>833749.73733333347</v>
      </c>
      <c r="BV353" s="129">
        <f t="shared" si="175"/>
        <v>833749.73733333347</v>
      </c>
      <c r="BW353" s="343">
        <v>636616.78017422219</v>
      </c>
      <c r="BX353" s="346">
        <f t="shared" si="176"/>
        <v>636616.78017422219</v>
      </c>
      <c r="BY353" s="343">
        <v>649024.05056617246</v>
      </c>
      <c r="BZ353" s="129">
        <f t="shared" si="185"/>
        <v>649024.05056617246</v>
      </c>
      <c r="CA353" s="326"/>
      <c r="CB353" s="325"/>
    </row>
    <row r="354" spans="1:80" x14ac:dyDescent="0.25">
      <c r="A354" s="312" t="s">
        <v>1267</v>
      </c>
      <c r="B354" s="312"/>
      <c r="C354" s="319" t="s">
        <v>724</v>
      </c>
      <c r="D354" s="319" t="s">
        <v>589</v>
      </c>
      <c r="E354" s="319" t="s">
        <v>461</v>
      </c>
      <c r="F354" s="349">
        <f t="shared" si="163"/>
        <v>271639.33333333331</v>
      </c>
      <c r="G354" s="349">
        <f t="shared" ca="1" si="186"/>
        <v>287482</v>
      </c>
      <c r="H354" s="349">
        <f t="shared" ca="1" si="186"/>
        <v>3486</v>
      </c>
      <c r="I354" s="349">
        <f t="shared" ca="1" si="186"/>
        <v>2181</v>
      </c>
      <c r="J354" s="349">
        <f t="shared" ca="1" si="186"/>
        <v>1276.959111111111</v>
      </c>
      <c r="K354" s="349">
        <f t="shared" ca="1" si="186"/>
        <v>524</v>
      </c>
      <c r="L354" s="317"/>
      <c r="M354" s="349">
        <f t="shared" ca="1" si="187"/>
        <v>47761</v>
      </c>
      <c r="N354" s="349">
        <f t="shared" ca="1" si="187"/>
        <v>63067</v>
      </c>
      <c r="O354" s="349">
        <f t="shared" ca="1" si="187"/>
        <v>64550</v>
      </c>
      <c r="P354" s="349">
        <f t="shared" ca="1" si="187"/>
        <v>43019</v>
      </c>
      <c r="Q354" s="349">
        <f t="shared" ca="1" si="187"/>
        <v>34377</v>
      </c>
      <c r="R354" s="349">
        <f t="shared" ca="1" si="187"/>
        <v>20445</v>
      </c>
      <c r="S354" s="349">
        <f t="shared" ca="1" si="187"/>
        <v>13012</v>
      </c>
      <c r="T354" s="349">
        <f t="shared" ca="1" si="187"/>
        <v>1251</v>
      </c>
      <c r="U354" s="349">
        <f t="shared" ca="1" si="187"/>
        <v>287482</v>
      </c>
      <c r="V354" s="124"/>
      <c r="W354" s="350">
        <f t="shared" ca="1" si="177"/>
        <v>0.16613561892570666</v>
      </c>
      <c r="X354" s="350">
        <f t="shared" ca="1" si="178"/>
        <v>0.2193772131820427</v>
      </c>
      <c r="Y354" s="350">
        <f t="shared" ca="1" si="179"/>
        <v>0.22453579702381365</v>
      </c>
      <c r="Z354" s="350">
        <f t="shared" ca="1" si="180"/>
        <v>0.14964067315518884</v>
      </c>
      <c r="AA354" s="350">
        <f t="shared" ca="1" si="181"/>
        <v>0.11957966063962265</v>
      </c>
      <c r="AB354" s="350">
        <f t="shared" ca="1" si="182"/>
        <v>7.1117496051926729E-2</v>
      </c>
      <c r="AC354" s="350">
        <f t="shared" ca="1" si="183"/>
        <v>4.5261964227325535E-2</v>
      </c>
      <c r="AD354" s="350">
        <f t="shared" ca="1" si="184"/>
        <v>4.3515767943732133E-3</v>
      </c>
      <c r="AE354" s="127"/>
      <c r="AF354" s="349">
        <f t="shared" ca="1" si="188"/>
        <v>290</v>
      </c>
      <c r="AG354" s="349">
        <f t="shared" ca="1" si="188"/>
        <v>456</v>
      </c>
      <c r="AH354" s="349">
        <f t="shared" ca="1" si="188"/>
        <v>610</v>
      </c>
      <c r="AI354" s="349">
        <f t="shared" ca="1" si="188"/>
        <v>321</v>
      </c>
      <c r="AJ354" s="349">
        <f t="shared" ca="1" si="188"/>
        <v>402</v>
      </c>
      <c r="AK354" s="349">
        <f t="shared" ca="1" si="188"/>
        <v>244</v>
      </c>
      <c r="AL354" s="349">
        <f t="shared" ca="1" si="188"/>
        <v>86</v>
      </c>
      <c r="AM354" s="349">
        <f t="shared" ca="1" si="188"/>
        <v>13</v>
      </c>
      <c r="AN354" s="349">
        <f t="shared" ca="1" si="188"/>
        <v>2422</v>
      </c>
      <c r="AO354" s="124"/>
      <c r="AP354" s="319"/>
      <c r="AQ354" s="319"/>
      <c r="AR354" s="319"/>
      <c r="AS354" s="319"/>
      <c r="AT354" s="319"/>
      <c r="AU354" s="319"/>
      <c r="AV354" s="319"/>
      <c r="AW354" s="319"/>
      <c r="AX354" s="319"/>
      <c r="AY354" s="349">
        <f t="shared" ca="1" si="189"/>
        <v>-96</v>
      </c>
      <c r="AZ354" s="349">
        <f t="shared" ca="1" si="189"/>
        <v>-43</v>
      </c>
      <c r="BA354" s="349">
        <f t="shared" ca="1" si="189"/>
        <v>-49</v>
      </c>
      <c r="BB354" s="349">
        <f t="shared" ca="1" si="189"/>
        <v>8</v>
      </c>
      <c r="BC354" s="349">
        <f t="shared" ca="1" si="189"/>
        <v>-19</v>
      </c>
      <c r="BD354" s="349">
        <f t="shared" ca="1" si="189"/>
        <v>-16</v>
      </c>
      <c r="BE354" s="349">
        <f t="shared" ca="1" si="189"/>
        <v>-18</v>
      </c>
      <c r="BF354" s="349">
        <f t="shared" ca="1" si="189"/>
        <v>-8</v>
      </c>
      <c r="BG354" s="349">
        <f t="shared" ca="1" si="189"/>
        <v>-241</v>
      </c>
      <c r="BH354" s="317"/>
      <c r="BI354" s="356">
        <v>0</v>
      </c>
      <c r="BJ354" s="356">
        <v>1</v>
      </c>
      <c r="BK354" s="337">
        <v>381968.98799999995</v>
      </c>
      <c r="BL354" s="129">
        <f t="shared" si="169"/>
        <v>381968.98799999995</v>
      </c>
      <c r="BM354" s="339">
        <v>467837.18866666663</v>
      </c>
      <c r="BN354" s="129">
        <f t="shared" si="170"/>
        <v>467837.18866666663</v>
      </c>
      <c r="BO354" s="339">
        <v>408276.68355555559</v>
      </c>
      <c r="BP354" s="129">
        <f t="shared" si="171"/>
        <v>408276.68355555559</v>
      </c>
      <c r="BQ354" s="339">
        <v>532066.45333333337</v>
      </c>
      <c r="BR354" s="129">
        <f t="shared" si="172"/>
        <v>532066.45333333337</v>
      </c>
      <c r="BS354" s="339">
        <v>407031.8057777778</v>
      </c>
      <c r="BT354" s="129">
        <f t="shared" si="173"/>
        <v>407031.8057777778</v>
      </c>
      <c r="BU354" s="344">
        <v>510768.3311111111</v>
      </c>
      <c r="BV354" s="129">
        <f t="shared" si="175"/>
        <v>510768.3311111111</v>
      </c>
      <c r="BW354" s="343">
        <v>353707.62871111109</v>
      </c>
      <c r="BX354" s="346">
        <f t="shared" si="176"/>
        <v>353707.62871111109</v>
      </c>
      <c r="BY354" s="343">
        <v>465578.60686951422</v>
      </c>
      <c r="BZ354" s="129">
        <f t="shared" si="185"/>
        <v>465578.60686951422</v>
      </c>
      <c r="CA354" s="326"/>
      <c r="CB354" s="325"/>
    </row>
    <row r="355" spans="1:80" x14ac:dyDescent="0.25">
      <c r="A355" s="312" t="s">
        <v>1268</v>
      </c>
      <c r="B355" s="312"/>
      <c r="C355" s="319" t="s">
        <v>715</v>
      </c>
      <c r="D355" s="319" t="s">
        <v>563</v>
      </c>
      <c r="E355" s="319" t="s">
        <v>462</v>
      </c>
      <c r="F355" s="349">
        <f t="shared" si="163"/>
        <v>282553.77777777781</v>
      </c>
      <c r="G355" s="349">
        <f t="shared" ca="1" si="186"/>
        <v>322392</v>
      </c>
      <c r="H355" s="349">
        <f t="shared" ca="1" si="186"/>
        <v>2038</v>
      </c>
      <c r="I355" s="349">
        <f t="shared" ca="1" si="186"/>
        <v>3894</v>
      </c>
      <c r="J355" s="349">
        <f t="shared" ca="1" si="186"/>
        <v>2696.1182222222224</v>
      </c>
      <c r="K355" s="349">
        <f t="shared" ca="1" si="186"/>
        <v>759</v>
      </c>
      <c r="L355" s="317"/>
      <c r="M355" s="349">
        <f t="shared" ca="1" si="187"/>
        <v>84282</v>
      </c>
      <c r="N355" s="349">
        <f t="shared" ca="1" si="187"/>
        <v>79144</v>
      </c>
      <c r="O355" s="349">
        <f t="shared" ca="1" si="187"/>
        <v>68258</v>
      </c>
      <c r="P355" s="349">
        <f t="shared" ca="1" si="187"/>
        <v>39612</v>
      </c>
      <c r="Q355" s="349">
        <f t="shared" ca="1" si="187"/>
        <v>27071</v>
      </c>
      <c r="R355" s="349">
        <f t="shared" ca="1" si="187"/>
        <v>14623</v>
      </c>
      <c r="S355" s="349">
        <f t="shared" ca="1" si="187"/>
        <v>8729</v>
      </c>
      <c r="T355" s="349">
        <f t="shared" ca="1" si="187"/>
        <v>673</v>
      </c>
      <c r="U355" s="349">
        <f t="shared" ca="1" si="187"/>
        <v>322392</v>
      </c>
      <c r="V355" s="124"/>
      <c r="W355" s="350">
        <f t="shared" ca="1" si="177"/>
        <v>0.26142708255787983</v>
      </c>
      <c r="X355" s="350">
        <f t="shared" ca="1" si="178"/>
        <v>0.24548996253008759</v>
      </c>
      <c r="Y355" s="350">
        <f t="shared" ca="1" si="179"/>
        <v>0.21172361597061962</v>
      </c>
      <c r="Z355" s="350">
        <f t="shared" ca="1" si="180"/>
        <v>0.1228690538226755</v>
      </c>
      <c r="AA355" s="350">
        <f t="shared" ca="1" si="181"/>
        <v>8.3969205191195814E-2</v>
      </c>
      <c r="AB355" s="350">
        <f t="shared" ca="1" si="182"/>
        <v>4.5357825256209829E-2</v>
      </c>
      <c r="AC355" s="350">
        <f t="shared" ca="1" si="183"/>
        <v>2.7075733889178392E-2</v>
      </c>
      <c r="AD355" s="350">
        <f t="shared" ca="1" si="184"/>
        <v>2.0875207821534035E-3</v>
      </c>
      <c r="AE355" s="127"/>
      <c r="AF355" s="349">
        <f t="shared" ca="1" si="188"/>
        <v>442</v>
      </c>
      <c r="AG355" s="349">
        <f t="shared" ca="1" si="188"/>
        <v>803</v>
      </c>
      <c r="AH355" s="349">
        <f t="shared" ca="1" si="188"/>
        <v>1142</v>
      </c>
      <c r="AI355" s="349">
        <f t="shared" ca="1" si="188"/>
        <v>629</v>
      </c>
      <c r="AJ355" s="349">
        <f t="shared" ca="1" si="188"/>
        <v>572</v>
      </c>
      <c r="AK355" s="349">
        <f t="shared" ca="1" si="188"/>
        <v>341</v>
      </c>
      <c r="AL355" s="349">
        <f t="shared" ca="1" si="188"/>
        <v>135</v>
      </c>
      <c r="AM355" s="349">
        <f t="shared" ca="1" si="188"/>
        <v>7</v>
      </c>
      <c r="AN355" s="349">
        <f t="shared" ca="1" si="188"/>
        <v>4071</v>
      </c>
      <c r="AO355" s="124"/>
      <c r="AP355" s="319"/>
      <c r="AQ355" s="319"/>
      <c r="AR355" s="319"/>
      <c r="AS355" s="319"/>
      <c r="AT355" s="319"/>
      <c r="AU355" s="319"/>
      <c r="AV355" s="319"/>
      <c r="AW355" s="319"/>
      <c r="AX355" s="319"/>
      <c r="AY355" s="349">
        <f t="shared" ca="1" si="189"/>
        <v>2</v>
      </c>
      <c r="AZ355" s="349">
        <f t="shared" ca="1" si="189"/>
        <v>-126</v>
      </c>
      <c r="BA355" s="349">
        <f t="shared" ca="1" si="189"/>
        <v>12</v>
      </c>
      <c r="BB355" s="349">
        <f t="shared" ca="1" si="189"/>
        <v>-22</v>
      </c>
      <c r="BC355" s="349">
        <f t="shared" ca="1" si="189"/>
        <v>-25</v>
      </c>
      <c r="BD355" s="349">
        <f t="shared" ca="1" si="189"/>
        <v>-10</v>
      </c>
      <c r="BE355" s="349">
        <f t="shared" ca="1" si="189"/>
        <v>-4</v>
      </c>
      <c r="BF355" s="349">
        <f t="shared" ca="1" si="189"/>
        <v>-4</v>
      </c>
      <c r="BG355" s="349">
        <f t="shared" ca="1" si="189"/>
        <v>-177</v>
      </c>
      <c r="BH355" s="317"/>
      <c r="BI355" s="356">
        <v>0</v>
      </c>
      <c r="BJ355" s="356">
        <v>1</v>
      </c>
      <c r="BK355" s="337">
        <v>647233.22533333336</v>
      </c>
      <c r="BL355" s="129">
        <f t="shared" si="169"/>
        <v>647233.22533333336</v>
      </c>
      <c r="BM355" s="339">
        <v>783560.58311111119</v>
      </c>
      <c r="BN355" s="129">
        <f t="shared" si="170"/>
        <v>783560.58311111119</v>
      </c>
      <c r="BO355" s="339">
        <v>674225.47155555559</v>
      </c>
      <c r="BP355" s="129">
        <f t="shared" si="171"/>
        <v>674225.47155555559</v>
      </c>
      <c r="BQ355" s="339">
        <v>659095.52</v>
      </c>
      <c r="BR355" s="129">
        <f t="shared" si="172"/>
        <v>659095.52</v>
      </c>
      <c r="BS355" s="339">
        <v>931180.46400000004</v>
      </c>
      <c r="BT355" s="129">
        <f t="shared" si="173"/>
        <v>931180.46400000004</v>
      </c>
      <c r="BU355" s="344">
        <v>1042255.1875555555</v>
      </c>
      <c r="BV355" s="129">
        <f t="shared" si="175"/>
        <v>1042255.1875555555</v>
      </c>
      <c r="BW355" s="343">
        <v>999198.48609422217</v>
      </c>
      <c r="BX355" s="346">
        <f t="shared" si="176"/>
        <v>999198.48609422217</v>
      </c>
      <c r="BY355" s="343">
        <v>908972.11982180749</v>
      </c>
      <c r="BZ355" s="129">
        <f t="shared" si="185"/>
        <v>908972.11982180749</v>
      </c>
      <c r="CA355" s="326"/>
      <c r="CB355" s="325"/>
    </row>
    <row r="356" spans="1:80" x14ac:dyDescent="0.25">
      <c r="A356" s="312" t="s">
        <v>1269</v>
      </c>
      <c r="B356" s="312"/>
      <c r="C356" s="319" t="s">
        <v>568</v>
      </c>
      <c r="D356" s="319" t="s">
        <v>563</v>
      </c>
      <c r="E356" s="319" t="s">
        <v>463</v>
      </c>
      <c r="F356" s="349">
        <f t="shared" si="163"/>
        <v>302040.22222222225</v>
      </c>
      <c r="G356" s="349">
        <f t="shared" ca="1" si="186"/>
        <v>364408</v>
      </c>
      <c r="H356" s="349">
        <f t="shared" ca="1" si="186"/>
        <v>3700</v>
      </c>
      <c r="I356" s="349">
        <f t="shared" ca="1" si="186"/>
        <v>2654</v>
      </c>
      <c r="J356" s="349">
        <f t="shared" ca="1" si="186"/>
        <v>1211.2835555555557</v>
      </c>
      <c r="K356" s="349">
        <f t="shared" ca="1" si="186"/>
        <v>396</v>
      </c>
      <c r="L356" s="317"/>
      <c r="M356" s="349">
        <f t="shared" ca="1" si="187"/>
        <v>144277</v>
      </c>
      <c r="N356" s="349">
        <f t="shared" ca="1" si="187"/>
        <v>75156</v>
      </c>
      <c r="O356" s="349">
        <f t="shared" ca="1" si="187"/>
        <v>62218</v>
      </c>
      <c r="P356" s="349">
        <f t="shared" ca="1" si="187"/>
        <v>41613</v>
      </c>
      <c r="Q356" s="349">
        <f t="shared" ca="1" si="187"/>
        <v>23321</v>
      </c>
      <c r="R356" s="349">
        <f t="shared" ca="1" si="187"/>
        <v>11229</v>
      </c>
      <c r="S356" s="349">
        <f t="shared" ca="1" si="187"/>
        <v>6117</v>
      </c>
      <c r="T356" s="349">
        <f t="shared" ca="1" si="187"/>
        <v>477</v>
      </c>
      <c r="U356" s="349">
        <f t="shared" ca="1" si="187"/>
        <v>364408</v>
      </c>
      <c r="V356" s="124"/>
      <c r="W356" s="350">
        <f t="shared" ca="1" si="177"/>
        <v>0.39592160435555751</v>
      </c>
      <c r="X356" s="350">
        <f t="shared" ca="1" si="178"/>
        <v>0.20624135584290137</v>
      </c>
      <c r="Y356" s="350">
        <f t="shared" ca="1" si="179"/>
        <v>0.1707371956707866</v>
      </c>
      <c r="Z356" s="350">
        <f t="shared" ca="1" si="180"/>
        <v>0.11419343153827578</v>
      </c>
      <c r="AA356" s="350">
        <f t="shared" ca="1" si="181"/>
        <v>6.3996948475335338E-2</v>
      </c>
      <c r="AB356" s="350">
        <f t="shared" ca="1" si="182"/>
        <v>3.0814361923997276E-2</v>
      </c>
      <c r="AC356" s="350">
        <f t="shared" ca="1" si="183"/>
        <v>1.6786129832495444E-2</v>
      </c>
      <c r="AD356" s="350">
        <f t="shared" ca="1" si="184"/>
        <v>1.3089723606506992E-3</v>
      </c>
      <c r="AE356" s="127"/>
      <c r="AF356" s="349">
        <f t="shared" ca="1" si="188"/>
        <v>740</v>
      </c>
      <c r="AG356" s="349">
        <f t="shared" ca="1" si="188"/>
        <v>562</v>
      </c>
      <c r="AH356" s="349">
        <f t="shared" ca="1" si="188"/>
        <v>461</v>
      </c>
      <c r="AI356" s="349">
        <f t="shared" ca="1" si="188"/>
        <v>421</v>
      </c>
      <c r="AJ356" s="349">
        <f t="shared" ca="1" si="188"/>
        <v>266</v>
      </c>
      <c r="AK356" s="349">
        <f t="shared" ca="1" si="188"/>
        <v>143</v>
      </c>
      <c r="AL356" s="349">
        <f t="shared" ca="1" si="188"/>
        <v>71</v>
      </c>
      <c r="AM356" s="349">
        <f t="shared" ca="1" si="188"/>
        <v>6</v>
      </c>
      <c r="AN356" s="349">
        <f t="shared" ca="1" si="188"/>
        <v>2670</v>
      </c>
      <c r="AO356" s="124"/>
      <c r="AP356" s="319"/>
      <c r="AQ356" s="319"/>
      <c r="AR356" s="319"/>
      <c r="AS356" s="319"/>
      <c r="AT356" s="319"/>
      <c r="AU356" s="319"/>
      <c r="AV356" s="319"/>
      <c r="AW356" s="319"/>
      <c r="AX356" s="319"/>
      <c r="AY356" s="349">
        <f t="shared" ca="1" si="189"/>
        <v>-19</v>
      </c>
      <c r="AZ356" s="349">
        <f t="shared" ca="1" si="189"/>
        <v>-28</v>
      </c>
      <c r="BA356" s="349">
        <f t="shared" ca="1" si="189"/>
        <v>43</v>
      </c>
      <c r="BB356" s="349">
        <f t="shared" ca="1" si="189"/>
        <v>-26</v>
      </c>
      <c r="BC356" s="349">
        <f t="shared" ca="1" si="189"/>
        <v>1</v>
      </c>
      <c r="BD356" s="349">
        <f t="shared" ca="1" si="189"/>
        <v>17</v>
      </c>
      <c r="BE356" s="349">
        <f t="shared" ca="1" si="189"/>
        <v>-2</v>
      </c>
      <c r="BF356" s="349">
        <f t="shared" ca="1" si="189"/>
        <v>-2</v>
      </c>
      <c r="BG356" s="349">
        <f t="shared" ca="1" si="189"/>
        <v>-16</v>
      </c>
      <c r="BH356" s="317"/>
      <c r="BI356" s="356">
        <v>0</v>
      </c>
      <c r="BJ356" s="356">
        <v>1</v>
      </c>
      <c r="BK356" s="337">
        <v>533119.07066666661</v>
      </c>
      <c r="BL356" s="129">
        <f t="shared" si="169"/>
        <v>533119.07066666661</v>
      </c>
      <c r="BM356" s="339">
        <v>525127.78311111114</v>
      </c>
      <c r="BN356" s="129">
        <f t="shared" si="170"/>
        <v>525127.78311111114</v>
      </c>
      <c r="BO356" s="339">
        <v>596176.30222222232</v>
      </c>
      <c r="BP356" s="129">
        <f t="shared" si="171"/>
        <v>596176.30222222232</v>
      </c>
      <c r="BQ356" s="339">
        <v>649533.38666666672</v>
      </c>
      <c r="BR356" s="129">
        <f t="shared" si="172"/>
        <v>649533.38666666672</v>
      </c>
      <c r="BS356" s="339">
        <v>665606.32888888894</v>
      </c>
      <c r="BT356" s="129">
        <f t="shared" si="173"/>
        <v>665606.32888888894</v>
      </c>
      <c r="BU356" s="344">
        <v>574368.95911111112</v>
      </c>
      <c r="BV356" s="129">
        <f t="shared" si="175"/>
        <v>574368.95911111112</v>
      </c>
      <c r="BW356" s="343">
        <v>389701.09273244441</v>
      </c>
      <c r="BX356" s="346">
        <f t="shared" si="176"/>
        <v>389701.09273244441</v>
      </c>
      <c r="BY356" s="366">
        <v>371606.37838181015</v>
      </c>
      <c r="BZ356" s="129">
        <f t="shared" si="185"/>
        <v>371606.37838181015</v>
      </c>
      <c r="CA356" s="326"/>
      <c r="CB356" s="325"/>
    </row>
    <row r="357" spans="1:80" x14ac:dyDescent="0.25">
      <c r="A357" s="312" t="s">
        <v>1270</v>
      </c>
      <c r="B357" s="312"/>
      <c r="C357" s="319" t="s">
        <v>691</v>
      </c>
      <c r="D357" s="319" t="s">
        <v>554</v>
      </c>
      <c r="E357" s="319" t="s">
        <v>464</v>
      </c>
      <c r="F357" s="349">
        <f t="shared" si="163"/>
        <v>295354.33333333337</v>
      </c>
      <c r="G357" s="349">
        <f t="shared" ca="1" si="186"/>
        <v>291019</v>
      </c>
      <c r="H357" s="349">
        <f t="shared" ca="1" si="186"/>
        <v>1748</v>
      </c>
      <c r="I357" s="349">
        <f t="shared" ca="1" si="186"/>
        <v>3824</v>
      </c>
      <c r="J357" s="349">
        <f t="shared" ca="1" si="186"/>
        <v>2924.5826666666667</v>
      </c>
      <c r="K357" s="349">
        <f t="shared" ca="1" si="186"/>
        <v>1153</v>
      </c>
      <c r="L357" s="317"/>
      <c r="M357" s="349">
        <f t="shared" ca="1" si="187"/>
        <v>13655</v>
      </c>
      <c r="N357" s="349">
        <f t="shared" ca="1" si="187"/>
        <v>42190</v>
      </c>
      <c r="O357" s="349">
        <f t="shared" ca="1" si="187"/>
        <v>86581</v>
      </c>
      <c r="P357" s="349">
        <f t="shared" ca="1" si="187"/>
        <v>64383</v>
      </c>
      <c r="Q357" s="349">
        <f t="shared" ca="1" si="187"/>
        <v>41149</v>
      </c>
      <c r="R357" s="349">
        <f t="shared" ca="1" si="187"/>
        <v>22083</v>
      </c>
      <c r="S357" s="349">
        <f t="shared" ca="1" si="187"/>
        <v>18446</v>
      </c>
      <c r="T357" s="349">
        <f t="shared" ca="1" si="187"/>
        <v>2532</v>
      </c>
      <c r="U357" s="349">
        <f t="shared" ca="1" si="187"/>
        <v>291019</v>
      </c>
      <c r="V357" s="124"/>
      <c r="W357" s="350">
        <f t="shared" ca="1" si="177"/>
        <v>4.6921335033107803E-2</v>
      </c>
      <c r="X357" s="350">
        <f t="shared" ca="1" si="178"/>
        <v>0.14497335225535102</v>
      </c>
      <c r="Y357" s="350">
        <f t="shared" ca="1" si="179"/>
        <v>0.29750978458451166</v>
      </c>
      <c r="Z357" s="350">
        <f t="shared" ca="1" si="180"/>
        <v>0.22123297791553129</v>
      </c>
      <c r="AA357" s="350">
        <f t="shared" ca="1" si="181"/>
        <v>0.14139626622316756</v>
      </c>
      <c r="AB357" s="350">
        <f t="shared" ca="1" si="182"/>
        <v>7.5881643466577789E-2</v>
      </c>
      <c r="AC357" s="350">
        <f t="shared" ca="1" si="183"/>
        <v>6.3384177665375796E-2</v>
      </c>
      <c r="AD357" s="350">
        <f t="shared" ca="1" si="184"/>
        <v>8.7004628563770742E-3</v>
      </c>
      <c r="AE357" s="127"/>
      <c r="AF357" s="349">
        <f t="shared" ca="1" si="188"/>
        <v>71</v>
      </c>
      <c r="AG357" s="349">
        <f t="shared" ca="1" si="188"/>
        <v>508</v>
      </c>
      <c r="AH357" s="349">
        <f t="shared" ca="1" si="188"/>
        <v>1175</v>
      </c>
      <c r="AI357" s="349">
        <f t="shared" ca="1" si="188"/>
        <v>875</v>
      </c>
      <c r="AJ357" s="349">
        <f t="shared" ca="1" si="188"/>
        <v>563</v>
      </c>
      <c r="AK357" s="349">
        <f t="shared" ca="1" si="188"/>
        <v>446</v>
      </c>
      <c r="AL357" s="349">
        <f t="shared" ca="1" si="188"/>
        <v>251</v>
      </c>
      <c r="AM357" s="349">
        <f t="shared" ca="1" si="188"/>
        <v>47</v>
      </c>
      <c r="AN357" s="349">
        <f t="shared" ca="1" si="188"/>
        <v>3936</v>
      </c>
      <c r="AO357" s="124"/>
      <c r="AP357" s="319"/>
      <c r="AQ357" s="319"/>
      <c r="AR357" s="319"/>
      <c r="AS357" s="319"/>
      <c r="AT357" s="319"/>
      <c r="AU357" s="319"/>
      <c r="AV357" s="319"/>
      <c r="AW357" s="319"/>
      <c r="AX357" s="319"/>
      <c r="AY357" s="349">
        <f t="shared" ca="1" si="189"/>
        <v>-21</v>
      </c>
      <c r="AZ357" s="349">
        <f t="shared" ca="1" si="189"/>
        <v>-31</v>
      </c>
      <c r="BA357" s="349">
        <f t="shared" ca="1" si="189"/>
        <v>-46</v>
      </c>
      <c r="BB357" s="349">
        <f t="shared" ca="1" si="189"/>
        <v>-2</v>
      </c>
      <c r="BC357" s="349">
        <f t="shared" ca="1" si="189"/>
        <v>9</v>
      </c>
      <c r="BD357" s="349">
        <f t="shared" ca="1" si="189"/>
        <v>-14</v>
      </c>
      <c r="BE357" s="349">
        <f t="shared" ca="1" si="189"/>
        <v>-11</v>
      </c>
      <c r="BF357" s="349">
        <f t="shared" ca="1" si="189"/>
        <v>4</v>
      </c>
      <c r="BG357" s="349">
        <f t="shared" ca="1" si="189"/>
        <v>-112</v>
      </c>
      <c r="BH357" s="317"/>
      <c r="BI357" s="356">
        <v>0</v>
      </c>
      <c r="BJ357" s="356">
        <v>1</v>
      </c>
      <c r="BK357" s="337">
        <v>491445.65600000008</v>
      </c>
      <c r="BL357" s="129">
        <f t="shared" si="169"/>
        <v>491445.65600000008</v>
      </c>
      <c r="BM357" s="339">
        <v>576951.20688888896</v>
      </c>
      <c r="BN357" s="129">
        <f t="shared" si="170"/>
        <v>576951.20688888896</v>
      </c>
      <c r="BO357" s="339">
        <v>593896.91444444447</v>
      </c>
      <c r="BP357" s="129">
        <f t="shared" si="171"/>
        <v>593896.91444444447</v>
      </c>
      <c r="BQ357" s="339">
        <v>724949.84</v>
      </c>
      <c r="BR357" s="129">
        <f t="shared" si="172"/>
        <v>724949.84</v>
      </c>
      <c r="BS357" s="339">
        <v>782529.38444444444</v>
      </c>
      <c r="BT357" s="129">
        <f t="shared" si="173"/>
        <v>782529.38444444444</v>
      </c>
      <c r="BU357" s="344">
        <v>959841.38444444432</v>
      </c>
      <c r="BV357" s="129">
        <f t="shared" si="175"/>
        <v>959841.38444444432</v>
      </c>
      <c r="BW357" s="343">
        <v>937280.62988799997</v>
      </c>
      <c r="BX357" s="346">
        <f t="shared" si="176"/>
        <v>937280.62988799997</v>
      </c>
      <c r="BY357" s="343">
        <v>686244.31185608043</v>
      </c>
      <c r="BZ357" s="129">
        <f t="shared" si="185"/>
        <v>686244.31185608043</v>
      </c>
      <c r="CA357" s="326"/>
      <c r="CB357" s="325"/>
    </row>
    <row r="358" spans="1:80" ht="14.25" customHeight="1" x14ac:dyDescent="0.25">
      <c r="A358" s="312" t="s">
        <v>1271</v>
      </c>
      <c r="B358" s="312"/>
      <c r="C358" s="319" t="s">
        <v>925</v>
      </c>
      <c r="D358" s="319" t="s">
        <v>604</v>
      </c>
      <c r="E358" s="319" t="s">
        <v>465</v>
      </c>
      <c r="F358" s="349">
        <f t="shared" si="163"/>
        <v>303216.88888888888</v>
      </c>
      <c r="G358" s="349">
        <f t="shared" ref="G358:K364" ca="1" si="190">SUMIF($C$6:$U$336,$C358,G$6:G$336)</f>
        <v>329760</v>
      </c>
      <c r="H358" s="349">
        <f t="shared" ca="1" si="190"/>
        <v>2725</v>
      </c>
      <c r="I358" s="349">
        <f t="shared" ca="1" si="190"/>
        <v>3664</v>
      </c>
      <c r="J358" s="349">
        <f t="shared" ca="1" si="190"/>
        <v>2218.2435555555553</v>
      </c>
      <c r="K358" s="349">
        <f t="shared" ca="1" si="190"/>
        <v>544</v>
      </c>
      <c r="L358" s="317"/>
      <c r="M358" s="349">
        <f t="shared" ref="M358:U364" ca="1" si="191">SUMIF($C$6:$U$336,$C358,M$6:M$336)</f>
        <v>51890</v>
      </c>
      <c r="N358" s="349">
        <f t="shared" ca="1" si="191"/>
        <v>90000</v>
      </c>
      <c r="O358" s="349">
        <f t="shared" ca="1" si="191"/>
        <v>70620</v>
      </c>
      <c r="P358" s="349">
        <f t="shared" ca="1" si="191"/>
        <v>49346</v>
      </c>
      <c r="Q358" s="349">
        <f t="shared" ca="1" si="191"/>
        <v>36945</v>
      </c>
      <c r="R358" s="349">
        <f t="shared" ca="1" si="191"/>
        <v>20581</v>
      </c>
      <c r="S358" s="349">
        <f t="shared" ca="1" si="191"/>
        <v>9722</v>
      </c>
      <c r="T358" s="349">
        <f t="shared" ca="1" si="191"/>
        <v>656</v>
      </c>
      <c r="U358" s="349">
        <f t="shared" ca="1" si="191"/>
        <v>329760</v>
      </c>
      <c r="V358" s="124"/>
      <c r="W358" s="350">
        <f t="shared" ca="1" si="177"/>
        <v>0.15735686559922368</v>
      </c>
      <c r="X358" s="350">
        <f t="shared" ca="1" si="178"/>
        <v>0.27292576419213976</v>
      </c>
      <c r="Y358" s="350">
        <f t="shared" ca="1" si="179"/>
        <v>0.21415574963609899</v>
      </c>
      <c r="Z358" s="350">
        <f t="shared" ca="1" si="180"/>
        <v>0.14964216399805919</v>
      </c>
      <c r="AA358" s="350">
        <f t="shared" ca="1" si="181"/>
        <v>0.11203602620087336</v>
      </c>
      <c r="AB358" s="350">
        <f t="shared" ca="1" si="182"/>
        <v>6.2412057253760311E-2</v>
      </c>
      <c r="AC358" s="350">
        <f t="shared" ca="1" si="183"/>
        <v>2.9482047549733138E-2</v>
      </c>
      <c r="AD358" s="350">
        <f t="shared" ca="1" si="184"/>
        <v>1.9893255701115965E-3</v>
      </c>
      <c r="AE358" s="127"/>
      <c r="AF358" s="349">
        <f t="shared" ref="AF358:AN364" ca="1" si="192">SUMIF($C$6:$AN$336,$C358,AF$6:AF$336)</f>
        <v>491</v>
      </c>
      <c r="AG358" s="349">
        <f t="shared" ca="1" si="192"/>
        <v>807</v>
      </c>
      <c r="AH358" s="349">
        <f t="shared" ca="1" si="192"/>
        <v>886</v>
      </c>
      <c r="AI358" s="349">
        <f t="shared" ca="1" si="192"/>
        <v>737</v>
      </c>
      <c r="AJ358" s="349">
        <f t="shared" ca="1" si="192"/>
        <v>562</v>
      </c>
      <c r="AK358" s="349">
        <f t="shared" ca="1" si="192"/>
        <v>152</v>
      </c>
      <c r="AL358" s="349">
        <f t="shared" ca="1" si="192"/>
        <v>50</v>
      </c>
      <c r="AM358" s="349">
        <f t="shared" ca="1" si="192"/>
        <v>-1</v>
      </c>
      <c r="AN358" s="349">
        <f t="shared" ca="1" si="192"/>
        <v>3684</v>
      </c>
      <c r="AO358" s="124"/>
      <c r="AP358" s="319"/>
      <c r="AQ358" s="319"/>
      <c r="AR358" s="319"/>
      <c r="AS358" s="319"/>
      <c r="AT358" s="319"/>
      <c r="AU358" s="319"/>
      <c r="AV358" s="319"/>
      <c r="AW358" s="319"/>
      <c r="AX358" s="319"/>
      <c r="AY358" s="349">
        <f t="shared" ref="AY358:BG364" ca="1" si="193">SUMIF($C$6:$U$336,$C358,AY$6:AY$336)</f>
        <v>-11</v>
      </c>
      <c r="AZ358" s="349">
        <f t="shared" ca="1" si="193"/>
        <v>45</v>
      </c>
      <c r="BA358" s="349">
        <f t="shared" ca="1" si="193"/>
        <v>-26</v>
      </c>
      <c r="BB358" s="349">
        <f t="shared" ca="1" si="193"/>
        <v>4</v>
      </c>
      <c r="BC358" s="349">
        <f t="shared" ca="1" si="193"/>
        <v>-9</v>
      </c>
      <c r="BD358" s="349">
        <f t="shared" ca="1" si="193"/>
        <v>-31</v>
      </c>
      <c r="BE358" s="349">
        <f t="shared" ca="1" si="193"/>
        <v>15</v>
      </c>
      <c r="BF358" s="349">
        <f t="shared" ca="1" si="193"/>
        <v>-7</v>
      </c>
      <c r="BG358" s="349">
        <f t="shared" ca="1" si="193"/>
        <v>-20</v>
      </c>
      <c r="BH358" s="317"/>
      <c r="BI358" s="356">
        <v>0</v>
      </c>
      <c r="BJ358" s="356">
        <v>1</v>
      </c>
      <c r="BK358" s="337">
        <v>553204.18533333333</v>
      </c>
      <c r="BL358" s="129">
        <f t="shared" si="169"/>
        <v>553204.18533333333</v>
      </c>
      <c r="BM358" s="339">
        <v>712657.92955555569</v>
      </c>
      <c r="BN358" s="129">
        <f t="shared" si="170"/>
        <v>712657.92955555569</v>
      </c>
      <c r="BO358" s="339">
        <v>805999.42822222237</v>
      </c>
      <c r="BP358" s="129">
        <f t="shared" si="171"/>
        <v>805999.42822222237</v>
      </c>
      <c r="BQ358" s="339">
        <v>746204.6133333334</v>
      </c>
      <c r="BR358" s="129">
        <f t="shared" si="172"/>
        <v>746204.6133333334</v>
      </c>
      <c r="BS358" s="339">
        <v>651712.51644444442</v>
      </c>
      <c r="BT358" s="129">
        <f t="shared" si="173"/>
        <v>651712.51644444442</v>
      </c>
      <c r="BU358" s="344">
        <v>750382.19511111116</v>
      </c>
      <c r="BV358" s="129">
        <f t="shared" si="175"/>
        <v>750382.19511111116</v>
      </c>
      <c r="BW358" s="343">
        <v>661012.53469511122</v>
      </c>
      <c r="BX358" s="346">
        <f t="shared" si="176"/>
        <v>661012.53469511122</v>
      </c>
      <c r="BY358" s="343">
        <v>411878.70886006497</v>
      </c>
      <c r="BZ358" s="129">
        <f t="shared" si="185"/>
        <v>411878.70886006497</v>
      </c>
      <c r="CA358" s="326"/>
      <c r="CB358" s="325"/>
    </row>
    <row r="359" spans="1:80" x14ac:dyDescent="0.25">
      <c r="A359" s="312" t="s">
        <v>1272</v>
      </c>
      <c r="B359" s="312"/>
      <c r="C359" s="319" t="s">
        <v>673</v>
      </c>
      <c r="D359" s="319" t="s">
        <v>611</v>
      </c>
      <c r="E359" s="319" t="s">
        <v>466</v>
      </c>
      <c r="F359" s="349">
        <f t="shared" si="163"/>
        <v>333745.11111111112</v>
      </c>
      <c r="G359" s="349">
        <f t="shared" ca="1" si="190"/>
        <v>380471</v>
      </c>
      <c r="H359" s="349">
        <f t="shared" ca="1" si="190"/>
        <v>3278</v>
      </c>
      <c r="I359" s="349">
        <f t="shared" ca="1" si="190"/>
        <v>3435</v>
      </c>
      <c r="J359" s="349">
        <f t="shared" ca="1" si="190"/>
        <v>2208.1848888888894</v>
      </c>
      <c r="K359" s="349">
        <f t="shared" ca="1" si="190"/>
        <v>924</v>
      </c>
      <c r="L359" s="317"/>
      <c r="M359" s="349">
        <f t="shared" ca="1" si="191"/>
        <v>99715</v>
      </c>
      <c r="N359" s="349">
        <f t="shared" ca="1" si="191"/>
        <v>92593</v>
      </c>
      <c r="O359" s="349">
        <f t="shared" ca="1" si="191"/>
        <v>79942</v>
      </c>
      <c r="P359" s="349">
        <f t="shared" ca="1" si="191"/>
        <v>48742</v>
      </c>
      <c r="Q359" s="349">
        <f t="shared" ca="1" si="191"/>
        <v>31377</v>
      </c>
      <c r="R359" s="349">
        <f t="shared" ca="1" si="191"/>
        <v>17450</v>
      </c>
      <c r="S359" s="349">
        <f t="shared" ca="1" si="191"/>
        <v>9741</v>
      </c>
      <c r="T359" s="349">
        <f t="shared" ca="1" si="191"/>
        <v>911</v>
      </c>
      <c r="U359" s="349">
        <f t="shared" ca="1" si="191"/>
        <v>380471</v>
      </c>
      <c r="V359" s="124"/>
      <c r="W359" s="350">
        <f t="shared" ca="1" si="177"/>
        <v>0.26208304969366919</v>
      </c>
      <c r="X359" s="350">
        <f t="shared" ca="1" si="178"/>
        <v>0.24336414601901327</v>
      </c>
      <c r="Y359" s="350">
        <f t="shared" ca="1" si="179"/>
        <v>0.21011325436104197</v>
      </c>
      <c r="Z359" s="350">
        <f t="shared" ca="1" si="180"/>
        <v>0.12810963253441129</v>
      </c>
      <c r="AA359" s="350">
        <f t="shared" ca="1" si="181"/>
        <v>8.2468834681224068E-2</v>
      </c>
      <c r="AB359" s="350">
        <f t="shared" ca="1" si="182"/>
        <v>4.5864205156240553E-2</v>
      </c>
      <c r="AC359" s="350">
        <f t="shared" ca="1" si="183"/>
        <v>2.5602476929910557E-2</v>
      </c>
      <c r="AD359" s="350">
        <f t="shared" ca="1" si="184"/>
        <v>2.3944006244891202E-3</v>
      </c>
      <c r="AE359" s="127"/>
      <c r="AF359" s="349">
        <f t="shared" ca="1" si="192"/>
        <v>266</v>
      </c>
      <c r="AG359" s="349">
        <f t="shared" ca="1" si="192"/>
        <v>769</v>
      </c>
      <c r="AH359" s="349">
        <f t="shared" ca="1" si="192"/>
        <v>994</v>
      </c>
      <c r="AI359" s="349">
        <f t="shared" ca="1" si="192"/>
        <v>590</v>
      </c>
      <c r="AJ359" s="349">
        <f t="shared" ca="1" si="192"/>
        <v>540</v>
      </c>
      <c r="AK359" s="349">
        <f t="shared" ca="1" si="192"/>
        <v>247</v>
      </c>
      <c r="AL359" s="349">
        <f t="shared" ca="1" si="192"/>
        <v>66</v>
      </c>
      <c r="AM359" s="349">
        <f t="shared" ca="1" si="192"/>
        <v>0</v>
      </c>
      <c r="AN359" s="349">
        <f t="shared" ca="1" si="192"/>
        <v>3472</v>
      </c>
      <c r="AO359" s="124"/>
      <c r="AP359" s="319"/>
      <c r="AQ359" s="319"/>
      <c r="AR359" s="319"/>
      <c r="AS359" s="319"/>
      <c r="AT359" s="319"/>
      <c r="AU359" s="319"/>
      <c r="AV359" s="319"/>
      <c r="AW359" s="319"/>
      <c r="AX359" s="319"/>
      <c r="AY359" s="349">
        <f t="shared" ca="1" si="193"/>
        <v>9</v>
      </c>
      <c r="AZ359" s="349">
        <f t="shared" ca="1" si="193"/>
        <v>-25</v>
      </c>
      <c r="BA359" s="349">
        <f t="shared" ca="1" si="193"/>
        <v>-7</v>
      </c>
      <c r="BB359" s="349">
        <f t="shared" ca="1" si="193"/>
        <v>-7</v>
      </c>
      <c r="BC359" s="349">
        <f t="shared" ca="1" si="193"/>
        <v>10</v>
      </c>
      <c r="BD359" s="349">
        <f t="shared" ca="1" si="193"/>
        <v>-42</v>
      </c>
      <c r="BE359" s="349">
        <f t="shared" ca="1" si="193"/>
        <v>27</v>
      </c>
      <c r="BF359" s="349">
        <f t="shared" ca="1" si="193"/>
        <v>-2</v>
      </c>
      <c r="BG359" s="349">
        <f t="shared" ca="1" si="193"/>
        <v>-37</v>
      </c>
      <c r="BH359" s="317"/>
      <c r="BI359" s="356">
        <v>0</v>
      </c>
      <c r="BJ359" s="356">
        <v>1</v>
      </c>
      <c r="BK359" s="337">
        <v>474686.73866666673</v>
      </c>
      <c r="BL359" s="129">
        <f t="shared" si="169"/>
        <v>474686.73866666673</v>
      </c>
      <c r="BM359" s="339">
        <v>556100.06577777781</v>
      </c>
      <c r="BN359" s="129">
        <f t="shared" si="170"/>
        <v>556100.06577777781</v>
      </c>
      <c r="BO359" s="339">
        <v>408156.19</v>
      </c>
      <c r="BP359" s="129">
        <f t="shared" si="171"/>
        <v>408156.19</v>
      </c>
      <c r="BQ359" s="339">
        <v>782930.48</v>
      </c>
      <c r="BR359" s="129">
        <f t="shared" si="172"/>
        <v>782930.48</v>
      </c>
      <c r="BS359" s="339">
        <v>568170.33600000013</v>
      </c>
      <c r="BT359" s="129">
        <f t="shared" si="173"/>
        <v>568170.33600000013</v>
      </c>
      <c r="BU359" s="344">
        <v>669201.01422222215</v>
      </c>
      <c r="BV359" s="129">
        <f t="shared" si="175"/>
        <v>669201.01422222215</v>
      </c>
      <c r="BW359" s="343">
        <v>439585.99819733319</v>
      </c>
      <c r="BX359" s="346">
        <f t="shared" si="176"/>
        <v>439585.99819733319</v>
      </c>
      <c r="BY359" s="343">
        <v>597888.35249630245</v>
      </c>
      <c r="BZ359" s="129">
        <f t="shared" si="185"/>
        <v>597888.35249630245</v>
      </c>
      <c r="CA359" s="326"/>
      <c r="CB359" s="325"/>
    </row>
    <row r="360" spans="1:80" x14ac:dyDescent="0.25">
      <c r="A360" s="312" t="s">
        <v>1273</v>
      </c>
      <c r="B360" s="312"/>
      <c r="C360" s="319" t="s">
        <v>577</v>
      </c>
      <c r="D360" s="319" t="s">
        <v>578</v>
      </c>
      <c r="E360" s="319" t="s">
        <v>467</v>
      </c>
      <c r="F360" s="349">
        <f t="shared" si="163"/>
        <v>303173.22222222225</v>
      </c>
      <c r="G360" s="349">
        <f t="shared" ca="1" si="190"/>
        <v>342183</v>
      </c>
      <c r="H360" s="349">
        <f t="shared" ca="1" si="190"/>
        <v>2698</v>
      </c>
      <c r="I360" s="349">
        <f t="shared" ca="1" si="190"/>
        <v>2273</v>
      </c>
      <c r="J360" s="349">
        <f t="shared" ca="1" si="190"/>
        <v>1095.96</v>
      </c>
      <c r="K360" s="349">
        <f t="shared" ca="1" si="190"/>
        <v>637</v>
      </c>
      <c r="L360" s="317"/>
      <c r="M360" s="349">
        <f t="shared" ca="1" si="191"/>
        <v>68543</v>
      </c>
      <c r="N360" s="349">
        <f t="shared" ca="1" si="191"/>
        <v>104835</v>
      </c>
      <c r="O360" s="349">
        <f t="shared" ca="1" si="191"/>
        <v>67677</v>
      </c>
      <c r="P360" s="349">
        <f t="shared" ca="1" si="191"/>
        <v>48137</v>
      </c>
      <c r="Q360" s="349">
        <f t="shared" ca="1" si="191"/>
        <v>29644</v>
      </c>
      <c r="R360" s="349">
        <f t="shared" ca="1" si="191"/>
        <v>14146</v>
      </c>
      <c r="S360" s="349">
        <f t="shared" ca="1" si="191"/>
        <v>8461</v>
      </c>
      <c r="T360" s="349">
        <f t="shared" ca="1" si="191"/>
        <v>740</v>
      </c>
      <c r="U360" s="349">
        <f t="shared" ca="1" si="191"/>
        <v>342183</v>
      </c>
      <c r="V360" s="124"/>
      <c r="W360" s="350">
        <f t="shared" ca="1" si="177"/>
        <v>0.20031094472840555</v>
      </c>
      <c r="X360" s="350">
        <f t="shared" ca="1" si="178"/>
        <v>0.30637115227816697</v>
      </c>
      <c r="Y360" s="350">
        <f t="shared" ca="1" si="179"/>
        <v>0.19778013519081894</v>
      </c>
      <c r="Z360" s="350">
        <f t="shared" ca="1" si="180"/>
        <v>0.14067618788776765</v>
      </c>
      <c r="AA360" s="350">
        <f t="shared" ca="1" si="181"/>
        <v>8.6632006850135751E-2</v>
      </c>
      <c r="AB360" s="350">
        <f t="shared" ca="1" si="182"/>
        <v>4.1340452331062622E-2</v>
      </c>
      <c r="AC360" s="350">
        <f t="shared" ca="1" si="183"/>
        <v>2.4726535216536182E-2</v>
      </c>
      <c r="AD360" s="350">
        <f t="shared" ca="1" si="184"/>
        <v>2.1625855171063437E-3</v>
      </c>
      <c r="AE360" s="127"/>
      <c r="AF360" s="349">
        <f t="shared" ca="1" si="192"/>
        <v>321</v>
      </c>
      <c r="AG360" s="349">
        <f t="shared" ca="1" si="192"/>
        <v>596</v>
      </c>
      <c r="AH360" s="349">
        <f t="shared" ca="1" si="192"/>
        <v>600</v>
      </c>
      <c r="AI360" s="349">
        <f t="shared" ca="1" si="192"/>
        <v>431</v>
      </c>
      <c r="AJ360" s="349">
        <f t="shared" ca="1" si="192"/>
        <v>305</v>
      </c>
      <c r="AK360" s="349">
        <f t="shared" ca="1" si="192"/>
        <v>224</v>
      </c>
      <c r="AL360" s="349">
        <f t="shared" ca="1" si="192"/>
        <v>70</v>
      </c>
      <c r="AM360" s="349">
        <f t="shared" ca="1" si="192"/>
        <v>4</v>
      </c>
      <c r="AN360" s="349">
        <f t="shared" ca="1" si="192"/>
        <v>2551</v>
      </c>
      <c r="AO360" s="124"/>
      <c r="AP360" s="319"/>
      <c r="AQ360" s="319"/>
      <c r="AR360" s="319"/>
      <c r="AS360" s="319"/>
      <c r="AT360" s="319"/>
      <c r="AU360" s="319"/>
      <c r="AV360" s="319"/>
      <c r="AW360" s="319"/>
      <c r="AX360" s="319"/>
      <c r="AY360" s="349">
        <f t="shared" ca="1" si="193"/>
        <v>-73</v>
      </c>
      <c r="AZ360" s="349">
        <f t="shared" ca="1" si="193"/>
        <v>-138</v>
      </c>
      <c r="BA360" s="349">
        <f t="shared" ca="1" si="193"/>
        <v>7</v>
      </c>
      <c r="BB360" s="349">
        <f t="shared" ca="1" si="193"/>
        <v>-52</v>
      </c>
      <c r="BC360" s="349">
        <f t="shared" ca="1" si="193"/>
        <v>-46</v>
      </c>
      <c r="BD360" s="349">
        <f t="shared" ca="1" si="193"/>
        <v>23</v>
      </c>
      <c r="BE360" s="349">
        <f t="shared" ca="1" si="193"/>
        <v>-5</v>
      </c>
      <c r="BF360" s="349">
        <f t="shared" ca="1" si="193"/>
        <v>6</v>
      </c>
      <c r="BG360" s="349">
        <f t="shared" ca="1" si="193"/>
        <v>-278</v>
      </c>
      <c r="BH360" s="317"/>
      <c r="BI360" s="356">
        <v>0</v>
      </c>
      <c r="BJ360" s="356">
        <v>1</v>
      </c>
      <c r="BK360" s="337">
        <v>589728.39066666667</v>
      </c>
      <c r="BL360" s="129">
        <f t="shared" si="169"/>
        <v>589728.39066666667</v>
      </c>
      <c r="BM360" s="339">
        <v>800165.57044444443</v>
      </c>
      <c r="BN360" s="129">
        <f t="shared" si="170"/>
        <v>800165.57044444443</v>
      </c>
      <c r="BO360" s="339">
        <v>410922.07155555557</v>
      </c>
      <c r="BP360" s="129">
        <f t="shared" si="171"/>
        <v>410922.07155555557</v>
      </c>
      <c r="BQ360" s="339">
        <v>678893.2533333333</v>
      </c>
      <c r="BR360" s="129">
        <f t="shared" si="172"/>
        <v>678893.2533333333</v>
      </c>
      <c r="BS360" s="339">
        <v>591957.75822222233</v>
      </c>
      <c r="BT360" s="129">
        <f t="shared" si="173"/>
        <v>591957.75822222233</v>
      </c>
      <c r="BU360" s="344">
        <v>660222.41600000008</v>
      </c>
      <c r="BV360" s="129">
        <f t="shared" si="175"/>
        <v>660222.41600000008</v>
      </c>
      <c r="BW360" s="343">
        <v>404278.88330311113</v>
      </c>
      <c r="BX360" s="346">
        <f t="shared" si="176"/>
        <v>404278.88330311113</v>
      </c>
      <c r="BY360" s="343">
        <v>323479.86555560364</v>
      </c>
      <c r="BZ360" s="129">
        <f t="shared" si="185"/>
        <v>323479.86555560364</v>
      </c>
      <c r="CA360" s="326"/>
      <c r="CB360" s="325"/>
    </row>
    <row r="361" spans="1:80" x14ac:dyDescent="0.25">
      <c r="A361" s="312" t="s">
        <v>1274</v>
      </c>
      <c r="B361" s="312"/>
      <c r="C361" s="319" t="s">
        <v>782</v>
      </c>
      <c r="D361" s="319" t="s">
        <v>554</v>
      </c>
      <c r="E361" s="319" t="s">
        <v>468</v>
      </c>
      <c r="F361" s="349">
        <f t="shared" si="163"/>
        <v>575233</v>
      </c>
      <c r="G361" s="349">
        <f t="shared" ca="1" si="190"/>
        <v>495214</v>
      </c>
      <c r="H361" s="349">
        <f t="shared" ca="1" si="190"/>
        <v>4067</v>
      </c>
      <c r="I361" s="349">
        <f t="shared" ca="1" si="190"/>
        <v>3245</v>
      </c>
      <c r="J361" s="349">
        <f t="shared" ca="1" si="190"/>
        <v>1443.316888888889</v>
      </c>
      <c r="K361" s="349">
        <f t="shared" ca="1" si="190"/>
        <v>860</v>
      </c>
      <c r="L361" s="317"/>
      <c r="M361" s="349">
        <f t="shared" ca="1" si="191"/>
        <v>9411</v>
      </c>
      <c r="N361" s="349">
        <f t="shared" ca="1" si="191"/>
        <v>26928</v>
      </c>
      <c r="O361" s="349">
        <f t="shared" ca="1" si="191"/>
        <v>88850</v>
      </c>
      <c r="P361" s="349">
        <f t="shared" ca="1" si="191"/>
        <v>133115</v>
      </c>
      <c r="Q361" s="349">
        <f t="shared" ca="1" si="191"/>
        <v>92949</v>
      </c>
      <c r="R361" s="349">
        <f t="shared" ca="1" si="191"/>
        <v>62569</v>
      </c>
      <c r="S361" s="349">
        <f t="shared" ca="1" si="191"/>
        <v>67403</v>
      </c>
      <c r="T361" s="349">
        <f t="shared" ca="1" si="191"/>
        <v>13989</v>
      </c>
      <c r="U361" s="349">
        <f t="shared" ca="1" si="191"/>
        <v>495214</v>
      </c>
      <c r="V361" s="124"/>
      <c r="W361" s="350">
        <f t="shared" ca="1" si="177"/>
        <v>1.9003905382319563E-2</v>
      </c>
      <c r="X361" s="350">
        <f t="shared" ca="1" si="178"/>
        <v>5.4376491779311573E-2</v>
      </c>
      <c r="Y361" s="350">
        <f t="shared" ca="1" si="179"/>
        <v>0.179417383191913</v>
      </c>
      <c r="Z361" s="350">
        <f t="shared" ca="1" si="180"/>
        <v>0.26880298214509285</v>
      </c>
      <c r="AA361" s="350">
        <f t="shared" ca="1" si="181"/>
        <v>0.18769461283404751</v>
      </c>
      <c r="AB361" s="350">
        <f t="shared" ca="1" si="182"/>
        <v>0.12634739728682953</v>
      </c>
      <c r="AC361" s="350">
        <f t="shared" ca="1" si="183"/>
        <v>0.13610883375671931</v>
      </c>
      <c r="AD361" s="350">
        <f t="shared" ca="1" si="184"/>
        <v>2.8248393623766695E-2</v>
      </c>
      <c r="AE361" s="127"/>
      <c r="AF361" s="349">
        <f t="shared" ca="1" si="192"/>
        <v>249</v>
      </c>
      <c r="AG361" s="349">
        <f t="shared" ca="1" si="192"/>
        <v>187</v>
      </c>
      <c r="AH361" s="349">
        <f t="shared" ca="1" si="192"/>
        <v>1056</v>
      </c>
      <c r="AI361" s="349">
        <f t="shared" ca="1" si="192"/>
        <v>774</v>
      </c>
      <c r="AJ361" s="349">
        <f t="shared" ca="1" si="192"/>
        <v>448</v>
      </c>
      <c r="AK361" s="349">
        <f t="shared" ca="1" si="192"/>
        <v>254</v>
      </c>
      <c r="AL361" s="349">
        <f t="shared" ca="1" si="192"/>
        <v>439</v>
      </c>
      <c r="AM361" s="349">
        <f t="shared" ca="1" si="192"/>
        <v>157</v>
      </c>
      <c r="AN361" s="349">
        <f t="shared" ca="1" si="192"/>
        <v>3564</v>
      </c>
      <c r="AO361" s="124"/>
      <c r="AP361" s="319"/>
      <c r="AQ361" s="319"/>
      <c r="AR361" s="319"/>
      <c r="AS361" s="319"/>
      <c r="AT361" s="319"/>
      <c r="AU361" s="319"/>
      <c r="AV361" s="319"/>
      <c r="AW361" s="319"/>
      <c r="AX361" s="319"/>
      <c r="AY361" s="349">
        <f t="shared" ca="1" si="193"/>
        <v>7</v>
      </c>
      <c r="AZ361" s="349">
        <f t="shared" ca="1" si="193"/>
        <v>-52</v>
      </c>
      <c r="BA361" s="349">
        <f t="shared" ca="1" si="193"/>
        <v>-156</v>
      </c>
      <c r="BB361" s="349">
        <f t="shared" ca="1" si="193"/>
        <v>-87</v>
      </c>
      <c r="BC361" s="349">
        <f t="shared" ca="1" si="193"/>
        <v>1</v>
      </c>
      <c r="BD361" s="349">
        <f t="shared" ca="1" si="193"/>
        <v>-57</v>
      </c>
      <c r="BE361" s="349">
        <f t="shared" ca="1" si="193"/>
        <v>8</v>
      </c>
      <c r="BF361" s="349">
        <f t="shared" ca="1" si="193"/>
        <v>17</v>
      </c>
      <c r="BG361" s="349">
        <f t="shared" ca="1" si="193"/>
        <v>-319</v>
      </c>
      <c r="BH361" s="317"/>
      <c r="BI361" s="356">
        <v>0</v>
      </c>
      <c r="BJ361" s="356">
        <v>1</v>
      </c>
      <c r="BK361" s="337">
        <v>708160.20533333323</v>
      </c>
      <c r="BL361" s="129">
        <f t="shared" si="169"/>
        <v>708160.20533333323</v>
      </c>
      <c r="BM361" s="339">
        <v>1112120.8255555553</v>
      </c>
      <c r="BN361" s="129">
        <f t="shared" si="170"/>
        <v>1112120.8255555553</v>
      </c>
      <c r="BO361" s="339">
        <v>1031910.3542222221</v>
      </c>
      <c r="BP361" s="129">
        <f t="shared" si="171"/>
        <v>1031910.3542222221</v>
      </c>
      <c r="BQ361" s="339">
        <v>1044431.2533333332</v>
      </c>
      <c r="BR361" s="129">
        <f t="shared" si="172"/>
        <v>1044431.2533333332</v>
      </c>
      <c r="BS361" s="339">
        <v>961610.652</v>
      </c>
      <c r="BT361" s="129">
        <f t="shared" si="173"/>
        <v>961610.652</v>
      </c>
      <c r="BU361" s="344">
        <v>1124468.4266666665</v>
      </c>
      <c r="BV361" s="129">
        <f t="shared" si="175"/>
        <v>1124468.4266666665</v>
      </c>
      <c r="BW361" s="343">
        <v>593507.87857066665</v>
      </c>
      <c r="BX361" s="346">
        <f t="shared" si="176"/>
        <v>593507.87857066665</v>
      </c>
      <c r="BY361" s="343">
        <v>428223.46916148701</v>
      </c>
      <c r="BZ361" s="129">
        <f t="shared" si="185"/>
        <v>428223.46916148701</v>
      </c>
      <c r="CA361" s="326"/>
      <c r="CB361" s="325"/>
    </row>
    <row r="362" spans="1:80" x14ac:dyDescent="0.25">
      <c r="A362" s="312" t="s">
        <v>1275</v>
      </c>
      <c r="B362" s="312"/>
      <c r="C362" s="319" t="s">
        <v>972</v>
      </c>
      <c r="D362" s="319" t="s">
        <v>611</v>
      </c>
      <c r="E362" s="319" t="s">
        <v>71</v>
      </c>
      <c r="F362" s="349">
        <f t="shared" si="163"/>
        <v>237485.11111111112</v>
      </c>
      <c r="G362" s="349">
        <f t="shared" ca="1" si="190"/>
        <v>254819</v>
      </c>
      <c r="H362" s="349">
        <f t="shared" ca="1" si="190"/>
        <v>2854</v>
      </c>
      <c r="I362" s="349">
        <f t="shared" ca="1" si="190"/>
        <v>3364</v>
      </c>
      <c r="J362" s="349">
        <f t="shared" ca="1" si="190"/>
        <v>2610.7262222222221</v>
      </c>
      <c r="K362" s="349">
        <f t="shared" ca="1" si="190"/>
        <v>938</v>
      </c>
      <c r="L362" s="317"/>
      <c r="M362" s="349">
        <f t="shared" ca="1" si="191"/>
        <v>44152</v>
      </c>
      <c r="N362" s="349">
        <f t="shared" ca="1" si="191"/>
        <v>51686</v>
      </c>
      <c r="O362" s="349">
        <f t="shared" ca="1" si="191"/>
        <v>64020</v>
      </c>
      <c r="P362" s="349">
        <f t="shared" ca="1" si="191"/>
        <v>39725</v>
      </c>
      <c r="Q362" s="349">
        <f t="shared" ca="1" si="191"/>
        <v>26277</v>
      </c>
      <c r="R362" s="349">
        <f t="shared" ca="1" si="191"/>
        <v>15630</v>
      </c>
      <c r="S362" s="349">
        <f t="shared" ca="1" si="191"/>
        <v>11800</v>
      </c>
      <c r="T362" s="349">
        <f t="shared" ca="1" si="191"/>
        <v>1529</v>
      </c>
      <c r="U362" s="349">
        <f t="shared" ca="1" si="191"/>
        <v>254819</v>
      </c>
      <c r="V362" s="124"/>
      <c r="W362" s="350">
        <f t="shared" ca="1" si="177"/>
        <v>0.17326808440500904</v>
      </c>
      <c r="X362" s="350">
        <f t="shared" ca="1" si="178"/>
        <v>0.20283416856670813</v>
      </c>
      <c r="Y362" s="350">
        <f t="shared" ca="1" si="179"/>
        <v>0.25123715264560337</v>
      </c>
      <c r="Z362" s="350">
        <f t="shared" ca="1" si="180"/>
        <v>0.15589496858554502</v>
      </c>
      <c r="AA362" s="350">
        <f t="shared" ca="1" si="181"/>
        <v>0.10312025398420055</v>
      </c>
      <c r="AB362" s="350">
        <f t="shared" ca="1" si="182"/>
        <v>6.1337655355369891E-2</v>
      </c>
      <c r="AC362" s="350">
        <f t="shared" ca="1" si="183"/>
        <v>4.6307378963107146E-2</v>
      </c>
      <c r="AD362" s="350">
        <f t="shared" ca="1" si="184"/>
        <v>6.0003374944568501E-3</v>
      </c>
      <c r="AE362" s="127"/>
      <c r="AF362" s="349">
        <f t="shared" ca="1" si="192"/>
        <v>341</v>
      </c>
      <c r="AG362" s="349">
        <f t="shared" ca="1" si="192"/>
        <v>578</v>
      </c>
      <c r="AH362" s="349">
        <f t="shared" ca="1" si="192"/>
        <v>1002</v>
      </c>
      <c r="AI362" s="349">
        <f t="shared" ca="1" si="192"/>
        <v>578</v>
      </c>
      <c r="AJ362" s="349">
        <f t="shared" ca="1" si="192"/>
        <v>612</v>
      </c>
      <c r="AK362" s="349">
        <f t="shared" ca="1" si="192"/>
        <v>435</v>
      </c>
      <c r="AL362" s="349">
        <f t="shared" ca="1" si="192"/>
        <v>276</v>
      </c>
      <c r="AM362" s="349">
        <f t="shared" ca="1" si="192"/>
        <v>11</v>
      </c>
      <c r="AN362" s="349">
        <f t="shared" ca="1" si="192"/>
        <v>3833</v>
      </c>
      <c r="AO362" s="124"/>
      <c r="AP362" s="319"/>
      <c r="AQ362" s="319"/>
      <c r="AR362" s="319"/>
      <c r="AS362" s="319"/>
      <c r="AT362" s="319"/>
      <c r="AU362" s="319"/>
      <c r="AV362" s="319"/>
      <c r="AW362" s="319"/>
      <c r="AX362" s="319"/>
      <c r="AY362" s="349">
        <f t="shared" ca="1" si="193"/>
        <v>-119</v>
      </c>
      <c r="AZ362" s="349">
        <f t="shared" ca="1" si="193"/>
        <v>-118</v>
      </c>
      <c r="BA362" s="349">
        <f t="shared" ca="1" si="193"/>
        <v>-82</v>
      </c>
      <c r="BB362" s="349">
        <f t="shared" ca="1" si="193"/>
        <v>-34</v>
      </c>
      <c r="BC362" s="349">
        <f t="shared" ca="1" si="193"/>
        <v>-31</v>
      </c>
      <c r="BD362" s="349">
        <f t="shared" ca="1" si="193"/>
        <v>-63</v>
      </c>
      <c r="BE362" s="349">
        <f t="shared" ca="1" si="193"/>
        <v>-23</v>
      </c>
      <c r="BF362" s="349">
        <f t="shared" ca="1" si="193"/>
        <v>1</v>
      </c>
      <c r="BG362" s="349">
        <f t="shared" ca="1" si="193"/>
        <v>-469</v>
      </c>
      <c r="BH362" s="317"/>
      <c r="BI362" s="356">
        <v>0</v>
      </c>
      <c r="BJ362" s="356">
        <v>1</v>
      </c>
      <c r="BK362" s="337">
        <v>300956.89333333337</v>
      </c>
      <c r="BL362" s="129">
        <f t="shared" si="169"/>
        <v>300956.89333333337</v>
      </c>
      <c r="BM362" s="339">
        <v>475971.10911111115</v>
      </c>
      <c r="BN362" s="129">
        <f t="shared" si="170"/>
        <v>475971.10911111115</v>
      </c>
      <c r="BO362" s="339">
        <v>386287.01644444448</v>
      </c>
      <c r="BP362" s="129">
        <f t="shared" si="171"/>
        <v>386287.01644444448</v>
      </c>
      <c r="BQ362" s="339">
        <v>441402.02666666661</v>
      </c>
      <c r="BR362" s="129">
        <f t="shared" si="172"/>
        <v>441402.02666666661</v>
      </c>
      <c r="BS362" s="339">
        <v>516305.96488888899</v>
      </c>
      <c r="BT362" s="129">
        <f t="shared" si="173"/>
        <v>516305.96488888899</v>
      </c>
      <c r="BU362" s="344">
        <v>756752.54977777775</v>
      </c>
      <c r="BV362" s="129">
        <f t="shared" si="175"/>
        <v>756752.54977777775</v>
      </c>
      <c r="BW362" s="343">
        <v>584327.61773866671</v>
      </c>
      <c r="BX362" s="346">
        <f t="shared" si="176"/>
        <v>584327.61773866671</v>
      </c>
      <c r="BY362" s="343">
        <v>791097.45423899696</v>
      </c>
      <c r="BZ362" s="129">
        <f t="shared" si="185"/>
        <v>791097.45423899696</v>
      </c>
      <c r="CA362" s="326"/>
      <c r="CB362" s="325"/>
    </row>
    <row r="363" spans="1:80" x14ac:dyDescent="0.25">
      <c r="A363" s="312" t="s">
        <v>1276</v>
      </c>
      <c r="B363" s="312"/>
      <c r="C363" s="319" t="s">
        <v>553</v>
      </c>
      <c r="D363" s="319" t="s">
        <v>554</v>
      </c>
      <c r="E363" s="319" t="s">
        <v>469</v>
      </c>
      <c r="F363" s="349">
        <f>SUMIF(C$6:C$336,C363,F$6:F$336)</f>
        <v>386734.22222222219</v>
      </c>
      <c r="G363" s="349">
        <f t="shared" ca="1" si="190"/>
        <v>381402</v>
      </c>
      <c r="H363" s="349">
        <f t="shared" ca="1" si="190"/>
        <v>2128</v>
      </c>
      <c r="I363" s="349">
        <f t="shared" ca="1" si="190"/>
        <v>3118</v>
      </c>
      <c r="J363" s="349">
        <f t="shared" ca="1" si="190"/>
        <v>1809.5191111088891</v>
      </c>
      <c r="K363" s="349">
        <f t="shared" ca="1" si="190"/>
        <v>1128</v>
      </c>
      <c r="L363" s="317"/>
      <c r="M363" s="349">
        <f t="shared" ca="1" si="191"/>
        <v>27543</v>
      </c>
      <c r="N363" s="349">
        <f t="shared" ca="1" si="191"/>
        <v>54821</v>
      </c>
      <c r="O363" s="349">
        <f t="shared" ca="1" si="191"/>
        <v>107057</v>
      </c>
      <c r="P363" s="349">
        <f t="shared" ca="1" si="191"/>
        <v>81700</v>
      </c>
      <c r="Q363" s="349">
        <f t="shared" ca="1" si="191"/>
        <v>52023</v>
      </c>
      <c r="R363" s="349">
        <f t="shared" ca="1" si="191"/>
        <v>33340</v>
      </c>
      <c r="S363" s="349">
        <f t="shared" ca="1" si="191"/>
        <v>22113</v>
      </c>
      <c r="T363" s="349">
        <f t="shared" ca="1" si="191"/>
        <v>2805</v>
      </c>
      <c r="U363" s="349">
        <f t="shared" ca="1" si="191"/>
        <v>381402</v>
      </c>
      <c r="V363" s="124"/>
      <c r="W363" s="350">
        <f t="shared" ca="1" si="177"/>
        <v>7.2215143077382915E-2</v>
      </c>
      <c r="X363" s="350">
        <f t="shared" ca="1" si="178"/>
        <v>0.1437354811983157</v>
      </c>
      <c r="Y363" s="350">
        <f t="shared" ca="1" si="179"/>
        <v>0.28069333668937235</v>
      </c>
      <c r="Z363" s="350">
        <f t="shared" ca="1" si="180"/>
        <v>0.21420967902632918</v>
      </c>
      <c r="AA363" s="350">
        <f t="shared" ca="1" si="181"/>
        <v>0.13639938962040052</v>
      </c>
      <c r="AB363" s="350">
        <f t="shared" ca="1" si="182"/>
        <v>8.7414329237916949E-2</v>
      </c>
      <c r="AC363" s="350">
        <f t="shared" ca="1" si="183"/>
        <v>5.7978196233894948E-2</v>
      </c>
      <c r="AD363" s="350">
        <f t="shared" ca="1" si="184"/>
        <v>7.3544449163874337E-3</v>
      </c>
      <c r="AE363" s="127"/>
      <c r="AF363" s="349">
        <f t="shared" ca="1" si="192"/>
        <v>193</v>
      </c>
      <c r="AG363" s="349">
        <f t="shared" ca="1" si="192"/>
        <v>632</v>
      </c>
      <c r="AH363" s="349">
        <f t="shared" ca="1" si="192"/>
        <v>822</v>
      </c>
      <c r="AI363" s="349">
        <f t="shared" ca="1" si="192"/>
        <v>657</v>
      </c>
      <c r="AJ363" s="349">
        <f t="shared" ca="1" si="192"/>
        <v>473</v>
      </c>
      <c r="AK363" s="349">
        <f t="shared" ca="1" si="192"/>
        <v>328</v>
      </c>
      <c r="AL363" s="349">
        <f t="shared" ca="1" si="192"/>
        <v>198</v>
      </c>
      <c r="AM363" s="349">
        <f t="shared" ca="1" si="192"/>
        <v>37</v>
      </c>
      <c r="AN363" s="349">
        <f t="shared" ca="1" si="192"/>
        <v>3340</v>
      </c>
      <c r="AO363" s="124"/>
      <c r="AP363" s="319"/>
      <c r="AQ363" s="319"/>
      <c r="AR363" s="319"/>
      <c r="AS363" s="319"/>
      <c r="AT363" s="319"/>
      <c r="AU363" s="319"/>
      <c r="AV363" s="319"/>
      <c r="AW363" s="319"/>
      <c r="AX363" s="319"/>
      <c r="AY363" s="349">
        <f t="shared" ca="1" si="193"/>
        <v>-29</v>
      </c>
      <c r="AZ363" s="349">
        <f t="shared" ca="1" si="193"/>
        <v>-46</v>
      </c>
      <c r="BA363" s="349">
        <f t="shared" ca="1" si="193"/>
        <v>-89</v>
      </c>
      <c r="BB363" s="349">
        <f t="shared" ca="1" si="193"/>
        <v>-28</v>
      </c>
      <c r="BC363" s="349">
        <f t="shared" ca="1" si="193"/>
        <v>-37</v>
      </c>
      <c r="BD363" s="349">
        <f t="shared" ca="1" si="193"/>
        <v>16</v>
      </c>
      <c r="BE363" s="349">
        <f t="shared" ca="1" si="193"/>
        <v>-9</v>
      </c>
      <c r="BF363" s="349">
        <f t="shared" ca="1" si="193"/>
        <v>0</v>
      </c>
      <c r="BG363" s="349">
        <f t="shared" ca="1" si="193"/>
        <v>-222</v>
      </c>
      <c r="BH363" s="317"/>
      <c r="BI363" s="356">
        <v>0</v>
      </c>
      <c r="BJ363" s="356">
        <v>1</v>
      </c>
      <c r="BK363" s="337">
        <v>610868.93333333335</v>
      </c>
      <c r="BL363" s="129">
        <f t="shared" si="169"/>
        <v>610868.93333333335</v>
      </c>
      <c r="BM363" s="339">
        <v>690498.5995555555</v>
      </c>
      <c r="BN363" s="129">
        <f t="shared" si="170"/>
        <v>690498.5995555555</v>
      </c>
      <c r="BO363" s="339">
        <v>813676.83133333339</v>
      </c>
      <c r="BP363" s="129">
        <f t="shared" si="171"/>
        <v>813676.83133333339</v>
      </c>
      <c r="BQ363" s="339">
        <v>839071.65333333332</v>
      </c>
      <c r="BR363" s="129">
        <f t="shared" si="172"/>
        <v>839071.65333333332</v>
      </c>
      <c r="BS363" s="339">
        <v>855728.35511111119</v>
      </c>
      <c r="BT363" s="129">
        <f t="shared" si="173"/>
        <v>855728.35511111119</v>
      </c>
      <c r="BU363" s="344">
        <v>1378774.6</v>
      </c>
      <c r="BV363" s="129">
        <f t="shared" si="175"/>
        <v>1378774.6</v>
      </c>
      <c r="BW363" s="343">
        <v>950061.64018488897</v>
      </c>
      <c r="BX363" s="346">
        <f t="shared" si="176"/>
        <v>950061.64018488897</v>
      </c>
      <c r="BY363" s="343">
        <v>920739.40407248354</v>
      </c>
      <c r="BZ363" s="129">
        <f t="shared" si="185"/>
        <v>920739.40407248354</v>
      </c>
      <c r="CA363" s="326"/>
      <c r="CB363" s="325"/>
    </row>
    <row r="364" spans="1:80" ht="13.8" thickBot="1" x14ac:dyDescent="0.3">
      <c r="A364" s="305" t="s">
        <v>1277</v>
      </c>
      <c r="B364" s="381"/>
      <c r="C364" s="319" t="s">
        <v>653</v>
      </c>
      <c r="D364" s="319" t="s">
        <v>611</v>
      </c>
      <c r="E364" s="319" t="s">
        <v>470</v>
      </c>
      <c r="F364" s="349">
        <f t="shared" si="163"/>
        <v>247299</v>
      </c>
      <c r="G364" s="349">
        <f t="shared" ca="1" si="190"/>
        <v>263608</v>
      </c>
      <c r="H364" s="349">
        <f t="shared" ca="1" si="190"/>
        <v>1995</v>
      </c>
      <c r="I364" s="349">
        <f t="shared" ca="1" si="190"/>
        <v>2544</v>
      </c>
      <c r="J364" s="349">
        <f t="shared" ca="1" si="190"/>
        <v>1618.5817777777777</v>
      </c>
      <c r="K364" s="349">
        <f t="shared" ca="1" si="190"/>
        <v>1055</v>
      </c>
      <c r="L364" s="317"/>
      <c r="M364" s="349">
        <f t="shared" ca="1" si="191"/>
        <v>41632</v>
      </c>
      <c r="N364" s="349">
        <f t="shared" ca="1" si="191"/>
        <v>64679</v>
      </c>
      <c r="O364" s="349">
        <f t="shared" ca="1" si="191"/>
        <v>60336</v>
      </c>
      <c r="P364" s="349">
        <f t="shared" ca="1" si="191"/>
        <v>37340</v>
      </c>
      <c r="Q364" s="349">
        <f t="shared" ca="1" si="191"/>
        <v>29043</v>
      </c>
      <c r="R364" s="349">
        <f t="shared" ca="1" si="191"/>
        <v>18105</v>
      </c>
      <c r="S364" s="349">
        <f t="shared" ca="1" si="191"/>
        <v>11615</v>
      </c>
      <c r="T364" s="349">
        <f t="shared" ca="1" si="191"/>
        <v>858</v>
      </c>
      <c r="U364" s="349">
        <f t="shared" ca="1" si="191"/>
        <v>263608</v>
      </c>
      <c r="V364" s="124"/>
      <c r="W364" s="350">
        <f t="shared" ca="1" si="177"/>
        <v>0.15793147400685867</v>
      </c>
      <c r="X364" s="350">
        <f t="shared" ca="1" si="178"/>
        <v>0.24536053534035385</v>
      </c>
      <c r="Y364" s="350">
        <f t="shared" ca="1" si="179"/>
        <v>0.22888531455798003</v>
      </c>
      <c r="Z364" s="350">
        <f t="shared" ca="1" si="180"/>
        <v>0.14164972231495251</v>
      </c>
      <c r="AA364" s="350">
        <f t="shared" ca="1" si="181"/>
        <v>0.11017495675396802</v>
      </c>
      <c r="AB364" s="350">
        <f t="shared" ca="1" si="182"/>
        <v>6.8681527116020755E-2</v>
      </c>
      <c r="AC364" s="350">
        <f t="shared" ca="1" si="183"/>
        <v>4.406163697611605E-2</v>
      </c>
      <c r="AD364" s="350">
        <f t="shared" ca="1" si="184"/>
        <v>3.2548329337501137E-3</v>
      </c>
      <c r="AE364" s="127"/>
      <c r="AF364" s="349">
        <f t="shared" ca="1" si="192"/>
        <v>351</v>
      </c>
      <c r="AG364" s="349">
        <f t="shared" ca="1" si="192"/>
        <v>356</v>
      </c>
      <c r="AH364" s="349">
        <f t="shared" ca="1" si="192"/>
        <v>786</v>
      </c>
      <c r="AI364" s="349">
        <f t="shared" ca="1" si="192"/>
        <v>289</v>
      </c>
      <c r="AJ364" s="349">
        <f t="shared" ca="1" si="192"/>
        <v>325</v>
      </c>
      <c r="AK364" s="349">
        <f t="shared" ca="1" si="192"/>
        <v>342</v>
      </c>
      <c r="AL364" s="349">
        <f t="shared" ca="1" si="192"/>
        <v>181</v>
      </c>
      <c r="AM364" s="349">
        <f t="shared" ca="1" si="192"/>
        <v>0</v>
      </c>
      <c r="AN364" s="349">
        <f t="shared" ca="1" si="192"/>
        <v>2630</v>
      </c>
      <c r="AO364" s="124"/>
      <c r="AP364" s="319"/>
      <c r="AQ364" s="319"/>
      <c r="AR364" s="319"/>
      <c r="AS364" s="319"/>
      <c r="AT364" s="319"/>
      <c r="AU364" s="319"/>
      <c r="AV364" s="319"/>
      <c r="AW364" s="319"/>
      <c r="AX364" s="319"/>
      <c r="AY364" s="349">
        <f t="shared" ca="1" si="193"/>
        <v>-29</v>
      </c>
      <c r="AZ364" s="349">
        <f t="shared" ca="1" si="193"/>
        <v>-8</v>
      </c>
      <c r="BA364" s="349">
        <f t="shared" ca="1" si="193"/>
        <v>-14</v>
      </c>
      <c r="BB364" s="349">
        <f t="shared" ca="1" si="193"/>
        <v>-21</v>
      </c>
      <c r="BC364" s="349">
        <f t="shared" ca="1" si="193"/>
        <v>-1</v>
      </c>
      <c r="BD364" s="349">
        <f t="shared" ca="1" si="193"/>
        <v>11</v>
      </c>
      <c r="BE364" s="349">
        <f t="shared" ca="1" si="193"/>
        <v>-26</v>
      </c>
      <c r="BF364" s="349">
        <f t="shared" ca="1" si="193"/>
        <v>2</v>
      </c>
      <c r="BG364" s="349">
        <f t="shared" ca="1" si="193"/>
        <v>-86</v>
      </c>
      <c r="BH364" s="317"/>
      <c r="BI364" s="356">
        <v>0</v>
      </c>
      <c r="BJ364" s="356">
        <v>1</v>
      </c>
      <c r="BK364" s="337">
        <v>431254.27733333339</v>
      </c>
      <c r="BL364" s="129">
        <f t="shared" si="169"/>
        <v>431254.27733333339</v>
      </c>
      <c r="BM364" s="339">
        <v>417117.21422222222</v>
      </c>
      <c r="BN364" s="129">
        <f t="shared" si="170"/>
        <v>417117.21422222222</v>
      </c>
      <c r="BO364" s="339">
        <v>456125.75733333331</v>
      </c>
      <c r="BP364" s="129">
        <f t="shared" si="171"/>
        <v>456125.75733333331</v>
      </c>
      <c r="BQ364" s="339">
        <v>614516.29333333333</v>
      </c>
      <c r="BR364" s="129">
        <f t="shared" si="172"/>
        <v>614516.29333333333</v>
      </c>
      <c r="BS364" s="339">
        <v>636530.96800000011</v>
      </c>
      <c r="BT364" s="129">
        <f t="shared" si="173"/>
        <v>636530.96800000011</v>
      </c>
      <c r="BU364" s="344">
        <v>850200.66444444447</v>
      </c>
      <c r="BV364" s="129">
        <f t="shared" si="175"/>
        <v>850200.66444444447</v>
      </c>
      <c r="BW364" s="343">
        <v>630961.98055111128</v>
      </c>
      <c r="BX364" s="346">
        <f t="shared" si="176"/>
        <v>630961.98055111128</v>
      </c>
      <c r="BY364" s="343">
        <v>518620.51659933431</v>
      </c>
      <c r="BZ364" s="129">
        <f t="shared" si="185"/>
        <v>518620.51659933431</v>
      </c>
      <c r="CA364" s="326"/>
      <c r="CB364" s="325"/>
    </row>
    <row r="365" spans="1:80" ht="13.8" thickTop="1" x14ac:dyDescent="0.25">
      <c r="A365" s="317"/>
      <c r="C365" s="317"/>
      <c r="D365" s="317"/>
      <c r="E365" s="319"/>
      <c r="F365" s="319"/>
      <c r="G365" s="124"/>
      <c r="H365" s="124"/>
      <c r="I365" s="124"/>
      <c r="J365" s="143"/>
      <c r="K365" s="143"/>
      <c r="L365" s="143"/>
      <c r="M365" s="143"/>
      <c r="N365" s="143"/>
      <c r="O365" s="143"/>
      <c r="P365" s="143"/>
      <c r="Q365" s="143"/>
      <c r="R365" s="143"/>
      <c r="S365" s="143"/>
      <c r="T365" s="143"/>
      <c r="U365" s="143"/>
      <c r="V365" s="124"/>
      <c r="W365" s="144"/>
      <c r="X365" s="144"/>
      <c r="Y365" s="144"/>
      <c r="Z365" s="144"/>
      <c r="AA365" s="144"/>
      <c r="AB365" s="144"/>
      <c r="AC365" s="144"/>
      <c r="AD365" s="144"/>
      <c r="AE365" s="144"/>
      <c r="AF365" s="143"/>
      <c r="AG365" s="143"/>
      <c r="AH365" s="143"/>
      <c r="AI365" s="143"/>
      <c r="AJ365" s="143"/>
      <c r="AK365" s="143"/>
      <c r="AL365" s="143"/>
      <c r="AM365" s="143"/>
      <c r="AN365" s="143"/>
      <c r="AO365" s="319"/>
      <c r="AP365" s="319"/>
      <c r="AQ365" s="319"/>
      <c r="AR365" s="319"/>
      <c r="AS365" s="319"/>
      <c r="AT365" s="319"/>
      <c r="AU365" s="319"/>
      <c r="AV365" s="319"/>
      <c r="AW365" s="319"/>
      <c r="AX365" s="319"/>
      <c r="AY365" s="317"/>
      <c r="AZ365" s="317"/>
      <c r="BA365" s="317"/>
      <c r="BB365" s="317"/>
      <c r="BC365" s="317"/>
      <c r="BD365" s="317"/>
      <c r="BE365" s="317"/>
      <c r="BF365" s="317"/>
      <c r="BG365" s="317"/>
      <c r="BH365" s="317"/>
      <c r="BI365" s="317"/>
      <c r="BJ365" s="317"/>
      <c r="BK365" s="319"/>
      <c r="BL365" s="286"/>
      <c r="BM365" s="323"/>
      <c r="BN365" s="286"/>
      <c r="BO365" s="323"/>
      <c r="BP365" s="286"/>
      <c r="BQ365" s="323"/>
      <c r="BR365" s="286"/>
      <c r="BS365" s="323"/>
      <c r="BT365" s="286"/>
      <c r="BU365" s="323"/>
      <c r="BV365" s="286"/>
      <c r="BY365" s="323"/>
      <c r="BZ365" s="323"/>
      <c r="CA365" s="323"/>
      <c r="CB365" s="317"/>
    </row>
    <row r="366" spans="1:80" x14ac:dyDescent="0.25">
      <c r="A366" s="317"/>
      <c r="C366" s="317"/>
      <c r="D366" s="317"/>
      <c r="E366" s="317"/>
      <c r="F366" s="317"/>
      <c r="G366" s="317"/>
      <c r="H366" s="317"/>
      <c r="I366" s="319"/>
      <c r="J366" s="319"/>
      <c r="K366" s="319"/>
      <c r="L366" s="319"/>
      <c r="M366" s="319"/>
      <c r="N366" s="319"/>
      <c r="O366" s="319"/>
      <c r="P366" s="319"/>
      <c r="Q366" s="319"/>
      <c r="R366" s="319"/>
      <c r="S366" s="319"/>
      <c r="T366" s="319"/>
      <c r="U366" s="319"/>
      <c r="V366" s="317"/>
      <c r="W366" s="317"/>
      <c r="X366" s="317"/>
      <c r="Y366" s="317"/>
      <c r="Z366" s="317"/>
      <c r="AA366" s="317"/>
      <c r="AB366" s="317"/>
      <c r="AC366" s="317"/>
      <c r="AD366" s="317"/>
      <c r="AE366" s="317"/>
      <c r="AF366" s="143"/>
      <c r="AG366" s="143"/>
      <c r="AH366" s="143"/>
      <c r="AI366" s="143"/>
      <c r="AJ366" s="143"/>
      <c r="AK366" s="143"/>
      <c r="AL366" s="143"/>
      <c r="AM366" s="143"/>
      <c r="AN366" s="143"/>
      <c r="AO366" s="319"/>
      <c r="AP366" s="319"/>
      <c r="AQ366" s="319"/>
      <c r="AR366" s="319"/>
      <c r="AS366" s="319"/>
      <c r="AT366" s="319"/>
      <c r="AU366" s="319"/>
      <c r="AV366" s="319"/>
      <c r="AW366" s="319"/>
      <c r="AX366" s="319"/>
      <c r="AY366" s="317"/>
      <c r="AZ366" s="317"/>
      <c r="BA366" s="317"/>
      <c r="BB366" s="317"/>
      <c r="BC366" s="317"/>
      <c r="BD366" s="317"/>
      <c r="BE366" s="317"/>
      <c r="BF366" s="317"/>
      <c r="BG366" s="317"/>
      <c r="BH366" s="317"/>
      <c r="BI366" s="317"/>
      <c r="BJ366" s="317"/>
      <c r="BK366" s="145">
        <f>SUM(BK338:BK364)+SUM(BK6:BK336)</f>
        <v>199260648.65333313</v>
      </c>
      <c r="BL366" s="286"/>
      <c r="BM366" s="146">
        <f>SUM(BM338:BM364)+SUM(BM6:BM336)</f>
        <v>232629566.95467442</v>
      </c>
      <c r="BN366" s="286"/>
      <c r="BO366" s="146">
        <f>SUM(BO338:BO364)+SUM(BO6:BO336)</f>
        <v>236449097.61666659</v>
      </c>
      <c r="BP366" s="286"/>
      <c r="BQ366" s="146">
        <f>SUM(BQ338:BQ364)+SUM(BQ6:BQ336)</f>
        <v>248634233.59999996</v>
      </c>
      <c r="BR366" s="286"/>
      <c r="BS366" s="146">
        <f>SUM(BS338:BS364)+SUM(BS6:BS336)</f>
        <v>250664435.66177791</v>
      </c>
      <c r="BT366" s="286"/>
      <c r="BU366" s="146">
        <f>SUM(BU338:BU364)+SUM(BU6:BU336)</f>
        <v>300004950.33757436</v>
      </c>
      <c r="BV366" s="286"/>
      <c r="BX366" s="293">
        <f>SUM(BX338:BX364)+SUM(BW6:BW336)</f>
        <v>200581878.53431126</v>
      </c>
      <c r="BY366" s="323"/>
      <c r="BZ366" s="130">
        <f>SUM(BZ338:BZ364,BZ6:BZ336)</f>
        <v>208132728.09401143</v>
      </c>
      <c r="CA366" s="323"/>
      <c r="CB366" s="317"/>
    </row>
    <row r="367" spans="1:80" x14ac:dyDescent="0.25">
      <c r="A367" s="317"/>
      <c r="C367" s="317"/>
      <c r="D367" s="317"/>
      <c r="E367" s="317"/>
      <c r="F367" s="317"/>
      <c r="G367" s="317"/>
      <c r="H367" s="317"/>
      <c r="I367" s="319"/>
      <c r="J367" s="319"/>
      <c r="K367" s="319"/>
      <c r="L367" s="319"/>
      <c r="M367" s="319"/>
      <c r="N367" s="319"/>
      <c r="O367" s="319"/>
      <c r="P367" s="319"/>
      <c r="Q367" s="319"/>
      <c r="R367" s="319"/>
      <c r="S367" s="319"/>
      <c r="T367" s="319"/>
      <c r="U367" s="319"/>
      <c r="V367" s="317"/>
      <c r="W367" s="317"/>
      <c r="X367" s="317"/>
      <c r="Y367" s="317"/>
      <c r="Z367" s="317"/>
      <c r="AA367" s="317"/>
      <c r="AB367" s="317"/>
      <c r="AC367" s="317"/>
      <c r="AD367" s="317"/>
      <c r="AE367" s="317"/>
      <c r="AF367" s="147"/>
      <c r="AG367" s="147"/>
      <c r="AH367" s="147"/>
      <c r="AI367" s="147"/>
      <c r="AJ367" s="147"/>
      <c r="AK367" s="147"/>
      <c r="AL367" s="147"/>
      <c r="AM367" s="147"/>
      <c r="AN367" s="147"/>
      <c r="AO367" s="319"/>
      <c r="AP367" s="147"/>
      <c r="AQ367" s="147"/>
      <c r="AR367" s="147"/>
      <c r="AS367" s="147"/>
      <c r="AT367" s="147"/>
      <c r="AU367" s="147"/>
      <c r="AV367" s="147"/>
      <c r="AW367" s="147"/>
      <c r="AX367" s="147"/>
      <c r="AY367" s="147"/>
      <c r="AZ367" s="147"/>
      <c r="BA367" s="147"/>
      <c r="BB367" s="147"/>
      <c r="BC367" s="147"/>
      <c r="BD367" s="147"/>
      <c r="BE367" s="147"/>
      <c r="BF367" s="147"/>
      <c r="BG367" s="147"/>
      <c r="BH367" s="317"/>
      <c r="BI367" s="317"/>
      <c r="BJ367" s="317"/>
      <c r="BK367" s="319"/>
      <c r="BL367" s="286"/>
      <c r="BN367" s="286"/>
      <c r="BO367" s="323"/>
      <c r="BP367" s="286"/>
      <c r="BQ367" s="323"/>
      <c r="BR367" s="286"/>
      <c r="BS367" s="323"/>
      <c r="BT367" s="286"/>
      <c r="BU367" s="323"/>
      <c r="BV367" s="286"/>
      <c r="BY367" s="323"/>
      <c r="BZ367" s="323"/>
      <c r="CA367" s="323"/>
      <c r="CB367" s="317"/>
    </row>
    <row r="368" spans="1:80" x14ac:dyDescent="0.25">
      <c r="A368" s="317"/>
      <c r="C368" s="317"/>
      <c r="D368" s="317"/>
      <c r="E368" s="317"/>
      <c r="F368" s="317"/>
      <c r="G368" s="317"/>
      <c r="H368" s="317"/>
      <c r="I368" s="319"/>
      <c r="J368" s="319"/>
      <c r="K368" s="319"/>
      <c r="L368" s="319"/>
      <c r="M368" s="319"/>
      <c r="N368" s="319"/>
      <c r="O368" s="319"/>
      <c r="P368" s="319"/>
      <c r="Q368" s="319"/>
      <c r="R368" s="319"/>
      <c r="S368" s="319"/>
      <c r="T368" s="319"/>
      <c r="U368" s="319"/>
      <c r="V368" s="317"/>
      <c r="W368" s="317"/>
      <c r="X368" s="317"/>
      <c r="Y368" s="317"/>
      <c r="Z368" s="317"/>
      <c r="AA368" s="317"/>
      <c r="AB368" s="317"/>
      <c r="AC368" s="317"/>
      <c r="AD368" s="317"/>
      <c r="AE368" s="317"/>
      <c r="AF368" s="143"/>
      <c r="AG368" s="143"/>
      <c r="AH368" s="143"/>
      <c r="AI368" s="143"/>
      <c r="AJ368" s="143"/>
      <c r="AK368" s="143"/>
      <c r="AL368" s="143"/>
      <c r="AM368" s="143"/>
      <c r="AN368" s="143"/>
      <c r="AO368" s="319"/>
      <c r="AP368" s="319"/>
      <c r="AQ368" s="319"/>
      <c r="AR368" s="319"/>
      <c r="AS368" s="319"/>
      <c r="AT368" s="319"/>
      <c r="AU368" s="319"/>
      <c r="AV368" s="319"/>
      <c r="AW368" s="319"/>
      <c r="AX368" s="319"/>
      <c r="AY368" s="317"/>
      <c r="AZ368" s="317"/>
      <c r="BA368" s="317"/>
      <c r="BB368" s="317"/>
      <c r="BC368" s="317"/>
      <c r="BD368" s="317"/>
      <c r="BE368" s="317"/>
      <c r="BF368" s="317"/>
      <c r="BG368" s="317"/>
      <c r="BH368" s="317"/>
      <c r="BI368" s="317"/>
      <c r="BJ368" s="317"/>
      <c r="BK368" s="319"/>
      <c r="BL368" s="286"/>
      <c r="BN368" s="286"/>
      <c r="BO368" s="323"/>
      <c r="BP368" s="286"/>
      <c r="BQ368" s="323"/>
      <c r="BR368" s="286"/>
      <c r="BS368" s="323"/>
      <c r="BT368" s="286"/>
      <c r="BU368" s="323"/>
      <c r="BV368" s="286"/>
      <c r="BY368" s="323"/>
      <c r="BZ368" s="323"/>
      <c r="CA368" s="323"/>
      <c r="CB368" s="317"/>
    </row>
    <row r="369" spans="32:50" x14ac:dyDescent="0.25">
      <c r="AF369" s="148"/>
      <c r="AG369" s="148"/>
      <c r="AH369" s="148"/>
      <c r="AI369" s="148"/>
      <c r="AJ369" s="148"/>
      <c r="AK369" s="148"/>
      <c r="AL369" s="148"/>
      <c r="AM369" s="148"/>
      <c r="AN369" s="148"/>
      <c r="AO369" s="319"/>
      <c r="AP369" s="147"/>
      <c r="AQ369" s="147"/>
      <c r="AR369" s="147"/>
      <c r="AS369" s="147"/>
      <c r="AT369" s="147"/>
      <c r="AU369" s="147"/>
      <c r="AV369" s="147"/>
      <c r="AW369" s="147"/>
      <c r="AX369" s="147"/>
    </row>
    <row r="371" spans="32:50" x14ac:dyDescent="0.25">
      <c r="AF371" s="319"/>
      <c r="AG371" s="319"/>
      <c r="AH371" s="319"/>
      <c r="AI371" s="319"/>
      <c r="AJ371" s="319"/>
      <c r="AK371" s="319"/>
      <c r="AL371" s="319"/>
      <c r="AM371" s="319"/>
      <c r="AN371" s="319"/>
      <c r="AO371" s="319"/>
      <c r="AP371" s="147"/>
      <c r="AQ371" s="147"/>
      <c r="AR371" s="147"/>
      <c r="AS371" s="147"/>
      <c r="AT371" s="147"/>
      <c r="AU371" s="147"/>
      <c r="AV371" s="147"/>
      <c r="AW371" s="147"/>
      <c r="AX371" s="147"/>
    </row>
  </sheetData>
  <sheetProtection selectLockedCells="1" selectUnlockedCells="1"/>
  <mergeCells count="6">
    <mergeCell ref="BY2:BZ2"/>
    <mergeCell ref="M3:U3"/>
    <mergeCell ref="W3:AD3"/>
    <mergeCell ref="AF3:AN3"/>
    <mergeCell ref="AP3:AW3"/>
    <mergeCell ref="AY3:BG3"/>
  </mergeCells>
  <hyperlinks>
    <hyperlink ref="J2" r:id="rId1" xr:uid="{00000000-0004-0000-0500-000000000000}"/>
    <hyperlink ref="K2" r:id="rId2" xr:uid="{00000000-0004-0000-0500-000001000000}"/>
  </hyperlinks>
  <pageMargins left="0.75" right="0.75" top="1" bottom="1" header="0.5" footer="0.5"/>
  <pageSetup paperSize="9" orientation="portrait" r:id="rId3"/>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EFBF9F0EEF9024B851798905602A73B" ma:contentTypeVersion="7" ma:contentTypeDescription="Create a new document." ma:contentTypeScope="" ma:versionID="e33a13c882e59910ee5eb6ee5f434f71">
  <xsd:schema xmlns:xsd="http://www.w3.org/2001/XMLSchema" xmlns:xs="http://www.w3.org/2001/XMLSchema" xmlns:p="http://schemas.microsoft.com/office/2006/metadata/properties" xmlns:ns2="52907788-3c74-4840-b653-af3aea5e5f4b" xmlns:ns3="49dd332d-6948-448e-8342-709605274695" targetNamespace="http://schemas.microsoft.com/office/2006/metadata/properties" ma:root="true" ma:fieldsID="1b28c649f940ef6648c686b4d759710c" ns2:_="" ns3:_="">
    <xsd:import namespace="52907788-3c74-4840-b653-af3aea5e5f4b"/>
    <xsd:import namespace="49dd332d-6948-448e-8342-70960527469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907788-3c74-4840-b653-af3aea5e5f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9dd332d-6948-448e-8342-709605274695"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sisl xmlns:xsi="http://www.w3.org/2001/XMLSchema-instance" xmlns:xsd="http://www.w3.org/2001/XMLSchema" xmlns="http://www.boldonjames.com/2008/01/sie/internal/label" sislVersion="0" policy="8270c081-d9f3-48ae-83c7-c2320a8ca25c"/>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99E548-6F3B-42A6-A679-22684BFAE787}"/>
</file>

<file path=customXml/itemProps2.xml><?xml version="1.0" encoding="utf-8"?>
<ds:datastoreItem xmlns:ds="http://schemas.openxmlformats.org/officeDocument/2006/customXml" ds:itemID="{B0B3CEB7-EBC3-4E31-84A4-8B5157ED6020}">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231098A0-4E41-40E1-BC2F-3F613EEAE1E3}">
  <ds:schemaRefs>
    <ds:schemaRef ds:uri="http://schemas.microsoft.com/office/2006/documentManagement/types"/>
    <ds:schemaRef ds:uri="http://schemas.microsoft.com/office/2006/metadata/properties"/>
    <ds:schemaRef ds:uri="http://schemas.microsoft.com/office/infopath/2007/PartnerControls"/>
    <ds:schemaRef ds:uri="3fa4860e-4e84-4984-b511-cb934d7752ca"/>
    <ds:schemaRef ds:uri="http://purl.org/dc/terms/"/>
    <ds:schemaRef ds:uri="http://purl.org/dc/dcmitype/"/>
    <ds:schemaRef ds:uri="http://www.w3.org/XML/1998/namespace"/>
    <ds:schemaRef ds:uri="http://schemas.openxmlformats.org/package/2006/metadata/core-properties"/>
    <ds:schemaRef ds:uri="63fd57c9-5291-4ee5-b3d3-37b4b570c278"/>
    <ds:schemaRef ds:uri="http://purl.org/dc/elements/1.1/"/>
  </ds:schemaRefs>
</ds:datastoreItem>
</file>

<file path=customXml/itemProps4.xml><?xml version="1.0" encoding="utf-8"?>
<ds:datastoreItem xmlns:ds="http://schemas.openxmlformats.org/officeDocument/2006/customXml" ds:itemID="{778470E2-B64E-4508-A99E-03C04555D95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17</vt:i4>
      </vt:variant>
      <vt:variant>
        <vt:lpstr>Named Ranges</vt:lpstr>
      </vt:variant>
      <vt:variant>
        <vt:i4>2</vt:i4>
      </vt:variant>
    </vt:vector>
  </HeadingPairs>
  <TitlesOfParts>
    <vt:vector size="19" baseType="lpstr">
      <vt:lpstr>New Homes Bonus</vt:lpstr>
      <vt:lpstr>Sheet8</vt:lpstr>
      <vt:lpstr>Calculating NHB</vt:lpstr>
      <vt:lpstr>Cumulative Payments</vt:lpstr>
      <vt:lpstr>Sheet7</vt:lpstr>
      <vt:lpstr>Sheet6</vt:lpstr>
      <vt:lpstr>Year 9 Payments</vt:lpstr>
      <vt:lpstr>Estimates of Payments</vt:lpstr>
      <vt:lpstr>Data</vt:lpstr>
      <vt:lpstr>Y9 data</vt:lpstr>
      <vt:lpstr>Sheet1</vt:lpstr>
      <vt:lpstr>Sheet2</vt:lpstr>
      <vt:lpstr>Sheet3</vt:lpstr>
      <vt:lpstr>Sheet4</vt:lpstr>
      <vt:lpstr>Sheet5</vt:lpstr>
      <vt:lpstr>New Authorities</vt:lpstr>
      <vt:lpstr>Table of new La </vt:lpstr>
      <vt:lpstr>LA</vt:lpstr>
      <vt:lpstr>Reform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2016-12-09T16:04:29Z</dcterms:created>
  <dcterms:modified xsi:type="dcterms:W3CDTF">2019-01-28T17:51:01Z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b6205233-2ffd-442f-9be6-2e55bf15e2b9</vt:lpwstr>
  </property>
  <property fmtid="{D5CDD505-2E9C-101B-9397-08002B2CF9AE}" pid="3" name="bjSaver">
    <vt:lpwstr>csModzIzNrKbh+Gni8/Dz2A13t1Km7oQ</vt:lpwstr>
  </property>
  <property fmtid="{D5CDD505-2E9C-101B-9397-08002B2CF9AE}" pid="4" name="bjDocumentSecurityLabel">
    <vt:lpwstr>No Marking</vt:lpwstr>
  </property>
  <property fmtid="{D5CDD505-2E9C-101B-9397-08002B2CF9AE}" pid="5" name="ContentTypeId">
    <vt:lpwstr>0x0101008EFBF9F0EEF9024B851798905602A73B</vt:lpwstr>
  </property>
  <property fmtid="{D5CDD505-2E9C-101B-9397-08002B2CF9AE}" pid="6" name="AuthorIds_UIVersion_11264">
    <vt:lpwstr>19</vt:lpwstr>
  </property>
</Properties>
</file>