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8_{5450B263-9C37-4290-B290-CBA86CC16145}" xr6:coauthVersionLast="47" xr6:coauthVersionMax="47" xr10:uidLastSave="{00000000-0000-0000-0000-000000000000}"/>
  <workbookProtection workbookAlgorithmName="SHA-512" workbookHashValue="vZU8N2279o9SpT724HgFhLITUUs7t44p3B/TuO8Dm4Afm3e0g2PgBS2EAr6eRShJBNjIAEmFo8ymnJ6vWufiXw==" workbookSaltValue="HNAyj58ehLZOdOB+y9g2/g==" workbookSpinCount="100000" lockStructure="1"/>
  <bookViews>
    <workbookView xWindow="-110" yWindow="-110" windowWidth="19420" windowHeight="10420" firstSheet="8" activeTab="8" xr2:uid="{00000000-000D-0000-FFFF-FFFF00000000}"/>
  </bookViews>
  <sheets>
    <sheet name="(2016_1304)" sheetId="10" state="hidden" r:id="rId1"/>
    <sheet name="(2017_1304)" sheetId="11" state="hidden" r:id="rId2"/>
    <sheet name="(2018_1304)" sheetId="12" state="hidden" r:id="rId3"/>
    <sheet name="(2019_1304)" sheetId="13" state="hidden" r:id="rId4"/>
    <sheet name="(2020_1304)" sheetId="14" state="hidden" r:id="rId5"/>
    <sheet name="(2021_1304)" sheetId="15" state="hidden" r:id="rId6"/>
    <sheet name="(2022_1304)" sheetId="17" state="hidden" r:id="rId7"/>
    <sheet name="(2023_1304)" sheetId="16" state="hidden" r:id="rId8"/>
    <sheet name="Cover_sheet" sheetId="21" r:id="rId9"/>
    <sheet name="Contents" sheetId="22" r:id="rId10"/>
    <sheet name="FIRE1304_raw" sheetId="9" state="hidden" r:id="rId11"/>
    <sheet name="FIRE1304" sheetId="20" r:id="rId12"/>
  </sheets>
  <definedNames>
    <definedName name="_xlnm.Print_Area" localSheetId="9">Contents!$A$1:$D$6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9" l="1"/>
  <c r="E9" i="16"/>
  <c r="E14" i="17"/>
  <c r="E13" i="17"/>
  <c r="E11" i="17"/>
  <c r="E10" i="17"/>
  <c r="E9" i="17"/>
  <c r="E8" i="17"/>
  <c r="E7" i="17"/>
  <c r="D5" i="17"/>
  <c r="C5" i="17"/>
  <c r="B5" i="17"/>
  <c r="E5" i="17" s="1"/>
  <c r="E4" i="17"/>
  <c r="E14" i="16"/>
  <c r="E13" i="16"/>
  <c r="E11" i="16"/>
  <c r="E10" i="16"/>
  <c r="E8" i="16"/>
  <c r="E7" i="16"/>
  <c r="D5" i="16"/>
  <c r="C5" i="16"/>
  <c r="B5" i="16"/>
  <c r="E5" i="16" s="1"/>
  <c r="E4" i="16"/>
  <c r="E14" i="15"/>
  <c r="E13" i="15"/>
  <c r="D11" i="15"/>
  <c r="C11" i="15"/>
  <c r="B11" i="15"/>
  <c r="E11" i="15" s="1"/>
  <c r="E10" i="15"/>
  <c r="E9" i="15"/>
  <c r="E8" i="15"/>
  <c r="E7" i="15"/>
  <c r="D5" i="15"/>
  <c r="C5" i="15"/>
  <c r="B5" i="15"/>
  <c r="E5" i="15" s="1"/>
  <c r="E4" i="15"/>
  <c r="E14" i="14"/>
  <c r="E13" i="14"/>
  <c r="D11" i="14"/>
  <c r="C11" i="14"/>
  <c r="B11" i="14"/>
  <c r="E11" i="14" s="1"/>
  <c r="E10" i="14"/>
  <c r="E9" i="14"/>
  <c r="E8" i="14"/>
  <c r="E7" i="14"/>
  <c r="D5" i="14"/>
  <c r="C5" i="14"/>
  <c r="B5" i="14"/>
  <c r="E5" i="14" s="1"/>
  <c r="E4" i="14"/>
  <c r="E14" i="13"/>
  <c r="E13" i="13"/>
  <c r="E11" i="13"/>
  <c r="E10" i="13"/>
  <c r="E9" i="13"/>
  <c r="E8" i="13"/>
  <c r="E7" i="13"/>
  <c r="E5" i="13"/>
  <c r="E4" i="13"/>
  <c r="E14" i="12"/>
  <c r="E13" i="12"/>
  <c r="E11" i="12"/>
  <c r="E10" i="12"/>
  <c r="E9" i="12"/>
  <c r="E8" i="12"/>
  <c r="E7" i="12"/>
  <c r="E5" i="12"/>
  <c r="E4" i="12"/>
  <c r="E14" i="11"/>
  <c r="E11" i="11"/>
  <c r="B5" i="11"/>
  <c r="E4" i="11"/>
  <c r="E14" i="10"/>
  <c r="E13" i="10"/>
  <c r="E11" i="10"/>
  <c r="E10" i="10"/>
  <c r="E9" i="10"/>
  <c r="E8" i="10"/>
  <c r="E7" i="10"/>
  <c r="E4" i="10"/>
  <c r="E10" i="11" l="1"/>
  <c r="C5" i="11"/>
  <c r="E13" i="11"/>
  <c r="E7" i="11"/>
  <c r="D5" i="11"/>
  <c r="E9" i="11"/>
  <c r="E5" i="11"/>
  <c r="E8" i="11"/>
  <c r="C12" i="9"/>
  <c r="C8" i="9"/>
  <c r="B16" i="9"/>
  <c r="B11" i="9"/>
  <c r="B7" i="9"/>
  <c r="B8" i="9"/>
  <c r="E13" i="9"/>
  <c r="C17" i="9"/>
  <c r="E14" i="9"/>
  <c r="C10" i="9"/>
  <c r="E17" i="9"/>
  <c r="B14" i="9"/>
  <c r="E10" i="9"/>
  <c r="E11" i="9"/>
  <c r="C11" i="9"/>
  <c r="D11" i="9"/>
  <c r="D13" i="9"/>
  <c r="C14" i="9"/>
  <c r="D7" i="9"/>
  <c r="B17" i="9"/>
  <c r="D14" i="9"/>
  <c r="D12" i="9"/>
  <c r="D16" i="9"/>
  <c r="E7" i="9"/>
  <c r="D8" i="9"/>
  <c r="E8" i="9"/>
  <c r="D10" i="9"/>
  <c r="B13" i="9"/>
  <c r="E16" i="9"/>
  <c r="C13" i="9"/>
  <c r="C16" i="9"/>
  <c r="B10" i="9"/>
  <c r="E12" i="9"/>
  <c r="D17" i="9"/>
  <c r="B12" i="9"/>
  <c r="C7" i="9"/>
  <c r="D8" i="20" l="1"/>
  <c r="C11" i="20"/>
  <c r="D12" i="20"/>
  <c r="D10" i="20"/>
  <c r="D13" i="20"/>
  <c r="E8" i="20"/>
  <c r="B6" i="20"/>
  <c r="E5" i="20"/>
  <c r="C7" i="20"/>
  <c r="D11" i="20"/>
  <c r="B7" i="20"/>
  <c r="D7" i="20"/>
  <c r="E6" i="20"/>
  <c r="D9" i="20"/>
  <c r="E11" i="20"/>
  <c r="C6" i="20"/>
  <c r="C13" i="20"/>
  <c r="E9" i="20"/>
  <c r="C8" i="20"/>
  <c r="E13" i="20"/>
  <c r="E10" i="20"/>
  <c r="D5" i="20"/>
  <c r="B10" i="20"/>
  <c r="B5" i="20"/>
  <c r="C9" i="20"/>
  <c r="B11" i="20"/>
  <c r="D6" i="20"/>
  <c r="B12" i="20"/>
  <c r="C5" i="20"/>
  <c r="B8" i="20"/>
  <c r="E7" i="20"/>
  <c r="E12" i="20"/>
  <c r="C12" i="20"/>
  <c r="C10" i="20"/>
  <c r="B9" i="20"/>
  <c r="B13" i="20"/>
</calcChain>
</file>

<file path=xl/sharedStrings.xml><?xml version="1.0" encoding="utf-8"?>
<sst xmlns="http://schemas.openxmlformats.org/spreadsheetml/2006/main" count="265" uniqueCount="75">
  <si>
    <t>end of table</t>
  </si>
  <si>
    <t>Contact: FireStatistics@homeoffice.gov.uk</t>
  </si>
  <si>
    <t>Source: Firefighters Pension Fund (FPF) forms</t>
  </si>
  <si>
    <t>Fire statistics definitions</t>
  </si>
  <si>
    <t>A full definitions list can be found here -</t>
  </si>
  <si>
    <t>https://www.gov.uk/government/collections/fire-statistics</t>
  </si>
  <si>
    <t>The full set of fire statistics releases, tables and guidance can be found on our landing page, here-</t>
  </si>
  <si>
    <t>2017/18</t>
  </si>
  <si>
    <t>2016/17</t>
  </si>
  <si>
    <t>2015/16</t>
  </si>
  <si>
    <t>2014/15</t>
  </si>
  <si>
    <t>Total</t>
  </si>
  <si>
    <t>..</t>
  </si>
  <si>
    <t>Number of pensioners</t>
  </si>
  <si>
    <t xml:space="preserve">2006 Scheme </t>
  </si>
  <si>
    <t>2015 Scheme</t>
  </si>
  <si>
    <t>Deffered members who remained in employment</t>
  </si>
  <si>
    <t>Active regular members</t>
  </si>
  <si>
    <t>Active retained members</t>
  </si>
  <si>
    <t>FIRE STATISTICS TABLE 1304: Firefighters' pension membership by membership type in England</t>
  </si>
  <si>
    <t>Select a year from the drop-down list in the orange box below:</t>
  </si>
  <si>
    <r>
      <t>1992 Scheme</t>
    </r>
    <r>
      <rPr>
        <vertAlign val="superscript"/>
        <sz val="11"/>
        <color theme="1"/>
        <rFont val="Calibri"/>
        <family val="2"/>
        <scheme val="minor"/>
      </rPr>
      <t>1</t>
    </r>
  </si>
  <si>
    <t xml:space="preserve">Total deferred members </t>
  </si>
  <si>
    <t xml:space="preserve">Deferred members who left employment </t>
  </si>
  <si>
    <t>Deferred members who remained in employment</t>
  </si>
  <si>
    <t>Ill-health (total)</t>
  </si>
  <si>
    <t>Ill-health (lower tier)</t>
  </si>
  <si>
    <t>Ill-health (higher tier)</t>
  </si>
  <si>
    <t>1 1992 scheme membership data are not available for active retained members as retained firefighters were not eligible to join the 1992 Scheme.</t>
  </si>
  <si>
    <t>Note</t>
  </si>
  <si>
    <t xml:space="preserve">Statistics for 2016 only include returns from 44 out of the 45 fire and rescue authorities at that time in England due to one Fire and </t>
  </si>
  <si>
    <t>Rescue Authority being unable to provide data for the 2015/16 period. It is not expected this would make a large difference to the figures.</t>
  </si>
  <si>
    <t>The statistics in this table are Official Statistics.</t>
  </si>
  <si>
    <r>
      <t>FIRE STATISTICS TABLE 1304: Firefighters' pension membership by membership type in England</t>
    </r>
    <r>
      <rPr>
        <b/>
        <vertAlign val="superscript"/>
        <sz val="11"/>
        <color theme="0"/>
        <rFont val="Arial Black"/>
        <family val="2"/>
      </rPr>
      <t>1</t>
    </r>
  </si>
  <si>
    <r>
      <t>1992 Scheme</t>
    </r>
    <r>
      <rPr>
        <vertAlign val="superscript"/>
        <sz val="11"/>
        <color theme="1"/>
        <rFont val="Calibri"/>
        <family val="2"/>
        <scheme val="minor"/>
      </rPr>
      <t>2</t>
    </r>
  </si>
  <si>
    <t>Of which:</t>
  </si>
  <si>
    <t xml:space="preserve">Ill-health </t>
  </si>
  <si>
    <t>Lower tier</t>
  </si>
  <si>
    <t>Higher tier</t>
  </si>
  <si>
    <r>
      <t>1</t>
    </r>
    <r>
      <rPr>
        <b/>
        <sz val="11"/>
        <color rgb="FFFF0000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 xml:space="preserve">Statistics in this table only include returns from </t>
    </r>
    <r>
      <rPr>
        <b/>
        <sz val="11"/>
        <color rgb="FFFF0000"/>
        <rFont val="Calibri"/>
        <family val="2"/>
        <scheme val="minor"/>
      </rPr>
      <t>44 out of 45</t>
    </r>
    <r>
      <rPr>
        <sz val="11"/>
        <color rgb="FFFF0000"/>
        <rFont val="Calibri"/>
        <family val="2"/>
        <scheme val="minor"/>
      </rPr>
      <t xml:space="preserve"> fire and rescue authorities in England due to one Fire and Rescue Authority being unable to provide data for the 2015/16 period.</t>
    </r>
  </si>
  <si>
    <t>2 1992 scheme membership data are not available for active retained members as retained firefighters were not eligible to join the 1992 Scheme.</t>
  </si>
  <si>
    <t>Data for 2014/15 have been revised due to updated records since the last publication in 2014/15. Data for 2015/16 are provisional and will be revised for the next publication.</t>
  </si>
  <si>
    <r>
      <rPr>
        <b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 xml:space="preserve">: Data in this table are Official Statistics and not within the scope of National Statistics. </t>
    </r>
  </si>
  <si>
    <t>https://www.gov.uk/government/statistics/firefighters-pensions-statistics-england-2015-to-2016</t>
  </si>
  <si>
    <t>Last Updated: 19th October 2016</t>
  </si>
  <si>
    <t>Next Update: Autumn 2017</t>
  </si>
  <si>
    <t>External pension schemes</t>
  </si>
  <si>
    <t>Transfers in</t>
  </si>
  <si>
    <t>Transfers out</t>
  </si>
  <si>
    <r>
      <t>1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Statistics in this table only include returns from </t>
    </r>
    <r>
      <rPr>
        <b/>
        <sz val="11"/>
        <color theme="1"/>
        <rFont val="Calibri"/>
        <family val="2"/>
        <scheme val="minor"/>
      </rPr>
      <t>44 out of 45</t>
    </r>
    <r>
      <rPr>
        <sz val="11"/>
        <color theme="1"/>
        <rFont val="Calibri"/>
        <family val="2"/>
        <scheme val="minor"/>
      </rPr>
      <t xml:space="preserve"> fire and rescue authorities in England due to one Fire and Rescue Authority being unable to provide data for the 2015/16 period.</t>
    </r>
  </si>
  <si>
    <t>Fire and rescue workforce and pensions statistics</t>
  </si>
  <si>
    <t>Table 1304</t>
  </si>
  <si>
    <t>Responsible Statistician: Helene Clark</t>
  </si>
  <si>
    <t>Email: Firestatistics@homeoffice.gov.uk</t>
  </si>
  <si>
    <r>
      <t xml:space="preserve">Press enquiries: </t>
    </r>
    <r>
      <rPr>
        <b/>
        <sz val="12"/>
        <color rgb="FF000000"/>
        <rFont val="Arial"/>
        <family val="2"/>
      </rPr>
      <t>0300 123 3535</t>
    </r>
  </si>
  <si>
    <t>Contents</t>
  </si>
  <si>
    <t>We’re always looking to improve the accessibility of our documents.</t>
  </si>
  <si>
    <t>If you find any problems, or have any feedback, relating to accessibility</t>
  </si>
  <si>
    <t xml:space="preserve"> please email us at firestatistics@homeoffice.gov.uk</t>
  </si>
  <si>
    <t xml:space="preserve">To access data tables, select the table number or tabs. </t>
  </si>
  <si>
    <t>Cover sheet</t>
  </si>
  <si>
    <t>Sheet</t>
  </si>
  <si>
    <t>Title</t>
  </si>
  <si>
    <t>Period covered</t>
  </si>
  <si>
    <t>National Statistics?</t>
  </si>
  <si>
    <t>FIRE1304</t>
  </si>
  <si>
    <t>Firefighters' pension membership by membership type in England</t>
  </si>
  <si>
    <t>No</t>
  </si>
  <si>
    <t>Footnotes</t>
  </si>
  <si>
    <t>Crown copyright © 2023</t>
  </si>
  <si>
    <t>England, April 2022 to March 2023: data tables</t>
  </si>
  <si>
    <t>Published: 19 October 2023</t>
  </si>
  <si>
    <t>Next update: Autumn 2024</t>
  </si>
  <si>
    <t>2016 to 2023</t>
  </si>
  <si>
    <t>Publication Date: 19 October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</si>
</sst>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theme="0"/>
      <name val="Arial Black"/>
      <family val="2"/>
    </font>
    <font>
      <sz val="11"/>
      <name val="Calibri"/>
      <family val="2"/>
      <scheme val="minor"/>
    </font>
    <font>
      <b/>
      <sz val="10"/>
      <color theme="0"/>
      <name val="Arial Black"/>
      <family val="2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vertAlign val="superscript"/>
      <sz val="11"/>
      <color theme="0"/>
      <name val="Arial Black"/>
      <family val="2"/>
    </font>
    <font>
      <i/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8"/>
      <color rgb="FF0000FF"/>
      <name val="Arial"/>
      <family val="2"/>
    </font>
    <font>
      <sz val="14"/>
      <color rgb="FF000000"/>
      <name val="Arial"/>
      <family val="2"/>
    </font>
    <font>
      <b/>
      <sz val="18"/>
      <color rgb="FF0000FF"/>
      <name val="Arial"/>
      <family val="2"/>
    </font>
    <font>
      <sz val="10"/>
      <color rgb="FF0000FF"/>
      <name val="Arial"/>
      <family val="2"/>
    </font>
    <font>
      <u/>
      <sz val="12"/>
      <color theme="10"/>
      <name val="Arial"/>
      <family val="2"/>
    </font>
    <font>
      <b/>
      <sz val="12"/>
      <color rgb="FF000000"/>
      <name val="Arial"/>
      <family val="2"/>
    </font>
    <font>
      <u/>
      <sz val="10"/>
      <color rgb="FF0000FF"/>
      <name val="Arial"/>
      <family val="2"/>
    </font>
    <font>
      <u/>
      <sz val="12"/>
      <color rgb="FF0000FF"/>
      <name val="Arial"/>
      <family val="2"/>
    </font>
    <font>
      <u/>
      <sz val="11"/>
      <color rgb="FF0563C1"/>
      <name val="Calibri"/>
      <family val="2"/>
    </font>
    <font>
      <u/>
      <sz val="12"/>
      <color rgb="FF0563C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u/>
      <sz val="9"/>
      <color rgb="FF0000FF"/>
      <name val="Arial"/>
      <family val="2"/>
    </font>
    <font>
      <u/>
      <sz val="9"/>
      <color theme="10"/>
      <name val="Arial"/>
      <family val="2"/>
    </font>
    <font>
      <sz val="9"/>
      <color theme="1"/>
      <name val="Arial"/>
      <family val="2"/>
    </font>
    <font>
      <sz val="11"/>
      <color rgb="FF000000"/>
      <name val="Arial"/>
      <family val="2"/>
    </font>
    <font>
      <b/>
      <sz val="11"/>
      <name val="Arial Black"/>
      <family val="2"/>
    </font>
    <font>
      <b/>
      <sz val="1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</borders>
  <cellStyleXfs count="55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8" fillId="0" borderId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30" fillId="0" borderId="0" applyNumberFormat="0" applyBorder="0" applyProtection="0"/>
    <xf numFmtId="0" fontId="31" fillId="0" borderId="0" applyNumberFormat="0" applyBorder="0" applyProtection="0"/>
    <xf numFmtId="0" fontId="19" fillId="0" borderId="0" applyNumberFormat="0" applyFill="0" applyBorder="0" applyAlignment="0" applyProtection="0"/>
    <xf numFmtId="0" fontId="26" fillId="0" borderId="0" applyNumberFormat="0" applyFont="0" applyBorder="0" applyProtection="0"/>
    <xf numFmtId="0" fontId="38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1" fillId="0" borderId="0" applyNumberFormat="0" applyBorder="0" applyProtection="0"/>
    <xf numFmtId="0" fontId="26" fillId="0" borderId="0"/>
    <xf numFmtId="0" fontId="26" fillId="0" borderId="0" applyNumberFormat="0" applyFont="0" applyBorder="0" applyProtection="0"/>
    <xf numFmtId="0" fontId="1" fillId="0" borderId="0"/>
  </cellStyleXfs>
  <cellXfs count="95">
    <xf numFmtId="0" fontId="0" fillId="0" borderId="0" xfId="0"/>
    <xf numFmtId="0" fontId="0" fillId="33" borderId="0" xfId="0" applyFill="1"/>
    <xf numFmtId="0" fontId="17" fillId="33" borderId="0" xfId="0" applyFont="1" applyFill="1"/>
    <xf numFmtId="0" fontId="19" fillId="33" borderId="0" xfId="44" applyFill="1" applyAlignment="1">
      <alignment horizontal="right"/>
    </xf>
    <xf numFmtId="0" fontId="19" fillId="33" borderId="0" xfId="44" applyFill="1" applyAlignment="1"/>
    <xf numFmtId="0" fontId="0" fillId="33" borderId="0" xfId="0" applyFill="1" applyAlignment="1">
      <alignment horizontal="left" wrapText="1"/>
    </xf>
    <xf numFmtId="0" fontId="0" fillId="33" borderId="0" xfId="0" applyFill="1" applyAlignment="1">
      <alignment horizontal="left"/>
    </xf>
    <xf numFmtId="0" fontId="16" fillId="33" borderId="0" xfId="0" applyFont="1" applyFill="1"/>
    <xf numFmtId="9" fontId="0" fillId="33" borderId="0" xfId="43" applyFont="1" applyFill="1"/>
    <xf numFmtId="0" fontId="16" fillId="33" borderId="0" xfId="0" applyFont="1" applyFill="1" applyAlignment="1">
      <alignment vertical="top"/>
    </xf>
    <xf numFmtId="0" fontId="0" fillId="33" borderId="0" xfId="0" applyFill="1" applyAlignment="1">
      <alignment wrapText="1"/>
    </xf>
    <xf numFmtId="0" fontId="0" fillId="33" borderId="0" xfId="0" applyFill="1" applyAlignment="1">
      <alignment horizontal="right"/>
    </xf>
    <xf numFmtId="0" fontId="21" fillId="35" borderId="0" xfId="0" applyFont="1" applyFill="1" applyAlignment="1">
      <alignment vertical="center"/>
    </xf>
    <xf numFmtId="0" fontId="0" fillId="34" borderId="0" xfId="0" applyFill="1" applyAlignment="1">
      <alignment wrapText="1"/>
    </xf>
    <xf numFmtId="0" fontId="0" fillId="34" borderId="0" xfId="0" applyFill="1"/>
    <xf numFmtId="0" fontId="16" fillId="33" borderId="0" xfId="0" applyFont="1" applyFill="1" applyAlignment="1">
      <alignment wrapText="1"/>
    </xf>
    <xf numFmtId="0" fontId="16" fillId="33" borderId="0" xfId="0" applyFont="1" applyFill="1" applyAlignment="1">
      <alignment vertical="center"/>
    </xf>
    <xf numFmtId="0" fontId="16" fillId="33" borderId="11" xfId="0" applyFont="1" applyFill="1" applyBorder="1" applyAlignment="1">
      <alignment horizontal="right" vertical="center"/>
    </xf>
    <xf numFmtId="0" fontId="0" fillId="33" borderId="11" xfId="0" applyFill="1" applyBorder="1" applyAlignment="1">
      <alignment horizontal="right" vertical="center"/>
    </xf>
    <xf numFmtId="0" fontId="19" fillId="33" borderId="0" xfId="44" applyFill="1"/>
    <xf numFmtId="0" fontId="23" fillId="33" borderId="0" xfId="0" applyFont="1" applyFill="1" applyAlignment="1">
      <alignment vertical="center" wrapText="1"/>
    </xf>
    <xf numFmtId="0" fontId="25" fillId="34" borderId="0" xfId="42" applyFont="1" applyFill="1" applyAlignment="1">
      <alignment vertical="center"/>
    </xf>
    <xf numFmtId="0" fontId="0" fillId="33" borderId="0" xfId="0" applyFill="1" applyAlignment="1">
      <alignment horizontal="center" vertical="center"/>
    </xf>
    <xf numFmtId="0" fontId="16" fillId="36" borderId="0" xfId="0" applyFont="1" applyFill="1" applyAlignment="1">
      <alignment horizontal="center" vertical="center"/>
    </xf>
    <xf numFmtId="9" fontId="16" fillId="33" borderId="0" xfId="43" applyFont="1" applyFill="1" applyAlignment="1">
      <alignment vertical="center"/>
    </xf>
    <xf numFmtId="0" fontId="26" fillId="37" borderId="0" xfId="0" applyFont="1" applyFill="1" applyAlignment="1">
      <alignment horizontal="left" vertical="center"/>
    </xf>
    <xf numFmtId="3" fontId="0" fillId="33" borderId="0" xfId="0" applyNumberFormat="1" applyFill="1" applyAlignment="1">
      <alignment horizontal="right"/>
    </xf>
    <xf numFmtId="0" fontId="14" fillId="33" borderId="0" xfId="0" applyFont="1" applyFill="1" applyAlignment="1">
      <alignment horizontal="left"/>
    </xf>
    <xf numFmtId="0" fontId="22" fillId="33" borderId="0" xfId="0" applyFont="1" applyFill="1" applyAlignment="1">
      <alignment horizontal="left"/>
    </xf>
    <xf numFmtId="0" fontId="22" fillId="33" borderId="10" xfId="0" applyFont="1" applyFill="1" applyBorder="1" applyAlignment="1">
      <alignment horizontal="left"/>
    </xf>
    <xf numFmtId="0" fontId="22" fillId="33" borderId="0" xfId="0" applyFont="1" applyFill="1"/>
    <xf numFmtId="0" fontId="0" fillId="33" borderId="0" xfId="0" applyFill="1" applyAlignment="1">
      <alignment horizontal="right" vertical="top"/>
    </xf>
    <xf numFmtId="0" fontId="16" fillId="33" borderId="0" xfId="0" applyFont="1" applyFill="1" applyAlignment="1">
      <alignment horizontal="right" vertical="top"/>
    </xf>
    <xf numFmtId="0" fontId="0" fillId="33" borderId="11" xfId="0" applyFill="1" applyBorder="1" applyAlignment="1">
      <alignment horizontal="right" vertical="top"/>
    </xf>
    <xf numFmtId="0" fontId="16" fillId="33" borderId="11" xfId="0" applyFont="1" applyFill="1" applyBorder="1" applyAlignment="1">
      <alignment horizontal="right" vertical="top"/>
    </xf>
    <xf numFmtId="3" fontId="0" fillId="33" borderId="0" xfId="0" applyNumberFormat="1" applyFill="1"/>
    <xf numFmtId="0" fontId="26" fillId="37" borderId="0" xfId="0" applyFont="1" applyFill="1" applyAlignment="1">
      <alignment vertical="center"/>
    </xf>
    <xf numFmtId="0" fontId="28" fillId="37" borderId="0" xfId="0" applyFont="1" applyFill="1" applyAlignment="1">
      <alignment horizontal="right" vertical="center"/>
    </xf>
    <xf numFmtId="0" fontId="29" fillId="33" borderId="0" xfId="0" applyFont="1" applyFill="1" applyAlignment="1">
      <alignment vertical="center"/>
    </xf>
    <xf numFmtId="0" fontId="29" fillId="33" borderId="0" xfId="0" applyFont="1" applyFill="1" applyAlignment="1">
      <alignment horizontal="right"/>
    </xf>
    <xf numFmtId="0" fontId="29" fillId="33" borderId="10" xfId="0" applyFont="1" applyFill="1" applyBorder="1" applyAlignment="1">
      <alignment horizontal="right"/>
    </xf>
    <xf numFmtId="3" fontId="0" fillId="33" borderId="10" xfId="0" applyNumberFormat="1" applyFill="1" applyBorder="1"/>
    <xf numFmtId="0" fontId="19" fillId="0" borderId="0" xfId="44"/>
    <xf numFmtId="3" fontId="16" fillId="33" borderId="0" xfId="0" applyNumberFormat="1" applyFont="1" applyFill="1"/>
    <xf numFmtId="3" fontId="26" fillId="37" borderId="0" xfId="0" applyNumberFormat="1" applyFont="1" applyFill="1" applyAlignment="1">
      <alignment horizontal="right" vertical="center"/>
    </xf>
    <xf numFmtId="0" fontId="26" fillId="37" borderId="0" xfId="0" applyFont="1" applyFill="1" applyAlignment="1">
      <alignment horizontal="right" vertical="center"/>
    </xf>
    <xf numFmtId="3" fontId="25" fillId="37" borderId="0" xfId="0" applyNumberFormat="1" applyFont="1" applyFill="1" applyAlignment="1">
      <alignment horizontal="right" vertical="center"/>
    </xf>
    <xf numFmtId="0" fontId="25" fillId="37" borderId="0" xfId="0" applyFont="1" applyFill="1" applyAlignment="1">
      <alignment horizontal="right" vertical="center"/>
    </xf>
    <xf numFmtId="0" fontId="0" fillId="33" borderId="10" xfId="0" applyFill="1" applyBorder="1"/>
    <xf numFmtId="0" fontId="16" fillId="33" borderId="10" xfId="0" applyFont="1" applyFill="1" applyBorder="1"/>
    <xf numFmtId="0" fontId="16" fillId="33" borderId="0" xfId="0" applyFont="1" applyFill="1" applyAlignment="1">
      <alignment horizontal="right"/>
    </xf>
    <xf numFmtId="0" fontId="0" fillId="33" borderId="0" xfId="0" applyFill="1" applyAlignment="1">
      <alignment vertical="top"/>
    </xf>
    <xf numFmtId="0" fontId="16" fillId="33" borderId="10" xfId="0" applyFont="1" applyFill="1" applyBorder="1" applyAlignment="1">
      <alignment horizontal="right"/>
    </xf>
    <xf numFmtId="3" fontId="16" fillId="33" borderId="10" xfId="0" applyNumberFormat="1" applyFont="1" applyFill="1" applyBorder="1"/>
    <xf numFmtId="3" fontId="0" fillId="0" borderId="0" xfId="0" applyNumberFormat="1" applyAlignment="1">
      <alignment horizontal="right"/>
    </xf>
    <xf numFmtId="3" fontId="0" fillId="33" borderId="0" xfId="0" applyNumberFormat="1" applyFill="1" applyBorder="1" applyAlignment="1">
      <alignment horizontal="right"/>
    </xf>
    <xf numFmtId="0" fontId="0" fillId="33" borderId="0" xfId="0" applyFill="1" applyBorder="1" applyAlignment="1">
      <alignment horizontal="left"/>
    </xf>
    <xf numFmtId="0" fontId="31" fillId="38" borderId="0" xfId="45" applyFont="1" applyFill="1"/>
    <xf numFmtId="0" fontId="32" fillId="38" borderId="0" xfId="46" applyFont="1" applyFill="1" applyAlignment="1">
      <alignment vertical="center"/>
    </xf>
    <xf numFmtId="0" fontId="33" fillId="38" borderId="0" xfId="45" applyFont="1" applyFill="1"/>
    <xf numFmtId="0" fontId="34" fillId="0" borderId="0" xfId="46" applyFont="1" applyAlignment="1">
      <alignment vertical="center"/>
    </xf>
    <xf numFmtId="0" fontId="35" fillId="0" borderId="0" xfId="45" applyFont="1"/>
    <xf numFmtId="0" fontId="30" fillId="38" borderId="0" xfId="45" applyFill="1"/>
    <xf numFmtId="0" fontId="36" fillId="38" borderId="0" xfId="47" applyFont="1" applyFill="1" applyAlignment="1"/>
    <xf numFmtId="0" fontId="30" fillId="38" borderId="0" xfId="48" applyFont="1" applyFill="1"/>
    <xf numFmtId="0" fontId="39" fillId="38" borderId="0" xfId="49" applyFont="1" applyFill="1" applyAlignment="1"/>
    <xf numFmtId="0" fontId="41" fillId="38" borderId="0" xfId="50" applyFont="1" applyFill="1" applyAlignment="1"/>
    <xf numFmtId="0" fontId="42" fillId="38" borderId="0" xfId="46" applyFont="1" applyFill="1"/>
    <xf numFmtId="0" fontId="43" fillId="38" borderId="0" xfId="51" applyFont="1" applyFill="1"/>
    <xf numFmtId="0" fontId="43" fillId="38" borderId="0" xfId="51" applyFont="1" applyFill="1" applyAlignment="1">
      <alignment horizontal="left"/>
    </xf>
    <xf numFmtId="0" fontId="43" fillId="38" borderId="0" xfId="46" applyFont="1" applyFill="1"/>
    <xf numFmtId="0" fontId="43" fillId="38" borderId="0" xfId="46" applyFont="1" applyFill="1" applyAlignment="1">
      <alignment horizontal="left"/>
    </xf>
    <xf numFmtId="0" fontId="44" fillId="38" borderId="0" xfId="49" applyFont="1" applyFill="1" applyAlignment="1"/>
    <xf numFmtId="0" fontId="42" fillId="38" borderId="0" xfId="51" applyFont="1" applyFill="1" applyAlignment="1">
      <alignment wrapText="1"/>
    </xf>
    <xf numFmtId="0" fontId="42" fillId="38" borderId="0" xfId="51" applyFont="1" applyFill="1" applyAlignment="1">
      <alignment horizontal="left" wrapText="1"/>
    </xf>
    <xf numFmtId="0" fontId="26" fillId="38" borderId="0" xfId="52" applyFill="1"/>
    <xf numFmtId="0" fontId="45" fillId="38" borderId="0" xfId="44" applyFont="1" applyFill="1" applyAlignment="1"/>
    <xf numFmtId="0" fontId="43" fillId="38" borderId="0" xfId="53" applyFont="1" applyFill="1" applyAlignment="1">
      <alignment horizontal="left" vertical="center" wrapText="1"/>
    </xf>
    <xf numFmtId="0" fontId="46" fillId="33" borderId="0" xfId="54" applyFont="1" applyFill="1"/>
    <xf numFmtId="1" fontId="43" fillId="38" borderId="0" xfId="53" applyNumberFormat="1" applyFont="1" applyFill="1" applyAlignment="1">
      <alignment horizontal="left" vertical="center"/>
    </xf>
    <xf numFmtId="0" fontId="43" fillId="38" borderId="0" xfId="52" applyFont="1" applyFill="1"/>
    <xf numFmtId="0" fontId="47" fillId="38" borderId="0" xfId="52" applyFont="1" applyFill="1"/>
    <xf numFmtId="0" fontId="47" fillId="38" borderId="0" xfId="52" applyFont="1" applyFill="1" applyAlignment="1">
      <alignment wrapText="1"/>
    </xf>
    <xf numFmtId="0" fontId="47" fillId="38" borderId="0" xfId="52" applyFont="1" applyFill="1" applyAlignment="1">
      <alignment horizontal="left"/>
    </xf>
    <xf numFmtId="0" fontId="48" fillId="35" borderId="0" xfId="0" applyFont="1" applyFill="1" applyAlignment="1">
      <alignment vertical="center"/>
    </xf>
    <xf numFmtId="0" fontId="49" fillId="33" borderId="0" xfId="0" applyFont="1" applyFill="1" applyBorder="1" applyAlignment="1">
      <alignment horizontal="left"/>
    </xf>
    <xf numFmtId="3" fontId="16" fillId="33" borderId="0" xfId="0" applyNumberFormat="1" applyFont="1" applyFill="1" applyBorder="1" applyAlignment="1">
      <alignment horizontal="right"/>
    </xf>
    <xf numFmtId="3" fontId="16" fillId="33" borderId="10" xfId="0" applyNumberFormat="1" applyFont="1" applyFill="1" applyBorder="1" applyAlignment="1">
      <alignment horizontal="right"/>
    </xf>
    <xf numFmtId="3" fontId="0" fillId="33" borderId="0" xfId="0" applyNumberFormat="1" applyFont="1" applyFill="1" applyBorder="1" applyAlignment="1">
      <alignment horizontal="right"/>
    </xf>
    <xf numFmtId="3" fontId="0" fillId="33" borderId="10" xfId="0" applyNumberFormat="1" applyFont="1" applyFill="1" applyBorder="1" applyAlignment="1">
      <alignment horizontal="right"/>
    </xf>
    <xf numFmtId="0" fontId="40" fillId="34" borderId="0" xfId="50" applyFill="1" applyAlignment="1"/>
    <xf numFmtId="0" fontId="21" fillId="35" borderId="0" xfId="0" applyFont="1" applyFill="1" applyAlignment="1">
      <alignment horizontal="left" vertical="center" wrapText="1"/>
    </xf>
    <xf numFmtId="0" fontId="0" fillId="33" borderId="0" xfId="0" applyFill="1" applyAlignment="1">
      <alignment wrapText="1"/>
    </xf>
    <xf numFmtId="0" fontId="16" fillId="36" borderId="0" xfId="0" applyFont="1" applyFill="1" applyAlignment="1">
      <alignment horizontal="center"/>
    </xf>
    <xf numFmtId="0" fontId="14" fillId="33" borderId="0" xfId="0" applyFont="1" applyFill="1" applyAlignment="1">
      <alignment wrapText="1"/>
    </xf>
  </cellXfs>
  <cellStyles count="5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4" builtinId="8"/>
    <cellStyle name="Hyperlink 2" xfId="47" xr:uid="{DCE412A4-0953-4246-8D0A-E6479C256EE2}"/>
    <cellStyle name="Hyperlink 2 2" xfId="49" xr:uid="{7EEF59DB-77BD-465F-B93B-8169AA3B6292}"/>
    <cellStyle name="Hyperlink 3" xfId="50" xr:uid="{86271853-3750-4D8E-9E48-6238AD51C15B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 xr:uid="{115BB914-8CEA-480F-96CF-71429B3C81E9}"/>
    <cellStyle name="Normal 2 2 2 2" xfId="46" xr:uid="{BBD95E5F-868E-4AD5-88E3-0285C21F536A}"/>
    <cellStyle name="Normal 2 3" xfId="51" xr:uid="{CC342242-4561-4925-94B6-0329EBDD6C01}"/>
    <cellStyle name="Normal 2 4" xfId="53" xr:uid="{0CF5DB7B-ADD6-48F3-A886-8826BDE2BC4C}"/>
    <cellStyle name="Normal 5 2" xfId="52" xr:uid="{7DBD460F-BDC3-4318-8A11-C7705AFC9E6E}"/>
    <cellStyle name="Normal 6" xfId="54" xr:uid="{F7F9DB2D-6222-4FF1-858F-FE4C567128E9}"/>
    <cellStyle name="Normal 6 2" xfId="45" xr:uid="{831E9907-F595-4389-9D18-507373683492}"/>
    <cellStyle name="Normal 7 2" xfId="48" xr:uid="{B118AC2F-1A98-46AC-AA11-95F70451908D}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129543</xdr:colOff>
      <xdr:row>0</xdr:row>
      <xdr:rowOff>161925</xdr:rowOff>
    </xdr:from>
    <xdr:ext cx="1638303" cy="771442"/>
    <xdr:pic>
      <xdr:nvPicPr>
        <xdr:cNvPr id="2" name="Picture 1">
          <a:extLst>
            <a:ext uri="{FF2B5EF4-FFF2-40B4-BE49-F238E27FC236}">
              <a16:creationId xmlns:a16="http://schemas.microsoft.com/office/drawing/2014/main" id="{2F384A36-97AC-4018-A059-E4B296DA833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29543" y="161925"/>
          <a:ext cx="1638303" cy="77144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2173</xdr:colOff>
      <xdr:row>0</xdr:row>
      <xdr:rowOff>190496</xdr:rowOff>
    </xdr:from>
    <xdr:ext cx="1113062" cy="572222"/>
    <xdr:pic>
      <xdr:nvPicPr>
        <xdr:cNvPr id="3" name="Picture 4">
          <a:extLst>
            <a:ext uri="{FF2B5EF4-FFF2-40B4-BE49-F238E27FC236}">
              <a16:creationId xmlns:a16="http://schemas.microsoft.com/office/drawing/2014/main" id="{4D16CE92-32FA-457E-84BA-768F99DB079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711073" y="190496"/>
          <a:ext cx="1113062" cy="57222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v.uk/government/statistics/firefighters-pensions-statistics-england-2015-to-2016" TargetMode="External"/><Relationship Id="rId1" Type="http://schemas.openxmlformats.org/officeDocument/2006/relationships/hyperlink" Target="https://www.gov.uk/government/collections/fire-statistics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s://www.gov.uk/government/statistics/firefighters-pensions-statistics-england-2015-to-2016" TargetMode="External"/><Relationship Id="rId1" Type="http://schemas.openxmlformats.org/officeDocument/2006/relationships/hyperlink" Target="https://www.gov.uk/government/collections/fire-statistics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collections/fire-statistics" TargetMode="External"/><Relationship Id="rId2" Type="http://schemas.openxmlformats.org/officeDocument/2006/relationships/hyperlink" Target="mailto:FireStatistics@homeoffice.gov.uk" TargetMode="External"/><Relationship Id="rId1" Type="http://schemas.openxmlformats.org/officeDocument/2006/relationships/hyperlink" Target="https://www.gov.uk/government/statistical-data-sets/fire-statistics-guidance" TargetMode="External"/><Relationship Id="rId4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gov.uk/government/statistics/firefighters-pensions-statistics-england-2015-to-2016" TargetMode="External"/><Relationship Id="rId1" Type="http://schemas.openxmlformats.org/officeDocument/2006/relationships/hyperlink" Target="https://www.gov.uk/government/collections/fire-statistics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gov.uk/government/statistics/firefighters-pensions-statistics-england-2015-to-2016" TargetMode="External"/><Relationship Id="rId1" Type="http://schemas.openxmlformats.org/officeDocument/2006/relationships/hyperlink" Target="https://www.gov.uk/government/collections/fire-statistics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collections/fire-and-rescue-workforce-and-pensions-statistics" TargetMode="External"/><Relationship Id="rId2" Type="http://schemas.openxmlformats.org/officeDocument/2006/relationships/hyperlink" Target="mailto:firestatistics@homeoffice.gov.uk" TargetMode="External"/><Relationship Id="rId1" Type="http://schemas.openxmlformats.org/officeDocument/2006/relationships/hyperlink" Target="mailto:firestatistics@homeoffice.gov.uk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9.bin"/><Relationship Id="rId4" Type="http://schemas.openxmlformats.org/officeDocument/2006/relationships/hyperlink" Target="https://www.gov.uk/search/research-and-statistics?keywords=fire&amp;content_store_document_type=upcoming_statistics&amp;organisations%5B%5D=home-office&amp;order=relevanc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20ED4-4060-4F91-862C-605AACB678D2}">
  <dimension ref="A1:J34"/>
  <sheetViews>
    <sheetView zoomScale="60" workbookViewId="0">
      <selection activeCell="A2" sqref="A2"/>
    </sheetView>
  </sheetViews>
  <sheetFormatPr defaultColWidth="9.1796875" defaultRowHeight="14.5" x14ac:dyDescent="0.35"/>
  <cols>
    <col min="1" max="1" width="45.81640625" style="1" customWidth="1"/>
    <col min="2" max="5" width="15.81640625" style="1" customWidth="1"/>
    <col min="6" max="7" width="9.1796875" style="1"/>
    <col min="8" max="8" width="3.1796875" style="1" customWidth="1"/>
    <col min="9" max="9" width="14.1796875" style="1" customWidth="1"/>
    <col min="10" max="10" width="15.81640625" style="1" customWidth="1"/>
    <col min="11" max="16384" width="9.1796875" style="1"/>
  </cols>
  <sheetData>
    <row r="1" spans="1:10" ht="40.4" customHeight="1" x14ac:dyDescent="0.35">
      <c r="A1" s="91">
        <v>2016</v>
      </c>
      <c r="B1" s="91"/>
      <c r="C1" s="91"/>
      <c r="D1" s="91"/>
      <c r="E1" s="91"/>
      <c r="F1" s="20"/>
      <c r="G1" s="20"/>
    </row>
    <row r="2" spans="1:10" ht="24.75" customHeight="1" thickBot="1" x14ac:dyDescent="0.4">
      <c r="B2" s="22"/>
      <c r="C2" s="22"/>
      <c r="D2" s="22"/>
      <c r="E2" s="22"/>
      <c r="F2" s="22"/>
      <c r="G2" s="22"/>
      <c r="I2" s="10"/>
      <c r="J2" s="10"/>
    </row>
    <row r="3" spans="1:10" ht="17" thickBot="1" x14ac:dyDescent="0.4">
      <c r="B3" s="33" t="s">
        <v>34</v>
      </c>
      <c r="C3" s="33" t="s">
        <v>14</v>
      </c>
      <c r="D3" s="33" t="s">
        <v>15</v>
      </c>
      <c r="E3" s="34" t="s">
        <v>11</v>
      </c>
      <c r="F3" s="9"/>
      <c r="G3" s="9"/>
      <c r="H3" s="9"/>
      <c r="I3" s="9"/>
      <c r="J3" s="9"/>
    </row>
    <row r="4" spans="1:10" ht="27.75" customHeight="1" x14ac:dyDescent="0.35">
      <c r="A4" s="1" t="s">
        <v>13</v>
      </c>
      <c r="B4" s="35">
        <v>39251</v>
      </c>
      <c r="C4" s="35">
        <v>1446</v>
      </c>
      <c r="D4" s="35">
        <v>22</v>
      </c>
      <c r="E4" s="43">
        <f>SUM(B4:D4)</f>
        <v>40719</v>
      </c>
    </row>
    <row r="5" spans="1:10" x14ac:dyDescent="0.35">
      <c r="A5" s="36" t="s">
        <v>22</v>
      </c>
      <c r="B5" s="44">
        <v>2145</v>
      </c>
      <c r="C5" s="44">
        <v>6402</v>
      </c>
      <c r="D5" s="45">
        <v>661</v>
      </c>
      <c r="E5" s="46">
        <v>9208</v>
      </c>
    </row>
    <row r="6" spans="1:10" ht="15" customHeight="1" x14ac:dyDescent="0.35">
      <c r="A6" s="37" t="s">
        <v>35</v>
      </c>
      <c r="B6" s="37"/>
      <c r="C6" s="45"/>
      <c r="D6" s="45"/>
      <c r="E6" s="47"/>
    </row>
    <row r="7" spans="1:10" x14ac:dyDescent="0.35">
      <c r="A7" s="11" t="s">
        <v>23</v>
      </c>
      <c r="B7" s="35">
        <v>1868</v>
      </c>
      <c r="C7" s="35">
        <v>5705</v>
      </c>
      <c r="D7" s="35">
        <v>470</v>
      </c>
      <c r="E7" s="43">
        <f>SUM(B7:D7)</f>
        <v>8043</v>
      </c>
    </row>
    <row r="8" spans="1:10" s="7" customFormat="1" x14ac:dyDescent="0.35">
      <c r="A8" s="11" t="s">
        <v>16</v>
      </c>
      <c r="B8" s="35">
        <v>277</v>
      </c>
      <c r="C8" s="35">
        <v>697</v>
      </c>
      <c r="D8" s="35">
        <v>191</v>
      </c>
      <c r="E8" s="43">
        <f>SUM(B8:D8)</f>
        <v>1165</v>
      </c>
    </row>
    <row r="9" spans="1:10" ht="21.75" customHeight="1" x14ac:dyDescent="0.35">
      <c r="A9" s="1" t="s">
        <v>17</v>
      </c>
      <c r="B9" s="35">
        <v>9212</v>
      </c>
      <c r="C9" s="35">
        <v>768</v>
      </c>
      <c r="D9" s="35">
        <v>13841</v>
      </c>
      <c r="E9" s="43">
        <f>SUM(B9:D9)</f>
        <v>23821</v>
      </c>
    </row>
    <row r="10" spans="1:10" ht="20.25" customHeight="1" x14ac:dyDescent="0.35">
      <c r="A10" s="1" t="s">
        <v>18</v>
      </c>
      <c r="B10" s="26" t="s">
        <v>12</v>
      </c>
      <c r="C10" s="35">
        <v>2071</v>
      </c>
      <c r="D10" s="35">
        <v>6984</v>
      </c>
      <c r="E10" s="43">
        <f>SUM(B10:D10)</f>
        <v>9055</v>
      </c>
    </row>
    <row r="11" spans="1:10" ht="17.25" customHeight="1" x14ac:dyDescent="0.35">
      <c r="A11" s="1" t="s">
        <v>36</v>
      </c>
      <c r="B11" s="1">
        <v>51</v>
      </c>
      <c r="C11" s="1">
        <v>17</v>
      </c>
      <c r="D11" s="1">
        <v>5</v>
      </c>
      <c r="E11" s="7">
        <f>SUM(D11+C11+B11)</f>
        <v>73</v>
      </c>
    </row>
    <row r="12" spans="1:10" x14ac:dyDescent="0.35">
      <c r="A12" s="38" t="s">
        <v>35</v>
      </c>
      <c r="E12" s="7"/>
    </row>
    <row r="13" spans="1:10" x14ac:dyDescent="0.35">
      <c r="A13" s="39" t="s">
        <v>37</v>
      </c>
      <c r="B13" s="1">
        <v>33</v>
      </c>
      <c r="C13" s="1">
        <v>12</v>
      </c>
      <c r="D13" s="1">
        <v>4</v>
      </c>
      <c r="E13" s="7">
        <f>SUM(D13+C13+B13)</f>
        <v>49</v>
      </c>
    </row>
    <row r="14" spans="1:10" ht="15" thickBot="1" x14ac:dyDescent="0.4">
      <c r="A14" s="40" t="s">
        <v>38</v>
      </c>
      <c r="B14" s="48">
        <v>18</v>
      </c>
      <c r="C14" s="48">
        <v>5</v>
      </c>
      <c r="D14" s="48">
        <v>1</v>
      </c>
      <c r="E14" s="49">
        <f>SUM(D14+C14+B14)</f>
        <v>24</v>
      </c>
    </row>
    <row r="15" spans="1:10" ht="24" customHeight="1" thickBot="1" x14ac:dyDescent="0.4"/>
    <row r="16" spans="1:10" ht="15" thickBot="1" x14ac:dyDescent="0.4">
      <c r="A16" s="48" t="s">
        <v>46</v>
      </c>
      <c r="B16" s="33" t="s">
        <v>47</v>
      </c>
      <c r="C16" s="33" t="s">
        <v>48</v>
      </c>
    </row>
    <row r="17" spans="1:7" x14ac:dyDescent="0.35">
      <c r="A17" s="50" t="s">
        <v>10</v>
      </c>
      <c r="B17" s="51">
        <v>91</v>
      </c>
      <c r="C17" s="51">
        <v>80</v>
      </c>
    </row>
    <row r="18" spans="1:7" ht="15" thickBot="1" x14ac:dyDescent="0.4">
      <c r="A18" s="52" t="s">
        <v>9</v>
      </c>
      <c r="B18" s="48">
        <v>106</v>
      </c>
      <c r="C18" s="48">
        <v>74</v>
      </c>
    </row>
    <row r="20" spans="1:7" ht="31.5" customHeight="1" x14ac:dyDescent="0.35">
      <c r="A20" s="92" t="s">
        <v>49</v>
      </c>
      <c r="B20" s="92"/>
      <c r="C20" s="92"/>
      <c r="D20" s="92"/>
      <c r="E20" s="92"/>
    </row>
    <row r="21" spans="1:7" ht="32.25" customHeight="1" x14ac:dyDescent="0.35">
      <c r="A21" s="92" t="s">
        <v>40</v>
      </c>
      <c r="B21" s="92"/>
      <c r="C21" s="92"/>
      <c r="D21" s="92"/>
      <c r="E21" s="92"/>
      <c r="F21" s="10"/>
      <c r="G21" s="10"/>
    </row>
    <row r="22" spans="1:7" ht="15" customHeight="1" x14ac:dyDescent="0.35">
      <c r="A22" s="10"/>
      <c r="B22" s="10"/>
      <c r="C22" s="10"/>
      <c r="D22" s="10"/>
      <c r="E22" s="10"/>
      <c r="F22" s="10"/>
      <c r="G22" s="10"/>
    </row>
    <row r="23" spans="1:7" ht="15" customHeight="1" x14ac:dyDescent="0.35">
      <c r="A23" s="15" t="s">
        <v>29</v>
      </c>
      <c r="B23" s="10"/>
      <c r="C23" s="10"/>
      <c r="D23" s="10"/>
      <c r="E23" s="10"/>
      <c r="F23" s="10"/>
      <c r="G23" s="10"/>
    </row>
    <row r="24" spans="1:7" ht="34.5" customHeight="1" x14ac:dyDescent="0.35">
      <c r="A24" s="92" t="s">
        <v>41</v>
      </c>
      <c r="B24" s="92"/>
      <c r="C24" s="92"/>
      <c r="D24" s="92"/>
      <c r="E24" s="92"/>
    </row>
    <row r="25" spans="1:7" ht="12.75" customHeight="1" x14ac:dyDescent="0.35">
      <c r="A25" s="10"/>
      <c r="B25" s="10"/>
      <c r="C25" s="10"/>
      <c r="D25" s="10"/>
      <c r="E25" s="10"/>
    </row>
    <row r="26" spans="1:7" x14ac:dyDescent="0.35">
      <c r="A26" s="92" t="s">
        <v>6</v>
      </c>
      <c r="B26" s="92"/>
      <c r="C26" s="92"/>
      <c r="D26" s="92"/>
    </row>
    <row r="27" spans="1:7" x14ac:dyDescent="0.35">
      <c r="A27" s="19" t="s">
        <v>5</v>
      </c>
    </row>
    <row r="28" spans="1:7" x14ac:dyDescent="0.35">
      <c r="A28" s="19"/>
    </row>
    <row r="29" spans="1:7" x14ac:dyDescent="0.35">
      <c r="A29" s="1" t="s">
        <v>42</v>
      </c>
    </row>
    <row r="31" spans="1:7" x14ac:dyDescent="0.35">
      <c r="A31" s="1" t="s">
        <v>4</v>
      </c>
    </row>
    <row r="32" spans="1:7" x14ac:dyDescent="0.35">
      <c r="A32" s="42" t="s">
        <v>43</v>
      </c>
    </row>
    <row r="33" spans="1:5" x14ac:dyDescent="0.35">
      <c r="E33" s="11" t="s">
        <v>44</v>
      </c>
    </row>
    <row r="34" spans="1:5" x14ac:dyDescent="0.35">
      <c r="A34" s="1" t="s">
        <v>2</v>
      </c>
      <c r="E34" s="11" t="s">
        <v>45</v>
      </c>
    </row>
  </sheetData>
  <mergeCells count="5">
    <mergeCell ref="A1:E1"/>
    <mergeCell ref="A20:E20"/>
    <mergeCell ref="A21:E21"/>
    <mergeCell ref="A24:E24"/>
    <mergeCell ref="A26:D26"/>
  </mergeCells>
  <hyperlinks>
    <hyperlink ref="A27" r:id="rId1" xr:uid="{66CDF2EE-EE2D-4654-BE0D-22E082735158}"/>
    <hyperlink ref="A32" r:id="rId2" xr:uid="{476BFD15-CEA6-4DFA-9FEB-DC33298EAE85}"/>
  </hyperlink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21A04-8F4F-4300-A389-E082395BA7F1}">
  <dimension ref="A1:D21"/>
  <sheetViews>
    <sheetView zoomScaleNormal="100" workbookViewId="0"/>
  </sheetViews>
  <sheetFormatPr defaultColWidth="9.453125" defaultRowHeight="14" x14ac:dyDescent="0.3"/>
  <cols>
    <col min="1" max="1" width="24.54296875" style="81" customWidth="1"/>
    <col min="2" max="2" width="60.81640625" style="82" customWidth="1"/>
    <col min="3" max="3" width="25" style="81" customWidth="1"/>
    <col min="4" max="4" width="16.1796875" style="81" customWidth="1"/>
    <col min="5" max="5" width="9.453125" style="81" customWidth="1"/>
    <col min="6" max="16384" width="9.453125" style="81"/>
  </cols>
  <sheetData>
    <row r="1" spans="1:4" s="68" customFormat="1" ht="15.65" customHeight="1" x14ac:dyDescent="0.25">
      <c r="A1" s="67" t="s">
        <v>50</v>
      </c>
      <c r="C1" s="69"/>
      <c r="D1" s="69"/>
    </row>
    <row r="2" spans="1:4" s="68" customFormat="1" ht="21.65" customHeight="1" x14ac:dyDescent="0.25">
      <c r="A2" s="67" t="s">
        <v>74</v>
      </c>
      <c r="C2" s="69"/>
      <c r="D2" s="69"/>
    </row>
    <row r="3" spans="1:4" s="70" customFormat="1" ht="18" customHeight="1" x14ac:dyDescent="0.25">
      <c r="A3" s="70" t="s">
        <v>59</v>
      </c>
      <c r="C3" s="71"/>
      <c r="D3" s="71"/>
    </row>
    <row r="4" spans="1:4" s="70" customFormat="1" ht="18" customHeight="1" x14ac:dyDescent="0.25">
      <c r="A4" s="72" t="s">
        <v>60</v>
      </c>
      <c r="C4" s="71"/>
      <c r="D4" s="71"/>
    </row>
    <row r="5" spans="1:4" s="75" customFormat="1" ht="24" customHeight="1" x14ac:dyDescent="0.35">
      <c r="A5" s="73" t="s">
        <v>61</v>
      </c>
      <c r="B5" s="73" t="s">
        <v>62</v>
      </c>
      <c r="C5" s="73" t="s">
        <v>63</v>
      </c>
      <c r="D5" s="74" t="s">
        <v>64</v>
      </c>
    </row>
    <row r="6" spans="1:4" s="80" customFormat="1" ht="12.75" customHeight="1" x14ac:dyDescent="0.25">
      <c r="A6" s="76" t="s">
        <v>65</v>
      </c>
      <c r="B6" s="77" t="s">
        <v>66</v>
      </c>
      <c r="C6" s="78" t="s">
        <v>73</v>
      </c>
      <c r="D6" s="79" t="s">
        <v>67</v>
      </c>
    </row>
    <row r="7" spans="1:4" s="75" customFormat="1" ht="14.5" x14ac:dyDescent="0.35">
      <c r="A7" s="81"/>
      <c r="B7" s="82"/>
      <c r="C7" s="83"/>
      <c r="D7" s="81"/>
    </row>
    <row r="8" spans="1:4" s="75" customFormat="1" ht="14.5" x14ac:dyDescent="0.35">
      <c r="A8" s="81"/>
      <c r="B8" s="82"/>
      <c r="C8" s="83"/>
      <c r="D8" s="81"/>
    </row>
    <row r="9" spans="1:4" s="75" customFormat="1" ht="14.5" x14ac:dyDescent="0.35">
      <c r="A9" s="81"/>
      <c r="B9" s="82"/>
      <c r="C9" s="83"/>
      <c r="D9" s="81"/>
    </row>
    <row r="10" spans="1:4" s="75" customFormat="1" ht="14.5" x14ac:dyDescent="0.35">
      <c r="A10" s="81"/>
      <c r="B10" s="82"/>
      <c r="C10" s="83"/>
      <c r="D10" s="81"/>
    </row>
    <row r="11" spans="1:4" s="75" customFormat="1" ht="14.5" x14ac:dyDescent="0.35">
      <c r="A11" s="81"/>
      <c r="B11" s="82"/>
      <c r="C11" s="83"/>
      <c r="D11" s="81"/>
    </row>
    <row r="12" spans="1:4" s="75" customFormat="1" ht="14.5" x14ac:dyDescent="0.35">
      <c r="A12" s="81"/>
      <c r="B12" s="82"/>
      <c r="C12" s="83"/>
      <c r="D12" s="81"/>
    </row>
    <row r="13" spans="1:4" s="75" customFormat="1" ht="14.5" x14ac:dyDescent="0.35">
      <c r="A13" s="81"/>
      <c r="B13" s="82"/>
      <c r="C13" s="83"/>
      <c r="D13" s="81"/>
    </row>
    <row r="14" spans="1:4" s="75" customFormat="1" ht="14.5" x14ac:dyDescent="0.35">
      <c r="A14" s="81"/>
      <c r="B14" s="82"/>
      <c r="C14" s="83"/>
      <c r="D14" s="81"/>
    </row>
    <row r="15" spans="1:4" s="75" customFormat="1" ht="14.5" x14ac:dyDescent="0.35">
      <c r="A15" s="81"/>
      <c r="B15" s="82"/>
      <c r="C15" s="83"/>
      <c r="D15" s="81"/>
    </row>
    <row r="16" spans="1:4" s="75" customFormat="1" ht="14.5" x14ac:dyDescent="0.35">
      <c r="A16" s="81"/>
      <c r="B16" s="82"/>
      <c r="C16" s="83"/>
      <c r="D16" s="81"/>
    </row>
    <row r="17" spans="1:4" s="75" customFormat="1" ht="14.5" x14ac:dyDescent="0.35">
      <c r="A17" s="81"/>
      <c r="B17" s="82"/>
      <c r="C17" s="83"/>
      <c r="D17" s="81"/>
    </row>
    <row r="18" spans="1:4" s="75" customFormat="1" ht="14.5" x14ac:dyDescent="0.35">
      <c r="B18" s="82"/>
      <c r="C18" s="83"/>
      <c r="D18" s="81"/>
    </row>
    <row r="19" spans="1:4" s="75" customFormat="1" ht="14.5" x14ac:dyDescent="0.35">
      <c r="B19" s="82"/>
      <c r="C19" s="83"/>
      <c r="D19" s="81"/>
    </row>
    <row r="20" spans="1:4" s="75" customFormat="1" ht="14.5" x14ac:dyDescent="0.35">
      <c r="B20" s="82"/>
      <c r="C20" s="83"/>
      <c r="D20" s="81"/>
    </row>
    <row r="21" spans="1:4" s="75" customFormat="1" ht="14.5" x14ac:dyDescent="0.35">
      <c r="B21" s="82"/>
      <c r="C21" s="83"/>
      <c r="D21" s="81"/>
    </row>
  </sheetData>
  <hyperlinks>
    <hyperlink ref="A4" location="Cover_sheet!A1" display="Cover sheet" xr:uid="{AA7BD954-98C3-4BB5-AC65-2AA0E411333F}"/>
    <hyperlink ref="A6" location="FIRE1304!A1" display="FIRE1304" xr:uid="{09A0E83B-72AF-4853-9037-FE7421D324EC}"/>
  </hyperlinks>
  <pageMargins left="0.31496062992126012" right="0.31496062992126012" top="0.74803149606299213" bottom="0.74803149606299213" header="0.31496062992126012" footer="0.31496062992126012"/>
  <pageSetup paperSize="9" scale="90" fitToWidth="0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5C9F5-32C3-495D-B0D5-3305C7509325}">
  <sheetPr>
    <tabColor rgb="FFFF0000"/>
  </sheetPr>
  <dimension ref="A1:F33"/>
  <sheetViews>
    <sheetView zoomScale="57" workbookViewId="0">
      <selection activeCell="I18" sqref="I18"/>
    </sheetView>
  </sheetViews>
  <sheetFormatPr defaultColWidth="9.1796875" defaultRowHeight="14.5" x14ac:dyDescent="0.35"/>
  <cols>
    <col min="1" max="1" width="45.81640625" style="1" customWidth="1"/>
    <col min="2" max="5" width="15.81640625" style="1" customWidth="1"/>
    <col min="6" max="16384" width="9.1796875" style="1"/>
  </cols>
  <sheetData>
    <row r="1" spans="1:6" ht="40.4" customHeight="1" x14ac:dyDescent="0.35">
      <c r="A1" s="91" t="s">
        <v>33</v>
      </c>
      <c r="B1" s="91"/>
      <c r="C1" s="91"/>
      <c r="D1" s="91"/>
      <c r="E1" s="91"/>
      <c r="F1" s="20"/>
    </row>
    <row r="2" spans="1:6" ht="15" customHeight="1" x14ac:dyDescent="0.35">
      <c r="B2" s="22"/>
      <c r="C2" s="22"/>
      <c r="D2" s="22"/>
      <c r="E2" s="22"/>
      <c r="F2" s="22"/>
    </row>
    <row r="3" spans="1:6" ht="15" customHeight="1" x14ac:dyDescent="0.35">
      <c r="A3" s="21" t="s">
        <v>20</v>
      </c>
      <c r="B3" s="22"/>
      <c r="C3" s="22"/>
      <c r="D3" s="22"/>
      <c r="E3" s="22"/>
      <c r="F3" s="22"/>
    </row>
    <row r="4" spans="1:6" ht="15" customHeight="1" x14ac:dyDescent="0.35">
      <c r="A4" s="93" t="str">
        <f>CONCATENATE(FIRE1304!$A$3,"_1304")</f>
        <v>2023_1304</v>
      </c>
      <c r="B4" s="93"/>
      <c r="C4" s="93"/>
      <c r="D4" s="93"/>
      <c r="E4" s="93"/>
      <c r="F4" s="9"/>
    </row>
    <row r="5" spans="1:6" ht="15" customHeight="1" thickBot="1" x14ac:dyDescent="0.4">
      <c r="B5" s="31"/>
      <c r="C5" s="31"/>
      <c r="D5" s="31"/>
      <c r="E5" s="32"/>
      <c r="F5" s="9"/>
    </row>
    <row r="6" spans="1:6" ht="17" thickBot="1" x14ac:dyDescent="0.4">
      <c r="B6" s="33" t="s">
        <v>34</v>
      </c>
      <c r="C6" s="33" t="s">
        <v>14</v>
      </c>
      <c r="D6" s="33" t="s">
        <v>15</v>
      </c>
      <c r="E6" s="34" t="s">
        <v>11</v>
      </c>
      <c r="F6" s="9"/>
    </row>
    <row r="7" spans="1:6" ht="27.75" customHeight="1" x14ac:dyDescent="0.35">
      <c r="A7" s="1" t="s">
        <v>13</v>
      </c>
      <c r="B7" s="35">
        <f ca="1">INDIRECT("'("&amp;$A$4&amp;")'!b4")</f>
        <v>35389</v>
      </c>
      <c r="C7" s="35">
        <f ca="1">INDIRECT("'("&amp;$A$4&amp;")'!c4")</f>
        <v>3105</v>
      </c>
      <c r="D7" s="35">
        <f ca="1">INDIRECT("'("&amp;$A$4&amp;")'!d4")</f>
        <v>5062</v>
      </c>
      <c r="E7" s="35">
        <f ca="1">INDIRECT("'("&amp;$A$4&amp;")'!e4")</f>
        <v>43556</v>
      </c>
    </row>
    <row r="8" spans="1:6" x14ac:dyDescent="0.35">
      <c r="A8" s="36" t="s">
        <v>22</v>
      </c>
      <c r="B8" s="35">
        <f ca="1">INDIRECT("'("&amp;$A$4&amp;")'!b5")</f>
        <v>2307</v>
      </c>
      <c r="C8" s="35">
        <f ca="1">INDIRECT("'("&amp;$A$4&amp;")'!c5")</f>
        <v>3717</v>
      </c>
      <c r="D8" s="35">
        <f ca="1">INDIRECT("'("&amp;$A$4&amp;")'!d5")</f>
        <v>4903</v>
      </c>
      <c r="E8" s="35">
        <f ca="1">INDIRECT("'("&amp;$A$4&amp;")'!e5")</f>
        <v>10927</v>
      </c>
    </row>
    <row r="9" spans="1:6" ht="15" customHeight="1" x14ac:dyDescent="0.35">
      <c r="A9" s="37" t="s">
        <v>35</v>
      </c>
      <c r="B9" s="35"/>
      <c r="C9" s="35"/>
      <c r="D9" s="35"/>
      <c r="E9" s="35"/>
    </row>
    <row r="10" spans="1:6" x14ac:dyDescent="0.35">
      <c r="A10" s="11" t="s">
        <v>23</v>
      </c>
      <c r="B10" s="35">
        <f ca="1">INDIRECT("'("&amp;$A$4&amp;")'!b7")</f>
        <v>1807</v>
      </c>
      <c r="C10" s="35">
        <f ca="1">INDIRECT("'("&amp;$A$4&amp;")'!c7")</f>
        <v>2750</v>
      </c>
      <c r="D10" s="35">
        <f ca="1">INDIRECT("'("&amp;$A$4&amp;")'!d7")</f>
        <v>4486</v>
      </c>
      <c r="E10" s="35">
        <f ca="1">INDIRECT("'("&amp;$A$4&amp;")'!e7")</f>
        <v>9043</v>
      </c>
    </row>
    <row r="11" spans="1:6" s="7" customFormat="1" x14ac:dyDescent="0.35">
      <c r="A11" s="11" t="s">
        <v>16</v>
      </c>
      <c r="B11" s="35">
        <f ca="1">INDIRECT("'("&amp;$A$4&amp;")'!b8")</f>
        <v>500</v>
      </c>
      <c r="C11" s="35">
        <f ca="1">INDIRECT("'("&amp;$A$4&amp;")'!c8")</f>
        <v>967</v>
      </c>
      <c r="D11" s="35">
        <f ca="1">INDIRECT("'("&amp;$A$4&amp;")'!d8")</f>
        <v>417</v>
      </c>
      <c r="E11" s="35">
        <f ca="1">INDIRECT("'("&amp;$A$4&amp;")'!e8")</f>
        <v>1884</v>
      </c>
    </row>
    <row r="12" spans="1:6" ht="21.75" customHeight="1" x14ac:dyDescent="0.35">
      <c r="A12" s="1" t="s">
        <v>17</v>
      </c>
      <c r="B12" s="35">
        <f ca="1">INDIRECT("'("&amp;$A$4&amp;")'!b9")</f>
        <v>440</v>
      </c>
      <c r="C12" s="35">
        <f ca="1">INDIRECT("'("&amp;$A$4&amp;")'!c9")</f>
        <v>32</v>
      </c>
      <c r="D12" s="35">
        <f ca="1">INDIRECT("'("&amp;$A$4&amp;")'!d9")</f>
        <v>23276</v>
      </c>
      <c r="E12" s="35">
        <f ca="1">INDIRECT("'("&amp;$A$4&amp;")'!e9")</f>
        <v>23748</v>
      </c>
    </row>
    <row r="13" spans="1:6" ht="20.25" customHeight="1" x14ac:dyDescent="0.35">
      <c r="A13" s="1" t="s">
        <v>18</v>
      </c>
      <c r="B13" s="26" t="str">
        <f ca="1">INDIRECT("'("&amp;$A$4&amp;")'!b10")</f>
        <v>..</v>
      </c>
      <c r="C13" s="26">
        <f ca="1">INDIRECT("'("&amp;$A$4&amp;")'!c10")</f>
        <v>82</v>
      </c>
      <c r="D13" s="26">
        <f ca="1">INDIRECT("'("&amp;$A$4&amp;")'!d10")</f>
        <v>8189</v>
      </c>
      <c r="E13" s="26">
        <f ca="1">INDIRECT("'("&amp;$A$4&amp;")'!e10")</f>
        <v>8271</v>
      </c>
    </row>
    <row r="14" spans="1:6" ht="17.25" customHeight="1" x14ac:dyDescent="0.35">
      <c r="A14" s="1" t="s">
        <v>36</v>
      </c>
      <c r="B14" s="35">
        <f ca="1">INDIRECT("'("&amp;$A$4&amp;")'!b11")</f>
        <v>19</v>
      </c>
      <c r="C14" s="35">
        <f ca="1">INDIRECT("'("&amp;$A$4&amp;")'!c11")</f>
        <v>8</v>
      </c>
      <c r="D14" s="35">
        <f ca="1">INDIRECT("'("&amp;$A$4&amp;")'!d11")</f>
        <v>52</v>
      </c>
      <c r="E14" s="35">
        <f ca="1">INDIRECT("'("&amp;$A$4&amp;")'!e11")</f>
        <v>79</v>
      </c>
    </row>
    <row r="15" spans="1:6" x14ac:dyDescent="0.35">
      <c r="A15" s="38" t="s">
        <v>35</v>
      </c>
      <c r="B15" s="35"/>
      <c r="C15" s="35"/>
      <c r="D15" s="35"/>
      <c r="E15" s="35"/>
    </row>
    <row r="16" spans="1:6" x14ac:dyDescent="0.35">
      <c r="A16" s="39" t="s">
        <v>37</v>
      </c>
      <c r="B16" s="35">
        <f ca="1">INDIRECT("'("&amp;$A$4&amp;")'!b13")</f>
        <v>3</v>
      </c>
      <c r="C16" s="35" t="str">
        <f ca="1">INDIRECT("'("&amp;$A$4&amp;")'!c13")</f>
        <v>..</v>
      </c>
      <c r="D16" s="35">
        <f ca="1">INDIRECT("'("&amp;$A$4&amp;")'!d13")</f>
        <v>30</v>
      </c>
      <c r="E16" s="35">
        <f ca="1">INDIRECT("'("&amp;$A$4&amp;")'!e13")</f>
        <v>33</v>
      </c>
    </row>
    <row r="17" spans="1:6" ht="15" thickBot="1" x14ac:dyDescent="0.4">
      <c r="A17" s="40" t="s">
        <v>38</v>
      </c>
      <c r="B17" s="41">
        <f ca="1">INDIRECT("'("&amp;$A$4&amp;")'!b14")</f>
        <v>5</v>
      </c>
      <c r="C17" s="41">
        <f ca="1">INDIRECT("'("&amp;$A$4&amp;")'!c14")</f>
        <v>6</v>
      </c>
      <c r="D17" s="41">
        <f ca="1">INDIRECT("'("&amp;$A$4&amp;")'!d14")</f>
        <v>33</v>
      </c>
      <c r="E17" s="41">
        <f ca="1">INDIRECT("'("&amp;$A$4&amp;")'!e14")</f>
        <v>44</v>
      </c>
    </row>
    <row r="18" spans="1:6" ht="24" customHeight="1" x14ac:dyDescent="0.35"/>
    <row r="19" spans="1:6" ht="31.5" customHeight="1" x14ac:dyDescent="0.35">
      <c r="A19" s="94" t="s">
        <v>39</v>
      </c>
      <c r="B19" s="94"/>
      <c r="C19" s="94"/>
      <c r="D19" s="94"/>
      <c r="E19" s="94"/>
    </row>
    <row r="20" spans="1:6" ht="32.25" customHeight="1" x14ac:dyDescent="0.35">
      <c r="A20" s="92" t="s">
        <v>40</v>
      </c>
      <c r="B20" s="92"/>
      <c r="C20" s="92"/>
      <c r="D20" s="92"/>
      <c r="E20" s="92"/>
      <c r="F20" s="10"/>
    </row>
    <row r="21" spans="1:6" ht="15" customHeight="1" x14ac:dyDescent="0.35">
      <c r="A21" s="10"/>
      <c r="B21" s="10"/>
      <c r="C21" s="10"/>
      <c r="D21" s="10"/>
      <c r="E21" s="10"/>
      <c r="F21" s="10"/>
    </row>
    <row r="22" spans="1:6" ht="15" customHeight="1" x14ac:dyDescent="0.35">
      <c r="A22" s="15" t="s">
        <v>29</v>
      </c>
      <c r="B22" s="10"/>
      <c r="C22" s="10"/>
      <c r="D22" s="10"/>
      <c r="E22" s="10"/>
      <c r="F22" s="10"/>
    </row>
    <row r="23" spans="1:6" ht="34.5" customHeight="1" x14ac:dyDescent="0.35">
      <c r="A23" s="92" t="s">
        <v>41</v>
      </c>
      <c r="B23" s="92"/>
      <c r="C23" s="92"/>
      <c r="D23" s="92"/>
      <c r="E23" s="92"/>
    </row>
    <row r="24" spans="1:6" ht="12.75" customHeight="1" x14ac:dyDescent="0.35">
      <c r="A24" s="10"/>
      <c r="B24" s="10"/>
      <c r="C24" s="10"/>
      <c r="D24" s="10"/>
      <c r="E24" s="10"/>
    </row>
    <row r="25" spans="1:6" x14ac:dyDescent="0.35">
      <c r="A25" s="92" t="s">
        <v>6</v>
      </c>
      <c r="B25" s="92"/>
      <c r="C25" s="92"/>
      <c r="D25" s="92"/>
    </row>
    <row r="26" spans="1:6" x14ac:dyDescent="0.35">
      <c r="A26" s="19" t="s">
        <v>5</v>
      </c>
    </row>
    <row r="27" spans="1:6" x14ac:dyDescent="0.35">
      <c r="A27" s="19"/>
    </row>
    <row r="28" spans="1:6" x14ac:dyDescent="0.35">
      <c r="A28" s="1" t="s">
        <v>42</v>
      </c>
    </row>
    <row r="30" spans="1:6" x14ac:dyDescent="0.35">
      <c r="A30" s="1" t="s">
        <v>4</v>
      </c>
    </row>
    <row r="31" spans="1:6" x14ac:dyDescent="0.35">
      <c r="A31" s="42" t="s">
        <v>43</v>
      </c>
    </row>
    <row r="32" spans="1:6" x14ac:dyDescent="0.35">
      <c r="E32" s="11" t="s">
        <v>44</v>
      </c>
    </row>
    <row r="33" spans="1:5" x14ac:dyDescent="0.35">
      <c r="A33" s="1" t="s">
        <v>2</v>
      </c>
      <c r="E33" s="11" t="s">
        <v>45</v>
      </c>
    </row>
  </sheetData>
  <mergeCells count="6">
    <mergeCell ref="A25:D25"/>
    <mergeCell ref="A1:E1"/>
    <mergeCell ref="A4:E4"/>
    <mergeCell ref="A19:E19"/>
    <mergeCell ref="A20:E20"/>
    <mergeCell ref="A23:E23"/>
  </mergeCells>
  <hyperlinks>
    <hyperlink ref="A26" r:id="rId1" xr:uid="{D9A9D6D7-4685-4BA4-ABF0-26BA4397CC9D}"/>
    <hyperlink ref="A31" r:id="rId2" xr:uid="{47231DBB-C8F4-4CE4-A5B1-06F1ACE604D3}"/>
  </hyperlinks>
  <pageMargins left="0.7" right="0.7" top="0.75" bottom="0.75" header="0.3" footer="0.3"/>
  <pageSetup paperSize="9" orientation="portrait"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B32CB-1CDC-497A-91B6-B6B1FA365503}">
  <dimension ref="A1:H37"/>
  <sheetViews>
    <sheetView zoomScaleNormal="100" workbookViewId="0"/>
  </sheetViews>
  <sheetFormatPr defaultColWidth="9.1796875" defaultRowHeight="14.5" x14ac:dyDescent="0.35"/>
  <cols>
    <col min="1" max="1" width="49" style="1" customWidth="1"/>
    <col min="2" max="2" width="17" style="1" customWidth="1"/>
    <col min="3" max="3" width="17.1796875" style="1" customWidth="1"/>
    <col min="4" max="4" width="17.453125" style="1" customWidth="1"/>
    <col min="5" max="5" width="15.81640625" style="1" customWidth="1"/>
    <col min="6" max="6" width="9.1796875" style="1"/>
    <col min="7" max="7" width="9.1796875" style="1" customWidth="1"/>
    <col min="8" max="8" width="4.81640625" style="1" hidden="1" customWidth="1"/>
    <col min="9" max="16384" width="9.1796875" style="1"/>
  </cols>
  <sheetData>
    <row r="1" spans="1:7" s="2" customFormat="1" ht="30.65" customHeight="1" x14ac:dyDescent="0.35">
      <c r="A1" s="84" t="s">
        <v>19</v>
      </c>
      <c r="B1" s="12"/>
      <c r="C1" s="12"/>
      <c r="D1" s="12"/>
      <c r="E1" s="12"/>
      <c r="F1" s="20"/>
    </row>
    <row r="2" spans="1:7" ht="27.75" customHeight="1" x14ac:dyDescent="0.35">
      <c r="A2" s="21" t="s">
        <v>20</v>
      </c>
      <c r="B2" s="22"/>
      <c r="C2" s="22"/>
      <c r="D2" s="22"/>
      <c r="E2" s="22"/>
      <c r="F2" s="22"/>
    </row>
    <row r="3" spans="1:7" ht="15" customHeight="1" thickBot="1" x14ac:dyDescent="0.4">
      <c r="A3" s="23">
        <v>2023</v>
      </c>
      <c r="B3" s="24"/>
      <c r="C3" s="24"/>
      <c r="D3" s="24"/>
      <c r="E3" s="16"/>
      <c r="F3" s="9"/>
    </row>
    <row r="4" spans="1:7" ht="27.75" customHeight="1" thickBot="1" x14ac:dyDescent="0.4">
      <c r="A4" s="48"/>
      <c r="B4" s="18" t="s">
        <v>21</v>
      </c>
      <c r="C4" s="18" t="s">
        <v>14</v>
      </c>
      <c r="D4" s="18" t="s">
        <v>15</v>
      </c>
      <c r="E4" s="17" t="s">
        <v>11</v>
      </c>
      <c r="F4" s="9"/>
    </row>
    <row r="5" spans="1:7" x14ac:dyDescent="0.35">
      <c r="A5" s="56" t="s">
        <v>13</v>
      </c>
      <c r="B5" s="55">
        <f ca="1">IF(FIRE1304_raw!B7="..","..",ROUND(FIRE1304_raw!B7,0))</f>
        <v>35389</v>
      </c>
      <c r="C5" s="55">
        <f ca="1">IF(FIRE1304_raw!C7="..","..",ROUND(FIRE1304_raw!C7,0))</f>
        <v>3105</v>
      </c>
      <c r="D5" s="55">
        <f ca="1">IF(FIRE1304_raw!D7="..","..",ROUND(FIRE1304_raw!D7,0))</f>
        <v>5062</v>
      </c>
      <c r="E5" s="86">
        <f ca="1">IF(FIRE1304_raw!E7="..","..",ROUND(FIRE1304_raw!E7,0))</f>
        <v>43556</v>
      </c>
      <c r="G5"/>
    </row>
    <row r="6" spans="1:7" x14ac:dyDescent="0.35">
      <c r="A6" s="25" t="s">
        <v>22</v>
      </c>
      <c r="B6" s="55">
        <f ca="1">IF(FIRE1304_raw!B8="..","..",ROUND(FIRE1304_raw!B8,0))</f>
        <v>2307</v>
      </c>
      <c r="C6" s="55">
        <f ca="1">IF(FIRE1304_raw!C8="..","..",ROUND(FIRE1304_raw!C8,0))</f>
        <v>3717</v>
      </c>
      <c r="D6" s="55">
        <f ca="1">IF(FIRE1304_raw!D8="..","..",ROUND(FIRE1304_raw!D8,0))</f>
        <v>4903</v>
      </c>
      <c r="E6" s="86">
        <f ca="1">IF(FIRE1304_raw!E8="..","..",ROUND(FIRE1304_raw!E8,0))</f>
        <v>10927</v>
      </c>
      <c r="G6" s="8"/>
    </row>
    <row r="7" spans="1:7" x14ac:dyDescent="0.35">
      <c r="A7" s="6" t="s">
        <v>23</v>
      </c>
      <c r="B7" s="55">
        <f ca="1">IF(FIRE1304_raw!B10="..","..",ROUND(FIRE1304_raw!B10,0))</f>
        <v>1807</v>
      </c>
      <c r="C7" s="55">
        <f ca="1">IF(FIRE1304_raw!C10="..","..",ROUND(FIRE1304_raw!C10,0))</f>
        <v>2750</v>
      </c>
      <c r="D7" s="55">
        <f ca="1">IF(FIRE1304_raw!D10="..","..",ROUND(FIRE1304_raw!D10,0))</f>
        <v>4486</v>
      </c>
      <c r="E7" s="86">
        <f ca="1">IF(FIRE1304_raw!E10="..","..",ROUND(FIRE1304_raw!E10,0))</f>
        <v>9043</v>
      </c>
      <c r="G7" s="27"/>
    </row>
    <row r="8" spans="1:7" s="7" customFormat="1" x14ac:dyDescent="0.35">
      <c r="A8" s="6" t="s">
        <v>24</v>
      </c>
      <c r="B8" s="55">
        <f ca="1">IF(FIRE1304_raw!B11="..","..",ROUND(FIRE1304_raw!B11,0))</f>
        <v>500</v>
      </c>
      <c r="C8" s="55">
        <f ca="1">IF(FIRE1304_raw!C11="..","..",ROUND(FIRE1304_raw!C11,0))</f>
        <v>967</v>
      </c>
      <c r="D8" s="55">
        <f ca="1">IF(FIRE1304_raw!D11="..","..",ROUND(FIRE1304_raw!D11,0))</f>
        <v>417</v>
      </c>
      <c r="E8" s="86">
        <f ca="1">IF(FIRE1304_raw!E11="..","..",ROUND(FIRE1304_raw!E11,0))</f>
        <v>1884</v>
      </c>
    </row>
    <row r="9" spans="1:7" x14ac:dyDescent="0.35">
      <c r="A9" s="6" t="s">
        <v>17</v>
      </c>
      <c r="B9" s="55">
        <f ca="1">IF(FIRE1304_raw!B12="..","..",ROUND(FIRE1304_raw!B12,0))</f>
        <v>440</v>
      </c>
      <c r="C9" s="55">
        <f ca="1">IF(FIRE1304_raw!C12="..","..",ROUND(FIRE1304_raw!C12,0))</f>
        <v>32</v>
      </c>
      <c r="D9" s="55">
        <f ca="1">IF(FIRE1304_raw!D12="..","..",ROUND(FIRE1304_raw!D12,0))</f>
        <v>23276</v>
      </c>
      <c r="E9" s="86">
        <f ca="1">IF(FIRE1304_raw!E12="..","..",ROUND(FIRE1304_raw!E12,0))</f>
        <v>23748</v>
      </c>
    </row>
    <row r="10" spans="1:7" x14ac:dyDescent="0.35">
      <c r="A10" s="6" t="s">
        <v>18</v>
      </c>
      <c r="B10" s="55" t="str">
        <f ca="1">IF(FIRE1304_raw!B13="..","..",ROUND(FIRE1304_raw!B13,0))</f>
        <v>..</v>
      </c>
      <c r="C10" s="55">
        <f ca="1">IF(FIRE1304_raw!C13="..","..",ROUND(FIRE1304_raw!C13,0))</f>
        <v>82</v>
      </c>
      <c r="D10" s="55">
        <f ca="1">IF(FIRE1304_raw!D13="..","..",ROUND(FIRE1304_raw!D13,0))</f>
        <v>8189</v>
      </c>
      <c r="E10" s="86">
        <f ca="1">IF(FIRE1304_raw!E13="..","..",ROUND(FIRE1304_raw!E13,0))</f>
        <v>8271</v>
      </c>
    </row>
    <row r="11" spans="1:7" x14ac:dyDescent="0.35">
      <c r="A11" s="6" t="s">
        <v>25</v>
      </c>
      <c r="B11" s="55">
        <f ca="1">IF(FIRE1304_raw!B14="..","..",ROUND(FIRE1304_raw!B14,0))</f>
        <v>19</v>
      </c>
      <c r="C11" s="55">
        <f ca="1">IF(FIRE1304_raw!C14="..","..",ROUND(FIRE1304_raw!C14,0))</f>
        <v>8</v>
      </c>
      <c r="D11" s="55">
        <f ca="1">IF(FIRE1304_raw!D14="..","..",ROUND(FIRE1304_raw!D14,0))</f>
        <v>52</v>
      </c>
      <c r="E11" s="86">
        <f ca="1">IF(FIRE1304_raw!E14="..","..",ROUND(FIRE1304_raw!E14,0))</f>
        <v>79</v>
      </c>
    </row>
    <row r="12" spans="1:7" x14ac:dyDescent="0.35">
      <c r="A12" s="28" t="s">
        <v>26</v>
      </c>
      <c r="B12" s="88">
        <f ca="1">IF(FIRE1304_raw!B16="..","..",ROUND(FIRE1304_raw!B16,0))</f>
        <v>3</v>
      </c>
      <c r="C12" s="88" t="str">
        <f ca="1">IF(FIRE1304_raw!C16="..","..",ROUND(FIRE1304_raw!C16,0))</f>
        <v>..</v>
      </c>
      <c r="D12" s="88">
        <f ca="1">IF(FIRE1304_raw!D16="..","..",ROUND(FIRE1304_raw!D16,0))</f>
        <v>30</v>
      </c>
      <c r="E12" s="86">
        <f ca="1">IF(FIRE1304_raw!E16="..","..",ROUND(FIRE1304_raw!E16,0))</f>
        <v>33</v>
      </c>
    </row>
    <row r="13" spans="1:7" ht="15" thickBot="1" x14ac:dyDescent="0.4">
      <c r="A13" s="29" t="s">
        <v>27</v>
      </c>
      <c r="B13" s="89">
        <f ca="1">IF(FIRE1304_raw!B17="..","..",ROUND(FIRE1304_raw!B17,0))</f>
        <v>5</v>
      </c>
      <c r="C13" s="89">
        <f ca="1">IF(FIRE1304_raw!C17="..","..",ROUND(FIRE1304_raw!C17,0))</f>
        <v>6</v>
      </c>
      <c r="D13" s="89">
        <f ca="1">IF(FIRE1304_raw!D17="..","..",ROUND(FIRE1304_raw!D17,0))</f>
        <v>33</v>
      </c>
      <c r="E13" s="87">
        <f ca="1">IF(FIRE1304_raw!E17="..","..",ROUND(FIRE1304_raw!E17,0))</f>
        <v>44</v>
      </c>
    </row>
    <row r="14" spans="1:7" ht="25.5" customHeight="1" x14ac:dyDescent="0.35">
      <c r="A14" s="85" t="s">
        <v>68</v>
      </c>
      <c r="B14" s="55"/>
      <c r="C14" s="55"/>
      <c r="D14" s="55"/>
      <c r="E14" s="55"/>
    </row>
    <row r="15" spans="1:7" ht="16" customHeight="1" x14ac:dyDescent="0.35">
      <c r="A15" s="1" t="s">
        <v>28</v>
      </c>
      <c r="F15" s="10"/>
    </row>
    <row r="16" spans="1:7" ht="21" customHeight="1" x14ac:dyDescent="0.35">
      <c r="A16" s="7" t="s">
        <v>29</v>
      </c>
      <c r="F16" s="10"/>
    </row>
    <row r="17" spans="1:8" s="30" customFormat="1" x14ac:dyDescent="0.35">
      <c r="A17" s="30" t="s">
        <v>30</v>
      </c>
    </row>
    <row r="18" spans="1:8" ht="15" customHeight="1" x14ac:dyDescent="0.35">
      <c r="A18" s="1" t="s">
        <v>31</v>
      </c>
    </row>
    <row r="19" spans="1:8" ht="24.75" customHeight="1" x14ac:dyDescent="0.35">
      <c r="A19" s="6" t="s">
        <v>6</v>
      </c>
      <c r="B19" s="6"/>
      <c r="C19" s="6"/>
      <c r="D19" s="6"/>
      <c r="E19" s="6"/>
      <c r="F19" s="5"/>
    </row>
    <row r="20" spans="1:8" ht="15" customHeight="1" x14ac:dyDescent="0.35">
      <c r="A20" s="90" t="s">
        <v>5</v>
      </c>
      <c r="B20" s="4"/>
    </row>
    <row r="21" spans="1:8" ht="21.75" customHeight="1" x14ac:dyDescent="0.35">
      <c r="A21" s="14" t="s">
        <v>32</v>
      </c>
      <c r="B21" s="14"/>
      <c r="C21" s="14"/>
      <c r="D21" s="14"/>
      <c r="E21" s="14"/>
      <c r="F21" s="13"/>
      <c r="G21" s="13"/>
    </row>
    <row r="22" spans="1:8" ht="24" customHeight="1" x14ac:dyDescent="0.35">
      <c r="A22" s="1" t="s">
        <v>4</v>
      </c>
    </row>
    <row r="23" spans="1:8" ht="15" customHeight="1" x14ac:dyDescent="0.35">
      <c r="A23" s="4" t="s">
        <v>3</v>
      </c>
    </row>
    <row r="24" spans="1:8" ht="25.5" customHeight="1" x14ac:dyDescent="0.35">
      <c r="A24" s="1" t="s">
        <v>2</v>
      </c>
      <c r="E24" s="3"/>
    </row>
    <row r="25" spans="1:8" ht="15" customHeight="1" x14ac:dyDescent="0.35">
      <c r="A25" s="4" t="s">
        <v>1</v>
      </c>
      <c r="E25" s="3"/>
    </row>
    <row r="26" spans="1:8" x14ac:dyDescent="0.35">
      <c r="A26" s="2" t="s">
        <v>0</v>
      </c>
    </row>
    <row r="30" spans="1:8" x14ac:dyDescent="0.35">
      <c r="H30" s="1">
        <v>2016</v>
      </c>
    </row>
    <row r="31" spans="1:8" x14ac:dyDescent="0.35">
      <c r="H31" s="1">
        <v>2017</v>
      </c>
    </row>
    <row r="32" spans="1:8" x14ac:dyDescent="0.35">
      <c r="H32" s="1">
        <v>2018</v>
      </c>
    </row>
    <row r="33" spans="8:8" x14ac:dyDescent="0.35">
      <c r="H33" s="1">
        <v>2019</v>
      </c>
    </row>
    <row r="34" spans="8:8" x14ac:dyDescent="0.35">
      <c r="H34" s="1">
        <v>2020</v>
      </c>
    </row>
    <row r="35" spans="8:8" x14ac:dyDescent="0.35">
      <c r="H35" s="1">
        <v>2021</v>
      </c>
    </row>
    <row r="36" spans="8:8" x14ac:dyDescent="0.35">
      <c r="H36" s="1">
        <v>2022</v>
      </c>
    </row>
    <row r="37" spans="8:8" x14ac:dyDescent="0.35">
      <c r="H37" s="1">
        <v>2023</v>
      </c>
    </row>
  </sheetData>
  <dataValidations count="1">
    <dataValidation type="list" allowBlank="1" showInputMessage="1" showErrorMessage="1" sqref="A3" xr:uid="{B171F149-130F-4A29-AF3C-7C8877D70390}">
      <formula1>$H$30:$H$37</formula1>
    </dataValidation>
  </dataValidations>
  <hyperlinks>
    <hyperlink ref="A23" r:id="rId1" location="fire-statistics-definitions" display="Fire and Rescue workforce and pensions statistics" xr:uid="{1832655F-A6F1-4D34-9CD7-8E1C19585EB7}"/>
    <hyperlink ref="A25" r:id="rId2" xr:uid="{730621CE-1026-4723-B406-860061406025}"/>
    <hyperlink ref="A20" r:id="rId3" xr:uid="{EF85CCF6-9345-4EAF-8422-C35F30595E26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87B89-88F9-4C7C-B711-D7C966E470F4}">
  <dimension ref="A1:J35"/>
  <sheetViews>
    <sheetView workbookViewId="0">
      <selection activeCell="A2" sqref="A2"/>
    </sheetView>
  </sheetViews>
  <sheetFormatPr defaultColWidth="9.1796875" defaultRowHeight="14.5" x14ac:dyDescent="0.35"/>
  <cols>
    <col min="1" max="1" width="45.81640625" style="1" customWidth="1"/>
    <col min="2" max="5" width="15.81640625" style="1" customWidth="1"/>
    <col min="6" max="7" width="9.1796875" style="1"/>
    <col min="8" max="8" width="3.1796875" style="1" customWidth="1"/>
    <col min="9" max="9" width="14.1796875" style="1" customWidth="1"/>
    <col min="10" max="10" width="15.81640625" style="1" customWidth="1"/>
    <col min="11" max="16384" width="9.1796875" style="1"/>
  </cols>
  <sheetData>
    <row r="1" spans="1:10" ht="40.4" customHeight="1" x14ac:dyDescent="0.35">
      <c r="A1" s="91">
        <v>2017</v>
      </c>
      <c r="B1" s="91"/>
      <c r="C1" s="91"/>
      <c r="D1" s="91"/>
      <c r="E1" s="91"/>
      <c r="F1" s="20"/>
      <c r="G1" s="20"/>
    </row>
    <row r="2" spans="1:10" ht="24.75" customHeight="1" thickBot="1" x14ac:dyDescent="0.4">
      <c r="B2" s="22"/>
      <c r="C2" s="22"/>
      <c r="D2" s="22"/>
      <c r="E2" s="22"/>
      <c r="F2" s="22"/>
      <c r="G2" s="22"/>
      <c r="I2" s="10"/>
      <c r="J2" s="10"/>
    </row>
    <row r="3" spans="1:10" ht="17" thickBot="1" x14ac:dyDescent="0.4">
      <c r="B3" s="33" t="s">
        <v>34</v>
      </c>
      <c r="C3" s="33" t="s">
        <v>14</v>
      </c>
      <c r="D3" s="33" t="s">
        <v>15</v>
      </c>
      <c r="E3" s="34" t="s">
        <v>11</v>
      </c>
      <c r="F3" s="9"/>
      <c r="G3" s="9"/>
      <c r="H3" s="9"/>
      <c r="I3" s="9"/>
      <c r="J3" s="9"/>
    </row>
    <row r="4" spans="1:10" ht="27.75" customHeight="1" x14ac:dyDescent="0.35">
      <c r="A4" s="1" t="s">
        <v>13</v>
      </c>
      <c r="B4" s="35">
        <v>39974</v>
      </c>
      <c r="C4" s="35">
        <v>1698</v>
      </c>
      <c r="D4" s="35">
        <v>59</v>
      </c>
      <c r="E4" s="43">
        <f>SUM(B4:D4)</f>
        <v>41731</v>
      </c>
    </row>
    <row r="5" spans="1:10" x14ac:dyDescent="0.35">
      <c r="A5" s="36" t="s">
        <v>22</v>
      </c>
      <c r="B5" s="44">
        <f>B7+B8</f>
        <v>2270</v>
      </c>
      <c r="C5" s="44">
        <f>C7+C8</f>
        <v>8229</v>
      </c>
      <c r="D5" s="44">
        <f>D7+D8</f>
        <v>1662</v>
      </c>
      <c r="E5" s="43">
        <f>SUM(B5:D5)</f>
        <v>12161</v>
      </c>
    </row>
    <row r="6" spans="1:10" ht="15" customHeight="1" x14ac:dyDescent="0.35">
      <c r="A6" s="37" t="s">
        <v>35</v>
      </c>
      <c r="B6" s="37"/>
      <c r="C6" s="45"/>
      <c r="D6" s="45"/>
      <c r="E6" s="47"/>
    </row>
    <row r="7" spans="1:10" x14ac:dyDescent="0.35">
      <c r="A7" s="11" t="s">
        <v>23</v>
      </c>
      <c r="B7" s="35">
        <v>1889</v>
      </c>
      <c r="C7" s="35">
        <v>7129</v>
      </c>
      <c r="D7" s="35">
        <v>1419</v>
      </c>
      <c r="E7" s="43">
        <f>SUM(B7:D7)</f>
        <v>10437</v>
      </c>
    </row>
    <row r="8" spans="1:10" s="7" customFormat="1" x14ac:dyDescent="0.35">
      <c r="A8" s="11" t="s">
        <v>16</v>
      </c>
      <c r="B8" s="35">
        <v>381</v>
      </c>
      <c r="C8" s="35">
        <v>1100</v>
      </c>
      <c r="D8" s="35">
        <v>243</v>
      </c>
      <c r="E8" s="43">
        <f>SUM(B8:D8)</f>
        <v>1724</v>
      </c>
    </row>
    <row r="9" spans="1:10" ht="21.75" customHeight="1" x14ac:dyDescent="0.35">
      <c r="A9" s="1" t="s">
        <v>17</v>
      </c>
      <c r="B9" s="35">
        <v>7430</v>
      </c>
      <c r="C9" s="35">
        <v>394</v>
      </c>
      <c r="D9" s="35">
        <v>15120</v>
      </c>
      <c r="E9" s="43">
        <f>SUM(B9:D9)</f>
        <v>22944</v>
      </c>
    </row>
    <row r="10" spans="1:10" ht="20.25" customHeight="1" x14ac:dyDescent="0.35">
      <c r="A10" s="1" t="s">
        <v>18</v>
      </c>
      <c r="B10" s="26" t="s">
        <v>12</v>
      </c>
      <c r="C10" s="35">
        <v>1303</v>
      </c>
      <c r="D10" s="35">
        <v>7137</v>
      </c>
      <c r="E10" s="43">
        <f>SUM(B10:D10)</f>
        <v>8440</v>
      </c>
    </row>
    <row r="11" spans="1:10" ht="17.25" customHeight="1" x14ac:dyDescent="0.35">
      <c r="A11" s="1" t="s">
        <v>36</v>
      </c>
      <c r="B11" s="1">
        <v>52</v>
      </c>
      <c r="C11" s="1">
        <v>19</v>
      </c>
      <c r="D11" s="1">
        <v>24</v>
      </c>
      <c r="E11" s="43">
        <f>SUM(B11:D11)</f>
        <v>95</v>
      </c>
    </row>
    <row r="12" spans="1:10" x14ac:dyDescent="0.35">
      <c r="A12" s="38" t="s">
        <v>35</v>
      </c>
      <c r="E12" s="7"/>
    </row>
    <row r="13" spans="1:10" x14ac:dyDescent="0.35">
      <c r="A13" s="39" t="s">
        <v>37</v>
      </c>
      <c r="B13" s="1">
        <v>39</v>
      </c>
      <c r="C13" s="1">
        <v>36</v>
      </c>
      <c r="D13" s="1">
        <v>0</v>
      </c>
      <c r="E13" s="43">
        <f>SUM(B13:D13)</f>
        <v>75</v>
      </c>
    </row>
    <row r="14" spans="1:10" ht="15" thickBot="1" x14ac:dyDescent="0.4">
      <c r="A14" s="40" t="s">
        <v>38</v>
      </c>
      <c r="B14" s="48">
        <v>13</v>
      </c>
      <c r="C14" s="48">
        <v>7</v>
      </c>
      <c r="D14" s="48">
        <v>0</v>
      </c>
      <c r="E14" s="53">
        <f>SUM(B14:D14)</f>
        <v>20</v>
      </c>
    </row>
    <row r="15" spans="1:10" ht="24" customHeight="1" thickBot="1" x14ac:dyDescent="0.4"/>
    <row r="16" spans="1:10" ht="15" thickBot="1" x14ac:dyDescent="0.4">
      <c r="A16" s="48" t="s">
        <v>46</v>
      </c>
      <c r="B16" s="33" t="s">
        <v>47</v>
      </c>
      <c r="C16" s="33" t="s">
        <v>48</v>
      </c>
    </row>
    <row r="17" spans="1:7" x14ac:dyDescent="0.35">
      <c r="A17" s="50" t="s">
        <v>10</v>
      </c>
      <c r="B17" s="51">
        <v>91</v>
      </c>
      <c r="C17" s="51">
        <v>80</v>
      </c>
    </row>
    <row r="18" spans="1:7" x14ac:dyDescent="0.35">
      <c r="A18" s="50" t="s">
        <v>9</v>
      </c>
      <c r="B18" s="1">
        <v>106</v>
      </c>
      <c r="C18" s="1">
        <v>74</v>
      </c>
    </row>
    <row r="19" spans="1:7" ht="15" thickBot="1" x14ac:dyDescent="0.4">
      <c r="A19" s="52" t="s">
        <v>8</v>
      </c>
      <c r="B19" s="48">
        <v>93</v>
      </c>
      <c r="C19" s="48">
        <v>28</v>
      </c>
    </row>
    <row r="21" spans="1:7" ht="31.5" customHeight="1" x14ac:dyDescent="0.35">
      <c r="A21" s="92" t="s">
        <v>49</v>
      </c>
      <c r="B21" s="92"/>
      <c r="C21" s="92"/>
      <c r="D21" s="92"/>
      <c r="E21" s="92"/>
    </row>
    <row r="22" spans="1:7" ht="32.25" customHeight="1" x14ac:dyDescent="0.35">
      <c r="A22" s="92" t="s">
        <v>40</v>
      </c>
      <c r="B22" s="92"/>
      <c r="C22" s="92"/>
      <c r="D22" s="92"/>
      <c r="E22" s="92"/>
      <c r="F22" s="10"/>
      <c r="G22" s="10"/>
    </row>
    <row r="23" spans="1:7" ht="15" customHeight="1" x14ac:dyDescent="0.35">
      <c r="A23" s="10"/>
      <c r="B23" s="10"/>
      <c r="C23" s="10"/>
      <c r="D23" s="10"/>
      <c r="E23" s="10"/>
      <c r="F23" s="10"/>
      <c r="G23" s="10"/>
    </row>
    <row r="24" spans="1:7" ht="15" customHeight="1" x14ac:dyDescent="0.35">
      <c r="A24" s="15" t="s">
        <v>29</v>
      </c>
      <c r="B24" s="10"/>
      <c r="C24" s="10"/>
      <c r="D24" s="10"/>
      <c r="E24" s="10"/>
      <c r="F24" s="10"/>
      <c r="G24" s="10"/>
    </row>
    <row r="25" spans="1:7" ht="34.5" customHeight="1" x14ac:dyDescent="0.35">
      <c r="A25" s="92" t="s">
        <v>41</v>
      </c>
      <c r="B25" s="92"/>
      <c r="C25" s="92"/>
      <c r="D25" s="92"/>
      <c r="E25" s="92"/>
    </row>
    <row r="26" spans="1:7" ht="12.75" customHeight="1" x14ac:dyDescent="0.35">
      <c r="A26" s="10"/>
      <c r="B26" s="10"/>
      <c r="C26" s="10"/>
      <c r="D26" s="10"/>
      <c r="E26" s="10"/>
    </row>
    <row r="27" spans="1:7" x14ac:dyDescent="0.35">
      <c r="A27" s="92" t="s">
        <v>6</v>
      </c>
      <c r="B27" s="92"/>
      <c r="C27" s="92"/>
      <c r="D27" s="92"/>
    </row>
    <row r="28" spans="1:7" x14ac:dyDescent="0.35">
      <c r="A28" s="19" t="s">
        <v>5</v>
      </c>
    </row>
    <row r="29" spans="1:7" x14ac:dyDescent="0.35">
      <c r="A29" s="19"/>
    </row>
    <row r="30" spans="1:7" x14ac:dyDescent="0.35">
      <c r="A30" s="1" t="s">
        <v>42</v>
      </c>
    </row>
    <row r="32" spans="1:7" x14ac:dyDescent="0.35">
      <c r="A32" s="1" t="s">
        <v>4</v>
      </c>
    </row>
    <row r="33" spans="1:5" x14ac:dyDescent="0.35">
      <c r="A33" s="42" t="s">
        <v>43</v>
      </c>
    </row>
    <row r="34" spans="1:5" x14ac:dyDescent="0.35">
      <c r="E34" s="11" t="s">
        <v>44</v>
      </c>
    </row>
    <row r="35" spans="1:5" x14ac:dyDescent="0.35">
      <c r="A35" s="1" t="s">
        <v>2</v>
      </c>
      <c r="E35" s="11" t="s">
        <v>45</v>
      </c>
    </row>
  </sheetData>
  <mergeCells count="5">
    <mergeCell ref="A1:E1"/>
    <mergeCell ref="A21:E21"/>
    <mergeCell ref="A22:E22"/>
    <mergeCell ref="A25:E25"/>
    <mergeCell ref="A27:D27"/>
  </mergeCells>
  <hyperlinks>
    <hyperlink ref="A28" r:id="rId1" xr:uid="{179A4177-3FB7-404D-9368-1738A776E5BF}"/>
    <hyperlink ref="A33" r:id="rId2" xr:uid="{19AAB023-9BE6-4F55-B56C-78F24B1453DF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D58F6-4711-415E-9A96-3454C3BB35EB}">
  <dimension ref="A1:J36"/>
  <sheetViews>
    <sheetView workbookViewId="0">
      <selection activeCell="D4" sqref="D4"/>
    </sheetView>
  </sheetViews>
  <sheetFormatPr defaultColWidth="9.1796875" defaultRowHeight="14.5" x14ac:dyDescent="0.35"/>
  <cols>
    <col min="1" max="1" width="45.81640625" style="1" customWidth="1"/>
    <col min="2" max="5" width="15.81640625" style="1" customWidth="1"/>
    <col min="6" max="7" width="9.1796875" style="1"/>
    <col min="8" max="8" width="3.1796875" style="1" customWidth="1"/>
    <col min="9" max="9" width="14.1796875" style="1" customWidth="1"/>
    <col min="10" max="10" width="15.81640625" style="1" customWidth="1"/>
    <col min="11" max="16384" width="9.1796875" style="1"/>
  </cols>
  <sheetData>
    <row r="1" spans="1:10" ht="40.4" customHeight="1" x14ac:dyDescent="0.35">
      <c r="A1" s="91">
        <v>2018</v>
      </c>
      <c r="B1" s="91"/>
      <c r="C1" s="91"/>
      <c r="D1" s="91"/>
      <c r="E1" s="91"/>
      <c r="F1" s="20"/>
      <c r="G1" s="20"/>
    </row>
    <row r="2" spans="1:10" ht="24.75" customHeight="1" thickBot="1" x14ac:dyDescent="0.4">
      <c r="B2" s="22"/>
      <c r="C2" s="22"/>
      <c r="D2" s="22"/>
      <c r="E2" s="22"/>
      <c r="F2" s="22"/>
      <c r="G2" s="22"/>
      <c r="I2" s="10"/>
      <c r="J2" s="10"/>
    </row>
    <row r="3" spans="1:10" ht="17" thickBot="1" x14ac:dyDescent="0.4">
      <c r="B3" s="33" t="s">
        <v>34</v>
      </c>
      <c r="C3" s="33" t="s">
        <v>14</v>
      </c>
      <c r="D3" s="33" t="s">
        <v>15</v>
      </c>
      <c r="E3" s="34" t="s">
        <v>11</v>
      </c>
      <c r="F3" s="9"/>
      <c r="G3" s="9"/>
      <c r="H3" s="9"/>
      <c r="I3" s="9"/>
      <c r="J3" s="9"/>
    </row>
    <row r="4" spans="1:10" ht="27.75" customHeight="1" x14ac:dyDescent="0.35">
      <c r="A4" s="1" t="s">
        <v>13</v>
      </c>
      <c r="B4" s="35">
        <v>40637</v>
      </c>
      <c r="C4" s="35">
        <v>1991</v>
      </c>
      <c r="D4" s="35">
        <v>104</v>
      </c>
      <c r="E4" s="43">
        <f>SUM(B4:D4)</f>
        <v>42732</v>
      </c>
    </row>
    <row r="5" spans="1:10" x14ac:dyDescent="0.35">
      <c r="A5" s="36" t="s">
        <v>22</v>
      </c>
      <c r="B5" s="44">
        <v>2571</v>
      </c>
      <c r="C5" s="44">
        <v>7920</v>
      </c>
      <c r="D5" s="44">
        <v>2928</v>
      </c>
      <c r="E5" s="43">
        <f>SUM(B5:D5)</f>
        <v>13419</v>
      </c>
    </row>
    <row r="6" spans="1:10" ht="15" customHeight="1" x14ac:dyDescent="0.35">
      <c r="A6" s="37" t="s">
        <v>35</v>
      </c>
      <c r="B6" s="37"/>
      <c r="C6" s="45"/>
      <c r="D6" s="45"/>
      <c r="E6" s="47"/>
    </row>
    <row r="7" spans="1:10" x14ac:dyDescent="0.35">
      <c r="A7" s="11" t="s">
        <v>23</v>
      </c>
      <c r="B7" s="35">
        <v>2108</v>
      </c>
      <c r="C7" s="35">
        <v>6766</v>
      </c>
      <c r="D7" s="35">
        <v>2602</v>
      </c>
      <c r="E7" s="43">
        <f>SUM(B7:D7)</f>
        <v>11476</v>
      </c>
    </row>
    <row r="8" spans="1:10" s="7" customFormat="1" x14ac:dyDescent="0.35">
      <c r="A8" s="11" t="s">
        <v>16</v>
      </c>
      <c r="B8" s="35">
        <v>463</v>
      </c>
      <c r="C8" s="35">
        <v>1154</v>
      </c>
      <c r="D8" s="35">
        <v>326</v>
      </c>
      <c r="E8" s="43">
        <f>SUM(B8:D8)</f>
        <v>1943</v>
      </c>
    </row>
    <row r="9" spans="1:10" ht="21.75" customHeight="1" x14ac:dyDescent="0.35">
      <c r="A9" s="1" t="s">
        <v>17</v>
      </c>
      <c r="B9" s="35">
        <v>5744</v>
      </c>
      <c r="C9" s="35">
        <v>529</v>
      </c>
      <c r="D9" s="35">
        <v>17580</v>
      </c>
      <c r="E9" s="43">
        <f>SUM(B9:D9)</f>
        <v>23853</v>
      </c>
    </row>
    <row r="10" spans="1:10" ht="20.25" customHeight="1" x14ac:dyDescent="0.35">
      <c r="A10" s="1" t="s">
        <v>18</v>
      </c>
      <c r="B10" s="26" t="s">
        <v>12</v>
      </c>
      <c r="C10" s="26">
        <v>1118</v>
      </c>
      <c r="D10" s="26">
        <v>8730</v>
      </c>
      <c r="E10" s="43">
        <f>SUM(B10:D10)</f>
        <v>9848</v>
      </c>
    </row>
    <row r="11" spans="1:10" ht="17.25" customHeight="1" x14ac:dyDescent="0.35">
      <c r="A11" s="1" t="s">
        <v>36</v>
      </c>
      <c r="B11" s="1">
        <v>40</v>
      </c>
      <c r="C11" s="1">
        <v>14</v>
      </c>
      <c r="D11" s="1">
        <v>23</v>
      </c>
      <c r="E11" s="43">
        <f>SUM(B11:D11)</f>
        <v>77</v>
      </c>
    </row>
    <row r="12" spans="1:10" x14ac:dyDescent="0.35">
      <c r="A12" s="38" t="s">
        <v>35</v>
      </c>
      <c r="E12" s="7"/>
    </row>
    <row r="13" spans="1:10" x14ac:dyDescent="0.35">
      <c r="A13" s="39" t="s">
        <v>37</v>
      </c>
      <c r="B13" s="1">
        <v>30</v>
      </c>
      <c r="C13" s="1">
        <v>13</v>
      </c>
      <c r="D13" s="1">
        <v>18</v>
      </c>
      <c r="E13" s="43">
        <f>SUM(B13:D13)</f>
        <v>61</v>
      </c>
    </row>
    <row r="14" spans="1:10" ht="15" thickBot="1" x14ac:dyDescent="0.4">
      <c r="A14" s="40" t="s">
        <v>38</v>
      </c>
      <c r="B14" s="1">
        <v>10</v>
      </c>
      <c r="C14" s="1">
        <v>1</v>
      </c>
      <c r="D14" s="1">
        <v>5</v>
      </c>
      <c r="E14" s="53">
        <f>SUM(B14:D14)</f>
        <v>16</v>
      </c>
    </row>
    <row r="15" spans="1:10" ht="24" customHeight="1" thickBot="1" x14ac:dyDescent="0.4"/>
    <row r="16" spans="1:10" ht="15" thickBot="1" x14ac:dyDescent="0.4">
      <c r="A16" s="48" t="s">
        <v>46</v>
      </c>
      <c r="B16" s="33" t="s">
        <v>47</v>
      </c>
      <c r="C16" s="33" t="s">
        <v>48</v>
      </c>
    </row>
    <row r="17" spans="1:7" x14ac:dyDescent="0.35">
      <c r="A17" s="50" t="s">
        <v>10</v>
      </c>
      <c r="B17" s="51">
        <v>91</v>
      </c>
      <c r="C17" s="51">
        <v>80</v>
      </c>
    </row>
    <row r="18" spans="1:7" x14ac:dyDescent="0.35">
      <c r="A18" s="50" t="s">
        <v>9</v>
      </c>
      <c r="B18" s="1">
        <v>106</v>
      </c>
      <c r="C18" s="1">
        <v>74</v>
      </c>
    </row>
    <row r="19" spans="1:7" x14ac:dyDescent="0.35">
      <c r="A19" s="50" t="s">
        <v>8</v>
      </c>
      <c r="B19" s="1">
        <v>93</v>
      </c>
      <c r="C19" s="1">
        <v>28</v>
      </c>
    </row>
    <row r="20" spans="1:7" ht="15" thickBot="1" x14ac:dyDescent="0.4">
      <c r="A20" s="52" t="s">
        <v>7</v>
      </c>
      <c r="B20" s="48"/>
      <c r="C20" s="48"/>
    </row>
    <row r="22" spans="1:7" ht="31.5" customHeight="1" x14ac:dyDescent="0.35">
      <c r="A22" s="92" t="s">
        <v>49</v>
      </c>
      <c r="B22" s="92"/>
      <c r="C22" s="92"/>
      <c r="D22" s="92"/>
      <c r="E22" s="92"/>
    </row>
    <row r="23" spans="1:7" ht="32.25" customHeight="1" x14ac:dyDescent="0.35">
      <c r="A23" s="92" t="s">
        <v>40</v>
      </c>
      <c r="B23" s="92"/>
      <c r="C23" s="92"/>
      <c r="D23" s="92"/>
      <c r="E23" s="92"/>
      <c r="F23" s="10"/>
      <c r="G23" s="10"/>
    </row>
    <row r="24" spans="1:7" ht="15" customHeight="1" x14ac:dyDescent="0.35">
      <c r="A24" s="10"/>
      <c r="B24" s="10"/>
      <c r="C24" s="10"/>
      <c r="D24" s="10"/>
      <c r="E24" s="10"/>
      <c r="F24" s="10"/>
      <c r="G24" s="10"/>
    </row>
    <row r="25" spans="1:7" ht="15" customHeight="1" x14ac:dyDescent="0.35">
      <c r="A25" s="15" t="s">
        <v>29</v>
      </c>
      <c r="B25" s="10"/>
      <c r="C25" s="10"/>
      <c r="D25" s="10"/>
      <c r="E25" s="10"/>
      <c r="F25" s="10"/>
      <c r="G25" s="10"/>
    </row>
    <row r="26" spans="1:7" ht="34.5" customHeight="1" x14ac:dyDescent="0.35">
      <c r="A26" s="92" t="s">
        <v>41</v>
      </c>
      <c r="B26" s="92"/>
      <c r="C26" s="92"/>
      <c r="D26" s="92"/>
      <c r="E26" s="92"/>
    </row>
    <row r="27" spans="1:7" ht="12.75" customHeight="1" x14ac:dyDescent="0.35">
      <c r="A27" s="10"/>
      <c r="B27" s="10"/>
      <c r="C27" s="10"/>
      <c r="D27" s="10"/>
      <c r="E27" s="10"/>
    </row>
    <row r="28" spans="1:7" x14ac:dyDescent="0.35">
      <c r="A28" s="92" t="s">
        <v>6</v>
      </c>
      <c r="B28" s="92"/>
      <c r="C28" s="92"/>
      <c r="D28" s="92"/>
    </row>
    <row r="29" spans="1:7" x14ac:dyDescent="0.35">
      <c r="A29" s="19" t="s">
        <v>5</v>
      </c>
    </row>
    <row r="30" spans="1:7" x14ac:dyDescent="0.35">
      <c r="A30" s="19"/>
    </row>
    <row r="31" spans="1:7" x14ac:dyDescent="0.35">
      <c r="A31" s="1" t="s">
        <v>42</v>
      </c>
    </row>
    <row r="33" spans="1:5" x14ac:dyDescent="0.35">
      <c r="A33" s="1" t="s">
        <v>4</v>
      </c>
    </row>
    <row r="34" spans="1:5" x14ac:dyDescent="0.35">
      <c r="A34" s="42" t="s">
        <v>43</v>
      </c>
    </row>
    <row r="35" spans="1:5" x14ac:dyDescent="0.35">
      <c r="E35" s="11" t="s">
        <v>44</v>
      </c>
    </row>
    <row r="36" spans="1:5" x14ac:dyDescent="0.35">
      <c r="A36" s="1" t="s">
        <v>2</v>
      </c>
      <c r="E36" s="11" t="s">
        <v>45</v>
      </c>
    </row>
  </sheetData>
  <mergeCells count="5">
    <mergeCell ref="A1:E1"/>
    <mergeCell ref="A22:E22"/>
    <mergeCell ref="A23:E23"/>
    <mergeCell ref="A26:E26"/>
    <mergeCell ref="A28:D28"/>
  </mergeCells>
  <hyperlinks>
    <hyperlink ref="A29" r:id="rId1" xr:uid="{9380004E-8CE2-41D4-8DA4-0E6154A6F348}"/>
    <hyperlink ref="A34" r:id="rId2" xr:uid="{A85DD203-6474-4813-B1CE-19F86216FEFE}"/>
  </hyperlinks>
  <pageMargins left="0.7" right="0.7" top="0.75" bottom="0.75" header="0.3" footer="0.3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9CFAA-D05F-4482-8197-C87D5848C631}">
  <dimension ref="A1:J36"/>
  <sheetViews>
    <sheetView workbookViewId="0">
      <selection activeCell="B7" sqref="B7"/>
    </sheetView>
  </sheetViews>
  <sheetFormatPr defaultColWidth="9.1796875" defaultRowHeight="14.5" x14ac:dyDescent="0.35"/>
  <cols>
    <col min="1" max="1" width="45.81640625" style="1" customWidth="1"/>
    <col min="2" max="5" width="15.81640625" style="1" customWidth="1"/>
    <col min="6" max="7" width="9.1796875" style="1"/>
    <col min="8" max="8" width="3.1796875" style="1" customWidth="1"/>
    <col min="9" max="9" width="14.1796875" style="1" customWidth="1"/>
    <col min="10" max="10" width="15.81640625" style="1" customWidth="1"/>
    <col min="11" max="16384" width="9.1796875" style="1"/>
  </cols>
  <sheetData>
    <row r="1" spans="1:10" ht="40.4" customHeight="1" x14ac:dyDescent="0.35">
      <c r="A1" s="91">
        <v>2019</v>
      </c>
      <c r="B1" s="91"/>
      <c r="C1" s="91"/>
      <c r="D1" s="91"/>
      <c r="E1" s="91"/>
      <c r="F1" s="20"/>
      <c r="G1" s="20"/>
    </row>
    <row r="2" spans="1:10" ht="24.75" customHeight="1" thickBot="1" x14ac:dyDescent="0.4">
      <c r="B2" s="22"/>
      <c r="C2" s="22"/>
      <c r="D2" s="22"/>
      <c r="E2" s="22"/>
      <c r="F2" s="22"/>
      <c r="G2" s="22"/>
      <c r="I2" s="10"/>
      <c r="J2" s="10"/>
    </row>
    <row r="3" spans="1:10" ht="17" thickBot="1" x14ac:dyDescent="0.4">
      <c r="B3" s="33" t="s">
        <v>34</v>
      </c>
      <c r="C3" s="33" t="s">
        <v>14</v>
      </c>
      <c r="D3" s="33" t="s">
        <v>15</v>
      </c>
      <c r="E3" s="34" t="s">
        <v>11</v>
      </c>
      <c r="F3" s="9"/>
      <c r="G3" s="9"/>
      <c r="H3" s="9"/>
      <c r="I3" s="9"/>
      <c r="J3" s="9"/>
    </row>
    <row r="4" spans="1:10" ht="27.75" customHeight="1" x14ac:dyDescent="0.35">
      <c r="A4" s="1" t="s">
        <v>13</v>
      </c>
      <c r="B4" s="35">
        <v>41347</v>
      </c>
      <c r="C4" s="35">
        <v>2127</v>
      </c>
      <c r="D4" s="35">
        <v>191</v>
      </c>
      <c r="E4" s="43">
        <f>SUM(B4:D4)</f>
        <v>43665</v>
      </c>
    </row>
    <row r="5" spans="1:10" x14ac:dyDescent="0.35">
      <c r="A5" s="36" t="s">
        <v>22</v>
      </c>
      <c r="B5" s="44">
        <v>2574</v>
      </c>
      <c r="C5" s="44">
        <v>8177</v>
      </c>
      <c r="D5" s="44">
        <v>3777</v>
      </c>
      <c r="E5" s="43">
        <f>SUM(B5:D5)</f>
        <v>14528</v>
      </c>
    </row>
    <row r="6" spans="1:10" ht="15" customHeight="1" x14ac:dyDescent="0.35">
      <c r="A6" s="37" t="s">
        <v>35</v>
      </c>
      <c r="B6" s="37"/>
      <c r="C6" s="45"/>
      <c r="D6" s="45"/>
      <c r="E6" s="47"/>
    </row>
    <row r="7" spans="1:10" x14ac:dyDescent="0.35">
      <c r="A7" s="11" t="s">
        <v>23</v>
      </c>
      <c r="B7" s="35">
        <v>2230</v>
      </c>
      <c r="C7" s="35">
        <v>7033</v>
      </c>
      <c r="D7" s="35">
        <v>3263</v>
      </c>
      <c r="E7" s="43">
        <f>SUM(B7:D7)</f>
        <v>12526</v>
      </c>
    </row>
    <row r="8" spans="1:10" s="7" customFormat="1" x14ac:dyDescent="0.35">
      <c r="A8" s="11" t="s">
        <v>16</v>
      </c>
      <c r="B8" s="35">
        <v>344</v>
      </c>
      <c r="C8" s="35">
        <v>1144</v>
      </c>
      <c r="D8" s="35">
        <v>514</v>
      </c>
      <c r="E8" s="43">
        <f>SUM(B8:D8)</f>
        <v>2002</v>
      </c>
    </row>
    <row r="9" spans="1:10" ht="21.75" customHeight="1" x14ac:dyDescent="0.35">
      <c r="A9" s="1" t="s">
        <v>17</v>
      </c>
      <c r="B9" s="35">
        <v>4012</v>
      </c>
      <c r="C9" s="35">
        <v>443</v>
      </c>
      <c r="D9" s="35">
        <v>19145</v>
      </c>
      <c r="E9" s="43">
        <f>SUM(B9:D9)</f>
        <v>23600</v>
      </c>
    </row>
    <row r="10" spans="1:10" ht="20.25" customHeight="1" x14ac:dyDescent="0.35">
      <c r="A10" s="1" t="s">
        <v>18</v>
      </c>
      <c r="B10" s="26" t="s">
        <v>12</v>
      </c>
      <c r="C10" s="26">
        <v>908</v>
      </c>
      <c r="D10" s="26">
        <v>8449</v>
      </c>
      <c r="E10" s="43">
        <f>SUM(B10:D10)</f>
        <v>9357</v>
      </c>
    </row>
    <row r="11" spans="1:10" ht="17.25" customHeight="1" x14ac:dyDescent="0.35">
      <c r="A11" s="1" t="s">
        <v>36</v>
      </c>
      <c r="B11" s="1">
        <v>36</v>
      </c>
      <c r="C11" s="1">
        <v>14</v>
      </c>
      <c r="D11" s="1">
        <v>28</v>
      </c>
      <c r="E11" s="43">
        <f>SUM(B11:D11)</f>
        <v>78</v>
      </c>
    </row>
    <row r="12" spans="1:10" x14ac:dyDescent="0.35">
      <c r="A12" s="38" t="s">
        <v>35</v>
      </c>
      <c r="E12" s="7"/>
    </row>
    <row r="13" spans="1:10" x14ac:dyDescent="0.35">
      <c r="A13" s="39" t="s">
        <v>37</v>
      </c>
      <c r="B13" s="1">
        <v>22</v>
      </c>
      <c r="C13" s="1">
        <v>14</v>
      </c>
      <c r="D13" s="1">
        <v>25</v>
      </c>
      <c r="E13" s="43">
        <f>SUM(B13:D13)</f>
        <v>61</v>
      </c>
    </row>
    <row r="14" spans="1:10" ht="15" thickBot="1" x14ac:dyDescent="0.4">
      <c r="A14" s="40" t="s">
        <v>38</v>
      </c>
      <c r="B14" s="1">
        <v>14</v>
      </c>
      <c r="C14" s="1">
        <v>0</v>
      </c>
      <c r="D14" s="1">
        <v>3</v>
      </c>
      <c r="E14" s="53">
        <f>SUM(B14:D14)</f>
        <v>17</v>
      </c>
    </row>
    <row r="15" spans="1:10" ht="24" customHeight="1" x14ac:dyDescent="0.35"/>
    <row r="16" spans="1:10" x14ac:dyDescent="0.35">
      <c r="B16" s="31"/>
      <c r="C16" s="31"/>
    </row>
    <row r="17" spans="1:7" x14ac:dyDescent="0.35">
      <c r="A17" s="50"/>
      <c r="B17" s="51"/>
      <c r="C17" s="51"/>
    </row>
    <row r="18" spans="1:7" x14ac:dyDescent="0.35">
      <c r="A18" s="50"/>
    </row>
    <row r="19" spans="1:7" x14ac:dyDescent="0.35">
      <c r="A19" s="50"/>
    </row>
    <row r="20" spans="1:7" x14ac:dyDescent="0.35">
      <c r="A20" s="50"/>
    </row>
    <row r="22" spans="1:7" ht="31.5" customHeight="1" x14ac:dyDescent="0.35">
      <c r="A22" s="92"/>
      <c r="B22" s="92"/>
      <c r="C22" s="92"/>
      <c r="D22" s="92"/>
      <c r="E22" s="92"/>
    </row>
    <row r="23" spans="1:7" ht="32.25" customHeight="1" x14ac:dyDescent="0.35">
      <c r="A23" s="92"/>
      <c r="B23" s="92"/>
      <c r="C23" s="92"/>
      <c r="D23" s="92"/>
      <c r="E23" s="92"/>
      <c r="F23" s="10"/>
      <c r="G23" s="10"/>
    </row>
    <row r="24" spans="1:7" ht="15" customHeight="1" x14ac:dyDescent="0.35">
      <c r="A24" s="10"/>
      <c r="B24" s="10"/>
      <c r="C24" s="10"/>
      <c r="D24" s="10"/>
      <c r="E24" s="10"/>
      <c r="F24" s="10"/>
      <c r="G24" s="10"/>
    </row>
    <row r="25" spans="1:7" ht="15" customHeight="1" x14ac:dyDescent="0.35">
      <c r="A25" s="15"/>
      <c r="B25" s="10"/>
      <c r="C25" s="10"/>
      <c r="D25" s="10"/>
      <c r="E25" s="10"/>
      <c r="F25" s="10"/>
      <c r="G25" s="10"/>
    </row>
    <row r="26" spans="1:7" ht="34.5" customHeight="1" x14ac:dyDescent="0.35">
      <c r="A26" s="92"/>
      <c r="B26" s="92"/>
      <c r="C26" s="92"/>
      <c r="D26" s="92"/>
      <c r="E26" s="92"/>
    </row>
    <row r="27" spans="1:7" ht="12.75" customHeight="1" x14ac:dyDescent="0.35">
      <c r="A27" s="10"/>
      <c r="B27" s="10"/>
      <c r="C27" s="10"/>
      <c r="D27" s="10"/>
      <c r="E27" s="10"/>
    </row>
    <row r="28" spans="1:7" x14ac:dyDescent="0.35">
      <c r="A28" s="92"/>
      <c r="B28" s="92"/>
      <c r="C28" s="92"/>
      <c r="D28" s="92"/>
    </row>
    <row r="29" spans="1:7" x14ac:dyDescent="0.35">
      <c r="A29" s="19"/>
    </row>
    <row r="30" spans="1:7" x14ac:dyDescent="0.35">
      <c r="A30" s="19"/>
    </row>
    <row r="34" spans="1:5" x14ac:dyDescent="0.35">
      <c r="A34" s="42"/>
    </row>
    <row r="35" spans="1:5" x14ac:dyDescent="0.35">
      <c r="E35" s="11"/>
    </row>
    <row r="36" spans="1:5" x14ac:dyDescent="0.35">
      <c r="E36" s="11"/>
    </row>
  </sheetData>
  <mergeCells count="5">
    <mergeCell ref="A1:E1"/>
    <mergeCell ref="A22:E22"/>
    <mergeCell ref="A23:E23"/>
    <mergeCell ref="A26:E26"/>
    <mergeCell ref="A28:D2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287BA-4187-4396-8A2E-2F9F33323A7F}">
  <dimension ref="A1:J36"/>
  <sheetViews>
    <sheetView zoomScale="62" workbookViewId="0">
      <selection activeCell="B4" sqref="B4"/>
    </sheetView>
  </sheetViews>
  <sheetFormatPr defaultColWidth="9.1796875" defaultRowHeight="14.5" x14ac:dyDescent="0.35"/>
  <cols>
    <col min="1" max="1" width="45.81640625" style="1" customWidth="1"/>
    <col min="2" max="5" width="15.81640625" style="1" customWidth="1"/>
    <col min="6" max="7" width="9.1796875" style="1"/>
    <col min="8" max="8" width="3.1796875" style="1" customWidth="1"/>
    <col min="9" max="9" width="14.1796875" style="1" customWidth="1"/>
    <col min="10" max="10" width="15.81640625" style="1" customWidth="1"/>
    <col min="11" max="16384" width="9.1796875" style="1"/>
  </cols>
  <sheetData>
    <row r="1" spans="1:10" ht="40.4" customHeight="1" x14ac:dyDescent="0.35">
      <c r="A1" s="91">
        <v>2020</v>
      </c>
      <c r="B1" s="91"/>
      <c r="C1" s="91"/>
      <c r="D1" s="91"/>
      <c r="E1" s="91"/>
      <c r="F1" s="20"/>
      <c r="G1" s="20"/>
    </row>
    <row r="2" spans="1:10" ht="24.75" customHeight="1" thickBot="1" x14ac:dyDescent="0.4">
      <c r="B2" s="22"/>
      <c r="C2" s="22"/>
      <c r="D2" s="22"/>
      <c r="E2" s="22"/>
      <c r="F2" s="22"/>
      <c r="G2" s="22"/>
      <c r="I2" s="10"/>
      <c r="J2" s="10"/>
    </row>
    <row r="3" spans="1:10" ht="17" thickBot="1" x14ac:dyDescent="0.4">
      <c r="B3" s="33" t="s">
        <v>34</v>
      </c>
      <c r="C3" s="33" t="s">
        <v>14</v>
      </c>
      <c r="D3" s="33" t="s">
        <v>15</v>
      </c>
      <c r="E3" s="34" t="s">
        <v>11</v>
      </c>
      <c r="F3" s="9"/>
      <c r="G3" s="9"/>
      <c r="H3" s="9"/>
      <c r="I3" s="9"/>
      <c r="J3" s="9"/>
    </row>
    <row r="4" spans="1:10" ht="27.75" customHeight="1" x14ac:dyDescent="0.35">
      <c r="A4" s="1" t="s">
        <v>13</v>
      </c>
      <c r="B4" s="35">
        <v>43473</v>
      </c>
      <c r="C4" s="35">
        <v>2415</v>
      </c>
      <c r="D4" s="35">
        <v>340</v>
      </c>
      <c r="E4" s="43">
        <f>SUM(B4:D4)</f>
        <v>46228</v>
      </c>
    </row>
    <row r="5" spans="1:10" x14ac:dyDescent="0.35">
      <c r="A5" s="36" t="s">
        <v>22</v>
      </c>
      <c r="B5" s="44">
        <f>B7+B8</f>
        <v>2824</v>
      </c>
      <c r="C5" s="44">
        <f t="shared" ref="C5:D5" si="0">C7+C8</f>
        <v>8299</v>
      </c>
      <c r="D5" s="44">
        <f t="shared" si="0"/>
        <v>6186</v>
      </c>
      <c r="E5" s="43">
        <f>SUM(B5:D5)</f>
        <v>17309</v>
      </c>
    </row>
    <row r="6" spans="1:10" ht="15" customHeight="1" x14ac:dyDescent="0.35">
      <c r="A6" s="37" t="s">
        <v>35</v>
      </c>
      <c r="B6" s="37"/>
      <c r="C6" s="45"/>
      <c r="D6" s="45"/>
      <c r="E6" s="47"/>
    </row>
    <row r="7" spans="1:10" x14ac:dyDescent="0.35">
      <c r="A7" s="11" t="s">
        <v>23</v>
      </c>
      <c r="B7" s="35">
        <v>2563</v>
      </c>
      <c r="C7" s="35">
        <v>7101</v>
      </c>
      <c r="D7" s="35">
        <v>5093</v>
      </c>
      <c r="E7" s="43">
        <f>SUM(B7:D7)</f>
        <v>14757</v>
      </c>
    </row>
    <row r="8" spans="1:10" s="7" customFormat="1" x14ac:dyDescent="0.35">
      <c r="A8" s="11" t="s">
        <v>16</v>
      </c>
      <c r="B8" s="35">
        <v>261</v>
      </c>
      <c r="C8" s="35">
        <v>1198</v>
      </c>
      <c r="D8" s="35">
        <v>1093</v>
      </c>
      <c r="E8" s="43">
        <f>SUM(B8:D8)</f>
        <v>2552</v>
      </c>
    </row>
    <row r="9" spans="1:10" ht="21.75" customHeight="1" x14ac:dyDescent="0.35">
      <c r="A9" s="1" t="s">
        <v>17</v>
      </c>
      <c r="B9" s="35">
        <v>2671</v>
      </c>
      <c r="C9" s="35">
        <v>246</v>
      </c>
      <c r="D9" s="35">
        <v>20610</v>
      </c>
      <c r="E9" s="43">
        <f>SUM(B9:D9)</f>
        <v>23527</v>
      </c>
    </row>
    <row r="10" spans="1:10" ht="20.25" customHeight="1" x14ac:dyDescent="0.35">
      <c r="A10" s="1" t="s">
        <v>18</v>
      </c>
      <c r="B10" s="26" t="s">
        <v>12</v>
      </c>
      <c r="C10" s="26">
        <v>747</v>
      </c>
      <c r="D10" s="26">
        <v>8245</v>
      </c>
      <c r="E10" s="43">
        <f>SUM(B10:D10)</f>
        <v>8992</v>
      </c>
    </row>
    <row r="11" spans="1:10" ht="17.25" customHeight="1" x14ac:dyDescent="0.35">
      <c r="A11" s="1" t="s">
        <v>36</v>
      </c>
      <c r="B11" s="1">
        <f>B13+B14</f>
        <v>27</v>
      </c>
      <c r="C11" s="1">
        <f t="shared" ref="C11:D11" si="1">C13+C14</f>
        <v>12</v>
      </c>
      <c r="D11" s="1">
        <f t="shared" si="1"/>
        <v>24</v>
      </c>
      <c r="E11" s="43">
        <f>SUM(B11:D11)</f>
        <v>63</v>
      </c>
    </row>
    <row r="12" spans="1:10" x14ac:dyDescent="0.35">
      <c r="A12" s="38" t="s">
        <v>35</v>
      </c>
      <c r="E12" s="7"/>
    </row>
    <row r="13" spans="1:10" x14ac:dyDescent="0.35">
      <c r="A13" s="39" t="s">
        <v>37</v>
      </c>
      <c r="B13" s="1">
        <v>18</v>
      </c>
      <c r="C13" s="1">
        <v>11</v>
      </c>
      <c r="D13" s="1">
        <v>16</v>
      </c>
      <c r="E13" s="43">
        <f>SUM(B13:D13)</f>
        <v>45</v>
      </c>
    </row>
    <row r="14" spans="1:10" ht="15" thickBot="1" x14ac:dyDescent="0.4">
      <c r="A14" s="40" t="s">
        <v>38</v>
      </c>
      <c r="B14" s="1">
        <v>9</v>
      </c>
      <c r="C14" s="1">
        <v>1</v>
      </c>
      <c r="D14" s="1">
        <v>8</v>
      </c>
      <c r="E14" s="53">
        <f>SUM(B14:D14)</f>
        <v>18</v>
      </c>
    </row>
    <row r="15" spans="1:10" ht="24" customHeight="1" x14ac:dyDescent="0.35"/>
    <row r="16" spans="1:10" x14ac:dyDescent="0.35">
      <c r="B16" s="31"/>
      <c r="C16" s="31"/>
    </row>
    <row r="17" spans="1:7" x14ac:dyDescent="0.35">
      <c r="A17" s="50"/>
      <c r="B17" s="51"/>
      <c r="C17" s="51"/>
    </row>
    <row r="18" spans="1:7" x14ac:dyDescent="0.35">
      <c r="A18" s="50"/>
    </row>
    <row r="19" spans="1:7" x14ac:dyDescent="0.35">
      <c r="A19" s="50"/>
    </row>
    <row r="20" spans="1:7" x14ac:dyDescent="0.35">
      <c r="A20" s="50"/>
    </row>
    <row r="22" spans="1:7" ht="31.5" customHeight="1" x14ac:dyDescent="0.35">
      <c r="A22" s="92"/>
      <c r="B22" s="92"/>
      <c r="C22" s="92"/>
      <c r="D22" s="92"/>
      <c r="E22" s="92"/>
    </row>
    <row r="23" spans="1:7" ht="32.25" customHeight="1" x14ac:dyDescent="0.35">
      <c r="A23" s="92"/>
      <c r="B23" s="92"/>
      <c r="C23" s="92"/>
      <c r="D23" s="92"/>
      <c r="E23" s="92"/>
      <c r="F23" s="10"/>
      <c r="G23" s="10"/>
    </row>
    <row r="24" spans="1:7" ht="15" customHeight="1" x14ac:dyDescent="0.35">
      <c r="A24" s="10"/>
      <c r="B24" s="10"/>
      <c r="C24" s="10"/>
      <c r="D24" s="10"/>
      <c r="E24" s="10"/>
      <c r="F24" s="10"/>
      <c r="G24" s="10"/>
    </row>
    <row r="25" spans="1:7" ht="15" customHeight="1" x14ac:dyDescent="0.35">
      <c r="A25" s="15"/>
      <c r="B25" s="10"/>
      <c r="C25" s="10"/>
      <c r="D25" s="10"/>
      <c r="E25" s="10"/>
      <c r="F25" s="10"/>
      <c r="G25" s="10"/>
    </row>
    <row r="26" spans="1:7" ht="34.5" customHeight="1" x14ac:dyDescent="0.35">
      <c r="A26" s="92"/>
      <c r="B26" s="92"/>
      <c r="C26" s="92"/>
      <c r="D26" s="92"/>
      <c r="E26" s="92"/>
    </row>
    <row r="27" spans="1:7" ht="12.75" customHeight="1" x14ac:dyDescent="0.35">
      <c r="A27" s="10"/>
      <c r="B27" s="10"/>
      <c r="C27" s="10"/>
      <c r="D27" s="10"/>
      <c r="E27" s="10"/>
    </row>
    <row r="28" spans="1:7" x14ac:dyDescent="0.35">
      <c r="A28" s="92"/>
      <c r="B28" s="92"/>
      <c r="C28" s="92"/>
      <c r="D28" s="92"/>
    </row>
    <row r="29" spans="1:7" x14ac:dyDescent="0.35">
      <c r="A29" s="19"/>
    </row>
    <row r="30" spans="1:7" x14ac:dyDescent="0.35">
      <c r="A30" s="19"/>
    </row>
    <row r="34" spans="1:5" x14ac:dyDescent="0.35">
      <c r="A34" s="42"/>
    </row>
    <row r="35" spans="1:5" x14ac:dyDescent="0.35">
      <c r="E35" s="11"/>
    </row>
    <row r="36" spans="1:5" x14ac:dyDescent="0.35">
      <c r="E36" s="11"/>
    </row>
  </sheetData>
  <mergeCells count="5">
    <mergeCell ref="A1:E1"/>
    <mergeCell ref="A22:E22"/>
    <mergeCell ref="A23:E23"/>
    <mergeCell ref="A26:E26"/>
    <mergeCell ref="A28:D2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A91EF-75FB-4A5E-BDD5-892BEED28A52}">
  <dimension ref="A1:J36"/>
  <sheetViews>
    <sheetView workbookViewId="0">
      <selection activeCell="B7" sqref="B7"/>
    </sheetView>
  </sheetViews>
  <sheetFormatPr defaultColWidth="9.1796875" defaultRowHeight="14.5" x14ac:dyDescent="0.35"/>
  <cols>
    <col min="1" max="1" width="45.81640625" style="1" customWidth="1"/>
    <col min="2" max="5" width="15.81640625" style="1" customWidth="1"/>
    <col min="6" max="7" width="9.1796875" style="1"/>
    <col min="8" max="8" width="3.1796875" style="1" customWidth="1"/>
    <col min="9" max="9" width="14.1796875" style="1" customWidth="1"/>
    <col min="10" max="10" width="15.81640625" style="1" customWidth="1"/>
    <col min="11" max="16384" width="9.1796875" style="1"/>
  </cols>
  <sheetData>
    <row r="1" spans="1:10" ht="40.4" customHeight="1" x14ac:dyDescent="0.35">
      <c r="A1" s="91">
        <v>2021</v>
      </c>
      <c r="B1" s="91"/>
      <c r="C1" s="91"/>
      <c r="D1" s="91"/>
      <c r="E1" s="91"/>
      <c r="F1" s="20"/>
      <c r="G1" s="20"/>
    </row>
    <row r="2" spans="1:10" ht="24.75" customHeight="1" thickBot="1" x14ac:dyDescent="0.4">
      <c r="B2" s="22"/>
      <c r="C2" s="22"/>
      <c r="D2" s="22"/>
      <c r="E2" s="22"/>
      <c r="F2" s="22"/>
      <c r="G2" s="22"/>
      <c r="I2" s="10"/>
      <c r="J2" s="10"/>
    </row>
    <row r="3" spans="1:10" ht="17" thickBot="1" x14ac:dyDescent="0.4">
      <c r="B3" s="33" t="s">
        <v>34</v>
      </c>
      <c r="C3" s="33" t="s">
        <v>14</v>
      </c>
      <c r="D3" s="33" t="s">
        <v>15</v>
      </c>
      <c r="E3" s="34" t="s">
        <v>11</v>
      </c>
      <c r="F3" s="9"/>
      <c r="G3" s="9"/>
      <c r="H3" s="9"/>
      <c r="I3" s="9"/>
      <c r="J3" s="9"/>
    </row>
    <row r="4" spans="1:10" ht="27.75" customHeight="1" x14ac:dyDescent="0.35">
      <c r="A4" s="1" t="s">
        <v>13</v>
      </c>
      <c r="B4" s="35">
        <v>40534</v>
      </c>
      <c r="C4" s="35">
        <v>2724</v>
      </c>
      <c r="D4" s="35">
        <v>1703</v>
      </c>
      <c r="E4" s="43">
        <f>SUM(B4:D4)</f>
        <v>44961</v>
      </c>
    </row>
    <row r="5" spans="1:10" x14ac:dyDescent="0.35">
      <c r="A5" s="36" t="s">
        <v>22</v>
      </c>
      <c r="B5" s="44">
        <f>B7+B8</f>
        <v>3131</v>
      </c>
      <c r="C5" s="44">
        <f t="shared" ref="C5:D5" si="0">C7+C8</f>
        <v>3465</v>
      </c>
      <c r="D5" s="44">
        <f t="shared" si="0"/>
        <v>3501</v>
      </c>
      <c r="E5" s="43">
        <f>SUM(B5:D5)</f>
        <v>10097</v>
      </c>
    </row>
    <row r="6" spans="1:10" ht="15" customHeight="1" x14ac:dyDescent="0.35">
      <c r="A6" s="37" t="s">
        <v>35</v>
      </c>
      <c r="B6" s="37"/>
      <c r="C6" s="45"/>
      <c r="D6" s="45"/>
      <c r="E6" s="47"/>
    </row>
    <row r="7" spans="1:10" x14ac:dyDescent="0.35">
      <c r="A7" s="11" t="s">
        <v>23</v>
      </c>
      <c r="B7" s="35">
        <v>2787</v>
      </c>
      <c r="C7" s="35">
        <v>2745</v>
      </c>
      <c r="D7" s="35">
        <v>2798</v>
      </c>
      <c r="E7" s="43">
        <f>SUM(B7:D7)</f>
        <v>8330</v>
      </c>
    </row>
    <row r="8" spans="1:10" s="7" customFormat="1" x14ac:dyDescent="0.35">
      <c r="A8" s="11" t="s">
        <v>16</v>
      </c>
      <c r="B8" s="35">
        <v>344</v>
      </c>
      <c r="C8" s="35">
        <v>720</v>
      </c>
      <c r="D8" s="35">
        <v>703</v>
      </c>
      <c r="E8" s="43">
        <f>SUM(B8:D8)</f>
        <v>1767</v>
      </c>
    </row>
    <row r="9" spans="1:10" ht="21.75" customHeight="1" x14ac:dyDescent="0.35">
      <c r="A9" s="1" t="s">
        <v>17</v>
      </c>
      <c r="B9" s="35">
        <v>1681</v>
      </c>
      <c r="C9" s="35">
        <v>225</v>
      </c>
      <c r="D9" s="26">
        <v>22327</v>
      </c>
      <c r="E9" s="43">
        <f>SUM(B9:D9)</f>
        <v>24233</v>
      </c>
    </row>
    <row r="10" spans="1:10" ht="20.25" customHeight="1" x14ac:dyDescent="0.35">
      <c r="A10" s="1" t="s">
        <v>18</v>
      </c>
      <c r="B10" s="54" t="s">
        <v>12</v>
      </c>
      <c r="C10" s="26">
        <v>679</v>
      </c>
      <c r="D10" s="26">
        <v>7298</v>
      </c>
      <c r="E10" s="43">
        <f>SUM(B10:D10)</f>
        <v>7977</v>
      </c>
    </row>
    <row r="11" spans="1:10" ht="17.25" customHeight="1" x14ac:dyDescent="0.35">
      <c r="A11" s="1" t="s">
        <v>36</v>
      </c>
      <c r="B11" s="1">
        <f>B13+B14</f>
        <v>42</v>
      </c>
      <c r="C11" s="1">
        <f t="shared" ref="C11:D11" si="1">C13+C14</f>
        <v>8</v>
      </c>
      <c r="D11" s="1">
        <f t="shared" si="1"/>
        <v>37</v>
      </c>
      <c r="E11" s="43">
        <f>SUM(B11:D11)</f>
        <v>87</v>
      </c>
    </row>
    <row r="12" spans="1:10" x14ac:dyDescent="0.35">
      <c r="A12" s="38" t="s">
        <v>35</v>
      </c>
      <c r="E12" s="7"/>
    </row>
    <row r="13" spans="1:10" x14ac:dyDescent="0.35">
      <c r="A13" s="39" t="s">
        <v>37</v>
      </c>
      <c r="B13" s="1">
        <v>19</v>
      </c>
      <c r="C13" s="1">
        <v>7</v>
      </c>
      <c r="D13" s="1">
        <v>23</v>
      </c>
      <c r="E13" s="43">
        <f>SUM(B13:D13)</f>
        <v>49</v>
      </c>
    </row>
    <row r="14" spans="1:10" ht="15" thickBot="1" x14ac:dyDescent="0.4">
      <c r="A14" s="40" t="s">
        <v>38</v>
      </c>
      <c r="B14" s="1">
        <v>23</v>
      </c>
      <c r="C14" s="1">
        <v>1</v>
      </c>
      <c r="D14" s="1">
        <v>14</v>
      </c>
      <c r="E14" s="53">
        <f>SUM(B14:D14)</f>
        <v>38</v>
      </c>
    </row>
    <row r="15" spans="1:10" ht="24" customHeight="1" x14ac:dyDescent="0.35"/>
    <row r="16" spans="1:10" x14ac:dyDescent="0.35">
      <c r="B16" s="31"/>
      <c r="C16" s="31"/>
    </row>
    <row r="17" spans="1:7" x14ac:dyDescent="0.35">
      <c r="A17" s="50"/>
      <c r="B17" s="51"/>
      <c r="C17" s="51"/>
    </row>
    <row r="18" spans="1:7" x14ac:dyDescent="0.35">
      <c r="A18" s="50"/>
    </row>
    <row r="19" spans="1:7" x14ac:dyDescent="0.35">
      <c r="A19" s="50"/>
    </row>
    <row r="20" spans="1:7" x14ac:dyDescent="0.35">
      <c r="A20" s="50"/>
    </row>
    <row r="22" spans="1:7" ht="31.5" customHeight="1" x14ac:dyDescent="0.35">
      <c r="A22" s="92"/>
      <c r="B22" s="92"/>
      <c r="C22" s="92"/>
      <c r="D22" s="92"/>
      <c r="E22" s="92"/>
    </row>
    <row r="23" spans="1:7" ht="32.25" customHeight="1" x14ac:dyDescent="0.35">
      <c r="A23" s="92"/>
      <c r="B23" s="92"/>
      <c r="C23" s="92"/>
      <c r="D23" s="92"/>
      <c r="E23" s="92"/>
      <c r="F23" s="10"/>
      <c r="G23" s="10"/>
    </row>
    <row r="24" spans="1:7" ht="15" customHeight="1" x14ac:dyDescent="0.35">
      <c r="A24" s="10"/>
      <c r="B24" s="10"/>
      <c r="C24" s="10"/>
      <c r="D24" s="10"/>
      <c r="E24" s="10"/>
      <c r="F24" s="10"/>
      <c r="G24" s="10"/>
    </row>
    <row r="25" spans="1:7" ht="15" customHeight="1" x14ac:dyDescent="0.35">
      <c r="A25" s="15"/>
      <c r="B25" s="10"/>
      <c r="C25" s="10"/>
      <c r="D25" s="10"/>
      <c r="E25" s="10"/>
      <c r="F25" s="10"/>
      <c r="G25" s="10"/>
    </row>
    <row r="26" spans="1:7" ht="34.5" customHeight="1" x14ac:dyDescent="0.35">
      <c r="A26" s="92"/>
      <c r="B26" s="92"/>
      <c r="C26" s="92"/>
      <c r="D26" s="92"/>
      <c r="E26" s="92"/>
    </row>
    <row r="27" spans="1:7" ht="12.75" customHeight="1" x14ac:dyDescent="0.35">
      <c r="A27" s="10"/>
      <c r="B27" s="10"/>
      <c r="C27" s="10"/>
      <c r="D27" s="10"/>
      <c r="E27" s="10"/>
    </row>
    <row r="28" spans="1:7" x14ac:dyDescent="0.35">
      <c r="A28" s="92"/>
      <c r="B28" s="92"/>
      <c r="C28" s="92"/>
      <c r="D28" s="92"/>
    </row>
    <row r="29" spans="1:7" x14ac:dyDescent="0.35">
      <c r="A29" s="19"/>
    </row>
    <row r="30" spans="1:7" x14ac:dyDescent="0.35">
      <c r="A30" s="19"/>
    </row>
    <row r="34" spans="1:5" x14ac:dyDescent="0.35">
      <c r="A34" s="42"/>
    </row>
    <row r="35" spans="1:5" x14ac:dyDescent="0.35">
      <c r="E35" s="11"/>
    </row>
    <row r="36" spans="1:5" x14ac:dyDescent="0.35">
      <c r="E36" s="11"/>
    </row>
  </sheetData>
  <mergeCells count="5">
    <mergeCell ref="A1:E1"/>
    <mergeCell ref="A22:E22"/>
    <mergeCell ref="A23:E23"/>
    <mergeCell ref="A26:E26"/>
    <mergeCell ref="A28:D2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15D59-ED43-4FD0-9A54-F2413D647A7D}">
  <sheetPr>
    <tabColor rgb="FFFF0000"/>
  </sheetPr>
  <dimension ref="A1:J36"/>
  <sheetViews>
    <sheetView zoomScale="59" workbookViewId="0">
      <selection activeCell="I20" sqref="I20"/>
    </sheetView>
  </sheetViews>
  <sheetFormatPr defaultColWidth="9.1796875" defaultRowHeight="14.5" x14ac:dyDescent="0.35"/>
  <cols>
    <col min="1" max="1" width="45.81640625" style="1" customWidth="1"/>
    <col min="2" max="5" width="15.81640625" style="1" customWidth="1"/>
    <col min="6" max="7" width="9.1796875" style="1"/>
    <col min="8" max="8" width="3.1796875" style="1" customWidth="1"/>
    <col min="9" max="9" width="14.1796875" style="1" customWidth="1"/>
    <col min="10" max="10" width="15.81640625" style="1" customWidth="1"/>
    <col min="11" max="16384" width="9.1796875" style="1"/>
  </cols>
  <sheetData>
    <row r="1" spans="1:10" ht="40.4" customHeight="1" x14ac:dyDescent="0.35">
      <c r="A1" s="91">
        <v>2022</v>
      </c>
      <c r="B1" s="91"/>
      <c r="C1" s="91"/>
      <c r="D1" s="91"/>
      <c r="E1" s="91"/>
      <c r="F1" s="20"/>
      <c r="G1" s="20"/>
    </row>
    <row r="2" spans="1:10" ht="24.75" customHeight="1" thickBot="1" x14ac:dyDescent="0.4">
      <c r="B2" s="22"/>
      <c r="C2" s="22"/>
      <c r="D2" s="22"/>
      <c r="E2" s="22"/>
      <c r="F2" s="22"/>
      <c r="G2" s="22"/>
      <c r="I2" s="10"/>
      <c r="J2" s="10"/>
    </row>
    <row r="3" spans="1:10" ht="17" thickBot="1" x14ac:dyDescent="0.4">
      <c r="B3" s="33" t="s">
        <v>34</v>
      </c>
      <c r="C3" s="33" t="s">
        <v>14</v>
      </c>
      <c r="D3" s="33" t="s">
        <v>15</v>
      </c>
      <c r="E3" s="34" t="s">
        <v>11</v>
      </c>
      <c r="F3" s="9"/>
      <c r="G3" s="9"/>
      <c r="H3" s="9"/>
      <c r="I3" s="9"/>
      <c r="J3" s="9"/>
    </row>
    <row r="4" spans="1:10" ht="27.75" customHeight="1" x14ac:dyDescent="0.35">
      <c r="A4" s="1" t="s">
        <v>13</v>
      </c>
      <c r="B4" s="35">
        <v>34490</v>
      </c>
      <c r="C4" s="35">
        <v>3087</v>
      </c>
      <c r="D4" s="35">
        <v>9663</v>
      </c>
      <c r="E4" s="43">
        <f>SUM(B4:D4)</f>
        <v>47240</v>
      </c>
    </row>
    <row r="5" spans="1:10" x14ac:dyDescent="0.35">
      <c r="A5" s="36" t="s">
        <v>22</v>
      </c>
      <c r="B5" s="44">
        <f>B7+B8</f>
        <v>2409</v>
      </c>
      <c r="C5" s="44">
        <f t="shared" ref="C5:D5" si="0">C7+C8</f>
        <v>3446</v>
      </c>
      <c r="D5" s="44">
        <f t="shared" si="0"/>
        <v>5714</v>
      </c>
      <c r="E5" s="43">
        <f>SUM(B5:D5)</f>
        <v>11569</v>
      </c>
    </row>
    <row r="6" spans="1:10" ht="15" customHeight="1" x14ac:dyDescent="0.35">
      <c r="A6" s="37" t="s">
        <v>35</v>
      </c>
      <c r="B6" s="37"/>
      <c r="C6" s="45"/>
      <c r="D6" s="45"/>
      <c r="E6" s="47"/>
    </row>
    <row r="7" spans="1:10" x14ac:dyDescent="0.35">
      <c r="A7" s="11" t="s">
        <v>23</v>
      </c>
      <c r="B7" s="35">
        <v>1886</v>
      </c>
      <c r="C7" s="35">
        <v>2709</v>
      </c>
      <c r="D7" s="35">
        <v>5067</v>
      </c>
      <c r="E7" s="43">
        <f>SUM(B7:D7)</f>
        <v>9662</v>
      </c>
    </row>
    <row r="8" spans="1:10" s="7" customFormat="1" x14ac:dyDescent="0.35">
      <c r="A8" s="11" t="s">
        <v>16</v>
      </c>
      <c r="B8" s="35">
        <v>523</v>
      </c>
      <c r="C8" s="35">
        <v>737</v>
      </c>
      <c r="D8" s="35">
        <v>647</v>
      </c>
      <c r="E8" s="43">
        <f>SUM(B8:D8)</f>
        <v>1907</v>
      </c>
    </row>
    <row r="9" spans="1:10" ht="21.75" customHeight="1" x14ac:dyDescent="0.35">
      <c r="A9" s="1" t="s">
        <v>17</v>
      </c>
      <c r="B9" s="35">
        <v>680</v>
      </c>
      <c r="C9" s="35">
        <v>110</v>
      </c>
      <c r="D9" s="26">
        <v>23401</v>
      </c>
      <c r="E9" s="43">
        <f>SUM(B9:D9)</f>
        <v>24191</v>
      </c>
    </row>
    <row r="10" spans="1:10" ht="20.25" customHeight="1" x14ac:dyDescent="0.35">
      <c r="A10" s="1" t="s">
        <v>18</v>
      </c>
      <c r="B10" s="54" t="s">
        <v>12</v>
      </c>
      <c r="C10" s="26">
        <v>438</v>
      </c>
      <c r="D10" s="26">
        <v>7026</v>
      </c>
      <c r="E10" s="43">
        <f>SUM(B10:D10)</f>
        <v>7464</v>
      </c>
    </row>
    <row r="11" spans="1:10" ht="17.25" customHeight="1" x14ac:dyDescent="0.35">
      <c r="A11" s="1" t="s">
        <v>36</v>
      </c>
      <c r="B11" s="1">
        <v>19</v>
      </c>
      <c r="C11" s="1">
        <v>8</v>
      </c>
      <c r="D11" s="1">
        <v>52</v>
      </c>
      <c r="E11" s="43">
        <f>SUM(B11:D11)</f>
        <v>79</v>
      </c>
    </row>
    <row r="12" spans="1:10" x14ac:dyDescent="0.35">
      <c r="A12" s="38" t="s">
        <v>35</v>
      </c>
      <c r="E12" s="7"/>
    </row>
    <row r="13" spans="1:10" x14ac:dyDescent="0.35">
      <c r="A13" s="39" t="s">
        <v>37</v>
      </c>
      <c r="B13" s="1">
        <v>11</v>
      </c>
      <c r="C13" s="1">
        <v>7</v>
      </c>
      <c r="D13" s="1">
        <v>31</v>
      </c>
      <c r="E13" s="43">
        <f>SUM(B13:D13)</f>
        <v>49</v>
      </c>
    </row>
    <row r="14" spans="1:10" ht="15" thickBot="1" x14ac:dyDescent="0.4">
      <c r="A14" s="40" t="s">
        <v>38</v>
      </c>
      <c r="B14" s="1">
        <v>8</v>
      </c>
      <c r="C14" s="1">
        <v>1</v>
      </c>
      <c r="D14" s="1">
        <v>21</v>
      </c>
      <c r="E14" s="53">
        <f>SUM(B14:D14)</f>
        <v>30</v>
      </c>
    </row>
    <row r="15" spans="1:10" ht="24" customHeight="1" x14ac:dyDescent="0.35"/>
    <row r="16" spans="1:10" x14ac:dyDescent="0.35">
      <c r="B16" s="31"/>
      <c r="C16" s="31"/>
    </row>
    <row r="17" spans="1:7" x14ac:dyDescent="0.35">
      <c r="A17" s="50"/>
      <c r="B17" s="51"/>
      <c r="C17" s="51"/>
    </row>
    <row r="18" spans="1:7" x14ac:dyDescent="0.35">
      <c r="A18" s="50"/>
    </row>
    <row r="19" spans="1:7" x14ac:dyDescent="0.35">
      <c r="A19" s="50"/>
    </row>
    <row r="20" spans="1:7" x14ac:dyDescent="0.35">
      <c r="A20" s="50"/>
    </row>
    <row r="22" spans="1:7" ht="31.5" customHeight="1" x14ac:dyDescent="0.35">
      <c r="A22" s="92"/>
      <c r="B22" s="92"/>
      <c r="C22" s="92"/>
      <c r="D22" s="92"/>
      <c r="E22" s="92"/>
    </row>
    <row r="23" spans="1:7" ht="32.25" customHeight="1" x14ac:dyDescent="0.35">
      <c r="A23" s="92"/>
      <c r="B23" s="92"/>
      <c r="C23" s="92"/>
      <c r="D23" s="92"/>
      <c r="E23" s="92"/>
      <c r="F23" s="10"/>
      <c r="G23" s="10"/>
    </row>
    <row r="24" spans="1:7" ht="15" customHeight="1" x14ac:dyDescent="0.35">
      <c r="A24" s="10"/>
      <c r="B24" s="10"/>
      <c r="C24" s="10"/>
      <c r="D24" s="10"/>
      <c r="E24" s="10"/>
      <c r="F24" s="10"/>
      <c r="G24" s="10"/>
    </row>
    <row r="25" spans="1:7" ht="15" customHeight="1" x14ac:dyDescent="0.35">
      <c r="A25" s="15"/>
      <c r="B25" s="10"/>
      <c r="C25" s="10"/>
      <c r="D25" s="10"/>
      <c r="E25" s="10"/>
      <c r="F25" s="10"/>
      <c r="G25" s="10"/>
    </row>
    <row r="26" spans="1:7" ht="34.5" customHeight="1" x14ac:dyDescent="0.35">
      <c r="A26" s="92"/>
      <c r="B26" s="92"/>
      <c r="C26" s="92"/>
      <c r="D26" s="92"/>
      <c r="E26" s="92"/>
    </row>
    <row r="27" spans="1:7" ht="12.75" customHeight="1" x14ac:dyDescent="0.35">
      <c r="A27" s="10"/>
      <c r="B27" s="10"/>
      <c r="C27" s="10"/>
      <c r="D27" s="10"/>
      <c r="E27" s="10"/>
    </row>
    <row r="28" spans="1:7" x14ac:dyDescent="0.35">
      <c r="A28" s="92"/>
      <c r="B28" s="92"/>
      <c r="C28" s="92"/>
      <c r="D28" s="92"/>
    </row>
    <row r="29" spans="1:7" x14ac:dyDescent="0.35">
      <c r="A29" s="19"/>
    </row>
    <row r="30" spans="1:7" x14ac:dyDescent="0.35">
      <c r="A30" s="19"/>
    </row>
    <row r="34" spans="1:5" x14ac:dyDescent="0.35">
      <c r="A34" s="42"/>
    </row>
    <row r="35" spans="1:5" x14ac:dyDescent="0.35">
      <c r="E35" s="11"/>
    </row>
    <row r="36" spans="1:5" x14ac:dyDescent="0.35">
      <c r="E36" s="11"/>
    </row>
  </sheetData>
  <mergeCells count="5">
    <mergeCell ref="A1:E1"/>
    <mergeCell ref="A22:E22"/>
    <mergeCell ref="A23:E23"/>
    <mergeCell ref="A26:E26"/>
    <mergeCell ref="A28:D2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754C8-F900-4DFE-B722-975DA5DC34C9}">
  <sheetPr>
    <tabColor rgb="FFFF0000"/>
  </sheetPr>
  <dimension ref="A1:J36"/>
  <sheetViews>
    <sheetView topLeftCell="A2" zoomScale="106" workbookViewId="0">
      <selection activeCell="D11" sqref="D11"/>
    </sheetView>
  </sheetViews>
  <sheetFormatPr defaultColWidth="9.1796875" defaultRowHeight="14.5" x14ac:dyDescent="0.35"/>
  <cols>
    <col min="1" max="1" width="45.81640625" style="1" customWidth="1"/>
    <col min="2" max="5" width="15.81640625" style="1" customWidth="1"/>
    <col min="6" max="7" width="9.1796875" style="1"/>
    <col min="8" max="8" width="3.1796875" style="1" customWidth="1"/>
    <col min="9" max="9" width="14.1796875" style="1" customWidth="1"/>
    <col min="10" max="10" width="15.81640625" style="1" customWidth="1"/>
    <col min="11" max="16384" width="9.1796875" style="1"/>
  </cols>
  <sheetData>
    <row r="1" spans="1:10" ht="40.4" customHeight="1" x14ac:dyDescent="0.35">
      <c r="A1" s="91">
        <v>2023</v>
      </c>
      <c r="B1" s="91"/>
      <c r="C1" s="91"/>
      <c r="D1" s="91"/>
      <c r="E1" s="91"/>
      <c r="F1" s="20"/>
      <c r="G1" s="20"/>
    </row>
    <row r="2" spans="1:10" ht="24.75" customHeight="1" thickBot="1" x14ac:dyDescent="0.4">
      <c r="B2" s="22"/>
      <c r="C2" s="22"/>
      <c r="D2" s="22"/>
      <c r="E2" s="22"/>
      <c r="F2" s="22"/>
      <c r="G2" s="22"/>
      <c r="I2" s="10"/>
      <c r="J2" s="10"/>
    </row>
    <row r="3" spans="1:10" ht="17" thickBot="1" x14ac:dyDescent="0.4">
      <c r="B3" s="33" t="s">
        <v>34</v>
      </c>
      <c r="C3" s="33" t="s">
        <v>14</v>
      </c>
      <c r="D3" s="33" t="s">
        <v>15</v>
      </c>
      <c r="E3" s="34" t="s">
        <v>11</v>
      </c>
      <c r="F3" s="9"/>
      <c r="G3" s="9"/>
      <c r="H3" s="9"/>
      <c r="I3" s="9"/>
      <c r="J3" s="9"/>
    </row>
    <row r="4" spans="1:10" ht="27.75" customHeight="1" x14ac:dyDescent="0.35">
      <c r="A4" s="1" t="s">
        <v>13</v>
      </c>
      <c r="B4" s="35">
        <v>35389</v>
      </c>
      <c r="C4" s="35">
        <v>3105</v>
      </c>
      <c r="D4" s="35">
        <v>5062</v>
      </c>
      <c r="E4" s="43">
        <f>SUM(B4:D4)</f>
        <v>43556</v>
      </c>
    </row>
    <row r="5" spans="1:10" x14ac:dyDescent="0.35">
      <c r="A5" s="36" t="s">
        <v>22</v>
      </c>
      <c r="B5" s="44">
        <f>B7+B8</f>
        <v>2307</v>
      </c>
      <c r="C5" s="44">
        <f t="shared" ref="C5:D5" si="0">C7+C8</f>
        <v>3717</v>
      </c>
      <c r="D5" s="44">
        <f t="shared" si="0"/>
        <v>4903</v>
      </c>
      <c r="E5" s="43">
        <f>SUM(B5:D5)</f>
        <v>10927</v>
      </c>
    </row>
    <row r="6" spans="1:10" ht="15" customHeight="1" x14ac:dyDescent="0.35">
      <c r="A6" s="37" t="s">
        <v>35</v>
      </c>
      <c r="B6" s="37"/>
      <c r="C6" s="45"/>
      <c r="D6" s="45"/>
      <c r="E6" s="47"/>
    </row>
    <row r="7" spans="1:10" x14ac:dyDescent="0.35">
      <c r="A7" s="11" t="s">
        <v>23</v>
      </c>
      <c r="B7" s="35">
        <v>1807</v>
      </c>
      <c r="C7" s="35">
        <v>2750</v>
      </c>
      <c r="D7" s="35">
        <v>4486</v>
      </c>
      <c r="E7" s="43">
        <f>SUM(B7:D7)</f>
        <v>9043</v>
      </c>
    </row>
    <row r="8" spans="1:10" s="7" customFormat="1" x14ac:dyDescent="0.35">
      <c r="A8" s="11" t="s">
        <v>16</v>
      </c>
      <c r="B8" s="35">
        <v>500</v>
      </c>
      <c r="C8" s="35">
        <v>967</v>
      </c>
      <c r="D8" s="35">
        <v>417</v>
      </c>
      <c r="E8" s="43">
        <f>SUM(B8:D8)</f>
        <v>1884</v>
      </c>
    </row>
    <row r="9" spans="1:10" ht="21.75" customHeight="1" x14ac:dyDescent="0.35">
      <c r="A9" s="1" t="s">
        <v>17</v>
      </c>
      <c r="B9" s="35">
        <v>440</v>
      </c>
      <c r="C9" s="35">
        <v>32</v>
      </c>
      <c r="D9" s="26">
        <v>23276</v>
      </c>
      <c r="E9" s="43">
        <f>SUM(B9:D9)</f>
        <v>23748</v>
      </c>
    </row>
    <row r="10" spans="1:10" ht="20.25" customHeight="1" x14ac:dyDescent="0.35">
      <c r="A10" s="1" t="s">
        <v>18</v>
      </c>
      <c r="B10" s="54" t="s">
        <v>12</v>
      </c>
      <c r="C10" s="26">
        <v>82</v>
      </c>
      <c r="D10" s="26">
        <v>8189</v>
      </c>
      <c r="E10" s="43">
        <f>SUM(B10:D10)</f>
        <v>8271</v>
      </c>
    </row>
    <row r="11" spans="1:10" ht="17.25" customHeight="1" x14ac:dyDescent="0.35">
      <c r="A11" s="1" t="s">
        <v>36</v>
      </c>
      <c r="B11" s="1">
        <v>19</v>
      </c>
      <c r="C11" s="1">
        <v>8</v>
      </c>
      <c r="D11" s="1">
        <v>52</v>
      </c>
      <c r="E11" s="43">
        <f>SUM(B11:D11)</f>
        <v>79</v>
      </c>
    </row>
    <row r="12" spans="1:10" x14ac:dyDescent="0.35">
      <c r="A12" s="38" t="s">
        <v>35</v>
      </c>
      <c r="E12" s="7"/>
    </row>
    <row r="13" spans="1:10" x14ac:dyDescent="0.35">
      <c r="A13" s="39" t="s">
        <v>37</v>
      </c>
      <c r="B13" s="1">
        <v>3</v>
      </c>
      <c r="C13" s="11" t="s">
        <v>12</v>
      </c>
      <c r="D13" s="1">
        <v>30</v>
      </c>
      <c r="E13" s="43">
        <f>SUM(B13:D13)</f>
        <v>33</v>
      </c>
    </row>
    <row r="14" spans="1:10" ht="15" thickBot="1" x14ac:dyDescent="0.4">
      <c r="A14" s="40" t="s">
        <v>38</v>
      </c>
      <c r="B14" s="1">
        <v>5</v>
      </c>
      <c r="C14" s="1">
        <v>6</v>
      </c>
      <c r="D14" s="1">
        <v>33</v>
      </c>
      <c r="E14" s="53">
        <f>SUM(B14:D14)</f>
        <v>44</v>
      </c>
    </row>
    <row r="15" spans="1:10" ht="24" customHeight="1" x14ac:dyDescent="0.35"/>
    <row r="16" spans="1:10" x14ac:dyDescent="0.35">
      <c r="B16" s="31"/>
    </row>
    <row r="17" spans="1:7" x14ac:dyDescent="0.35">
      <c r="A17" s="50"/>
      <c r="B17" s="51"/>
      <c r="C17" s="51"/>
    </row>
    <row r="18" spans="1:7" x14ac:dyDescent="0.35">
      <c r="A18" s="50"/>
    </row>
    <row r="19" spans="1:7" x14ac:dyDescent="0.35">
      <c r="A19" s="50"/>
    </row>
    <row r="20" spans="1:7" x14ac:dyDescent="0.35">
      <c r="A20" s="50"/>
    </row>
    <row r="22" spans="1:7" ht="31.5" customHeight="1" x14ac:dyDescent="0.35">
      <c r="A22" s="92"/>
      <c r="B22" s="92"/>
      <c r="C22" s="92"/>
      <c r="D22" s="92"/>
      <c r="E22" s="92"/>
    </row>
    <row r="23" spans="1:7" ht="32.25" customHeight="1" x14ac:dyDescent="0.35">
      <c r="A23" s="92"/>
      <c r="B23" s="92"/>
      <c r="C23" s="92"/>
      <c r="D23" s="92"/>
      <c r="E23" s="92"/>
      <c r="F23" s="10"/>
      <c r="G23" s="10"/>
    </row>
    <row r="24" spans="1:7" ht="15" customHeight="1" x14ac:dyDescent="0.35">
      <c r="A24" s="10"/>
      <c r="B24" s="10"/>
      <c r="C24" s="10"/>
      <c r="D24" s="10"/>
      <c r="E24" s="10"/>
      <c r="F24" s="10"/>
      <c r="G24" s="10"/>
    </row>
    <row r="25" spans="1:7" ht="15" customHeight="1" x14ac:dyDescent="0.35">
      <c r="A25" s="15"/>
      <c r="B25" s="10"/>
      <c r="C25" s="10"/>
      <c r="D25" s="10"/>
      <c r="E25" s="10"/>
      <c r="F25" s="10"/>
      <c r="G25" s="10"/>
    </row>
    <row r="26" spans="1:7" ht="34.5" customHeight="1" x14ac:dyDescent="0.35">
      <c r="A26" s="92"/>
      <c r="B26" s="92"/>
      <c r="C26" s="92"/>
      <c r="D26" s="92"/>
      <c r="E26" s="92"/>
    </row>
    <row r="27" spans="1:7" ht="12.75" customHeight="1" x14ac:dyDescent="0.35">
      <c r="A27" s="10"/>
      <c r="B27" s="10"/>
      <c r="C27" s="10"/>
      <c r="D27" s="10"/>
      <c r="E27" s="10"/>
    </row>
    <row r="28" spans="1:7" x14ac:dyDescent="0.35">
      <c r="A28" s="92"/>
      <c r="B28" s="92"/>
      <c r="C28" s="92"/>
      <c r="D28" s="92"/>
    </row>
    <row r="29" spans="1:7" x14ac:dyDescent="0.35">
      <c r="A29" s="19"/>
    </row>
    <row r="30" spans="1:7" x14ac:dyDescent="0.35">
      <c r="A30" s="19"/>
    </row>
    <row r="34" spans="1:5" x14ac:dyDescent="0.35">
      <c r="A34" s="42"/>
    </row>
    <row r="35" spans="1:5" x14ac:dyDescent="0.35">
      <c r="E35" s="11"/>
    </row>
    <row r="36" spans="1:5" x14ac:dyDescent="0.35">
      <c r="E36" s="11"/>
    </row>
  </sheetData>
  <mergeCells count="5">
    <mergeCell ref="A1:E1"/>
    <mergeCell ref="A22:E22"/>
    <mergeCell ref="A23:E23"/>
    <mergeCell ref="A26:E26"/>
    <mergeCell ref="A28:D2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BB913-4EDE-4E5E-B4D9-A4CEE5572F8E}">
  <dimension ref="A1:K14"/>
  <sheetViews>
    <sheetView tabSelected="1" workbookViewId="0"/>
  </sheetViews>
  <sheetFormatPr defaultRowHeight="12.5" x14ac:dyDescent="0.25"/>
  <cols>
    <col min="1" max="1" width="74" style="57" bestFit="1" customWidth="1"/>
    <col min="2" max="255" width="9.453125" style="57" customWidth="1"/>
    <col min="256" max="256" width="2.81640625" style="57" customWidth="1"/>
    <col min="257" max="257" width="74" style="57" bestFit="1" customWidth="1"/>
    <col min="258" max="511" width="9.453125" style="57" customWidth="1"/>
    <col min="512" max="512" width="2.81640625" style="57" customWidth="1"/>
    <col min="513" max="513" width="74" style="57" bestFit="1" customWidth="1"/>
    <col min="514" max="767" width="9.453125" style="57" customWidth="1"/>
    <col min="768" max="768" width="2.81640625" style="57" customWidth="1"/>
    <col min="769" max="769" width="74" style="57" bestFit="1" customWidth="1"/>
    <col min="770" max="1023" width="9.453125" style="57" customWidth="1"/>
    <col min="1024" max="1024" width="2.81640625" style="57" customWidth="1"/>
    <col min="1025" max="1025" width="74" style="57" bestFit="1" customWidth="1"/>
    <col min="1026" max="1279" width="9.453125" style="57" customWidth="1"/>
    <col min="1280" max="1280" width="2.81640625" style="57" customWidth="1"/>
    <col min="1281" max="1281" width="74" style="57" bestFit="1" customWidth="1"/>
    <col min="1282" max="1535" width="9.453125" style="57" customWidth="1"/>
    <col min="1536" max="1536" width="2.81640625" style="57" customWidth="1"/>
    <col min="1537" max="1537" width="74" style="57" bestFit="1" customWidth="1"/>
    <col min="1538" max="1791" width="9.453125" style="57" customWidth="1"/>
    <col min="1792" max="1792" width="2.81640625" style="57" customWidth="1"/>
    <col min="1793" max="1793" width="74" style="57" bestFit="1" customWidth="1"/>
    <col min="1794" max="2047" width="9.453125" style="57" customWidth="1"/>
    <col min="2048" max="2048" width="2.81640625" style="57" customWidth="1"/>
    <col min="2049" max="2049" width="74" style="57" bestFit="1" customWidth="1"/>
    <col min="2050" max="2303" width="9.453125" style="57" customWidth="1"/>
    <col min="2304" max="2304" width="2.81640625" style="57" customWidth="1"/>
    <col min="2305" max="2305" width="74" style="57" bestFit="1" customWidth="1"/>
    <col min="2306" max="2559" width="9.453125" style="57" customWidth="1"/>
    <col min="2560" max="2560" width="2.81640625" style="57" customWidth="1"/>
    <col min="2561" max="2561" width="74" style="57" bestFit="1" customWidth="1"/>
    <col min="2562" max="2815" width="9.453125" style="57" customWidth="1"/>
    <col min="2816" max="2816" width="2.81640625" style="57" customWidth="1"/>
    <col min="2817" max="2817" width="74" style="57" bestFit="1" customWidth="1"/>
    <col min="2818" max="3071" width="9.453125" style="57" customWidth="1"/>
    <col min="3072" max="3072" width="2.81640625" style="57" customWidth="1"/>
    <col min="3073" max="3073" width="74" style="57" bestFit="1" customWidth="1"/>
    <col min="3074" max="3327" width="9.453125" style="57" customWidth="1"/>
    <col min="3328" max="3328" width="2.81640625" style="57" customWidth="1"/>
    <col min="3329" max="3329" width="74" style="57" bestFit="1" customWidth="1"/>
    <col min="3330" max="3583" width="9.453125" style="57" customWidth="1"/>
    <col min="3584" max="3584" width="2.81640625" style="57" customWidth="1"/>
    <col min="3585" max="3585" width="74" style="57" bestFit="1" customWidth="1"/>
    <col min="3586" max="3839" width="9.453125" style="57" customWidth="1"/>
    <col min="3840" max="3840" width="2.81640625" style="57" customWidth="1"/>
    <col min="3841" max="3841" width="74" style="57" bestFit="1" customWidth="1"/>
    <col min="3842" max="4095" width="9.453125" style="57" customWidth="1"/>
    <col min="4096" max="4096" width="2.81640625" style="57" customWidth="1"/>
    <col min="4097" max="4097" width="74" style="57" bestFit="1" customWidth="1"/>
    <col min="4098" max="4351" width="9.453125" style="57" customWidth="1"/>
    <col min="4352" max="4352" width="2.81640625" style="57" customWidth="1"/>
    <col min="4353" max="4353" width="74" style="57" bestFit="1" customWidth="1"/>
    <col min="4354" max="4607" width="9.453125" style="57" customWidth="1"/>
    <col min="4608" max="4608" width="2.81640625" style="57" customWidth="1"/>
    <col min="4609" max="4609" width="74" style="57" bestFit="1" customWidth="1"/>
    <col min="4610" max="4863" width="9.453125" style="57" customWidth="1"/>
    <col min="4864" max="4864" width="2.81640625" style="57" customWidth="1"/>
    <col min="4865" max="4865" width="74" style="57" bestFit="1" customWidth="1"/>
    <col min="4866" max="5119" width="9.453125" style="57" customWidth="1"/>
    <col min="5120" max="5120" width="2.81640625" style="57" customWidth="1"/>
    <col min="5121" max="5121" width="74" style="57" bestFit="1" customWidth="1"/>
    <col min="5122" max="5375" width="9.453125" style="57" customWidth="1"/>
    <col min="5376" max="5376" width="2.81640625" style="57" customWidth="1"/>
    <col min="5377" max="5377" width="74" style="57" bestFit="1" customWidth="1"/>
    <col min="5378" max="5631" width="9.453125" style="57" customWidth="1"/>
    <col min="5632" max="5632" width="2.81640625" style="57" customWidth="1"/>
    <col min="5633" max="5633" width="74" style="57" bestFit="1" customWidth="1"/>
    <col min="5634" max="5887" width="9.453125" style="57" customWidth="1"/>
    <col min="5888" max="5888" width="2.81640625" style="57" customWidth="1"/>
    <col min="5889" max="5889" width="74" style="57" bestFit="1" customWidth="1"/>
    <col min="5890" max="6143" width="9.453125" style="57" customWidth="1"/>
    <col min="6144" max="6144" width="2.81640625" style="57" customWidth="1"/>
    <col min="6145" max="6145" width="74" style="57" bestFit="1" customWidth="1"/>
    <col min="6146" max="6399" width="9.453125" style="57" customWidth="1"/>
    <col min="6400" max="6400" width="2.81640625" style="57" customWidth="1"/>
    <col min="6401" max="6401" width="74" style="57" bestFit="1" customWidth="1"/>
    <col min="6402" max="6655" width="9.453125" style="57" customWidth="1"/>
    <col min="6656" max="6656" width="2.81640625" style="57" customWidth="1"/>
    <col min="6657" max="6657" width="74" style="57" bestFit="1" customWidth="1"/>
    <col min="6658" max="6911" width="9.453125" style="57" customWidth="1"/>
    <col min="6912" max="6912" width="2.81640625" style="57" customWidth="1"/>
    <col min="6913" max="6913" width="74" style="57" bestFit="1" customWidth="1"/>
    <col min="6914" max="7167" width="9.453125" style="57" customWidth="1"/>
    <col min="7168" max="7168" width="2.81640625" style="57" customWidth="1"/>
    <col min="7169" max="7169" width="74" style="57" bestFit="1" customWidth="1"/>
    <col min="7170" max="7423" width="9.453125" style="57" customWidth="1"/>
    <col min="7424" max="7424" width="2.81640625" style="57" customWidth="1"/>
    <col min="7425" max="7425" width="74" style="57" bestFit="1" customWidth="1"/>
    <col min="7426" max="7679" width="9.453125" style="57" customWidth="1"/>
    <col min="7680" max="7680" width="2.81640625" style="57" customWidth="1"/>
    <col min="7681" max="7681" width="74" style="57" bestFit="1" customWidth="1"/>
    <col min="7682" max="7935" width="9.453125" style="57" customWidth="1"/>
    <col min="7936" max="7936" width="2.81640625" style="57" customWidth="1"/>
    <col min="7937" max="7937" width="74" style="57" bestFit="1" customWidth="1"/>
    <col min="7938" max="8191" width="9.453125" style="57" customWidth="1"/>
    <col min="8192" max="8192" width="2.81640625" style="57" customWidth="1"/>
    <col min="8193" max="8193" width="74" style="57" bestFit="1" customWidth="1"/>
    <col min="8194" max="8447" width="9.453125" style="57" customWidth="1"/>
    <col min="8448" max="8448" width="2.81640625" style="57" customWidth="1"/>
    <col min="8449" max="8449" width="74" style="57" bestFit="1" customWidth="1"/>
    <col min="8450" max="8703" width="9.453125" style="57" customWidth="1"/>
    <col min="8704" max="8704" width="2.81640625" style="57" customWidth="1"/>
    <col min="8705" max="8705" width="74" style="57" bestFit="1" customWidth="1"/>
    <col min="8706" max="8959" width="9.453125" style="57" customWidth="1"/>
    <col min="8960" max="8960" width="2.81640625" style="57" customWidth="1"/>
    <col min="8961" max="8961" width="74" style="57" bestFit="1" customWidth="1"/>
    <col min="8962" max="9215" width="9.453125" style="57" customWidth="1"/>
    <col min="9216" max="9216" width="2.81640625" style="57" customWidth="1"/>
    <col min="9217" max="9217" width="74" style="57" bestFit="1" customWidth="1"/>
    <col min="9218" max="9471" width="9.453125" style="57" customWidth="1"/>
    <col min="9472" max="9472" width="2.81640625" style="57" customWidth="1"/>
    <col min="9473" max="9473" width="74" style="57" bestFit="1" customWidth="1"/>
    <col min="9474" max="9727" width="9.453125" style="57" customWidth="1"/>
    <col min="9728" max="9728" width="2.81640625" style="57" customWidth="1"/>
    <col min="9729" max="9729" width="74" style="57" bestFit="1" customWidth="1"/>
    <col min="9730" max="9983" width="9.453125" style="57" customWidth="1"/>
    <col min="9984" max="9984" width="2.81640625" style="57" customWidth="1"/>
    <col min="9985" max="9985" width="74" style="57" bestFit="1" customWidth="1"/>
    <col min="9986" max="10239" width="9.453125" style="57" customWidth="1"/>
    <col min="10240" max="10240" width="2.81640625" style="57" customWidth="1"/>
    <col min="10241" max="10241" width="74" style="57" bestFit="1" customWidth="1"/>
    <col min="10242" max="10495" width="9.453125" style="57" customWidth="1"/>
    <col min="10496" max="10496" width="2.81640625" style="57" customWidth="1"/>
    <col min="10497" max="10497" width="74" style="57" bestFit="1" customWidth="1"/>
    <col min="10498" max="10751" width="9.453125" style="57" customWidth="1"/>
    <col min="10752" max="10752" width="2.81640625" style="57" customWidth="1"/>
    <col min="10753" max="10753" width="74" style="57" bestFit="1" customWidth="1"/>
    <col min="10754" max="11007" width="9.453125" style="57" customWidth="1"/>
    <col min="11008" max="11008" width="2.81640625" style="57" customWidth="1"/>
    <col min="11009" max="11009" width="74" style="57" bestFit="1" customWidth="1"/>
    <col min="11010" max="11263" width="9.453125" style="57" customWidth="1"/>
    <col min="11264" max="11264" width="2.81640625" style="57" customWidth="1"/>
    <col min="11265" max="11265" width="74" style="57" bestFit="1" customWidth="1"/>
    <col min="11266" max="11519" width="9.453125" style="57" customWidth="1"/>
    <col min="11520" max="11520" width="2.81640625" style="57" customWidth="1"/>
    <col min="11521" max="11521" width="74" style="57" bestFit="1" customWidth="1"/>
    <col min="11522" max="11775" width="9.453125" style="57" customWidth="1"/>
    <col min="11776" max="11776" width="2.81640625" style="57" customWidth="1"/>
    <col min="11777" max="11777" width="74" style="57" bestFit="1" customWidth="1"/>
    <col min="11778" max="12031" width="9.453125" style="57" customWidth="1"/>
    <col min="12032" max="12032" width="2.81640625" style="57" customWidth="1"/>
    <col min="12033" max="12033" width="74" style="57" bestFit="1" customWidth="1"/>
    <col min="12034" max="12287" width="9.453125" style="57" customWidth="1"/>
    <col min="12288" max="12288" width="2.81640625" style="57" customWidth="1"/>
    <col min="12289" max="12289" width="74" style="57" bestFit="1" customWidth="1"/>
    <col min="12290" max="12543" width="9.453125" style="57" customWidth="1"/>
    <col min="12544" max="12544" width="2.81640625" style="57" customWidth="1"/>
    <col min="12545" max="12545" width="74" style="57" bestFit="1" customWidth="1"/>
    <col min="12546" max="12799" width="9.453125" style="57" customWidth="1"/>
    <col min="12800" max="12800" width="2.81640625" style="57" customWidth="1"/>
    <col min="12801" max="12801" width="74" style="57" bestFit="1" customWidth="1"/>
    <col min="12802" max="13055" width="9.453125" style="57" customWidth="1"/>
    <col min="13056" max="13056" width="2.81640625" style="57" customWidth="1"/>
    <col min="13057" max="13057" width="74" style="57" bestFit="1" customWidth="1"/>
    <col min="13058" max="13311" width="9.453125" style="57" customWidth="1"/>
    <col min="13312" max="13312" width="2.81640625" style="57" customWidth="1"/>
    <col min="13313" max="13313" width="74" style="57" bestFit="1" customWidth="1"/>
    <col min="13314" max="13567" width="9.453125" style="57" customWidth="1"/>
    <col min="13568" max="13568" width="2.81640625" style="57" customWidth="1"/>
    <col min="13569" max="13569" width="74" style="57" bestFit="1" customWidth="1"/>
    <col min="13570" max="13823" width="9.453125" style="57" customWidth="1"/>
    <col min="13824" max="13824" width="2.81640625" style="57" customWidth="1"/>
    <col min="13825" max="13825" width="74" style="57" bestFit="1" customWidth="1"/>
    <col min="13826" max="14079" width="9.453125" style="57" customWidth="1"/>
    <col min="14080" max="14080" width="2.81640625" style="57" customWidth="1"/>
    <col min="14081" max="14081" width="74" style="57" bestFit="1" customWidth="1"/>
    <col min="14082" max="14335" width="9.453125" style="57" customWidth="1"/>
    <col min="14336" max="14336" width="2.81640625" style="57" customWidth="1"/>
    <col min="14337" max="14337" width="74" style="57" bestFit="1" customWidth="1"/>
    <col min="14338" max="14591" width="9.453125" style="57" customWidth="1"/>
    <col min="14592" max="14592" width="2.81640625" style="57" customWidth="1"/>
    <col min="14593" max="14593" width="74" style="57" bestFit="1" customWidth="1"/>
    <col min="14594" max="14847" width="9.453125" style="57" customWidth="1"/>
    <col min="14848" max="14848" width="2.81640625" style="57" customWidth="1"/>
    <col min="14849" max="14849" width="74" style="57" bestFit="1" customWidth="1"/>
    <col min="14850" max="15103" width="9.453125" style="57" customWidth="1"/>
    <col min="15104" max="15104" width="2.81640625" style="57" customWidth="1"/>
    <col min="15105" max="15105" width="74" style="57" bestFit="1" customWidth="1"/>
    <col min="15106" max="15359" width="9.453125" style="57" customWidth="1"/>
    <col min="15360" max="15360" width="2.81640625" style="57" customWidth="1"/>
    <col min="15361" max="15361" width="74" style="57" bestFit="1" customWidth="1"/>
    <col min="15362" max="15615" width="9.453125" style="57" customWidth="1"/>
    <col min="15616" max="15616" width="2.81640625" style="57" customWidth="1"/>
    <col min="15617" max="15617" width="74" style="57" bestFit="1" customWidth="1"/>
    <col min="15618" max="15871" width="9.453125" style="57" customWidth="1"/>
    <col min="15872" max="15872" width="2.81640625" style="57" customWidth="1"/>
    <col min="15873" max="15873" width="74" style="57" bestFit="1" customWidth="1"/>
    <col min="15874" max="16127" width="9.453125" style="57" customWidth="1"/>
    <col min="16128" max="16128" width="2.81640625" style="57" customWidth="1"/>
    <col min="16129" max="16129" width="74" style="57" bestFit="1" customWidth="1"/>
    <col min="16130" max="16384" width="9.453125" style="57" customWidth="1"/>
  </cols>
  <sheetData>
    <row r="1" spans="1:11" ht="84" customHeight="1" x14ac:dyDescent="0.25"/>
    <row r="2" spans="1:11" ht="22.5" x14ac:dyDescent="0.25">
      <c r="A2" s="58" t="s">
        <v>50</v>
      </c>
    </row>
    <row r="3" spans="1:11" ht="22.5" x14ac:dyDescent="0.25">
      <c r="A3" s="58" t="s">
        <v>70</v>
      </c>
    </row>
    <row r="4" spans="1:11" ht="45" customHeight="1" x14ac:dyDescent="0.35">
      <c r="A4" s="59" t="s">
        <v>51</v>
      </c>
      <c r="C4" s="60"/>
      <c r="K4" s="61"/>
    </row>
    <row r="5" spans="1:11" ht="32.25" customHeight="1" x14ac:dyDescent="0.35">
      <c r="A5" s="62" t="s">
        <v>52</v>
      </c>
      <c r="B5" s="62"/>
    </row>
    <row r="6" spans="1:11" ht="15.5" x14ac:dyDescent="0.35">
      <c r="A6" s="63" t="s">
        <v>53</v>
      </c>
      <c r="B6" s="62"/>
    </row>
    <row r="7" spans="1:11" ht="15.5" x14ac:dyDescent="0.35">
      <c r="A7" s="64" t="s">
        <v>54</v>
      </c>
      <c r="B7" s="65"/>
    </row>
    <row r="8" spans="1:11" ht="28.5" customHeight="1" x14ac:dyDescent="0.35">
      <c r="A8" s="63" t="s">
        <v>71</v>
      </c>
      <c r="B8" s="64"/>
    </row>
    <row r="9" spans="1:11" ht="15.5" x14ac:dyDescent="0.35">
      <c r="A9" s="63" t="s">
        <v>72</v>
      </c>
      <c r="B9" s="64"/>
    </row>
    <row r="10" spans="1:11" ht="30" customHeight="1" x14ac:dyDescent="0.35">
      <c r="A10" s="62" t="s">
        <v>69</v>
      </c>
    </row>
    <row r="11" spans="1:11" ht="15.5" x14ac:dyDescent="0.35">
      <c r="A11" s="66" t="s">
        <v>55</v>
      </c>
    </row>
    <row r="12" spans="1:11" ht="26.25" customHeight="1" x14ac:dyDescent="0.35">
      <c r="A12" s="62" t="s">
        <v>56</v>
      </c>
    </row>
    <row r="13" spans="1:11" ht="15.5" x14ac:dyDescent="0.35">
      <c r="A13" s="62" t="s">
        <v>57</v>
      </c>
    </row>
    <row r="14" spans="1:11" ht="15.5" x14ac:dyDescent="0.35">
      <c r="A14" s="66" t="s">
        <v>58</v>
      </c>
    </row>
  </sheetData>
  <hyperlinks>
    <hyperlink ref="A6" r:id="rId1" xr:uid="{896A66E0-7A56-4D77-A538-43A377E06249}"/>
    <hyperlink ref="A11" location="Contents!A1" display="Contents" xr:uid="{087D754F-8515-4E6A-8408-DD92A6B12187}"/>
    <hyperlink ref="A14" r:id="rId2" display="If you find any problems, or have any feedback, relating to accessibility please email us at firestatistics@homeoffice.gov.uk" xr:uid="{676466E9-AE07-4BFD-8230-D4215D7022B8}"/>
    <hyperlink ref="A8" r:id="rId3" display="Published: 21 October 2021" xr:uid="{3530956C-F86B-4088-9347-CA472C29DFC2}"/>
    <hyperlink ref="A9" r:id="rId4" display="Next update: Autumn 2022" xr:uid="{8FFD874B-5DCE-41C5-934E-BA9027B21E7D}"/>
  </hyperlinks>
  <pageMargins left="0.70000000000000007" right="0.70000000000000007" top="0.75" bottom="0.75" header="0.30000000000000004" footer="0.30000000000000004"/>
  <pageSetup paperSize="9" fitToWidth="0" fitToHeight="0" orientation="landscape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(2016_1304)</vt:lpstr>
      <vt:lpstr>(2017_1304)</vt:lpstr>
      <vt:lpstr>(2018_1304)</vt:lpstr>
      <vt:lpstr>(2019_1304)</vt:lpstr>
      <vt:lpstr>(2020_1304)</vt:lpstr>
      <vt:lpstr>(2021_1304)</vt:lpstr>
      <vt:lpstr>(2022_1304)</vt:lpstr>
      <vt:lpstr>(2023_1304)</vt:lpstr>
      <vt:lpstr>Cover_sheet</vt:lpstr>
      <vt:lpstr>Contents</vt:lpstr>
      <vt:lpstr>FIRE1304_raw</vt:lpstr>
      <vt:lpstr>FIRE1304</vt:lpstr>
      <vt:lpstr>Contents!Print_Area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FIRE1304: Firefighters' pension membership and pension transfers by membership type</dc:title>
  <dc:creator/>
  <cp:keywords>data tables, firefighters, transfers, membership, 2023</cp:keywords>
  <cp:lastModifiedBy/>
  <dcterms:created xsi:type="dcterms:W3CDTF">2023-10-12T13:22:36Z</dcterms:created>
  <dcterms:modified xsi:type="dcterms:W3CDTF">2023-10-12T13:22:59Z</dcterms:modified>
</cp:coreProperties>
</file>