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defaultThemeVersion="124226"/>
  <mc:AlternateContent xmlns:mc="http://schemas.openxmlformats.org/markup-compatibility/2006">
    <mc:Choice Requires="x15">
      <x15ac:absPath xmlns:x15ac="http://schemas.microsoft.com/office/spreadsheetml/2010/11/ac" url="https://educationgovuk.sharepoint.com/sites/efg/f/WorkplaceDocuments/Funding-reform/NFF_1920 SB/2018-19 Republished/"/>
    </mc:Choice>
  </mc:AlternateContent>
  <xr:revisionPtr revIDLastSave="0" documentId="13_ncr:1_{9D5E8A61-FF01-45DE-BB0E-7BFF4D4FE1D0}" xr6:coauthVersionLast="34" xr6:coauthVersionMax="34" xr10:uidLastSave="{00000000-0000-0000-0000-000000000000}"/>
  <bookViews>
    <workbookView xWindow="0" yWindow="0" windowWidth="28800" windowHeight="11625" xr2:uid="{00000000-000D-0000-FFFF-FFFF00000000}"/>
  </bookViews>
  <sheets>
    <sheet name="Information" sheetId="3" r:id="rId1"/>
    <sheet name="Summary" sheetId="4" r:id="rId2"/>
    <sheet name="Funding rates for 2018-19" sheetId="8" r:id="rId3"/>
    <sheet name="CentralSchoolServicesBlock" sheetId="5" r:id="rId4"/>
    <sheet name="LA name" sheetId="7" state="hidden" r:id="rId5"/>
  </sheets>
  <definedNames>
    <definedName name="_xlnm._FilterDatabase" localSheetId="4" hidden="1">'LA name'!$A$1:$B$1</definedName>
  </definedNames>
  <calcPr calcId="179021"/>
</workbook>
</file>

<file path=xl/calcChain.xml><?xml version="1.0" encoding="utf-8"?>
<calcChain xmlns="http://schemas.openxmlformats.org/spreadsheetml/2006/main">
  <c r="L157" i="5" l="1"/>
  <c r="L153" i="5"/>
  <c r="L149" i="5"/>
  <c r="L145" i="5"/>
  <c r="L141" i="5"/>
  <c r="L137" i="5"/>
  <c r="L133" i="5"/>
  <c r="L129" i="5"/>
  <c r="L125" i="5"/>
  <c r="L121" i="5"/>
  <c r="L117" i="5"/>
  <c r="L113" i="5"/>
  <c r="L109" i="5"/>
  <c r="L105" i="5"/>
  <c r="L101" i="5"/>
  <c r="L97" i="5"/>
  <c r="L161" i="5" l="1"/>
  <c r="L165" i="5"/>
  <c r="L173" i="5"/>
  <c r="L172" i="5"/>
  <c r="L174" i="5"/>
  <c r="L28" i="5"/>
  <c r="L64" i="5"/>
  <c r="L72" i="5"/>
  <c r="L76" i="5"/>
  <c r="L84" i="5"/>
  <c r="L88" i="5"/>
  <c r="L90" i="5"/>
  <c r="L92" i="5"/>
  <c r="L94" i="5"/>
  <c r="L96" i="5"/>
  <c r="L100" i="5"/>
  <c r="L104" i="5"/>
  <c r="L112" i="5"/>
  <c r="L116" i="5"/>
  <c r="L140" i="5"/>
  <c r="L148" i="5"/>
  <c r="L160" i="5"/>
  <c r="L168" i="5"/>
  <c r="L152" i="5"/>
  <c r="L32" i="5"/>
  <c r="L36" i="5"/>
  <c r="L40" i="5"/>
  <c r="L44" i="5"/>
  <c r="L48" i="5"/>
  <c r="L52" i="5"/>
  <c r="L56" i="5"/>
  <c r="L60" i="5"/>
  <c r="L68" i="5"/>
  <c r="L80" i="5"/>
  <c r="L108" i="5"/>
  <c r="L120" i="5"/>
  <c r="L124" i="5"/>
  <c r="L126" i="5"/>
  <c r="L128" i="5"/>
  <c r="L132" i="5"/>
  <c r="L136" i="5"/>
  <c r="L144" i="5"/>
  <c r="L156" i="5"/>
  <c r="L164" i="5"/>
  <c r="L25" i="5"/>
  <c r="L29" i="5"/>
  <c r="L33" i="5"/>
  <c r="L37" i="5"/>
  <c r="L41" i="5"/>
  <c r="L45" i="5"/>
  <c r="L49" i="5"/>
  <c r="L53" i="5"/>
  <c r="L57" i="5"/>
  <c r="L61" i="5"/>
  <c r="L65" i="5"/>
  <c r="L69" i="5"/>
  <c r="L73" i="5"/>
  <c r="L77" i="5"/>
  <c r="L81" i="5"/>
  <c r="L85" i="5"/>
  <c r="L89" i="5"/>
  <c r="L93" i="5"/>
  <c r="L169" i="5"/>
  <c r="L26" i="5"/>
  <c r="L30" i="5"/>
  <c r="L34" i="5"/>
  <c r="L38" i="5"/>
  <c r="L42" i="5"/>
  <c r="L46" i="5"/>
  <c r="L50" i="5"/>
  <c r="L54" i="5"/>
  <c r="L58" i="5"/>
  <c r="L62" i="5"/>
  <c r="L66" i="5"/>
  <c r="L70" i="5"/>
  <c r="L74" i="5"/>
  <c r="L78" i="5"/>
  <c r="L82" i="5"/>
  <c r="L86" i="5"/>
  <c r="L98" i="5"/>
  <c r="L102" i="5"/>
  <c r="L106" i="5"/>
  <c r="L110" i="5"/>
  <c r="L114" i="5"/>
  <c r="L118" i="5"/>
  <c r="L122" i="5"/>
  <c r="L130" i="5"/>
  <c r="L134" i="5"/>
  <c r="L138" i="5"/>
  <c r="L142" i="5"/>
  <c r="L146" i="5"/>
  <c r="L150" i="5"/>
  <c r="L154" i="5"/>
  <c r="L158" i="5"/>
  <c r="L162" i="5"/>
  <c r="L166" i="5"/>
  <c r="L170" i="5"/>
  <c r="L27" i="5"/>
  <c r="L31" i="5"/>
  <c r="L35" i="5"/>
  <c r="L39" i="5"/>
  <c r="L43" i="5"/>
  <c r="L47" i="5"/>
  <c r="L51" i="5"/>
  <c r="L55" i="5"/>
  <c r="L59" i="5"/>
  <c r="L63" i="5"/>
  <c r="L67" i="5"/>
  <c r="L71" i="5"/>
  <c r="L75" i="5"/>
  <c r="L79" i="5"/>
  <c r="L83" i="5"/>
  <c r="L87" i="5"/>
  <c r="L91" i="5"/>
  <c r="L95" i="5"/>
  <c r="L99" i="5"/>
  <c r="L103" i="5"/>
  <c r="L107" i="5"/>
  <c r="L111" i="5"/>
  <c r="L115" i="5"/>
  <c r="L119" i="5"/>
  <c r="L123" i="5"/>
  <c r="L127" i="5"/>
  <c r="L131" i="5"/>
  <c r="L135" i="5"/>
  <c r="L139" i="5"/>
  <c r="L143" i="5"/>
  <c r="L147" i="5"/>
  <c r="L151" i="5"/>
  <c r="L155" i="5"/>
  <c r="L159" i="5"/>
  <c r="L163" i="5"/>
  <c r="L167" i="5"/>
  <c r="L171" i="5"/>
  <c r="J174" i="5"/>
  <c r="I174" i="5"/>
  <c r="AK174" i="5" s="1"/>
  <c r="J173" i="5"/>
  <c r="I173" i="5"/>
  <c r="AK173" i="5" s="1"/>
  <c r="J172" i="5"/>
  <c r="I172" i="5"/>
  <c r="AK172" i="5" s="1"/>
  <c r="J171" i="5"/>
  <c r="I171" i="5"/>
  <c r="AK171" i="5" s="1"/>
  <c r="J170" i="5"/>
  <c r="I170" i="5"/>
  <c r="AK170" i="5" s="1"/>
  <c r="J169" i="5"/>
  <c r="I169" i="5"/>
  <c r="AK169" i="5" s="1"/>
  <c r="J168" i="5"/>
  <c r="I168" i="5"/>
  <c r="AK168" i="5" s="1"/>
  <c r="J167" i="5"/>
  <c r="I167" i="5"/>
  <c r="AK167" i="5" s="1"/>
  <c r="J166" i="5"/>
  <c r="I166" i="5"/>
  <c r="AK166" i="5" s="1"/>
  <c r="J165" i="5"/>
  <c r="I165" i="5"/>
  <c r="AK165" i="5" s="1"/>
  <c r="J164" i="5"/>
  <c r="I164" i="5"/>
  <c r="AK164" i="5" s="1"/>
  <c r="J163" i="5"/>
  <c r="I163" i="5"/>
  <c r="AK163" i="5" s="1"/>
  <c r="J162" i="5"/>
  <c r="I162" i="5"/>
  <c r="AK162" i="5" s="1"/>
  <c r="J161" i="5"/>
  <c r="I161" i="5"/>
  <c r="AK161" i="5" s="1"/>
  <c r="J160" i="5"/>
  <c r="I160" i="5"/>
  <c r="AK160" i="5" s="1"/>
  <c r="J159" i="5"/>
  <c r="I159" i="5"/>
  <c r="AK159" i="5" s="1"/>
  <c r="J158" i="5"/>
  <c r="I158" i="5"/>
  <c r="AK158" i="5" s="1"/>
  <c r="J157" i="5"/>
  <c r="I157" i="5"/>
  <c r="AK157" i="5" s="1"/>
  <c r="J156" i="5"/>
  <c r="I156" i="5"/>
  <c r="AK156" i="5" s="1"/>
  <c r="J155" i="5"/>
  <c r="I155" i="5"/>
  <c r="AK155" i="5" s="1"/>
  <c r="J154" i="5"/>
  <c r="I154" i="5"/>
  <c r="AK154" i="5" s="1"/>
  <c r="J153" i="5"/>
  <c r="I153" i="5"/>
  <c r="AK153" i="5" s="1"/>
  <c r="J152" i="5"/>
  <c r="I152" i="5"/>
  <c r="AK152" i="5" s="1"/>
  <c r="J151" i="5"/>
  <c r="I151" i="5"/>
  <c r="AK151" i="5" s="1"/>
  <c r="J150" i="5"/>
  <c r="I150" i="5"/>
  <c r="AK150" i="5" s="1"/>
  <c r="J149" i="5"/>
  <c r="I149" i="5"/>
  <c r="AK149" i="5" s="1"/>
  <c r="J148" i="5"/>
  <c r="I148" i="5"/>
  <c r="AK148" i="5" s="1"/>
  <c r="J147" i="5"/>
  <c r="I147" i="5"/>
  <c r="AK147" i="5" s="1"/>
  <c r="J146" i="5"/>
  <c r="I146" i="5"/>
  <c r="AK146" i="5" s="1"/>
  <c r="J145" i="5"/>
  <c r="I145" i="5"/>
  <c r="AK145" i="5" s="1"/>
  <c r="J144" i="5"/>
  <c r="I144" i="5"/>
  <c r="AK144" i="5" s="1"/>
  <c r="J143" i="5"/>
  <c r="I143" i="5"/>
  <c r="AK143" i="5" s="1"/>
  <c r="J142" i="5"/>
  <c r="I142" i="5"/>
  <c r="AK142" i="5" s="1"/>
  <c r="J141" i="5"/>
  <c r="I141" i="5"/>
  <c r="AK141" i="5" s="1"/>
  <c r="J140" i="5"/>
  <c r="I140" i="5"/>
  <c r="AK140" i="5" s="1"/>
  <c r="J139" i="5"/>
  <c r="I139" i="5"/>
  <c r="AK139" i="5" s="1"/>
  <c r="J138" i="5"/>
  <c r="I138" i="5"/>
  <c r="AK138" i="5" s="1"/>
  <c r="J137" i="5"/>
  <c r="I137" i="5"/>
  <c r="AK137" i="5" s="1"/>
  <c r="J136" i="5"/>
  <c r="I136" i="5"/>
  <c r="AK136" i="5" s="1"/>
  <c r="J135" i="5"/>
  <c r="I135" i="5"/>
  <c r="AK135" i="5" s="1"/>
  <c r="J134" i="5"/>
  <c r="I134" i="5"/>
  <c r="AK134" i="5" s="1"/>
  <c r="J133" i="5"/>
  <c r="I133" i="5"/>
  <c r="AK133" i="5" s="1"/>
  <c r="J132" i="5"/>
  <c r="I132" i="5"/>
  <c r="AK132" i="5" s="1"/>
  <c r="J131" i="5"/>
  <c r="I131" i="5"/>
  <c r="AK131" i="5" s="1"/>
  <c r="J130" i="5"/>
  <c r="I130" i="5"/>
  <c r="AK130" i="5" s="1"/>
  <c r="J129" i="5"/>
  <c r="I129" i="5"/>
  <c r="AK129" i="5" s="1"/>
  <c r="J128" i="5"/>
  <c r="I128" i="5"/>
  <c r="AK128" i="5" s="1"/>
  <c r="J127" i="5"/>
  <c r="I127" i="5"/>
  <c r="AK127" i="5" s="1"/>
  <c r="J126" i="5"/>
  <c r="I126" i="5"/>
  <c r="AK126" i="5" s="1"/>
  <c r="J125" i="5"/>
  <c r="I125" i="5"/>
  <c r="AK125" i="5" s="1"/>
  <c r="J124" i="5"/>
  <c r="I124" i="5"/>
  <c r="AK124" i="5" s="1"/>
  <c r="J123" i="5"/>
  <c r="I123" i="5"/>
  <c r="AK123" i="5" s="1"/>
  <c r="J122" i="5"/>
  <c r="I122" i="5"/>
  <c r="AK122" i="5" s="1"/>
  <c r="J121" i="5"/>
  <c r="I121" i="5"/>
  <c r="AK121" i="5" s="1"/>
  <c r="J120" i="5"/>
  <c r="I120" i="5"/>
  <c r="AK120" i="5" s="1"/>
  <c r="J119" i="5"/>
  <c r="I119" i="5"/>
  <c r="AK119" i="5" s="1"/>
  <c r="J118" i="5"/>
  <c r="I118" i="5"/>
  <c r="AK118" i="5" s="1"/>
  <c r="J117" i="5"/>
  <c r="I117" i="5"/>
  <c r="AK117" i="5" s="1"/>
  <c r="J116" i="5"/>
  <c r="I116" i="5"/>
  <c r="AK116" i="5" s="1"/>
  <c r="J115" i="5"/>
  <c r="I115" i="5"/>
  <c r="AK115" i="5" s="1"/>
  <c r="J114" i="5"/>
  <c r="I114" i="5"/>
  <c r="AK114" i="5" s="1"/>
  <c r="J113" i="5"/>
  <c r="I113" i="5"/>
  <c r="AK113" i="5" s="1"/>
  <c r="J112" i="5"/>
  <c r="I112" i="5"/>
  <c r="AK112" i="5" s="1"/>
  <c r="J111" i="5"/>
  <c r="I111" i="5"/>
  <c r="AK111" i="5" s="1"/>
  <c r="J110" i="5"/>
  <c r="I110" i="5"/>
  <c r="AK110" i="5" s="1"/>
  <c r="J109" i="5"/>
  <c r="I109" i="5"/>
  <c r="AK109" i="5" s="1"/>
  <c r="J108" i="5"/>
  <c r="I108" i="5"/>
  <c r="AK108" i="5" s="1"/>
  <c r="J107" i="5"/>
  <c r="I107" i="5"/>
  <c r="AK107" i="5" s="1"/>
  <c r="J106" i="5"/>
  <c r="I106" i="5"/>
  <c r="AK106" i="5" s="1"/>
  <c r="J105" i="5"/>
  <c r="I105" i="5"/>
  <c r="AK105" i="5" s="1"/>
  <c r="J104" i="5"/>
  <c r="I104" i="5"/>
  <c r="AK104" i="5" s="1"/>
  <c r="J103" i="5"/>
  <c r="I103" i="5"/>
  <c r="AK103" i="5" s="1"/>
  <c r="J102" i="5"/>
  <c r="I102" i="5"/>
  <c r="AK102" i="5" s="1"/>
  <c r="J101" i="5"/>
  <c r="I101" i="5"/>
  <c r="AK101" i="5" s="1"/>
  <c r="J100" i="5"/>
  <c r="I100" i="5"/>
  <c r="AK100" i="5" s="1"/>
  <c r="J99" i="5"/>
  <c r="I99" i="5"/>
  <c r="AK99" i="5" s="1"/>
  <c r="J98" i="5"/>
  <c r="I98" i="5"/>
  <c r="AK98" i="5" s="1"/>
  <c r="J97" i="5"/>
  <c r="I97" i="5"/>
  <c r="AK97" i="5" s="1"/>
  <c r="J96" i="5"/>
  <c r="I96" i="5"/>
  <c r="AK96" i="5" s="1"/>
  <c r="J95" i="5"/>
  <c r="I95" i="5"/>
  <c r="AK95" i="5" s="1"/>
  <c r="J94" i="5"/>
  <c r="I94" i="5"/>
  <c r="AK94" i="5" s="1"/>
  <c r="J93" i="5"/>
  <c r="I93" i="5"/>
  <c r="AK93" i="5" s="1"/>
  <c r="J92" i="5"/>
  <c r="I92" i="5"/>
  <c r="AK92" i="5" s="1"/>
  <c r="J91" i="5"/>
  <c r="I91" i="5"/>
  <c r="AK91" i="5" s="1"/>
  <c r="J90" i="5"/>
  <c r="I90" i="5"/>
  <c r="AK90" i="5" s="1"/>
  <c r="J89" i="5"/>
  <c r="I89" i="5"/>
  <c r="AK89" i="5" s="1"/>
  <c r="J88" i="5"/>
  <c r="I88" i="5"/>
  <c r="AK88" i="5" s="1"/>
  <c r="J87" i="5"/>
  <c r="I87" i="5"/>
  <c r="AK87" i="5" s="1"/>
  <c r="J86" i="5"/>
  <c r="I86" i="5"/>
  <c r="AK86" i="5" s="1"/>
  <c r="J85" i="5"/>
  <c r="I85" i="5"/>
  <c r="AK85" i="5" s="1"/>
  <c r="J84" i="5"/>
  <c r="I84" i="5"/>
  <c r="AK84" i="5" s="1"/>
  <c r="J83" i="5"/>
  <c r="I83" i="5"/>
  <c r="AK83" i="5" s="1"/>
  <c r="J82" i="5"/>
  <c r="I82" i="5"/>
  <c r="AK82" i="5" s="1"/>
  <c r="J81" i="5"/>
  <c r="I81" i="5"/>
  <c r="AK81" i="5" s="1"/>
  <c r="J80" i="5"/>
  <c r="I80" i="5"/>
  <c r="AK80" i="5" s="1"/>
  <c r="J79" i="5"/>
  <c r="I79" i="5"/>
  <c r="AK79" i="5" s="1"/>
  <c r="J78" i="5"/>
  <c r="I78" i="5"/>
  <c r="AK78" i="5" s="1"/>
  <c r="J77" i="5"/>
  <c r="I77" i="5"/>
  <c r="AK77" i="5" s="1"/>
  <c r="J76" i="5"/>
  <c r="I76" i="5"/>
  <c r="AK76" i="5" s="1"/>
  <c r="J75" i="5"/>
  <c r="I75" i="5"/>
  <c r="AK75" i="5" s="1"/>
  <c r="J74" i="5"/>
  <c r="I74" i="5"/>
  <c r="AK74" i="5" s="1"/>
  <c r="J73" i="5"/>
  <c r="I73" i="5"/>
  <c r="AK73" i="5" s="1"/>
  <c r="J72" i="5"/>
  <c r="I72" i="5"/>
  <c r="AK72" i="5" s="1"/>
  <c r="J71" i="5"/>
  <c r="I71" i="5"/>
  <c r="AK71" i="5" s="1"/>
  <c r="J70" i="5"/>
  <c r="I70" i="5"/>
  <c r="AK70" i="5" s="1"/>
  <c r="J69" i="5"/>
  <c r="I69" i="5"/>
  <c r="AK69" i="5" s="1"/>
  <c r="J68" i="5"/>
  <c r="I68" i="5"/>
  <c r="AK68" i="5" s="1"/>
  <c r="J67" i="5"/>
  <c r="I67" i="5"/>
  <c r="AK67" i="5" s="1"/>
  <c r="J66" i="5"/>
  <c r="I66" i="5"/>
  <c r="AK66" i="5" s="1"/>
  <c r="J65" i="5"/>
  <c r="I65" i="5"/>
  <c r="AK65" i="5" s="1"/>
  <c r="J64" i="5"/>
  <c r="I64" i="5"/>
  <c r="AK64" i="5" s="1"/>
  <c r="J63" i="5"/>
  <c r="I63" i="5"/>
  <c r="AK63" i="5" s="1"/>
  <c r="J62" i="5"/>
  <c r="I62" i="5"/>
  <c r="AK62" i="5" s="1"/>
  <c r="J61" i="5"/>
  <c r="I61" i="5"/>
  <c r="AK61" i="5" s="1"/>
  <c r="J60" i="5"/>
  <c r="I60" i="5"/>
  <c r="AK60" i="5" s="1"/>
  <c r="J59" i="5"/>
  <c r="I59" i="5"/>
  <c r="AK59" i="5" s="1"/>
  <c r="J58" i="5"/>
  <c r="I58" i="5"/>
  <c r="AK58" i="5" s="1"/>
  <c r="J57" i="5"/>
  <c r="I57" i="5"/>
  <c r="AK57" i="5" s="1"/>
  <c r="J56" i="5"/>
  <c r="I56" i="5"/>
  <c r="AK56" i="5" s="1"/>
  <c r="J55" i="5"/>
  <c r="I55" i="5"/>
  <c r="AK55" i="5" s="1"/>
  <c r="J54" i="5"/>
  <c r="I54" i="5"/>
  <c r="AK54" i="5" s="1"/>
  <c r="J53" i="5"/>
  <c r="I53" i="5"/>
  <c r="AK53" i="5" s="1"/>
  <c r="J52" i="5"/>
  <c r="I52" i="5"/>
  <c r="AK52" i="5" s="1"/>
  <c r="J51" i="5"/>
  <c r="I51" i="5"/>
  <c r="AK51" i="5" s="1"/>
  <c r="J50" i="5"/>
  <c r="I50" i="5"/>
  <c r="AK50" i="5" s="1"/>
  <c r="J49" i="5"/>
  <c r="I49" i="5"/>
  <c r="AK49" i="5" s="1"/>
  <c r="J48" i="5"/>
  <c r="I48" i="5"/>
  <c r="AK48" i="5" s="1"/>
  <c r="J47" i="5"/>
  <c r="I47" i="5"/>
  <c r="AK47" i="5" s="1"/>
  <c r="J46" i="5"/>
  <c r="I46" i="5"/>
  <c r="AK46" i="5" s="1"/>
  <c r="J45" i="5"/>
  <c r="I45" i="5"/>
  <c r="AK45" i="5" s="1"/>
  <c r="J44" i="5"/>
  <c r="I44" i="5"/>
  <c r="AK44" i="5" s="1"/>
  <c r="J43" i="5"/>
  <c r="I43" i="5"/>
  <c r="AK43" i="5" s="1"/>
  <c r="J42" i="5"/>
  <c r="I42" i="5"/>
  <c r="AK42" i="5" s="1"/>
  <c r="J41" i="5"/>
  <c r="I41" i="5"/>
  <c r="AK41" i="5" s="1"/>
  <c r="J40" i="5"/>
  <c r="I40" i="5"/>
  <c r="AK40" i="5" s="1"/>
  <c r="J39" i="5"/>
  <c r="I39" i="5"/>
  <c r="AK39" i="5" s="1"/>
  <c r="J38" i="5"/>
  <c r="I38" i="5"/>
  <c r="AK38" i="5" s="1"/>
  <c r="J37" i="5"/>
  <c r="I37" i="5"/>
  <c r="AK37" i="5" s="1"/>
  <c r="J36" i="5"/>
  <c r="I36" i="5"/>
  <c r="AK36" i="5" s="1"/>
  <c r="J35" i="5"/>
  <c r="I35" i="5"/>
  <c r="AK35" i="5" s="1"/>
  <c r="J34" i="5"/>
  <c r="C18" i="4" s="1"/>
  <c r="I34" i="5"/>
  <c r="J33" i="5"/>
  <c r="I33" i="5"/>
  <c r="AK33" i="5" s="1"/>
  <c r="J32" i="5"/>
  <c r="I32" i="5"/>
  <c r="AK32" i="5" s="1"/>
  <c r="J31" i="5"/>
  <c r="I31" i="5"/>
  <c r="AK31" i="5" s="1"/>
  <c r="J30" i="5"/>
  <c r="I30" i="5"/>
  <c r="AK30" i="5" s="1"/>
  <c r="J29" i="5"/>
  <c r="I29" i="5"/>
  <c r="AK29" i="5" s="1"/>
  <c r="J28" i="5"/>
  <c r="I28" i="5"/>
  <c r="AK28" i="5" s="1"/>
  <c r="J27" i="5"/>
  <c r="I27" i="5"/>
  <c r="AK27" i="5" s="1"/>
  <c r="J26" i="5"/>
  <c r="I26" i="5"/>
  <c r="AK26" i="5" s="1"/>
  <c r="J25" i="5"/>
  <c r="I25" i="5"/>
  <c r="AK25" i="5" s="1"/>
  <c r="L24" i="5" l="1"/>
  <c r="AK34" i="5"/>
  <c r="C15" i="4"/>
  <c r="AK24" i="5"/>
  <c r="AB28" i="5"/>
  <c r="F13" i="8" s="1"/>
  <c r="M28" i="5"/>
  <c r="AB32" i="5"/>
  <c r="F17" i="8" s="1"/>
  <c r="M32" i="5"/>
  <c r="AB36" i="5"/>
  <c r="F21" i="8" s="1"/>
  <c r="M36" i="5"/>
  <c r="AB40" i="5"/>
  <c r="F25" i="8" s="1"/>
  <c r="M40" i="5"/>
  <c r="AB44" i="5"/>
  <c r="F29" i="8" s="1"/>
  <c r="M44" i="5"/>
  <c r="AB48" i="5"/>
  <c r="F33" i="8" s="1"/>
  <c r="M48" i="5"/>
  <c r="AB52" i="5"/>
  <c r="F37" i="8" s="1"/>
  <c r="M52" i="5"/>
  <c r="AB56" i="5"/>
  <c r="F41" i="8" s="1"/>
  <c r="M56" i="5"/>
  <c r="AB60" i="5"/>
  <c r="F45" i="8" s="1"/>
  <c r="M60" i="5"/>
  <c r="AB64" i="5"/>
  <c r="F49" i="8" s="1"/>
  <c r="M64" i="5"/>
  <c r="AB68" i="5"/>
  <c r="F53" i="8" s="1"/>
  <c r="M68" i="5"/>
  <c r="AB72" i="5"/>
  <c r="F57" i="8" s="1"/>
  <c r="M72" i="5"/>
  <c r="AB76" i="5"/>
  <c r="F61" i="8" s="1"/>
  <c r="M76" i="5"/>
  <c r="AB80" i="5"/>
  <c r="F65" i="8" s="1"/>
  <c r="M80" i="5"/>
  <c r="AB84" i="5"/>
  <c r="F69" i="8" s="1"/>
  <c r="M84" i="5"/>
  <c r="AB88" i="5"/>
  <c r="F73" i="8" s="1"/>
  <c r="M88" i="5"/>
  <c r="AB92" i="5"/>
  <c r="F77" i="8" s="1"/>
  <c r="M92" i="5"/>
  <c r="AB96" i="5"/>
  <c r="F81" i="8" s="1"/>
  <c r="M96" i="5"/>
  <c r="AB100" i="5"/>
  <c r="F85" i="8" s="1"/>
  <c r="M100" i="5"/>
  <c r="AB104" i="5"/>
  <c r="F89" i="8" s="1"/>
  <c r="M104" i="5"/>
  <c r="AB108" i="5"/>
  <c r="F93" i="8" s="1"/>
  <c r="M108" i="5"/>
  <c r="AB112" i="5"/>
  <c r="F97" i="8" s="1"/>
  <c r="M112" i="5"/>
  <c r="AB116" i="5"/>
  <c r="F101" i="8" s="1"/>
  <c r="M116" i="5"/>
  <c r="AB120" i="5"/>
  <c r="F105" i="8" s="1"/>
  <c r="M120" i="5"/>
  <c r="AB124" i="5"/>
  <c r="F109" i="8" s="1"/>
  <c r="M124" i="5"/>
  <c r="AB128" i="5"/>
  <c r="F113" i="8" s="1"/>
  <c r="M128" i="5"/>
  <c r="AB132" i="5"/>
  <c r="F117" i="8" s="1"/>
  <c r="M132" i="5"/>
  <c r="AB136" i="5"/>
  <c r="F121" i="8" s="1"/>
  <c r="M136" i="5"/>
  <c r="AB140" i="5"/>
  <c r="F125" i="8" s="1"/>
  <c r="M140" i="5"/>
  <c r="AB144" i="5"/>
  <c r="F129" i="8" s="1"/>
  <c r="M144" i="5"/>
  <c r="AB148" i="5"/>
  <c r="F133" i="8" s="1"/>
  <c r="M148" i="5"/>
  <c r="AB152" i="5"/>
  <c r="F137" i="8" s="1"/>
  <c r="M152" i="5"/>
  <c r="AB156" i="5"/>
  <c r="F141" i="8" s="1"/>
  <c r="M156" i="5"/>
  <c r="AB160" i="5"/>
  <c r="F145" i="8" s="1"/>
  <c r="M160" i="5"/>
  <c r="AB164" i="5"/>
  <c r="F149" i="8" s="1"/>
  <c r="M164" i="5"/>
  <c r="AB168" i="5"/>
  <c r="F153" i="8" s="1"/>
  <c r="M168" i="5"/>
  <c r="AB172" i="5"/>
  <c r="F157" i="8" s="1"/>
  <c r="M172" i="5"/>
  <c r="AB25" i="5"/>
  <c r="F10" i="8" s="1"/>
  <c r="M25" i="5"/>
  <c r="AB29" i="5"/>
  <c r="F14" i="8" s="1"/>
  <c r="M29" i="5"/>
  <c r="AB33" i="5"/>
  <c r="F18" i="8" s="1"/>
  <c r="M33" i="5"/>
  <c r="AB37" i="5"/>
  <c r="F22" i="8" s="1"/>
  <c r="M37" i="5"/>
  <c r="AB41" i="5"/>
  <c r="F26" i="8" s="1"/>
  <c r="M41" i="5"/>
  <c r="AB45" i="5"/>
  <c r="F30" i="8" s="1"/>
  <c r="M45" i="5"/>
  <c r="AB49" i="5"/>
  <c r="F34" i="8" s="1"/>
  <c r="M49" i="5"/>
  <c r="AB53" i="5"/>
  <c r="F38" i="8" s="1"/>
  <c r="M53" i="5"/>
  <c r="AB57" i="5"/>
  <c r="F42" i="8" s="1"/>
  <c r="M57" i="5"/>
  <c r="AB61" i="5"/>
  <c r="F46" i="8" s="1"/>
  <c r="M61" i="5"/>
  <c r="AB65" i="5"/>
  <c r="F50" i="8" s="1"/>
  <c r="M65" i="5"/>
  <c r="AB69" i="5"/>
  <c r="F54" i="8" s="1"/>
  <c r="M69" i="5"/>
  <c r="AB73" i="5"/>
  <c r="F58" i="8" s="1"/>
  <c r="M73" i="5"/>
  <c r="AB77" i="5"/>
  <c r="F62" i="8" s="1"/>
  <c r="M77" i="5"/>
  <c r="AB81" i="5"/>
  <c r="F66" i="8" s="1"/>
  <c r="M81" i="5"/>
  <c r="AB85" i="5"/>
  <c r="F70" i="8" s="1"/>
  <c r="M85" i="5"/>
  <c r="AB89" i="5"/>
  <c r="F74" i="8" s="1"/>
  <c r="M89" i="5"/>
  <c r="AB93" i="5"/>
  <c r="F78" i="8" s="1"/>
  <c r="M93" i="5"/>
  <c r="AB97" i="5"/>
  <c r="F82" i="8" s="1"/>
  <c r="M97" i="5"/>
  <c r="AB101" i="5"/>
  <c r="F86" i="8" s="1"/>
  <c r="M101" i="5"/>
  <c r="AB105" i="5"/>
  <c r="F90" i="8" s="1"/>
  <c r="M105" i="5"/>
  <c r="AB109" i="5"/>
  <c r="F94" i="8" s="1"/>
  <c r="M109" i="5"/>
  <c r="AB113" i="5"/>
  <c r="F98" i="8" s="1"/>
  <c r="M113" i="5"/>
  <c r="AB117" i="5"/>
  <c r="F102" i="8" s="1"/>
  <c r="M117" i="5"/>
  <c r="AB121" i="5"/>
  <c r="F106" i="8" s="1"/>
  <c r="M121" i="5"/>
  <c r="AB125" i="5"/>
  <c r="F110" i="8" s="1"/>
  <c r="M125" i="5"/>
  <c r="AB129" i="5"/>
  <c r="F114" i="8" s="1"/>
  <c r="M129" i="5"/>
  <c r="AB133" i="5"/>
  <c r="F118" i="8" s="1"/>
  <c r="M133" i="5"/>
  <c r="AB137" i="5"/>
  <c r="F122" i="8" s="1"/>
  <c r="M137" i="5"/>
  <c r="AB141" i="5"/>
  <c r="F126" i="8" s="1"/>
  <c r="M141" i="5"/>
  <c r="AB145" i="5"/>
  <c r="F130" i="8" s="1"/>
  <c r="M145" i="5"/>
  <c r="AB149" i="5"/>
  <c r="F134" i="8" s="1"/>
  <c r="M149" i="5"/>
  <c r="AB153" i="5"/>
  <c r="F138" i="8" s="1"/>
  <c r="M153" i="5"/>
  <c r="AB157" i="5"/>
  <c r="F142" i="8" s="1"/>
  <c r="M157" i="5"/>
  <c r="AB161" i="5"/>
  <c r="F146" i="8" s="1"/>
  <c r="M161" i="5"/>
  <c r="AB165" i="5"/>
  <c r="F150" i="8" s="1"/>
  <c r="M165" i="5"/>
  <c r="AB169" i="5"/>
  <c r="F154" i="8" s="1"/>
  <c r="M169" i="5"/>
  <c r="AB173" i="5"/>
  <c r="F158" i="8" s="1"/>
  <c r="M173" i="5"/>
  <c r="AB26" i="5"/>
  <c r="F11" i="8" s="1"/>
  <c r="M26" i="5"/>
  <c r="AB30" i="5"/>
  <c r="F15" i="8" s="1"/>
  <c r="M30" i="5"/>
  <c r="AB34" i="5"/>
  <c r="F19" i="8" s="1"/>
  <c r="M34" i="5"/>
  <c r="AB38" i="5"/>
  <c r="F23" i="8" s="1"/>
  <c r="M38" i="5"/>
  <c r="AB42" i="5"/>
  <c r="F27" i="8" s="1"/>
  <c r="M42" i="5"/>
  <c r="AB46" i="5"/>
  <c r="F31" i="8" s="1"/>
  <c r="M46" i="5"/>
  <c r="AB50" i="5"/>
  <c r="F35" i="8" s="1"/>
  <c r="M50" i="5"/>
  <c r="AB54" i="5"/>
  <c r="F39" i="8" s="1"/>
  <c r="M54" i="5"/>
  <c r="AB58" i="5"/>
  <c r="F43" i="8" s="1"/>
  <c r="M58" i="5"/>
  <c r="AB62" i="5"/>
  <c r="F47" i="8" s="1"/>
  <c r="M62" i="5"/>
  <c r="AB66" i="5"/>
  <c r="F51" i="8" s="1"/>
  <c r="M66" i="5"/>
  <c r="AB70" i="5"/>
  <c r="F55" i="8" s="1"/>
  <c r="M70" i="5"/>
  <c r="AB74" i="5"/>
  <c r="F59" i="8" s="1"/>
  <c r="M74" i="5"/>
  <c r="AB78" i="5"/>
  <c r="F63" i="8" s="1"/>
  <c r="M78" i="5"/>
  <c r="AB82" i="5"/>
  <c r="F67" i="8" s="1"/>
  <c r="M82" i="5"/>
  <c r="AB86" i="5"/>
  <c r="F71" i="8" s="1"/>
  <c r="M86" i="5"/>
  <c r="AB90" i="5"/>
  <c r="F75" i="8" s="1"/>
  <c r="M90" i="5"/>
  <c r="AB94" i="5"/>
  <c r="F79" i="8" s="1"/>
  <c r="M94" i="5"/>
  <c r="AB98" i="5"/>
  <c r="F83" i="8" s="1"/>
  <c r="M98" i="5"/>
  <c r="AB102" i="5"/>
  <c r="F87" i="8" s="1"/>
  <c r="M102" i="5"/>
  <c r="AB106" i="5"/>
  <c r="F91" i="8" s="1"/>
  <c r="M106" i="5"/>
  <c r="AB110" i="5"/>
  <c r="F95" i="8" s="1"/>
  <c r="M110" i="5"/>
  <c r="AB114" i="5"/>
  <c r="F99" i="8" s="1"/>
  <c r="M114" i="5"/>
  <c r="AB118" i="5"/>
  <c r="F103" i="8" s="1"/>
  <c r="M118" i="5"/>
  <c r="AB122" i="5"/>
  <c r="F107" i="8" s="1"/>
  <c r="M122" i="5"/>
  <c r="AB126" i="5"/>
  <c r="F111" i="8" s="1"/>
  <c r="M126" i="5"/>
  <c r="AB130" i="5"/>
  <c r="F115" i="8" s="1"/>
  <c r="M130" i="5"/>
  <c r="AB134" i="5"/>
  <c r="F119" i="8" s="1"/>
  <c r="M134" i="5"/>
  <c r="AB138" i="5"/>
  <c r="F123" i="8" s="1"/>
  <c r="M138" i="5"/>
  <c r="AB142" i="5"/>
  <c r="F127" i="8" s="1"/>
  <c r="M142" i="5"/>
  <c r="AB146" i="5"/>
  <c r="F131" i="8" s="1"/>
  <c r="M146" i="5"/>
  <c r="AB150" i="5"/>
  <c r="F135" i="8" s="1"/>
  <c r="M150" i="5"/>
  <c r="AB154" i="5"/>
  <c r="F139" i="8" s="1"/>
  <c r="M154" i="5"/>
  <c r="AB158" i="5"/>
  <c r="F143" i="8" s="1"/>
  <c r="M158" i="5"/>
  <c r="AB162" i="5"/>
  <c r="F147" i="8" s="1"/>
  <c r="M162" i="5"/>
  <c r="AB166" i="5"/>
  <c r="F151" i="8" s="1"/>
  <c r="M166" i="5"/>
  <c r="AB170" i="5"/>
  <c r="F155" i="8" s="1"/>
  <c r="M170" i="5"/>
  <c r="AB174" i="5"/>
  <c r="F159" i="8" s="1"/>
  <c r="M174" i="5"/>
  <c r="AB27" i="5"/>
  <c r="F12" i="8" s="1"/>
  <c r="M27" i="5"/>
  <c r="AB31" i="5"/>
  <c r="F16" i="8" s="1"/>
  <c r="M31" i="5"/>
  <c r="AB35" i="5"/>
  <c r="F20" i="8" s="1"/>
  <c r="M35" i="5"/>
  <c r="AB39" i="5"/>
  <c r="F24" i="8" s="1"/>
  <c r="M39" i="5"/>
  <c r="AB43" i="5"/>
  <c r="F28" i="8" s="1"/>
  <c r="M43" i="5"/>
  <c r="AB47" i="5"/>
  <c r="F32" i="8" s="1"/>
  <c r="M47" i="5"/>
  <c r="AB51" i="5"/>
  <c r="F36" i="8" s="1"/>
  <c r="M51" i="5"/>
  <c r="AB55" i="5"/>
  <c r="F40" i="8" s="1"/>
  <c r="M55" i="5"/>
  <c r="AB59" i="5"/>
  <c r="F44" i="8" s="1"/>
  <c r="M59" i="5"/>
  <c r="AB63" i="5"/>
  <c r="F48" i="8" s="1"/>
  <c r="M63" i="5"/>
  <c r="AB67" i="5"/>
  <c r="F52" i="8" s="1"/>
  <c r="M67" i="5"/>
  <c r="AB71" i="5"/>
  <c r="F56" i="8" s="1"/>
  <c r="M71" i="5"/>
  <c r="AB75" i="5"/>
  <c r="F60" i="8" s="1"/>
  <c r="M75" i="5"/>
  <c r="AB79" i="5"/>
  <c r="F64" i="8" s="1"/>
  <c r="M79" i="5"/>
  <c r="AB83" i="5"/>
  <c r="F68" i="8" s="1"/>
  <c r="M83" i="5"/>
  <c r="AB87" i="5"/>
  <c r="F72" i="8" s="1"/>
  <c r="M87" i="5"/>
  <c r="AB91" i="5"/>
  <c r="F76" i="8" s="1"/>
  <c r="M91" i="5"/>
  <c r="AB95" i="5"/>
  <c r="F80" i="8" s="1"/>
  <c r="M95" i="5"/>
  <c r="AB99" i="5"/>
  <c r="F84" i="8" s="1"/>
  <c r="M99" i="5"/>
  <c r="AB103" i="5"/>
  <c r="F88" i="8" s="1"/>
  <c r="M103" i="5"/>
  <c r="AB107" i="5"/>
  <c r="F92" i="8" s="1"/>
  <c r="M107" i="5"/>
  <c r="AB111" i="5"/>
  <c r="F96" i="8" s="1"/>
  <c r="M111" i="5"/>
  <c r="AB115" i="5"/>
  <c r="F100" i="8" s="1"/>
  <c r="M115" i="5"/>
  <c r="AB119" i="5"/>
  <c r="F104" i="8" s="1"/>
  <c r="M119" i="5"/>
  <c r="AB123" i="5"/>
  <c r="F108" i="8" s="1"/>
  <c r="M123" i="5"/>
  <c r="AB127" i="5"/>
  <c r="F112" i="8" s="1"/>
  <c r="M127" i="5"/>
  <c r="AB131" i="5"/>
  <c r="F116" i="8" s="1"/>
  <c r="M131" i="5"/>
  <c r="AB135" i="5"/>
  <c r="F120" i="8" s="1"/>
  <c r="M135" i="5"/>
  <c r="AB139" i="5"/>
  <c r="F124" i="8" s="1"/>
  <c r="M139" i="5"/>
  <c r="AB143" i="5"/>
  <c r="F128" i="8" s="1"/>
  <c r="M143" i="5"/>
  <c r="AB147" i="5"/>
  <c r="F132" i="8" s="1"/>
  <c r="M147" i="5"/>
  <c r="AB151" i="5"/>
  <c r="F136" i="8" s="1"/>
  <c r="M151" i="5"/>
  <c r="AB155" i="5"/>
  <c r="F140" i="8" s="1"/>
  <c r="M155" i="5"/>
  <c r="AB159" i="5"/>
  <c r="F144" i="8" s="1"/>
  <c r="M159" i="5"/>
  <c r="AB163" i="5"/>
  <c r="F148" i="8" s="1"/>
  <c r="M163" i="5"/>
  <c r="AB167" i="5"/>
  <c r="F152" i="8" s="1"/>
  <c r="M167" i="5"/>
  <c r="AB171" i="5"/>
  <c r="F156" i="8" s="1"/>
  <c r="M171" i="5"/>
  <c r="H24" i="5"/>
  <c r="G24" i="5" l="1"/>
  <c r="J24" i="5" l="1"/>
  <c r="I24" i="5"/>
  <c r="P10" i="5" l="1"/>
  <c r="N10" i="5"/>
  <c r="AB24" i="5"/>
  <c r="M24" i="5"/>
  <c r="E111" i="8" l="1"/>
  <c r="E50" i="8"/>
  <c r="E102" i="8"/>
  <c r="E119" i="8"/>
  <c r="E136" i="8"/>
  <c r="E55" i="8"/>
  <c r="E144" i="8"/>
  <c r="E22" i="8"/>
  <c r="E75" i="8"/>
  <c r="E115" i="8"/>
  <c r="E114" i="8"/>
  <c r="E139" i="8"/>
  <c r="E13" i="8"/>
  <c r="E98" i="8"/>
  <c r="E117" i="8"/>
  <c r="E11" i="8"/>
  <c r="E19" i="8"/>
  <c r="E154" i="8"/>
  <c r="E53" i="8"/>
  <c r="E127" i="8"/>
  <c r="E54" i="8"/>
  <c r="E45" i="8"/>
  <c r="E147" i="8"/>
  <c r="E148" i="8"/>
  <c r="E73" i="8"/>
  <c r="E67" i="8"/>
  <c r="E77" i="8"/>
  <c r="E63" i="8"/>
  <c r="E135" i="8"/>
  <c r="E96" i="8"/>
  <c r="E38" i="8"/>
  <c r="E89" i="8"/>
  <c r="E85" i="8"/>
  <c r="E81" i="8"/>
  <c r="E42" i="8"/>
  <c r="E37" i="8"/>
  <c r="E32" i="8"/>
  <c r="E28" i="8"/>
  <c r="E15" i="8"/>
  <c r="E23" i="8"/>
  <c r="E60" i="8"/>
  <c r="E16" i="8"/>
  <c r="E64" i="8"/>
  <c r="E134" i="8"/>
  <c r="E129" i="8"/>
  <c r="E62" i="8"/>
  <c r="E109" i="8"/>
  <c r="E97" i="8"/>
  <c r="E138" i="8"/>
  <c r="E110" i="8"/>
  <c r="E100" i="8"/>
  <c r="E125" i="8"/>
  <c r="E105" i="8"/>
  <c r="E24" i="8"/>
  <c r="E153" i="8"/>
  <c r="E51" i="8"/>
  <c r="E123" i="8"/>
  <c r="E52" i="8"/>
  <c r="E158" i="8"/>
  <c r="E146" i="8"/>
  <c r="E145" i="8"/>
  <c r="E72" i="8"/>
  <c r="E66" i="8"/>
  <c r="E70" i="8"/>
  <c r="E143" i="8"/>
  <c r="E133" i="8"/>
  <c r="E95" i="8"/>
  <c r="E92" i="8"/>
  <c r="E88" i="8"/>
  <c r="E84" i="8"/>
  <c r="E80" i="8"/>
  <c r="E41" i="8"/>
  <c r="E36" i="8"/>
  <c r="E31" i="8"/>
  <c r="E113" i="8"/>
  <c r="E126" i="8"/>
  <c r="E25" i="8"/>
  <c r="E122" i="8"/>
  <c r="E59" i="8"/>
  <c r="E17" i="8"/>
  <c r="E104" i="8"/>
  <c r="E29" i="8"/>
  <c r="E124" i="8"/>
  <c r="E26" i="8"/>
  <c r="E108" i="8"/>
  <c r="E128" i="8"/>
  <c r="E18" i="8"/>
  <c r="E107" i="8"/>
  <c r="E43" i="8"/>
  <c r="E121" i="8"/>
  <c r="E99" i="8"/>
  <c r="E159" i="8"/>
  <c r="E149" i="8"/>
  <c r="E47" i="8"/>
  <c r="E118" i="8"/>
  <c r="E49" i="8"/>
  <c r="E152" i="8"/>
  <c r="E157" i="8"/>
  <c r="E76" i="8"/>
  <c r="E69" i="8"/>
  <c r="E58" i="8"/>
  <c r="E71" i="8"/>
  <c r="E141" i="8"/>
  <c r="E132" i="8"/>
  <c r="E94" i="8"/>
  <c r="E91" i="8"/>
  <c r="E87" i="8"/>
  <c r="E83" i="8"/>
  <c r="E79" i="8"/>
  <c r="E40" i="8"/>
  <c r="E35" i="8"/>
  <c r="E86" i="8"/>
  <c r="E30" i="8"/>
  <c r="E142" i="8"/>
  <c r="E106" i="8"/>
  <c r="E14" i="8"/>
  <c r="E61" i="8"/>
  <c r="E140" i="8"/>
  <c r="E56" i="8"/>
  <c r="E103" i="8"/>
  <c r="E27" i="8"/>
  <c r="E120" i="8"/>
  <c r="E20" i="8"/>
  <c r="E112" i="8"/>
  <c r="E130" i="8"/>
  <c r="E12" i="8"/>
  <c r="E101" i="8"/>
  <c r="E44" i="8"/>
  <c r="E21" i="8"/>
  <c r="E155" i="8"/>
  <c r="E150" i="8"/>
  <c r="E46" i="8"/>
  <c r="E116" i="8"/>
  <c r="E48" i="8"/>
  <c r="E151" i="8"/>
  <c r="E156" i="8"/>
  <c r="E74" i="8"/>
  <c r="E68" i="8"/>
  <c r="E57" i="8"/>
  <c r="E65" i="8"/>
  <c r="E137" i="8"/>
  <c r="E131" i="8"/>
  <c r="E93" i="8"/>
  <c r="E90" i="8"/>
  <c r="E33" i="8"/>
  <c r="E82" i="8"/>
  <c r="E78" i="8"/>
  <c r="E39" i="8"/>
  <c r="E34" i="8"/>
  <c r="E10" i="8" l="1"/>
  <c r="K25" i="5"/>
  <c r="K165" i="5"/>
  <c r="K59" i="5"/>
  <c r="K127" i="5"/>
  <c r="K118" i="5"/>
  <c r="K29" i="5"/>
  <c r="K101" i="5"/>
  <c r="K98" i="5"/>
  <c r="K147" i="5"/>
  <c r="K84" i="5"/>
  <c r="K64" i="5"/>
  <c r="K174" i="5"/>
  <c r="K122" i="5"/>
  <c r="K41" i="5"/>
  <c r="K32" i="5"/>
  <c r="K141" i="5"/>
  <c r="K56" i="5"/>
  <c r="K107" i="5"/>
  <c r="K85" i="5"/>
  <c r="K161" i="5"/>
  <c r="K66" i="5"/>
  <c r="K140" i="5"/>
  <c r="K112" i="5"/>
  <c r="K149" i="5"/>
  <c r="K38" i="5"/>
  <c r="K52" i="5"/>
  <c r="K104" i="5"/>
  <c r="K78" i="5"/>
  <c r="K163" i="5"/>
  <c r="K142" i="5"/>
  <c r="K26" i="5"/>
  <c r="K154" i="5"/>
  <c r="K37" i="5"/>
  <c r="K134" i="5"/>
  <c r="K166" i="5"/>
  <c r="K97" i="5"/>
  <c r="K146" i="5"/>
  <c r="K83" i="5"/>
  <c r="K63" i="5"/>
  <c r="K170" i="5"/>
  <c r="K116" i="5"/>
  <c r="K35" i="5"/>
  <c r="K71" i="5"/>
  <c r="K121" i="5"/>
  <c r="K50" i="5"/>
  <c r="K102" i="5"/>
  <c r="K156" i="5"/>
  <c r="K91" i="5"/>
  <c r="K133" i="5"/>
  <c r="K114" i="5"/>
  <c r="K33" i="5"/>
  <c r="K139" i="5"/>
  <c r="K74" i="5"/>
  <c r="K128" i="5"/>
  <c r="K95" i="5"/>
  <c r="K110" i="5"/>
  <c r="K81" i="5"/>
  <c r="K173" i="5"/>
  <c r="K168" i="5"/>
  <c r="K115" i="5"/>
  <c r="K124" i="5"/>
  <c r="K79" i="5"/>
  <c r="K30" i="5"/>
  <c r="K57" i="5"/>
  <c r="K53" i="5"/>
  <c r="K92" i="5"/>
  <c r="K162" i="5"/>
  <c r="K68" i="5"/>
  <c r="K132" i="5"/>
  <c r="K129" i="5"/>
  <c r="K159" i="5"/>
  <c r="K117" i="5"/>
  <c r="K108" i="5"/>
  <c r="K48" i="5"/>
  <c r="K152" i="5"/>
  <c r="K89" i="5"/>
  <c r="K131" i="5"/>
  <c r="K36" i="5"/>
  <c r="K27" i="5"/>
  <c r="K135" i="5"/>
  <c r="K155" i="5"/>
  <c r="K157" i="5"/>
  <c r="K55" i="5"/>
  <c r="K106" i="5"/>
  <c r="K86" i="5"/>
  <c r="K172" i="5"/>
  <c r="K62" i="5"/>
  <c r="K136" i="5"/>
  <c r="K143" i="5"/>
  <c r="K44" i="5"/>
  <c r="K137" i="5"/>
  <c r="K46" i="5"/>
  <c r="K99" i="5"/>
  <c r="K148" i="5"/>
  <c r="K87" i="5"/>
  <c r="K67" i="5"/>
  <c r="K39" i="5"/>
  <c r="K125" i="5"/>
  <c r="K77" i="5"/>
  <c r="K31" i="5"/>
  <c r="K43" i="5"/>
  <c r="K96" i="5"/>
  <c r="K111" i="5"/>
  <c r="K82" i="5"/>
  <c r="K60" i="5"/>
  <c r="K169" i="5"/>
  <c r="K113" i="5"/>
  <c r="K130" i="5"/>
  <c r="K70" i="5"/>
  <c r="K65" i="5"/>
  <c r="K93" i="5"/>
  <c r="K72" i="5"/>
  <c r="K49" i="5"/>
  <c r="K54" i="5"/>
  <c r="K105" i="5"/>
  <c r="K80" i="5"/>
  <c r="K171" i="5"/>
  <c r="K61" i="5"/>
  <c r="D24" i="5"/>
  <c r="K145" i="5"/>
  <c r="K42" i="5"/>
  <c r="K76" i="5"/>
  <c r="K45" i="5"/>
  <c r="K94" i="5"/>
  <c r="K109" i="5"/>
  <c r="K73" i="5"/>
  <c r="K167" i="5"/>
  <c r="K164" i="5"/>
  <c r="K58" i="5"/>
  <c r="K123" i="5"/>
  <c r="K119" i="5"/>
  <c r="K40" i="5"/>
  <c r="K51" i="5"/>
  <c r="K103" i="5"/>
  <c r="K158" i="5"/>
  <c r="K160" i="5"/>
  <c r="K138" i="5"/>
  <c r="K120" i="5"/>
  <c r="K153" i="5"/>
  <c r="K144" i="5"/>
  <c r="K75" i="5"/>
  <c r="K47" i="5"/>
  <c r="K100" i="5"/>
  <c r="K150" i="5"/>
  <c r="K88" i="5"/>
  <c r="K69" i="5"/>
  <c r="K34" i="5"/>
  <c r="K28" i="5"/>
  <c r="K90" i="5"/>
  <c r="K151" i="5"/>
  <c r="K126" i="5"/>
  <c r="D17" i="5" l="1"/>
  <c r="N17" i="5" s="1"/>
  <c r="N38" i="5" s="1"/>
  <c r="O38" i="5" s="1"/>
  <c r="E24" i="5"/>
  <c r="E17" i="5" s="1"/>
  <c r="P17" i="5" s="1"/>
  <c r="P126" i="5" s="1"/>
  <c r="Q126" i="5" s="1"/>
  <c r="P171" i="5" l="1"/>
  <c r="Q171" i="5" s="1"/>
  <c r="P37" i="5"/>
  <c r="Q37" i="5" s="1"/>
  <c r="P47" i="5"/>
  <c r="Q47" i="5" s="1"/>
  <c r="P78" i="5"/>
  <c r="Q78" i="5" s="1"/>
  <c r="P97" i="5"/>
  <c r="Q97" i="5" s="1"/>
  <c r="P61" i="5"/>
  <c r="Q61" i="5" s="1"/>
  <c r="P80" i="5"/>
  <c r="Q80" i="5" s="1"/>
  <c r="P169" i="5"/>
  <c r="Q169" i="5" s="1"/>
  <c r="P146" i="5"/>
  <c r="Q146" i="5" s="1"/>
  <c r="P170" i="5"/>
  <c r="Q170" i="5" s="1"/>
  <c r="N163" i="5"/>
  <c r="O163" i="5" s="1"/>
  <c r="N142" i="5"/>
  <c r="O142" i="5" s="1"/>
  <c r="N26" i="5"/>
  <c r="O26" i="5" s="1"/>
  <c r="N154" i="5"/>
  <c r="O154" i="5" s="1"/>
  <c r="N70" i="5"/>
  <c r="O70" i="5" s="1"/>
  <c r="N105" i="5"/>
  <c r="O105" i="5" s="1"/>
  <c r="N57" i="5"/>
  <c r="O57" i="5" s="1"/>
  <c r="N53" i="5"/>
  <c r="O53" i="5" s="1"/>
  <c r="P92" i="5"/>
  <c r="Q92" i="5" s="1"/>
  <c r="N162" i="5"/>
  <c r="O162" i="5" s="1"/>
  <c r="P68" i="5"/>
  <c r="Q68" i="5" s="1"/>
  <c r="P132" i="5"/>
  <c r="Q132" i="5" s="1"/>
  <c r="P28" i="5"/>
  <c r="Q28" i="5" s="1"/>
  <c r="P90" i="5"/>
  <c r="Q90" i="5" s="1"/>
  <c r="N159" i="5"/>
  <c r="O159" i="5" s="1"/>
  <c r="P151" i="5"/>
  <c r="Q151" i="5" s="1"/>
  <c r="N117" i="5"/>
  <c r="O117" i="5" s="1"/>
  <c r="N47" i="5"/>
  <c r="O47" i="5" s="1"/>
  <c r="N100" i="5"/>
  <c r="O100" i="5" s="1"/>
  <c r="P53" i="5"/>
  <c r="Q53" i="5" s="1"/>
  <c r="R53" i="5" s="1"/>
  <c r="S53" i="5" s="1"/>
  <c r="P150" i="5"/>
  <c r="Q150" i="5" s="1"/>
  <c r="N92" i="5"/>
  <c r="O92" i="5" s="1"/>
  <c r="N88" i="5"/>
  <c r="O88" i="5" s="1"/>
  <c r="P69" i="5"/>
  <c r="Q69" i="5" s="1"/>
  <c r="N68" i="5"/>
  <c r="O68" i="5" s="1"/>
  <c r="N34" i="5"/>
  <c r="O34" i="5" s="1"/>
  <c r="N132" i="5"/>
  <c r="O132" i="5" s="1"/>
  <c r="N28" i="5"/>
  <c r="O28" i="5" s="1"/>
  <c r="N90" i="5"/>
  <c r="O90" i="5" s="1"/>
  <c r="P159" i="5"/>
  <c r="Q159" i="5" s="1"/>
  <c r="N151" i="5"/>
  <c r="O151" i="5" s="1"/>
  <c r="P117" i="5"/>
  <c r="Q117" i="5" s="1"/>
  <c r="P49" i="5"/>
  <c r="Q49" i="5" s="1"/>
  <c r="P48" i="5"/>
  <c r="Q48" i="5" s="1"/>
  <c r="P108" i="5"/>
  <c r="Q108" i="5" s="1"/>
  <c r="P152" i="5"/>
  <c r="Q152" i="5" s="1"/>
  <c r="P72" i="5"/>
  <c r="Q72" i="5" s="1"/>
  <c r="N89" i="5"/>
  <c r="O89" i="5" s="1"/>
  <c r="N131" i="5"/>
  <c r="O131" i="5" s="1"/>
  <c r="N165" i="5"/>
  <c r="O165" i="5" s="1"/>
  <c r="P36" i="5"/>
  <c r="Q36" i="5" s="1"/>
  <c r="P25" i="5"/>
  <c r="Q25" i="5" s="1"/>
  <c r="N116" i="5"/>
  <c r="O116" i="5" s="1"/>
  <c r="N35" i="5"/>
  <c r="O35" i="5" s="1"/>
  <c r="N42" i="5"/>
  <c r="O42" i="5" s="1"/>
  <c r="N71" i="5"/>
  <c r="O71" i="5" s="1"/>
  <c r="N76" i="5"/>
  <c r="O76" i="5" s="1"/>
  <c r="P121" i="5"/>
  <c r="Q121" i="5" s="1"/>
  <c r="P50" i="5"/>
  <c r="Q50" i="5" s="1"/>
  <c r="N94" i="5"/>
  <c r="O94" i="5" s="1"/>
  <c r="N102" i="5"/>
  <c r="O102" i="5" s="1"/>
  <c r="N109" i="5"/>
  <c r="O109" i="5" s="1"/>
  <c r="N156" i="5"/>
  <c r="O156" i="5" s="1"/>
  <c r="N91" i="5"/>
  <c r="O91" i="5" s="1"/>
  <c r="P167" i="5"/>
  <c r="Q167" i="5" s="1"/>
  <c r="P133" i="5"/>
  <c r="Q133" i="5" s="1"/>
  <c r="N164" i="5"/>
  <c r="O164" i="5" s="1"/>
  <c r="P58" i="5"/>
  <c r="Q58" i="5" s="1"/>
  <c r="N33" i="5"/>
  <c r="O33" i="5" s="1"/>
  <c r="N123" i="5"/>
  <c r="O123" i="5" s="1"/>
  <c r="N119" i="5"/>
  <c r="O119" i="5" s="1"/>
  <c r="P74" i="5"/>
  <c r="Q74" i="5" s="1"/>
  <c r="N40" i="5"/>
  <c r="O40" i="5" s="1"/>
  <c r="N56" i="5"/>
  <c r="O56" i="5" s="1"/>
  <c r="N99" i="5"/>
  <c r="O99" i="5" s="1"/>
  <c r="N148" i="5"/>
  <c r="O148" i="5" s="1"/>
  <c r="N140" i="5"/>
  <c r="O140" i="5" s="1"/>
  <c r="P52" i="5"/>
  <c r="Q52" i="5" s="1"/>
  <c r="P96" i="5"/>
  <c r="Q96" i="5" s="1"/>
  <c r="P104" i="5"/>
  <c r="Q104" i="5" s="1"/>
  <c r="P111" i="5"/>
  <c r="Q111" i="5" s="1"/>
  <c r="N78" i="5"/>
  <c r="O78" i="5" s="1"/>
  <c r="P82" i="5"/>
  <c r="Q82" i="5" s="1"/>
  <c r="P163" i="5"/>
  <c r="Q163" i="5" s="1"/>
  <c r="R163" i="5" s="1"/>
  <c r="S163" i="5" s="1"/>
  <c r="P60" i="5"/>
  <c r="Q60" i="5" s="1"/>
  <c r="P142" i="5"/>
  <c r="Q142" i="5" s="1"/>
  <c r="N169" i="5"/>
  <c r="O169" i="5" s="1"/>
  <c r="P26" i="5"/>
  <c r="Q26" i="5" s="1"/>
  <c r="R26" i="5" s="1"/>
  <c r="S26" i="5" s="1"/>
  <c r="P113" i="5"/>
  <c r="Q113" i="5" s="1"/>
  <c r="P154" i="5"/>
  <c r="Q154" i="5" s="1"/>
  <c r="P130" i="5"/>
  <c r="Q130" i="5" s="1"/>
  <c r="N37" i="5"/>
  <c r="O37" i="5" s="1"/>
  <c r="R37" i="5" s="1"/>
  <c r="S37" i="5" s="1"/>
  <c r="P70" i="5"/>
  <c r="Q70" i="5" s="1"/>
  <c r="P134" i="5"/>
  <c r="Q134" i="5" s="1"/>
  <c r="P65" i="5"/>
  <c r="Q65" i="5" s="1"/>
  <c r="N49" i="5"/>
  <c r="O49" i="5" s="1"/>
  <c r="P93" i="5"/>
  <c r="Q93" i="5" s="1"/>
  <c r="N48" i="5"/>
  <c r="O48" i="5" s="1"/>
  <c r="N108" i="5"/>
  <c r="O108" i="5" s="1"/>
  <c r="N152" i="5"/>
  <c r="O152" i="5" s="1"/>
  <c r="N72" i="5"/>
  <c r="O72" i="5" s="1"/>
  <c r="P89" i="5"/>
  <c r="Q89" i="5" s="1"/>
  <c r="P166" i="5"/>
  <c r="Q166" i="5" s="1"/>
  <c r="P131" i="5"/>
  <c r="Q131" i="5" s="1"/>
  <c r="R131" i="5" s="1"/>
  <c r="S131" i="5" s="1"/>
  <c r="P165" i="5"/>
  <c r="Q165" i="5" s="1"/>
  <c r="N36" i="5"/>
  <c r="O36" i="5" s="1"/>
  <c r="N59" i="5"/>
  <c r="O59" i="5" s="1"/>
  <c r="N27" i="5"/>
  <c r="O27" i="5" s="1"/>
  <c r="P127" i="5"/>
  <c r="Q127" i="5" s="1"/>
  <c r="N135" i="5"/>
  <c r="O135" i="5" s="1"/>
  <c r="N118" i="5"/>
  <c r="O118" i="5" s="1"/>
  <c r="N155" i="5"/>
  <c r="O155" i="5" s="1"/>
  <c r="N29" i="5"/>
  <c r="O29" i="5" s="1"/>
  <c r="P157" i="5"/>
  <c r="Q157" i="5" s="1"/>
  <c r="N101" i="5"/>
  <c r="O101" i="5" s="1"/>
  <c r="N55" i="5"/>
  <c r="O55" i="5" s="1"/>
  <c r="P98" i="5"/>
  <c r="Q98" i="5" s="1"/>
  <c r="P106" i="5"/>
  <c r="Q106" i="5" s="1"/>
  <c r="P147" i="5"/>
  <c r="Q147" i="5" s="1"/>
  <c r="P86" i="5"/>
  <c r="Q86" i="5" s="1"/>
  <c r="P84" i="5"/>
  <c r="Q84" i="5" s="1"/>
  <c r="P172" i="5"/>
  <c r="Q172" i="5" s="1"/>
  <c r="P64" i="5"/>
  <c r="Q64" i="5" s="1"/>
  <c r="P62" i="5"/>
  <c r="Q62" i="5" s="1"/>
  <c r="N174" i="5"/>
  <c r="O174" i="5" s="1"/>
  <c r="P136" i="5"/>
  <c r="Q136" i="5" s="1"/>
  <c r="P122" i="5"/>
  <c r="Q122" i="5" s="1"/>
  <c r="P143" i="5"/>
  <c r="Q143" i="5" s="1"/>
  <c r="N41" i="5"/>
  <c r="O41" i="5" s="1"/>
  <c r="P44" i="5"/>
  <c r="Q44" i="5" s="1"/>
  <c r="P32" i="5"/>
  <c r="Q32" i="5" s="1"/>
  <c r="N137" i="5"/>
  <c r="O137" i="5" s="1"/>
  <c r="N141" i="5"/>
  <c r="O141" i="5" s="1"/>
  <c r="N51" i="5"/>
  <c r="O51" i="5" s="1"/>
  <c r="N95" i="5"/>
  <c r="O95" i="5" s="1"/>
  <c r="P103" i="5"/>
  <c r="Q103" i="5" s="1"/>
  <c r="N110" i="5"/>
  <c r="O110" i="5" s="1"/>
  <c r="N158" i="5"/>
  <c r="O158" i="5" s="1"/>
  <c r="P81" i="5"/>
  <c r="Q81" i="5" s="1"/>
  <c r="P160" i="5"/>
  <c r="Q160" i="5" s="1"/>
  <c r="P173" i="5"/>
  <c r="Q173" i="5" s="1"/>
  <c r="P138" i="5"/>
  <c r="Q138" i="5" s="1"/>
  <c r="P168" i="5"/>
  <c r="Q168" i="5" s="1"/>
  <c r="P120" i="5"/>
  <c r="Q120" i="5" s="1"/>
  <c r="P115" i="5"/>
  <c r="Q115" i="5" s="1"/>
  <c r="N153" i="5"/>
  <c r="O153" i="5" s="1"/>
  <c r="P124" i="5"/>
  <c r="Q124" i="5" s="1"/>
  <c r="P144" i="5"/>
  <c r="Q144" i="5" s="1"/>
  <c r="P79" i="5"/>
  <c r="Q79" i="5" s="1"/>
  <c r="N75" i="5"/>
  <c r="O75" i="5" s="1"/>
  <c r="P30" i="5"/>
  <c r="Q30" i="5" s="1"/>
  <c r="P45" i="5"/>
  <c r="Q45" i="5" s="1"/>
  <c r="P59" i="5"/>
  <c r="Q59" i="5" s="1"/>
  <c r="P27" i="5"/>
  <c r="Q27" i="5" s="1"/>
  <c r="N127" i="5"/>
  <c r="O127" i="5" s="1"/>
  <c r="P135" i="5"/>
  <c r="Q135" i="5" s="1"/>
  <c r="R135" i="5" s="1"/>
  <c r="S135" i="5" s="1"/>
  <c r="P118" i="5"/>
  <c r="Q118" i="5" s="1"/>
  <c r="P155" i="5"/>
  <c r="Q155" i="5" s="1"/>
  <c r="P29" i="5"/>
  <c r="Q29" i="5" s="1"/>
  <c r="N157" i="5"/>
  <c r="O157" i="5" s="1"/>
  <c r="P101" i="5"/>
  <c r="Q101" i="5" s="1"/>
  <c r="P55" i="5"/>
  <c r="Q55" i="5" s="1"/>
  <c r="N98" i="5"/>
  <c r="O98" i="5" s="1"/>
  <c r="N106" i="5"/>
  <c r="O106" i="5" s="1"/>
  <c r="N147" i="5"/>
  <c r="O147" i="5" s="1"/>
  <c r="N86" i="5"/>
  <c r="O86" i="5" s="1"/>
  <c r="N84" i="5"/>
  <c r="O84" i="5" s="1"/>
  <c r="N172" i="5"/>
  <c r="O172" i="5" s="1"/>
  <c r="N64" i="5"/>
  <c r="O64" i="5" s="1"/>
  <c r="N62" i="5"/>
  <c r="O62" i="5" s="1"/>
  <c r="P174" i="5"/>
  <c r="Q174" i="5" s="1"/>
  <c r="N136" i="5"/>
  <c r="O136" i="5" s="1"/>
  <c r="N122" i="5"/>
  <c r="O122" i="5" s="1"/>
  <c r="N143" i="5"/>
  <c r="O143" i="5" s="1"/>
  <c r="P41" i="5"/>
  <c r="Q41" i="5" s="1"/>
  <c r="N44" i="5"/>
  <c r="O44" i="5" s="1"/>
  <c r="N32" i="5"/>
  <c r="O32" i="5" s="1"/>
  <c r="P137" i="5"/>
  <c r="Q137" i="5" s="1"/>
  <c r="P141" i="5"/>
  <c r="Q141" i="5" s="1"/>
  <c r="P51" i="5"/>
  <c r="Q51" i="5" s="1"/>
  <c r="R51" i="5" s="1"/>
  <c r="S51" i="5" s="1"/>
  <c r="P95" i="5"/>
  <c r="Q95" i="5" s="1"/>
  <c r="N103" i="5"/>
  <c r="O103" i="5" s="1"/>
  <c r="P110" i="5"/>
  <c r="Q110" i="5" s="1"/>
  <c r="P158" i="5"/>
  <c r="Q158" i="5" s="1"/>
  <c r="R158" i="5" s="1"/>
  <c r="S158" i="5" s="1"/>
  <c r="N81" i="5"/>
  <c r="O81" i="5" s="1"/>
  <c r="N160" i="5"/>
  <c r="O160" i="5" s="1"/>
  <c r="N173" i="5"/>
  <c r="O173" i="5" s="1"/>
  <c r="N138" i="5"/>
  <c r="O138" i="5" s="1"/>
  <c r="N168" i="5"/>
  <c r="O168" i="5" s="1"/>
  <c r="N120" i="5"/>
  <c r="O120" i="5" s="1"/>
  <c r="N115" i="5"/>
  <c r="O115" i="5" s="1"/>
  <c r="P153" i="5"/>
  <c r="Q153" i="5" s="1"/>
  <c r="R153" i="5" s="1"/>
  <c r="S153" i="5" s="1"/>
  <c r="N124" i="5"/>
  <c r="O124" i="5" s="1"/>
  <c r="N144" i="5"/>
  <c r="O144" i="5" s="1"/>
  <c r="N79" i="5"/>
  <c r="O79" i="5" s="1"/>
  <c r="P75" i="5"/>
  <c r="Q75" i="5" s="1"/>
  <c r="R75" i="5" s="1"/>
  <c r="S75" i="5" s="1"/>
  <c r="N30" i="5"/>
  <c r="O30" i="5" s="1"/>
  <c r="N45" i="5"/>
  <c r="O45" i="5" s="1"/>
  <c r="N52" i="5"/>
  <c r="O52" i="5" s="1"/>
  <c r="N104" i="5"/>
  <c r="O104" i="5" s="1"/>
  <c r="N82" i="5"/>
  <c r="O82" i="5" s="1"/>
  <c r="N113" i="5"/>
  <c r="O113" i="5" s="1"/>
  <c r="N130" i="5"/>
  <c r="O130" i="5" s="1"/>
  <c r="N134" i="5"/>
  <c r="O134" i="5" s="1"/>
  <c r="N54" i="5"/>
  <c r="O54" i="5" s="1"/>
  <c r="P54" i="5"/>
  <c r="Q54" i="5" s="1"/>
  <c r="N97" i="5"/>
  <c r="O97" i="5" s="1"/>
  <c r="P105" i="5"/>
  <c r="Q105" i="5" s="1"/>
  <c r="N146" i="5"/>
  <c r="O146" i="5" s="1"/>
  <c r="R146" i="5" s="1"/>
  <c r="S146" i="5" s="1"/>
  <c r="N80" i="5"/>
  <c r="O80" i="5" s="1"/>
  <c r="P83" i="5"/>
  <c r="Q83" i="5" s="1"/>
  <c r="N171" i="5"/>
  <c r="O171" i="5" s="1"/>
  <c r="R171" i="5" s="1"/>
  <c r="S171" i="5" s="1"/>
  <c r="P63" i="5"/>
  <c r="Q63" i="5" s="1"/>
  <c r="N61" i="5"/>
  <c r="O61" i="5" s="1"/>
  <c r="R61" i="5" s="1"/>
  <c r="S61" i="5" s="1"/>
  <c r="N170" i="5"/>
  <c r="O170" i="5" s="1"/>
  <c r="N25" i="5"/>
  <c r="O25" i="5" s="1"/>
  <c r="P116" i="5"/>
  <c r="Q116" i="5" s="1"/>
  <c r="R116" i="5" s="1"/>
  <c r="S116" i="5" s="1"/>
  <c r="P145" i="5"/>
  <c r="Q145" i="5" s="1"/>
  <c r="P35" i="5"/>
  <c r="Q35" i="5" s="1"/>
  <c r="P42" i="5"/>
  <c r="Q42" i="5" s="1"/>
  <c r="R42" i="5" s="1"/>
  <c r="S42" i="5" s="1"/>
  <c r="P71" i="5"/>
  <c r="Q71" i="5" s="1"/>
  <c r="P76" i="5"/>
  <c r="Q76" i="5" s="1"/>
  <c r="R76" i="5" s="1"/>
  <c r="S76" i="5" s="1"/>
  <c r="N121" i="5"/>
  <c r="O121" i="5" s="1"/>
  <c r="P128" i="5"/>
  <c r="Q128" i="5" s="1"/>
  <c r="N50" i="5"/>
  <c r="O50" i="5" s="1"/>
  <c r="P94" i="5"/>
  <c r="Q94" i="5" s="1"/>
  <c r="P102" i="5"/>
  <c r="Q102" i="5" s="1"/>
  <c r="P109" i="5"/>
  <c r="Q109" i="5" s="1"/>
  <c r="R109" i="5" s="1"/>
  <c r="S109" i="5" s="1"/>
  <c r="P156" i="5"/>
  <c r="Q156" i="5" s="1"/>
  <c r="N73" i="5"/>
  <c r="O73" i="5" s="1"/>
  <c r="P91" i="5"/>
  <c r="Q91" i="5" s="1"/>
  <c r="N167" i="5"/>
  <c r="O167" i="5" s="1"/>
  <c r="N133" i="5"/>
  <c r="O133" i="5" s="1"/>
  <c r="P164" i="5"/>
  <c r="Q164" i="5" s="1"/>
  <c r="N114" i="5"/>
  <c r="O114" i="5" s="1"/>
  <c r="N58" i="5"/>
  <c r="O58" i="5" s="1"/>
  <c r="P33" i="5"/>
  <c r="Q33" i="5" s="1"/>
  <c r="R33" i="5" s="1"/>
  <c r="S33" i="5" s="1"/>
  <c r="P123" i="5"/>
  <c r="Q123" i="5" s="1"/>
  <c r="R123" i="5" s="1"/>
  <c r="S123" i="5" s="1"/>
  <c r="N139" i="5"/>
  <c r="O139" i="5" s="1"/>
  <c r="P119" i="5"/>
  <c r="Q119" i="5" s="1"/>
  <c r="R119" i="5" s="1"/>
  <c r="S119" i="5" s="1"/>
  <c r="N74" i="5"/>
  <c r="O74" i="5" s="1"/>
  <c r="P40" i="5"/>
  <c r="Q40" i="5" s="1"/>
  <c r="R40" i="5" s="1"/>
  <c r="S40" i="5" s="1"/>
  <c r="N46" i="5"/>
  <c r="O46" i="5" s="1"/>
  <c r="P56" i="5"/>
  <c r="Q56" i="5" s="1"/>
  <c r="R56" i="5" s="1"/>
  <c r="S56" i="5" s="1"/>
  <c r="P99" i="5"/>
  <c r="Q99" i="5" s="1"/>
  <c r="N107" i="5"/>
  <c r="O107" i="5" s="1"/>
  <c r="P148" i="5"/>
  <c r="Q148" i="5" s="1"/>
  <c r="N85" i="5"/>
  <c r="O85" i="5" s="1"/>
  <c r="P87" i="5"/>
  <c r="Q87" i="5" s="1"/>
  <c r="P161" i="5"/>
  <c r="Q161" i="5" s="1"/>
  <c r="P67" i="5"/>
  <c r="Q67" i="5" s="1"/>
  <c r="N66" i="5"/>
  <c r="O66" i="5" s="1"/>
  <c r="P39" i="5"/>
  <c r="Q39" i="5" s="1"/>
  <c r="P140" i="5"/>
  <c r="Q140" i="5" s="1"/>
  <c r="R140" i="5" s="1"/>
  <c r="S140" i="5" s="1"/>
  <c r="P125" i="5"/>
  <c r="Q125" i="5" s="1"/>
  <c r="P112" i="5"/>
  <c r="Q112" i="5" s="1"/>
  <c r="P77" i="5"/>
  <c r="Q77" i="5" s="1"/>
  <c r="N149" i="5"/>
  <c r="O149" i="5" s="1"/>
  <c r="P31" i="5"/>
  <c r="Q31" i="5" s="1"/>
  <c r="P38" i="5"/>
  <c r="Q38" i="5" s="1"/>
  <c r="R38" i="5" s="1"/>
  <c r="S38" i="5" s="1"/>
  <c r="N43" i="5"/>
  <c r="O43" i="5" s="1"/>
  <c r="N126" i="5"/>
  <c r="O126" i="5" s="1"/>
  <c r="R126" i="5" s="1"/>
  <c r="S126" i="5" s="1"/>
  <c r="N96" i="5"/>
  <c r="O96" i="5" s="1"/>
  <c r="N111" i="5"/>
  <c r="O111" i="5" s="1"/>
  <c r="N60" i="5"/>
  <c r="O60" i="5" s="1"/>
  <c r="N65" i="5"/>
  <c r="O65" i="5" s="1"/>
  <c r="N83" i="5"/>
  <c r="O83" i="5" s="1"/>
  <c r="N63" i="5"/>
  <c r="O63" i="5" s="1"/>
  <c r="P100" i="5"/>
  <c r="Q100" i="5" s="1"/>
  <c r="R100" i="5" s="1"/>
  <c r="S100" i="5" s="1"/>
  <c r="N150" i="5"/>
  <c r="O150" i="5" s="1"/>
  <c r="P88" i="5"/>
  <c r="Q88" i="5" s="1"/>
  <c r="N69" i="5"/>
  <c r="O69" i="5" s="1"/>
  <c r="P34" i="5"/>
  <c r="Q34" i="5" s="1"/>
  <c r="P129" i="5"/>
  <c r="Q129" i="5" s="1"/>
  <c r="P57" i="5"/>
  <c r="Q57" i="5" s="1"/>
  <c r="R57" i="5" s="1"/>
  <c r="S57" i="5" s="1"/>
  <c r="P162" i="5"/>
  <c r="Q162" i="5" s="1"/>
  <c r="N129" i="5"/>
  <c r="O129" i="5" s="1"/>
  <c r="N93" i="5"/>
  <c r="O93" i="5" s="1"/>
  <c r="N166" i="5"/>
  <c r="O166" i="5" s="1"/>
  <c r="N145" i="5"/>
  <c r="O145" i="5" s="1"/>
  <c r="N128" i="5"/>
  <c r="O128" i="5" s="1"/>
  <c r="P73" i="5"/>
  <c r="Q73" i="5" s="1"/>
  <c r="R73" i="5" s="1"/>
  <c r="S73" i="5" s="1"/>
  <c r="P114" i="5"/>
  <c r="Q114" i="5" s="1"/>
  <c r="P139" i="5"/>
  <c r="Q139" i="5" s="1"/>
  <c r="P46" i="5"/>
  <c r="Q46" i="5" s="1"/>
  <c r="P107" i="5"/>
  <c r="Q107" i="5" s="1"/>
  <c r="R107" i="5" s="1"/>
  <c r="S107" i="5" s="1"/>
  <c r="P85" i="5"/>
  <c r="Q85" i="5" s="1"/>
  <c r="N87" i="5"/>
  <c r="O87" i="5" s="1"/>
  <c r="N161" i="5"/>
  <c r="O161" i="5" s="1"/>
  <c r="N67" i="5"/>
  <c r="O67" i="5" s="1"/>
  <c r="P66" i="5"/>
  <c r="Q66" i="5" s="1"/>
  <c r="N39" i="5"/>
  <c r="O39" i="5" s="1"/>
  <c r="N125" i="5"/>
  <c r="O125" i="5" s="1"/>
  <c r="N112" i="5"/>
  <c r="O112" i="5" s="1"/>
  <c r="N77" i="5"/>
  <c r="O77" i="5" s="1"/>
  <c r="P149" i="5"/>
  <c r="Q149" i="5" s="1"/>
  <c r="R149" i="5" s="1"/>
  <c r="S149" i="5" s="1"/>
  <c r="N31" i="5"/>
  <c r="O31" i="5" s="1"/>
  <c r="P43" i="5"/>
  <c r="Q43" i="5" s="1"/>
  <c r="R88" i="5" l="1"/>
  <c r="S88" i="5" s="1"/>
  <c r="R102" i="5"/>
  <c r="S102" i="5" s="1"/>
  <c r="R170" i="5"/>
  <c r="S170" i="5" s="1"/>
  <c r="R97" i="5"/>
  <c r="S97" i="5" s="1"/>
  <c r="T97" i="5" s="1"/>
  <c r="U97" i="5" s="1"/>
  <c r="R110" i="5"/>
  <c r="S110" i="5" s="1"/>
  <c r="R141" i="5"/>
  <c r="S141" i="5" s="1"/>
  <c r="R41" i="5"/>
  <c r="S41" i="5" s="1"/>
  <c r="R174" i="5"/>
  <c r="S174" i="5" s="1"/>
  <c r="T174" i="5" s="1"/>
  <c r="U174" i="5" s="1"/>
  <c r="R29" i="5"/>
  <c r="S29" i="5" s="1"/>
  <c r="R164" i="5"/>
  <c r="S164" i="5" s="1"/>
  <c r="R80" i="5"/>
  <c r="S80" i="5" s="1"/>
  <c r="R99" i="5"/>
  <c r="S99" i="5" s="1"/>
  <c r="T99" i="5" s="1"/>
  <c r="U99" i="5" s="1"/>
  <c r="R156" i="5"/>
  <c r="S156" i="5" s="1"/>
  <c r="T156" i="5" s="1"/>
  <c r="U156" i="5" s="1"/>
  <c r="R95" i="5"/>
  <c r="S95" i="5" s="1"/>
  <c r="R101" i="5"/>
  <c r="S101" i="5" s="1"/>
  <c r="R118" i="5"/>
  <c r="S118" i="5" s="1"/>
  <c r="T118" i="5" s="1"/>
  <c r="U118" i="5" s="1"/>
  <c r="R59" i="5"/>
  <c r="S59" i="5" s="1"/>
  <c r="T59" i="5" s="1"/>
  <c r="U59" i="5" s="1"/>
  <c r="R70" i="5"/>
  <c r="S70" i="5" s="1"/>
  <c r="R159" i="5"/>
  <c r="S159" i="5" s="1"/>
  <c r="R47" i="5"/>
  <c r="S47" i="5" s="1"/>
  <c r="T47" i="5" s="1"/>
  <c r="U47" i="5" s="1"/>
  <c r="R169" i="5"/>
  <c r="S169" i="5" s="1"/>
  <c r="V169" i="5" s="1"/>
  <c r="R117" i="5"/>
  <c r="S117" i="5" s="1"/>
  <c r="R35" i="5"/>
  <c r="S35" i="5" s="1"/>
  <c r="V35" i="5" s="1"/>
  <c r="R154" i="5"/>
  <c r="S154" i="5" s="1"/>
  <c r="T154" i="5" s="1"/>
  <c r="U154" i="5" s="1"/>
  <c r="R148" i="5"/>
  <c r="S148" i="5" s="1"/>
  <c r="V148" i="5" s="1"/>
  <c r="R91" i="5"/>
  <c r="S91" i="5" s="1"/>
  <c r="R85" i="5"/>
  <c r="S85" i="5" s="1"/>
  <c r="V85" i="5" s="1"/>
  <c r="R66" i="5"/>
  <c r="S66" i="5" s="1"/>
  <c r="V66" i="5" s="1"/>
  <c r="R34" i="5"/>
  <c r="S34" i="5" s="1"/>
  <c r="R139" i="5"/>
  <c r="S139" i="5" s="1"/>
  <c r="R162" i="5"/>
  <c r="S162" i="5" s="1"/>
  <c r="V162" i="5" s="1"/>
  <c r="R94" i="5"/>
  <c r="S94" i="5" s="1"/>
  <c r="V94" i="5" s="1"/>
  <c r="R71" i="5"/>
  <c r="S71" i="5" s="1"/>
  <c r="T71" i="5" s="1"/>
  <c r="U71" i="5" s="1"/>
  <c r="R137" i="5"/>
  <c r="S137" i="5" s="1"/>
  <c r="R55" i="5"/>
  <c r="S55" i="5" s="1"/>
  <c r="T55" i="5" s="1"/>
  <c r="U55" i="5" s="1"/>
  <c r="R155" i="5"/>
  <c r="S155" i="5" s="1"/>
  <c r="T155" i="5" s="1"/>
  <c r="U155" i="5" s="1"/>
  <c r="R27" i="5"/>
  <c r="S27" i="5" s="1"/>
  <c r="V27" i="5" s="1"/>
  <c r="R89" i="5"/>
  <c r="S89" i="5" s="1"/>
  <c r="R142" i="5"/>
  <c r="S142" i="5" s="1"/>
  <c r="T142" i="5" s="1"/>
  <c r="U142" i="5" s="1"/>
  <c r="R78" i="5"/>
  <c r="S78" i="5" s="1"/>
  <c r="V78" i="5" s="1"/>
  <c r="R43" i="5"/>
  <c r="S43" i="5" s="1"/>
  <c r="T43" i="5" s="1"/>
  <c r="U43" i="5" s="1"/>
  <c r="R105" i="5"/>
  <c r="S105" i="5" s="1"/>
  <c r="R90" i="5"/>
  <c r="S90" i="5" s="1"/>
  <c r="T90" i="5" s="1"/>
  <c r="U90" i="5" s="1"/>
  <c r="R77" i="5"/>
  <c r="S77" i="5" s="1"/>
  <c r="V77" i="5" s="1"/>
  <c r="R63" i="5"/>
  <c r="S63" i="5" s="1"/>
  <c r="T63" i="5" s="1"/>
  <c r="U63" i="5" s="1"/>
  <c r="R129" i="5"/>
  <c r="S129" i="5" s="1"/>
  <c r="R151" i="5"/>
  <c r="S151" i="5" s="1"/>
  <c r="V151" i="5" s="1"/>
  <c r="R132" i="5"/>
  <c r="S132" i="5" s="1"/>
  <c r="V132" i="5" s="1"/>
  <c r="R31" i="5"/>
  <c r="S31" i="5" s="1"/>
  <c r="T31" i="5" s="1"/>
  <c r="U31" i="5" s="1"/>
  <c r="R125" i="5"/>
  <c r="S125" i="5" s="1"/>
  <c r="R67" i="5"/>
  <c r="S67" i="5" s="1"/>
  <c r="V67" i="5" s="1"/>
  <c r="T146" i="5"/>
  <c r="U146" i="5" s="1"/>
  <c r="V146" i="5"/>
  <c r="T171" i="5"/>
  <c r="U171" i="5" s="1"/>
  <c r="V171" i="5"/>
  <c r="T78" i="5"/>
  <c r="U78" i="5" s="1"/>
  <c r="T170" i="5"/>
  <c r="U170" i="5" s="1"/>
  <c r="V170" i="5"/>
  <c r="V97" i="5"/>
  <c r="T126" i="5"/>
  <c r="U126" i="5" s="1"/>
  <c r="V126" i="5"/>
  <c r="T80" i="5"/>
  <c r="U80" i="5" s="1"/>
  <c r="V80" i="5"/>
  <c r="T85" i="5"/>
  <c r="U85" i="5" s="1"/>
  <c r="R114" i="5"/>
  <c r="S114" i="5" s="1"/>
  <c r="T57" i="5"/>
  <c r="U57" i="5" s="1"/>
  <c r="V57" i="5"/>
  <c r="T88" i="5"/>
  <c r="U88" i="5" s="1"/>
  <c r="V88" i="5"/>
  <c r="T37" i="5"/>
  <c r="U37" i="5" s="1"/>
  <c r="V37" i="5"/>
  <c r="T140" i="5"/>
  <c r="U140" i="5" s="1"/>
  <c r="V140" i="5"/>
  <c r="R161" i="5"/>
  <c r="S161" i="5" s="1"/>
  <c r="T40" i="5"/>
  <c r="U40" i="5" s="1"/>
  <c r="V40" i="5"/>
  <c r="T123" i="5"/>
  <c r="U123" i="5" s="1"/>
  <c r="V123" i="5"/>
  <c r="T164" i="5"/>
  <c r="U164" i="5" s="1"/>
  <c r="V164" i="5"/>
  <c r="T76" i="5"/>
  <c r="U76" i="5" s="1"/>
  <c r="V76" i="5"/>
  <c r="R145" i="5"/>
  <c r="S145" i="5" s="1"/>
  <c r="R54" i="5"/>
  <c r="S54" i="5" s="1"/>
  <c r="T95" i="5"/>
  <c r="U95" i="5" s="1"/>
  <c r="V95" i="5"/>
  <c r="T101" i="5"/>
  <c r="U101" i="5" s="1"/>
  <c r="V101" i="5"/>
  <c r="V118" i="5"/>
  <c r="R79" i="5"/>
  <c r="S79" i="5" s="1"/>
  <c r="R115" i="5"/>
  <c r="S115" i="5" s="1"/>
  <c r="R173" i="5"/>
  <c r="S173" i="5" s="1"/>
  <c r="R84" i="5"/>
  <c r="S84" i="5" s="1"/>
  <c r="R98" i="5"/>
  <c r="S98" i="5" s="1"/>
  <c r="R127" i="5"/>
  <c r="S127" i="5" s="1"/>
  <c r="R165" i="5"/>
  <c r="S165" i="5" s="1"/>
  <c r="R93" i="5"/>
  <c r="S93" i="5" s="1"/>
  <c r="T70" i="5"/>
  <c r="U70" i="5" s="1"/>
  <c r="V70" i="5"/>
  <c r="R113" i="5"/>
  <c r="S113" i="5" s="1"/>
  <c r="R60" i="5"/>
  <c r="S60" i="5" s="1"/>
  <c r="R111" i="5"/>
  <c r="S111" i="5" s="1"/>
  <c r="R167" i="5"/>
  <c r="S167" i="5" s="1"/>
  <c r="R108" i="5"/>
  <c r="S108" i="5" s="1"/>
  <c r="R68" i="5"/>
  <c r="S68" i="5" s="1"/>
  <c r="T107" i="5"/>
  <c r="U107" i="5" s="1"/>
  <c r="V107" i="5"/>
  <c r="T73" i="5"/>
  <c r="U73" i="5" s="1"/>
  <c r="V73" i="5"/>
  <c r="T129" i="5"/>
  <c r="U129" i="5" s="1"/>
  <c r="V129" i="5"/>
  <c r="R39" i="5"/>
  <c r="S39" i="5" s="1"/>
  <c r="R87" i="5"/>
  <c r="S87" i="5" s="1"/>
  <c r="T33" i="5"/>
  <c r="U33" i="5" s="1"/>
  <c r="V33" i="5"/>
  <c r="V156" i="5"/>
  <c r="T116" i="5"/>
  <c r="U116" i="5" s="1"/>
  <c r="V116" i="5"/>
  <c r="T61" i="5"/>
  <c r="U61" i="5" s="1"/>
  <c r="V61" i="5"/>
  <c r="T75" i="5"/>
  <c r="U75" i="5" s="1"/>
  <c r="V75" i="5"/>
  <c r="T153" i="5"/>
  <c r="U153" i="5" s="1"/>
  <c r="V153" i="5"/>
  <c r="V158" i="5"/>
  <c r="T158" i="5"/>
  <c r="U158" i="5" s="1"/>
  <c r="T51" i="5"/>
  <c r="U51" i="5" s="1"/>
  <c r="V51" i="5"/>
  <c r="T135" i="5"/>
  <c r="U135" i="5" s="1"/>
  <c r="V135" i="5"/>
  <c r="R45" i="5"/>
  <c r="S45" i="5" s="1"/>
  <c r="R144" i="5"/>
  <c r="S144" i="5" s="1"/>
  <c r="R120" i="5"/>
  <c r="S120" i="5" s="1"/>
  <c r="R160" i="5"/>
  <c r="S160" i="5" s="1"/>
  <c r="R103" i="5"/>
  <c r="S103" i="5" s="1"/>
  <c r="R143" i="5"/>
  <c r="S143" i="5" s="1"/>
  <c r="R62" i="5"/>
  <c r="S62" i="5" s="1"/>
  <c r="R86" i="5"/>
  <c r="S86" i="5" s="1"/>
  <c r="T131" i="5"/>
  <c r="U131" i="5" s="1"/>
  <c r="V131" i="5"/>
  <c r="T26" i="5"/>
  <c r="U26" i="5" s="1"/>
  <c r="V26" i="5"/>
  <c r="T163" i="5"/>
  <c r="U163" i="5" s="1"/>
  <c r="V163" i="5"/>
  <c r="R104" i="5"/>
  <c r="S104" i="5" s="1"/>
  <c r="R74" i="5"/>
  <c r="S74" i="5" s="1"/>
  <c r="R58" i="5"/>
  <c r="S58" i="5" s="1"/>
  <c r="Q24" i="5"/>
  <c r="R25" i="5"/>
  <c r="R48" i="5"/>
  <c r="S48" i="5" s="1"/>
  <c r="T159" i="5"/>
  <c r="U159" i="5" s="1"/>
  <c r="V159" i="5"/>
  <c r="V90" i="5"/>
  <c r="T149" i="5"/>
  <c r="U149" i="5" s="1"/>
  <c r="V149" i="5"/>
  <c r="T162" i="5"/>
  <c r="U162" i="5" s="1"/>
  <c r="R46" i="5"/>
  <c r="S46" i="5" s="1"/>
  <c r="T100" i="5"/>
  <c r="U100" i="5" s="1"/>
  <c r="V100" i="5"/>
  <c r="T38" i="5"/>
  <c r="U38" i="5" s="1"/>
  <c r="V38" i="5"/>
  <c r="R112" i="5"/>
  <c r="S112" i="5" s="1"/>
  <c r="T56" i="5"/>
  <c r="U56" i="5" s="1"/>
  <c r="V56" i="5"/>
  <c r="T119" i="5"/>
  <c r="U119" i="5" s="1"/>
  <c r="V119" i="5"/>
  <c r="T109" i="5"/>
  <c r="U109" i="5" s="1"/>
  <c r="V109" i="5"/>
  <c r="R128" i="5"/>
  <c r="S128" i="5" s="1"/>
  <c r="T42" i="5"/>
  <c r="U42" i="5" s="1"/>
  <c r="V42" i="5"/>
  <c r="O24" i="5"/>
  <c r="T105" i="5"/>
  <c r="U105" i="5" s="1"/>
  <c r="V105" i="5"/>
  <c r="T110" i="5"/>
  <c r="U110" i="5" s="1"/>
  <c r="V110" i="5"/>
  <c r="T141" i="5"/>
  <c r="U141" i="5" s="1"/>
  <c r="V141" i="5"/>
  <c r="T41" i="5"/>
  <c r="U41" i="5" s="1"/>
  <c r="V41" i="5"/>
  <c r="T29" i="5"/>
  <c r="U29" i="5" s="1"/>
  <c r="V29" i="5"/>
  <c r="R30" i="5"/>
  <c r="S30" i="5" s="1"/>
  <c r="R124" i="5"/>
  <c r="S124" i="5" s="1"/>
  <c r="R168" i="5"/>
  <c r="S168" i="5" s="1"/>
  <c r="R81" i="5"/>
  <c r="S81" i="5" s="1"/>
  <c r="R32" i="5"/>
  <c r="S32" i="5" s="1"/>
  <c r="R122" i="5"/>
  <c r="S122" i="5" s="1"/>
  <c r="R64" i="5"/>
  <c r="S64" i="5" s="1"/>
  <c r="R147" i="5"/>
  <c r="S147" i="5" s="1"/>
  <c r="R166" i="5"/>
  <c r="S166" i="5" s="1"/>
  <c r="R65" i="5"/>
  <c r="S65" i="5" s="1"/>
  <c r="R130" i="5"/>
  <c r="S130" i="5" s="1"/>
  <c r="R82" i="5"/>
  <c r="S82" i="5" s="1"/>
  <c r="R96" i="5"/>
  <c r="S96" i="5" s="1"/>
  <c r="R50" i="5"/>
  <c r="S50" i="5" s="1"/>
  <c r="R36" i="5"/>
  <c r="S36" i="5" s="1"/>
  <c r="R72" i="5"/>
  <c r="S72" i="5" s="1"/>
  <c r="R49" i="5"/>
  <c r="S49" i="5" s="1"/>
  <c r="R150" i="5"/>
  <c r="S150" i="5" s="1"/>
  <c r="R28" i="5"/>
  <c r="S28" i="5" s="1"/>
  <c r="R92" i="5"/>
  <c r="S92" i="5" s="1"/>
  <c r="T139" i="5"/>
  <c r="U139" i="5" s="1"/>
  <c r="V139" i="5"/>
  <c r="T125" i="5"/>
  <c r="U125" i="5" s="1"/>
  <c r="V125" i="5"/>
  <c r="T67" i="5"/>
  <c r="U67" i="5" s="1"/>
  <c r="T91" i="5"/>
  <c r="U91" i="5" s="1"/>
  <c r="V91" i="5"/>
  <c r="T102" i="5"/>
  <c r="U102" i="5" s="1"/>
  <c r="V102" i="5"/>
  <c r="T35" i="5"/>
  <c r="U35" i="5" s="1"/>
  <c r="R83" i="5"/>
  <c r="S83" i="5" s="1"/>
  <c r="T169" i="5"/>
  <c r="U169" i="5" s="1"/>
  <c r="T137" i="5"/>
  <c r="U137" i="5" s="1"/>
  <c r="V137" i="5"/>
  <c r="V55" i="5"/>
  <c r="R138" i="5"/>
  <c r="S138" i="5" s="1"/>
  <c r="R44" i="5"/>
  <c r="S44" i="5" s="1"/>
  <c r="R136" i="5"/>
  <c r="S136" i="5" s="1"/>
  <c r="R172" i="5"/>
  <c r="S172" i="5" s="1"/>
  <c r="R106" i="5"/>
  <c r="S106" i="5" s="1"/>
  <c r="R157" i="5"/>
  <c r="S157" i="5" s="1"/>
  <c r="T89" i="5"/>
  <c r="U89" i="5" s="1"/>
  <c r="V89" i="5"/>
  <c r="R134" i="5"/>
  <c r="S134" i="5" s="1"/>
  <c r="V142" i="5"/>
  <c r="R52" i="5"/>
  <c r="S52" i="5" s="1"/>
  <c r="R133" i="5"/>
  <c r="S133" i="5" s="1"/>
  <c r="R121" i="5"/>
  <c r="S121" i="5" s="1"/>
  <c r="R152" i="5"/>
  <c r="S152" i="5" s="1"/>
  <c r="T117" i="5"/>
  <c r="U117" i="5" s="1"/>
  <c r="V117" i="5"/>
  <c r="R69" i="5"/>
  <c r="S69" i="5" s="1"/>
  <c r="T53" i="5"/>
  <c r="U53" i="5" s="1"/>
  <c r="V53" i="5"/>
  <c r="T151" i="5"/>
  <c r="U151" i="5" s="1"/>
  <c r="V174" i="5" l="1"/>
  <c r="V154" i="5"/>
  <c r="V99" i="5"/>
  <c r="V47" i="5"/>
  <c r="W47" i="5" s="1"/>
  <c r="V59" i="5"/>
  <c r="T148" i="5"/>
  <c r="U148" i="5" s="1"/>
  <c r="C19" i="4"/>
  <c r="V71" i="5"/>
  <c r="X71" i="5" s="1"/>
  <c r="T27" i="5"/>
  <c r="U27" i="5" s="1"/>
  <c r="V63" i="5"/>
  <c r="W63" i="5" s="1"/>
  <c r="T66" i="5"/>
  <c r="U66" i="5" s="1"/>
  <c r="T132" i="5"/>
  <c r="U132" i="5" s="1"/>
  <c r="T94" i="5"/>
  <c r="U94" i="5" s="1"/>
  <c r="T77" i="5"/>
  <c r="U77" i="5" s="1"/>
  <c r="V155" i="5"/>
  <c r="W155" i="5" s="1"/>
  <c r="V43" i="5"/>
  <c r="W43" i="5" s="1"/>
  <c r="V31" i="5"/>
  <c r="X31" i="5" s="1"/>
  <c r="T121" i="5"/>
  <c r="U121" i="5" s="1"/>
  <c r="V121" i="5"/>
  <c r="X89" i="5"/>
  <c r="W89" i="5"/>
  <c r="T172" i="5"/>
  <c r="U172" i="5" s="1"/>
  <c r="V172" i="5"/>
  <c r="T83" i="5"/>
  <c r="U83" i="5" s="1"/>
  <c r="V83" i="5"/>
  <c r="X139" i="5"/>
  <c r="W139" i="5"/>
  <c r="T50" i="5"/>
  <c r="U50" i="5" s="1"/>
  <c r="V50" i="5"/>
  <c r="T124" i="5"/>
  <c r="U124" i="5" s="1"/>
  <c r="V124" i="5"/>
  <c r="X132" i="5"/>
  <c r="W132" i="5"/>
  <c r="T69" i="5"/>
  <c r="U69" i="5" s="1"/>
  <c r="V69" i="5"/>
  <c r="W117" i="5"/>
  <c r="X117" i="5"/>
  <c r="T133" i="5"/>
  <c r="U133" i="5" s="1"/>
  <c r="V133" i="5"/>
  <c r="X142" i="5"/>
  <c r="W142" i="5"/>
  <c r="T136" i="5"/>
  <c r="U136" i="5" s="1"/>
  <c r="V136" i="5"/>
  <c r="W55" i="5"/>
  <c r="X55" i="5"/>
  <c r="W137" i="5"/>
  <c r="X137" i="5"/>
  <c r="W102" i="5"/>
  <c r="X102" i="5"/>
  <c r="W91" i="5"/>
  <c r="X91" i="5"/>
  <c r="T49" i="5"/>
  <c r="U49" i="5" s="1"/>
  <c r="V49" i="5"/>
  <c r="T96" i="5"/>
  <c r="U96" i="5" s="1"/>
  <c r="V96" i="5"/>
  <c r="T166" i="5"/>
  <c r="U166" i="5" s="1"/>
  <c r="V166" i="5"/>
  <c r="T32" i="5"/>
  <c r="U32" i="5" s="1"/>
  <c r="V32" i="5"/>
  <c r="T30" i="5"/>
  <c r="U30" i="5" s="1"/>
  <c r="V30" i="5"/>
  <c r="W29" i="5"/>
  <c r="X29" i="5"/>
  <c r="R24" i="5"/>
  <c r="S25" i="5"/>
  <c r="T104" i="5"/>
  <c r="U104" i="5" s="1"/>
  <c r="V104" i="5"/>
  <c r="X26" i="5"/>
  <c r="W26" i="5"/>
  <c r="T62" i="5"/>
  <c r="U62" i="5" s="1"/>
  <c r="V62" i="5"/>
  <c r="T120" i="5"/>
  <c r="U120" i="5" s="1"/>
  <c r="V120" i="5"/>
  <c r="W158" i="5"/>
  <c r="X158" i="5"/>
  <c r="X153" i="5"/>
  <c r="W153" i="5"/>
  <c r="X75" i="5"/>
  <c r="W75" i="5"/>
  <c r="W61" i="5"/>
  <c r="X61" i="5"/>
  <c r="X156" i="5"/>
  <c r="W156" i="5"/>
  <c r="T87" i="5"/>
  <c r="U87" i="5" s="1"/>
  <c r="V87" i="5"/>
  <c r="X107" i="5"/>
  <c r="W107" i="5"/>
  <c r="X43" i="5"/>
  <c r="T167" i="5"/>
  <c r="U167" i="5" s="1"/>
  <c r="V167" i="5"/>
  <c r="T93" i="5"/>
  <c r="U93" i="5" s="1"/>
  <c r="V93" i="5"/>
  <c r="T84" i="5"/>
  <c r="U84" i="5" s="1"/>
  <c r="V84" i="5"/>
  <c r="X101" i="5"/>
  <c r="W101" i="5"/>
  <c r="W95" i="5"/>
  <c r="X95" i="5"/>
  <c r="W164" i="5"/>
  <c r="X164" i="5"/>
  <c r="W37" i="5"/>
  <c r="X37" i="5"/>
  <c r="X88" i="5"/>
  <c r="W88" i="5"/>
  <c r="W66" i="5"/>
  <c r="X66" i="5"/>
  <c r="X170" i="5"/>
  <c r="W170" i="5"/>
  <c r="T52" i="5"/>
  <c r="U52" i="5" s="1"/>
  <c r="V52" i="5"/>
  <c r="W154" i="5"/>
  <c r="X154" i="5"/>
  <c r="T157" i="5"/>
  <c r="U157" i="5" s="1"/>
  <c r="V157" i="5"/>
  <c r="W169" i="5"/>
  <c r="X169" i="5"/>
  <c r="X148" i="5"/>
  <c r="W148" i="5"/>
  <c r="T92" i="5"/>
  <c r="U92" i="5" s="1"/>
  <c r="V92" i="5"/>
  <c r="T72" i="5"/>
  <c r="U72" i="5" s="1"/>
  <c r="V72" i="5"/>
  <c r="T82" i="5"/>
  <c r="U82" i="5" s="1"/>
  <c r="V82" i="5"/>
  <c r="T147" i="5"/>
  <c r="U147" i="5" s="1"/>
  <c r="V147" i="5"/>
  <c r="T81" i="5"/>
  <c r="U81" i="5" s="1"/>
  <c r="V81" i="5"/>
  <c r="X174" i="5"/>
  <c r="W174" i="5"/>
  <c r="X41" i="5"/>
  <c r="W41" i="5"/>
  <c r="X42" i="5"/>
  <c r="W42" i="5"/>
  <c r="X38" i="5"/>
  <c r="W38" i="5"/>
  <c r="T34" i="5"/>
  <c r="U34" i="5" s="1"/>
  <c r="V34" i="5"/>
  <c r="W131" i="5"/>
  <c r="X131" i="5"/>
  <c r="T143" i="5"/>
  <c r="U143" i="5" s="1"/>
  <c r="V143" i="5"/>
  <c r="T144" i="5"/>
  <c r="U144" i="5" s="1"/>
  <c r="V144" i="5"/>
  <c r="W135" i="5"/>
  <c r="X135" i="5"/>
  <c r="W33" i="5"/>
  <c r="X33" i="5"/>
  <c r="T39" i="5"/>
  <c r="U39" i="5" s="1"/>
  <c r="V39" i="5"/>
  <c r="X77" i="5"/>
  <c r="W77" i="5"/>
  <c r="T111" i="5"/>
  <c r="U111" i="5" s="1"/>
  <c r="V111" i="5"/>
  <c r="T165" i="5"/>
  <c r="U165" i="5" s="1"/>
  <c r="V165" i="5"/>
  <c r="T173" i="5"/>
  <c r="U173" i="5" s="1"/>
  <c r="V173" i="5"/>
  <c r="W123" i="5"/>
  <c r="X123" i="5"/>
  <c r="W40" i="5"/>
  <c r="X40" i="5"/>
  <c r="W57" i="5"/>
  <c r="X57" i="5"/>
  <c r="W80" i="5"/>
  <c r="X80" i="5"/>
  <c r="X78" i="5"/>
  <c r="W78" i="5"/>
  <c r="X151" i="5"/>
  <c r="W151" i="5"/>
  <c r="T44" i="5"/>
  <c r="U44" i="5" s="1"/>
  <c r="V44" i="5"/>
  <c r="T112" i="5"/>
  <c r="U112" i="5" s="1"/>
  <c r="V112" i="5"/>
  <c r="W90" i="5"/>
  <c r="X90" i="5"/>
  <c r="X159" i="5"/>
  <c r="W159" i="5"/>
  <c r="X53" i="5"/>
  <c r="W53" i="5"/>
  <c r="T152" i="5"/>
  <c r="U152" i="5" s="1"/>
  <c r="V152" i="5"/>
  <c r="T106" i="5"/>
  <c r="U106" i="5" s="1"/>
  <c r="V106" i="5"/>
  <c r="T138" i="5"/>
  <c r="U138" i="5" s="1"/>
  <c r="V138" i="5"/>
  <c r="W27" i="5"/>
  <c r="X27" i="5"/>
  <c r="X67" i="5"/>
  <c r="W67" i="5"/>
  <c r="T28" i="5"/>
  <c r="U28" i="5" s="1"/>
  <c r="V28" i="5"/>
  <c r="T36" i="5"/>
  <c r="U36" i="5" s="1"/>
  <c r="V36" i="5"/>
  <c r="T130" i="5"/>
  <c r="U130" i="5" s="1"/>
  <c r="V130" i="5"/>
  <c r="T64" i="5"/>
  <c r="U64" i="5" s="1"/>
  <c r="V64" i="5"/>
  <c r="T168" i="5"/>
  <c r="U168" i="5" s="1"/>
  <c r="V168" i="5"/>
  <c r="X141" i="5"/>
  <c r="W141" i="5"/>
  <c r="X110" i="5"/>
  <c r="W110" i="5"/>
  <c r="X100" i="5"/>
  <c r="W100" i="5"/>
  <c r="T46" i="5"/>
  <c r="U46" i="5" s="1"/>
  <c r="V46" i="5"/>
  <c r="W162" i="5"/>
  <c r="X162" i="5"/>
  <c r="T58" i="5"/>
  <c r="U58" i="5" s="1"/>
  <c r="V58" i="5"/>
  <c r="T103" i="5"/>
  <c r="U103" i="5" s="1"/>
  <c r="V103" i="5"/>
  <c r="T45" i="5"/>
  <c r="U45" i="5" s="1"/>
  <c r="V45" i="5"/>
  <c r="W51" i="5"/>
  <c r="X51" i="5"/>
  <c r="W116" i="5"/>
  <c r="X116" i="5"/>
  <c r="X99" i="5"/>
  <c r="W99" i="5"/>
  <c r="X129" i="5"/>
  <c r="W129" i="5"/>
  <c r="T68" i="5"/>
  <c r="U68" i="5" s="1"/>
  <c r="V68" i="5"/>
  <c r="T60" i="5"/>
  <c r="U60" i="5" s="1"/>
  <c r="V60" i="5"/>
  <c r="W70" i="5"/>
  <c r="X70" i="5"/>
  <c r="T127" i="5"/>
  <c r="U127" i="5" s="1"/>
  <c r="V127" i="5"/>
  <c r="T115" i="5"/>
  <c r="U115" i="5" s="1"/>
  <c r="V115" i="5"/>
  <c r="W59" i="5"/>
  <c r="X59" i="5"/>
  <c r="T54" i="5"/>
  <c r="U54" i="5" s="1"/>
  <c r="V54" i="5"/>
  <c r="W76" i="5"/>
  <c r="X76" i="5"/>
  <c r="W126" i="5"/>
  <c r="X126" i="5"/>
  <c r="X171" i="5"/>
  <c r="W171" i="5"/>
  <c r="X146" i="5"/>
  <c r="W146" i="5"/>
  <c r="T134" i="5"/>
  <c r="U134" i="5" s="1"/>
  <c r="V134" i="5"/>
  <c r="X35" i="5"/>
  <c r="W35" i="5"/>
  <c r="W125" i="5"/>
  <c r="X125" i="5"/>
  <c r="T150" i="5"/>
  <c r="U150" i="5" s="1"/>
  <c r="V150" i="5"/>
  <c r="T65" i="5"/>
  <c r="U65" i="5" s="1"/>
  <c r="V65" i="5"/>
  <c r="T122" i="5"/>
  <c r="U122" i="5" s="1"/>
  <c r="V122" i="5"/>
  <c r="W105" i="5"/>
  <c r="X105" i="5"/>
  <c r="T128" i="5"/>
  <c r="U128" i="5" s="1"/>
  <c r="V128" i="5"/>
  <c r="X109" i="5"/>
  <c r="W109" i="5"/>
  <c r="W119" i="5"/>
  <c r="X119" i="5"/>
  <c r="X56" i="5"/>
  <c r="W56" i="5"/>
  <c r="X149" i="5"/>
  <c r="W149" i="5"/>
  <c r="T48" i="5"/>
  <c r="U48" i="5" s="1"/>
  <c r="V48" i="5"/>
  <c r="T74" i="5"/>
  <c r="U74" i="5" s="1"/>
  <c r="V74" i="5"/>
  <c r="X163" i="5"/>
  <c r="W163" i="5"/>
  <c r="T86" i="5"/>
  <c r="U86" i="5" s="1"/>
  <c r="V86" i="5"/>
  <c r="T160" i="5"/>
  <c r="U160" i="5" s="1"/>
  <c r="V160" i="5"/>
  <c r="W73" i="5"/>
  <c r="X73" i="5"/>
  <c r="T108" i="5"/>
  <c r="U108" i="5" s="1"/>
  <c r="V108" i="5"/>
  <c r="T113" i="5"/>
  <c r="U113" i="5" s="1"/>
  <c r="V113" i="5"/>
  <c r="T98" i="5"/>
  <c r="U98" i="5" s="1"/>
  <c r="V98" i="5"/>
  <c r="T79" i="5"/>
  <c r="U79" i="5" s="1"/>
  <c r="V79" i="5"/>
  <c r="X118" i="5"/>
  <c r="W118" i="5"/>
  <c r="T145" i="5"/>
  <c r="U145" i="5" s="1"/>
  <c r="V145" i="5"/>
  <c r="W94" i="5"/>
  <c r="X94" i="5"/>
  <c r="T161" i="5"/>
  <c r="U161" i="5" s="1"/>
  <c r="V161" i="5"/>
  <c r="W140" i="5"/>
  <c r="X140" i="5"/>
  <c r="T114" i="5"/>
  <c r="U114" i="5" s="1"/>
  <c r="V114" i="5"/>
  <c r="W85" i="5"/>
  <c r="X85" i="5"/>
  <c r="W97" i="5"/>
  <c r="X97" i="5"/>
  <c r="X47" i="5" l="1"/>
  <c r="W71" i="5"/>
  <c r="Y73" i="5"/>
  <c r="Y105" i="5"/>
  <c r="D90" i="8" s="1"/>
  <c r="Y125" i="5"/>
  <c r="AE125" i="5" s="1"/>
  <c r="Y70" i="5"/>
  <c r="D55" i="8" s="1"/>
  <c r="W31" i="5"/>
  <c r="Y131" i="5"/>
  <c r="D116" i="8" s="1"/>
  <c r="Y154" i="5"/>
  <c r="AE154" i="5" s="1"/>
  <c r="Y164" i="5"/>
  <c r="Z164" i="5" s="1"/>
  <c r="X63" i="5"/>
  <c r="Y63" i="5" s="1"/>
  <c r="X155" i="5"/>
  <c r="Y155" i="5" s="1"/>
  <c r="Y118" i="5"/>
  <c r="Z118" i="5" s="1"/>
  <c r="Y146" i="5"/>
  <c r="Z146" i="5" s="1"/>
  <c r="Y76" i="5"/>
  <c r="Y129" i="5"/>
  <c r="AE129" i="5" s="1"/>
  <c r="Y53" i="5"/>
  <c r="AE53" i="5" s="1"/>
  <c r="Y77" i="5"/>
  <c r="Z77" i="5" s="1"/>
  <c r="Y42" i="5"/>
  <c r="Y174" i="5"/>
  <c r="D159" i="8" s="1"/>
  <c r="Y107" i="5"/>
  <c r="AE107" i="5" s="1"/>
  <c r="Y91" i="5"/>
  <c r="AE91" i="5" s="1"/>
  <c r="Y117" i="5"/>
  <c r="Y171" i="5"/>
  <c r="Z171" i="5" s="1"/>
  <c r="Y99" i="5"/>
  <c r="AE99" i="5" s="1"/>
  <c r="Y67" i="5"/>
  <c r="Z67" i="5" s="1"/>
  <c r="Y159" i="5"/>
  <c r="Y38" i="5"/>
  <c r="AE38" i="5" s="1"/>
  <c r="Y41" i="5"/>
  <c r="Z41" i="5" s="1"/>
  <c r="Y43" i="5"/>
  <c r="AA43" i="5" s="1"/>
  <c r="AC43" i="5" s="1"/>
  <c r="Y148" i="5"/>
  <c r="Y137" i="5"/>
  <c r="Z137" i="5" s="1"/>
  <c r="Y140" i="5"/>
  <c r="Z140" i="5" s="1"/>
  <c r="Y94" i="5"/>
  <c r="AA94" i="5" s="1"/>
  <c r="AC94" i="5" s="1"/>
  <c r="Y71" i="5"/>
  <c r="Y57" i="5"/>
  <c r="D42" i="8" s="1"/>
  <c r="Y123" i="5"/>
  <c r="D108" i="8" s="1"/>
  <c r="Y33" i="5"/>
  <c r="AE33" i="5" s="1"/>
  <c r="Y66" i="5"/>
  <c r="Y37" i="5"/>
  <c r="D22" i="8" s="1"/>
  <c r="Y158" i="5"/>
  <c r="AE158" i="5" s="1"/>
  <c r="Y85" i="5"/>
  <c r="W114" i="5"/>
  <c r="X114" i="5"/>
  <c r="W98" i="5"/>
  <c r="X98" i="5"/>
  <c r="X86" i="5"/>
  <c r="W86" i="5"/>
  <c r="Y86" i="5" s="1"/>
  <c r="W48" i="5"/>
  <c r="X48" i="5"/>
  <c r="Y56" i="5"/>
  <c r="Y109" i="5"/>
  <c r="W128" i="5"/>
  <c r="X128" i="5"/>
  <c r="W150" i="5"/>
  <c r="X150" i="5"/>
  <c r="Y35" i="5"/>
  <c r="Y126" i="5"/>
  <c r="W54" i="5"/>
  <c r="X54" i="5"/>
  <c r="X60" i="5"/>
  <c r="W60" i="5"/>
  <c r="Y116" i="5"/>
  <c r="Y100" i="5"/>
  <c r="Y141" i="5"/>
  <c r="W36" i="5"/>
  <c r="Y36" i="5" s="1"/>
  <c r="X36" i="5"/>
  <c r="Y151" i="5"/>
  <c r="Y80" i="5"/>
  <c r="Y40" i="5"/>
  <c r="Y135" i="5"/>
  <c r="X144" i="5"/>
  <c r="W144" i="5"/>
  <c r="X143" i="5"/>
  <c r="W143" i="5"/>
  <c r="W81" i="5"/>
  <c r="X81" i="5"/>
  <c r="X147" i="5"/>
  <c r="W147" i="5"/>
  <c r="X52" i="5"/>
  <c r="W52" i="5"/>
  <c r="Y95" i="5"/>
  <c r="X87" i="5"/>
  <c r="W87" i="5"/>
  <c r="Y87" i="5" s="1"/>
  <c r="Y61" i="5"/>
  <c r="Y153" i="5"/>
  <c r="W62" i="5"/>
  <c r="X62" i="5"/>
  <c r="Y29" i="5"/>
  <c r="X30" i="5"/>
  <c r="W30" i="5"/>
  <c r="X32" i="5"/>
  <c r="W32" i="5"/>
  <c r="Y102" i="5"/>
  <c r="Y55" i="5"/>
  <c r="W136" i="5"/>
  <c r="X136" i="5"/>
  <c r="X69" i="5"/>
  <c r="W69" i="5"/>
  <c r="W50" i="5"/>
  <c r="X50" i="5"/>
  <c r="Y31" i="5"/>
  <c r="W172" i="5"/>
  <c r="X172" i="5"/>
  <c r="X145" i="5"/>
  <c r="W145" i="5"/>
  <c r="X113" i="5"/>
  <c r="W113" i="5"/>
  <c r="Z73" i="5"/>
  <c r="D58" i="8"/>
  <c r="AA73" i="5"/>
  <c r="AC73" i="5" s="1"/>
  <c r="AE73" i="5"/>
  <c r="X134" i="5"/>
  <c r="W134" i="5"/>
  <c r="W68" i="5"/>
  <c r="X68" i="5"/>
  <c r="W168" i="5"/>
  <c r="X168" i="5"/>
  <c r="X28" i="5"/>
  <c r="W28" i="5"/>
  <c r="X112" i="5"/>
  <c r="W112" i="5"/>
  <c r="W82" i="5"/>
  <c r="X82" i="5"/>
  <c r="W72" i="5"/>
  <c r="X72" i="5"/>
  <c r="X92" i="5"/>
  <c r="W92" i="5"/>
  <c r="Z66" i="5"/>
  <c r="D51" i="8"/>
  <c r="AA66" i="5"/>
  <c r="AC66" i="5" s="1"/>
  <c r="AE66" i="5"/>
  <c r="V25" i="5"/>
  <c r="T25" i="5"/>
  <c r="W166" i="5"/>
  <c r="X166" i="5"/>
  <c r="AA117" i="5"/>
  <c r="AC117" i="5" s="1"/>
  <c r="Z117" i="5"/>
  <c r="D102" i="8"/>
  <c r="AE117" i="5"/>
  <c r="W83" i="5"/>
  <c r="X83" i="5"/>
  <c r="Y97" i="5"/>
  <c r="W161" i="5"/>
  <c r="X161" i="5"/>
  <c r="X108" i="5"/>
  <c r="W108" i="5"/>
  <c r="Y163" i="5"/>
  <c r="Y149" i="5"/>
  <c r="Y119" i="5"/>
  <c r="W122" i="5"/>
  <c r="X122" i="5"/>
  <c r="Y47" i="5"/>
  <c r="Y59" i="5"/>
  <c r="X115" i="5"/>
  <c r="W115" i="5"/>
  <c r="W127" i="5"/>
  <c r="X127" i="5"/>
  <c r="Y51" i="5"/>
  <c r="X45" i="5"/>
  <c r="W45" i="5"/>
  <c r="X103" i="5"/>
  <c r="W103" i="5"/>
  <c r="Y162" i="5"/>
  <c r="X46" i="5"/>
  <c r="W46" i="5"/>
  <c r="Y110" i="5"/>
  <c r="W64" i="5"/>
  <c r="X64" i="5"/>
  <c r="Y27" i="5"/>
  <c r="X138" i="5"/>
  <c r="W138" i="5"/>
  <c r="Y90" i="5"/>
  <c r="W44" i="5"/>
  <c r="X44" i="5"/>
  <c r="Y78" i="5"/>
  <c r="W39" i="5"/>
  <c r="X39" i="5"/>
  <c r="Y169" i="5"/>
  <c r="X157" i="5"/>
  <c r="W157" i="5"/>
  <c r="Y170" i="5"/>
  <c r="Y88" i="5"/>
  <c r="Y101" i="5"/>
  <c r="W84" i="5"/>
  <c r="X84" i="5"/>
  <c r="W93" i="5"/>
  <c r="X93" i="5"/>
  <c r="Y156" i="5"/>
  <c r="Y75" i="5"/>
  <c r="Y26" i="5"/>
  <c r="W96" i="5"/>
  <c r="X96" i="5"/>
  <c r="Y142" i="5"/>
  <c r="X133" i="5"/>
  <c r="W133" i="5"/>
  <c r="Y132" i="5"/>
  <c r="Y139" i="5"/>
  <c r="Y89" i="5"/>
  <c r="W121" i="5"/>
  <c r="X121" i="5"/>
  <c r="X79" i="5"/>
  <c r="W79" i="5"/>
  <c r="Z71" i="5"/>
  <c r="D56" i="8"/>
  <c r="AA71" i="5"/>
  <c r="AC71" i="5" s="1"/>
  <c r="AE71" i="5"/>
  <c r="W160" i="5"/>
  <c r="X160" i="5"/>
  <c r="X74" i="5"/>
  <c r="W74" i="5"/>
  <c r="X65" i="5"/>
  <c r="W65" i="5"/>
  <c r="Z76" i="5"/>
  <c r="D61" i="8"/>
  <c r="AA76" i="5"/>
  <c r="AC76" i="5" s="1"/>
  <c r="AE76" i="5"/>
  <c r="X58" i="5"/>
  <c r="W58" i="5"/>
  <c r="W130" i="5"/>
  <c r="X130" i="5"/>
  <c r="X106" i="5"/>
  <c r="W106" i="5"/>
  <c r="W152" i="5"/>
  <c r="X152" i="5"/>
  <c r="Z159" i="5"/>
  <c r="D144" i="8"/>
  <c r="AA159" i="5"/>
  <c r="AC159" i="5" s="1"/>
  <c r="AE159" i="5"/>
  <c r="W173" i="5"/>
  <c r="X173" i="5"/>
  <c r="W165" i="5"/>
  <c r="X165" i="5"/>
  <c r="X111" i="5"/>
  <c r="W111" i="5"/>
  <c r="C20" i="4"/>
  <c r="W34" i="5"/>
  <c r="X34" i="5"/>
  <c r="D27" i="8"/>
  <c r="AA42" i="5"/>
  <c r="AC42" i="5" s="1"/>
  <c r="Z42" i="5"/>
  <c r="AE42" i="5"/>
  <c r="AA148" i="5"/>
  <c r="AC148" i="5" s="1"/>
  <c r="Z148" i="5"/>
  <c r="D133" i="8"/>
  <c r="AE148" i="5"/>
  <c r="X167" i="5"/>
  <c r="W167" i="5"/>
  <c r="X120" i="5"/>
  <c r="W120" i="5"/>
  <c r="W104" i="5"/>
  <c r="X104" i="5"/>
  <c r="W49" i="5"/>
  <c r="X49" i="5"/>
  <c r="X124" i="5"/>
  <c r="W124" i="5"/>
  <c r="AE131" i="5" l="1"/>
  <c r="AE105" i="5"/>
  <c r="AA105" i="5"/>
  <c r="AC105" i="5" s="1"/>
  <c r="AA131" i="5"/>
  <c r="AC131" i="5" s="1"/>
  <c r="G116" i="8" s="1"/>
  <c r="AA57" i="5"/>
  <c r="AC57" i="5" s="1"/>
  <c r="Z131" i="5"/>
  <c r="Z105" i="5"/>
  <c r="Z94" i="5"/>
  <c r="AE41" i="5"/>
  <c r="AA154" i="5"/>
  <c r="AC154" i="5" s="1"/>
  <c r="AA125" i="5"/>
  <c r="AC125" i="5" s="1"/>
  <c r="Z154" i="5"/>
  <c r="D110" i="8"/>
  <c r="AE140" i="5"/>
  <c r="AG140" i="5" s="1"/>
  <c r="AA123" i="5"/>
  <c r="AC123" i="5" s="1"/>
  <c r="Y58" i="5"/>
  <c r="AA58" i="5" s="1"/>
  <c r="AC58" i="5" s="1"/>
  <c r="D38" i="8"/>
  <c r="AA70" i="5"/>
  <c r="AC70" i="5" s="1"/>
  <c r="AD70" i="5" s="1"/>
  <c r="AA158" i="5"/>
  <c r="AC158" i="5" s="1"/>
  <c r="G143" i="8" s="1"/>
  <c r="AE164" i="5"/>
  <c r="AG164" i="5" s="1"/>
  <c r="AE146" i="5"/>
  <c r="AF146" i="5" s="1"/>
  <c r="Z125" i="5"/>
  <c r="AA91" i="5"/>
  <c r="AC91" i="5" s="1"/>
  <c r="AD91" i="5" s="1"/>
  <c r="D139" i="8"/>
  <c r="AE77" i="5"/>
  <c r="AF77" i="5" s="1"/>
  <c r="AA99" i="5"/>
  <c r="AC99" i="5" s="1"/>
  <c r="AD99" i="5" s="1"/>
  <c r="D92" i="8"/>
  <c r="AE118" i="5"/>
  <c r="AG118" i="5" s="1"/>
  <c r="D149" i="8"/>
  <c r="D131" i="8"/>
  <c r="D76" i="8"/>
  <c r="AA77" i="5"/>
  <c r="AC77" i="5" s="1"/>
  <c r="AD77" i="5" s="1"/>
  <c r="Z70" i="5"/>
  <c r="AA164" i="5"/>
  <c r="AC164" i="5" s="1"/>
  <c r="G149" i="8" s="1"/>
  <c r="AA146" i="5"/>
  <c r="AC146" i="5" s="1"/>
  <c r="AD146" i="5" s="1"/>
  <c r="Z91" i="5"/>
  <c r="D62" i="8"/>
  <c r="AE70" i="5"/>
  <c r="AF70" i="5" s="1"/>
  <c r="Y111" i="5"/>
  <c r="Z111" i="5" s="1"/>
  <c r="AE67" i="5"/>
  <c r="AF67" i="5" s="1"/>
  <c r="Z43" i="5"/>
  <c r="D18" i="8"/>
  <c r="Z63" i="5"/>
  <c r="D48" i="8"/>
  <c r="AE63" i="5"/>
  <c r="AF63" i="5" s="1"/>
  <c r="AA63" i="5"/>
  <c r="AC63" i="5" s="1"/>
  <c r="AD63" i="5" s="1"/>
  <c r="D143" i="8"/>
  <c r="Z107" i="5"/>
  <c r="Z123" i="5"/>
  <c r="D103" i="8"/>
  <c r="AA140" i="5"/>
  <c r="AC140" i="5" s="1"/>
  <c r="AA41" i="5"/>
  <c r="AC41" i="5" s="1"/>
  <c r="AD41" i="5" s="1"/>
  <c r="Z53" i="5"/>
  <c r="D84" i="8"/>
  <c r="Y172" i="5"/>
  <c r="AA172" i="5" s="1"/>
  <c r="AC172" i="5" s="1"/>
  <c r="Y50" i="5"/>
  <c r="AA50" i="5" s="1"/>
  <c r="AC50" i="5" s="1"/>
  <c r="Y136" i="5"/>
  <c r="Z136" i="5" s="1"/>
  <c r="Y81" i="5"/>
  <c r="AE81" i="5" s="1"/>
  <c r="AE123" i="5"/>
  <c r="AA118" i="5"/>
  <c r="AC118" i="5" s="1"/>
  <c r="G103" i="8" s="1"/>
  <c r="D125" i="8"/>
  <c r="D26" i="8"/>
  <c r="AA53" i="5"/>
  <c r="AC53" i="5" s="1"/>
  <c r="Z99" i="5"/>
  <c r="Z158" i="5"/>
  <c r="AA107" i="5"/>
  <c r="AC107" i="5" s="1"/>
  <c r="AD107" i="5" s="1"/>
  <c r="Y60" i="5"/>
  <c r="D45" i="8" s="1"/>
  <c r="Y128" i="5"/>
  <c r="AE128" i="5" s="1"/>
  <c r="AE137" i="5"/>
  <c r="AG137" i="5" s="1"/>
  <c r="Y104" i="5"/>
  <c r="AE104" i="5" s="1"/>
  <c r="D23" i="8"/>
  <c r="Z174" i="5"/>
  <c r="AA129" i="5"/>
  <c r="AC129" i="5" s="1"/>
  <c r="AD129" i="5" s="1"/>
  <c r="Z37" i="5"/>
  <c r="AE171" i="5"/>
  <c r="AE174" i="5"/>
  <c r="AG174" i="5" s="1"/>
  <c r="Z57" i="5"/>
  <c r="D114" i="8"/>
  <c r="Y79" i="5"/>
  <c r="AA79" i="5" s="1"/>
  <c r="AC79" i="5" s="1"/>
  <c r="D122" i="8"/>
  <c r="AE37" i="5"/>
  <c r="AG37" i="5" s="1"/>
  <c r="AA38" i="5"/>
  <c r="AC38" i="5" s="1"/>
  <c r="AD38" i="5" s="1"/>
  <c r="AA171" i="5"/>
  <c r="AC171" i="5" s="1"/>
  <c r="G156" i="8" s="1"/>
  <c r="AA174" i="5"/>
  <c r="AC174" i="5" s="1"/>
  <c r="G159" i="8" s="1"/>
  <c r="AE57" i="5"/>
  <c r="AF57" i="5" s="1"/>
  <c r="Z129" i="5"/>
  <c r="AA137" i="5"/>
  <c r="AC137" i="5" s="1"/>
  <c r="AD137" i="5" s="1"/>
  <c r="AA37" i="5"/>
  <c r="AC37" i="5" s="1"/>
  <c r="G22" i="8" s="1"/>
  <c r="Z38" i="5"/>
  <c r="D156" i="8"/>
  <c r="Y49" i="5"/>
  <c r="AA49" i="5" s="1"/>
  <c r="AC49" i="5" s="1"/>
  <c r="Y167" i="5"/>
  <c r="D152" i="8" s="1"/>
  <c r="AA67" i="5"/>
  <c r="AC67" i="5" s="1"/>
  <c r="AD67" i="5" s="1"/>
  <c r="Y160" i="5"/>
  <c r="Z160" i="5" s="1"/>
  <c r="Y96" i="5"/>
  <c r="D81" i="8" s="1"/>
  <c r="Y64" i="5"/>
  <c r="AA64" i="5" s="1"/>
  <c r="AC64" i="5" s="1"/>
  <c r="AE43" i="5"/>
  <c r="AG43" i="5" s="1"/>
  <c r="Y92" i="5"/>
  <c r="D77" i="8" s="1"/>
  <c r="Z33" i="5"/>
  <c r="AE94" i="5"/>
  <c r="AG94" i="5" s="1"/>
  <c r="D28" i="8"/>
  <c r="AA33" i="5"/>
  <c r="AC33" i="5" s="1"/>
  <c r="AD33" i="5" s="1"/>
  <c r="D79" i="8"/>
  <c r="D52" i="8"/>
  <c r="Y84" i="5"/>
  <c r="D69" i="8" s="1"/>
  <c r="Y46" i="5"/>
  <c r="D31" i="8" s="1"/>
  <c r="Y127" i="5"/>
  <c r="AA127" i="5" s="1"/>
  <c r="AC127" i="5" s="1"/>
  <c r="Y112" i="5"/>
  <c r="Z112" i="5" s="1"/>
  <c r="Y145" i="5"/>
  <c r="AE145" i="5" s="1"/>
  <c r="Y44" i="5"/>
  <c r="D29" i="8" s="1"/>
  <c r="Y72" i="5"/>
  <c r="Z72" i="5" s="1"/>
  <c r="Y34" i="5"/>
  <c r="AA34" i="5" s="1"/>
  <c r="Y133" i="5"/>
  <c r="Z133" i="5" s="1"/>
  <c r="Y93" i="5"/>
  <c r="D78" i="8" s="1"/>
  <c r="Y138" i="5"/>
  <c r="D123" i="8" s="1"/>
  <c r="Y115" i="5"/>
  <c r="D100" i="8" s="1"/>
  <c r="Y122" i="5"/>
  <c r="AA122" i="5" s="1"/>
  <c r="AC122" i="5" s="1"/>
  <c r="Y113" i="5"/>
  <c r="AA113" i="5" s="1"/>
  <c r="AC113" i="5" s="1"/>
  <c r="Y166" i="5"/>
  <c r="AE166" i="5" s="1"/>
  <c r="Y165" i="5"/>
  <c r="G42" i="8"/>
  <c r="AD57" i="5"/>
  <c r="G144" i="8"/>
  <c r="AD159" i="5"/>
  <c r="AG129" i="5"/>
  <c r="AF129" i="5"/>
  <c r="AG125" i="5"/>
  <c r="AF125" i="5"/>
  <c r="Y65" i="5"/>
  <c r="G90" i="8"/>
  <c r="AD105" i="5"/>
  <c r="AG71" i="5"/>
  <c r="AF71" i="5"/>
  <c r="D64" i="8"/>
  <c r="AF140" i="5"/>
  <c r="Y121" i="5"/>
  <c r="Z132" i="5"/>
  <c r="D117" i="8"/>
  <c r="AA132" i="5"/>
  <c r="AC132" i="5" s="1"/>
  <c r="AE132" i="5"/>
  <c r="Z156" i="5"/>
  <c r="AA156" i="5"/>
  <c r="AC156" i="5" s="1"/>
  <c r="D141" i="8"/>
  <c r="AE156" i="5"/>
  <c r="Y157" i="5"/>
  <c r="Y39" i="5"/>
  <c r="Z90" i="5"/>
  <c r="D75" i="8"/>
  <c r="AA90" i="5"/>
  <c r="AC90" i="5" s="1"/>
  <c r="AE90" i="5"/>
  <c r="Y45" i="5"/>
  <c r="Z47" i="5"/>
  <c r="D32" i="8"/>
  <c r="AA47" i="5"/>
  <c r="AC47" i="5" s="1"/>
  <c r="AE47" i="5"/>
  <c r="Z149" i="5"/>
  <c r="D134" i="8"/>
  <c r="AA149" i="5"/>
  <c r="AC149" i="5" s="1"/>
  <c r="AE149" i="5"/>
  <c r="Y161" i="5"/>
  <c r="Y83" i="5"/>
  <c r="AG91" i="5"/>
  <c r="AF91" i="5"/>
  <c r="G139" i="8"/>
  <c r="AD154" i="5"/>
  <c r="Y82" i="5"/>
  <c r="AG33" i="5"/>
  <c r="AF33" i="5"/>
  <c r="Y28" i="5"/>
  <c r="AG99" i="5"/>
  <c r="AF99" i="5"/>
  <c r="Y134" i="5"/>
  <c r="AD73" i="5"/>
  <c r="G58" i="8"/>
  <c r="Y32" i="5"/>
  <c r="AA29" i="5"/>
  <c r="AC29" i="5" s="1"/>
  <c r="Z29" i="5"/>
  <c r="D14" i="8"/>
  <c r="AE29" i="5"/>
  <c r="Z61" i="5"/>
  <c r="D46" i="8"/>
  <c r="AA61" i="5"/>
  <c r="AC61" i="5" s="1"/>
  <c r="AE61" i="5"/>
  <c r="Y52" i="5"/>
  <c r="Y144" i="5"/>
  <c r="Z80" i="5"/>
  <c r="AA80" i="5"/>
  <c r="AC80" i="5" s="1"/>
  <c r="D65" i="8"/>
  <c r="AE80" i="5"/>
  <c r="Z141" i="5"/>
  <c r="D126" i="8"/>
  <c r="AA141" i="5"/>
  <c r="AC141" i="5" s="1"/>
  <c r="AE141" i="5"/>
  <c r="Z35" i="5"/>
  <c r="AA35" i="5"/>
  <c r="AC35" i="5" s="1"/>
  <c r="D20" i="8"/>
  <c r="AE35" i="5"/>
  <c r="Y48" i="5"/>
  <c r="Y98" i="5"/>
  <c r="Y124" i="5"/>
  <c r="AG42" i="5"/>
  <c r="AF42" i="5"/>
  <c r="AF131" i="5"/>
  <c r="AG131" i="5"/>
  <c r="AF123" i="5"/>
  <c r="AG123" i="5"/>
  <c r="Y106" i="5"/>
  <c r="Y130" i="5"/>
  <c r="G131" i="8"/>
  <c r="AD125" i="5"/>
  <c r="G110" i="8"/>
  <c r="G56" i="8"/>
  <c r="AD71" i="5"/>
  <c r="AD140" i="5"/>
  <c r="G125" i="8"/>
  <c r="Z96" i="5"/>
  <c r="Z101" i="5"/>
  <c r="D86" i="8"/>
  <c r="AA101" i="5"/>
  <c r="AC101" i="5" s="1"/>
  <c r="AE101" i="5"/>
  <c r="Z78" i="5"/>
  <c r="D63" i="8"/>
  <c r="AA78" i="5"/>
  <c r="AC78" i="5" s="1"/>
  <c r="AE78" i="5"/>
  <c r="AA162" i="5"/>
  <c r="AC162" i="5" s="1"/>
  <c r="Z162" i="5"/>
  <c r="D147" i="8"/>
  <c r="AE162" i="5"/>
  <c r="AE122" i="5"/>
  <c r="AA163" i="5"/>
  <c r="AC163" i="5" s="1"/>
  <c r="Z163" i="5"/>
  <c r="D148" i="8"/>
  <c r="AE163" i="5"/>
  <c r="AD117" i="5"/>
  <c r="G102" i="8"/>
  <c r="G122" i="8"/>
  <c r="G76" i="8"/>
  <c r="AG41" i="5"/>
  <c r="AF41" i="5"/>
  <c r="Z172" i="5"/>
  <c r="D157" i="8"/>
  <c r="AE172" i="5"/>
  <c r="AA136" i="5"/>
  <c r="AC136" i="5" s="1"/>
  <c r="Z87" i="5"/>
  <c r="D72" i="8"/>
  <c r="AA87" i="5"/>
  <c r="AC87" i="5" s="1"/>
  <c r="AE87" i="5"/>
  <c r="Z151" i="5"/>
  <c r="AA151" i="5"/>
  <c r="AC151" i="5" s="1"/>
  <c r="D136" i="8"/>
  <c r="AE151" i="5"/>
  <c r="Z100" i="5"/>
  <c r="D85" i="8"/>
  <c r="AA100" i="5"/>
  <c r="AC100" i="5" s="1"/>
  <c r="AE100" i="5"/>
  <c r="Z109" i="5"/>
  <c r="AA109" i="5"/>
  <c r="AC109" i="5" s="1"/>
  <c r="D94" i="8"/>
  <c r="AE109" i="5"/>
  <c r="Z86" i="5"/>
  <c r="D71" i="8"/>
  <c r="AA86" i="5"/>
  <c r="AC86" i="5" s="1"/>
  <c r="AE86" i="5"/>
  <c r="AG158" i="5"/>
  <c r="AF158" i="5"/>
  <c r="AG148" i="5"/>
  <c r="AF148" i="5"/>
  <c r="G133" i="8"/>
  <c r="AD148" i="5"/>
  <c r="AG63" i="5"/>
  <c r="D96" i="8"/>
  <c r="AA111" i="5"/>
  <c r="AC111" i="5" s="1"/>
  <c r="AE111" i="5"/>
  <c r="AF76" i="5"/>
  <c r="AG76" i="5"/>
  <c r="AE160" i="5"/>
  <c r="Z89" i="5"/>
  <c r="D74" i="8"/>
  <c r="AA89" i="5"/>
  <c r="AC89" i="5" s="1"/>
  <c r="AE89" i="5"/>
  <c r="Z26" i="5"/>
  <c r="D11" i="8"/>
  <c r="AA26" i="5"/>
  <c r="AC26" i="5" s="1"/>
  <c r="AE26" i="5"/>
  <c r="Z88" i="5"/>
  <c r="D73" i="8"/>
  <c r="AA88" i="5"/>
  <c r="AC88" i="5" s="1"/>
  <c r="AE88" i="5"/>
  <c r="Z169" i="5"/>
  <c r="D154" i="8"/>
  <c r="AA169" i="5"/>
  <c r="AC169" i="5" s="1"/>
  <c r="AE169" i="5"/>
  <c r="Z110" i="5"/>
  <c r="D95" i="8"/>
  <c r="AA110" i="5"/>
  <c r="AC110" i="5" s="1"/>
  <c r="AE110" i="5"/>
  <c r="Y103" i="5"/>
  <c r="Z51" i="5"/>
  <c r="D36" i="8"/>
  <c r="AA51" i="5"/>
  <c r="AC51" i="5" s="1"/>
  <c r="AE51" i="5"/>
  <c r="Y108" i="5"/>
  <c r="Z97" i="5"/>
  <c r="AA97" i="5"/>
  <c r="AC97" i="5" s="1"/>
  <c r="D82" i="8"/>
  <c r="AE97" i="5"/>
  <c r="AF117" i="5"/>
  <c r="AG117" i="5"/>
  <c r="U25" i="5"/>
  <c r="T24" i="5"/>
  <c r="W25" i="5"/>
  <c r="X25" i="5"/>
  <c r="G28" i="8"/>
  <c r="AD43" i="5"/>
  <c r="AF66" i="5"/>
  <c r="AG66" i="5"/>
  <c r="AG154" i="5"/>
  <c r="AF154" i="5"/>
  <c r="G84" i="8"/>
  <c r="Y68" i="5"/>
  <c r="G79" i="8"/>
  <c r="AD94" i="5"/>
  <c r="Z155" i="5"/>
  <c r="D140" i="8"/>
  <c r="AA155" i="5"/>
  <c r="AC155" i="5" s="1"/>
  <c r="AE155" i="5"/>
  <c r="Y69" i="5"/>
  <c r="Z55" i="5"/>
  <c r="D40" i="8"/>
  <c r="AA55" i="5"/>
  <c r="AC55" i="5" s="1"/>
  <c r="AE55" i="5"/>
  <c r="Y30" i="5"/>
  <c r="Y62" i="5"/>
  <c r="Y147" i="5"/>
  <c r="Y143" i="5"/>
  <c r="Z135" i="5"/>
  <c r="D120" i="8"/>
  <c r="AA135" i="5"/>
  <c r="AC135" i="5" s="1"/>
  <c r="AE135" i="5"/>
  <c r="Z116" i="5"/>
  <c r="D101" i="8"/>
  <c r="AA116" i="5"/>
  <c r="AC116" i="5" s="1"/>
  <c r="AE116" i="5"/>
  <c r="Y54" i="5"/>
  <c r="Y150" i="5"/>
  <c r="Z56" i="5"/>
  <c r="D41" i="8"/>
  <c r="AA56" i="5"/>
  <c r="AC56" i="5" s="1"/>
  <c r="AE56" i="5"/>
  <c r="Y114" i="5"/>
  <c r="Y120" i="5"/>
  <c r="AD158" i="5"/>
  <c r="AF107" i="5"/>
  <c r="AG107" i="5"/>
  <c r="G27" i="8"/>
  <c r="AD42" i="5"/>
  <c r="G48" i="8"/>
  <c r="Y173" i="5"/>
  <c r="AD123" i="5"/>
  <c r="G108" i="8"/>
  <c r="AF159" i="5"/>
  <c r="AG159" i="5"/>
  <c r="Y152" i="5"/>
  <c r="G61" i="8"/>
  <c r="AD76" i="5"/>
  <c r="AF105" i="5"/>
  <c r="AG105" i="5"/>
  <c r="Y74" i="5"/>
  <c r="AF118" i="5"/>
  <c r="Z139" i="5"/>
  <c r="D124" i="8"/>
  <c r="AA139" i="5"/>
  <c r="AC139" i="5" s="1"/>
  <c r="AE139" i="5"/>
  <c r="AA142" i="5"/>
  <c r="AC142" i="5" s="1"/>
  <c r="Z142" i="5"/>
  <c r="D127" i="8"/>
  <c r="AE142" i="5"/>
  <c r="Z75" i="5"/>
  <c r="AA75" i="5"/>
  <c r="AC75" i="5" s="1"/>
  <c r="D60" i="8"/>
  <c r="AE75" i="5"/>
  <c r="D155" i="8"/>
  <c r="AA170" i="5"/>
  <c r="AC170" i="5" s="1"/>
  <c r="Z170" i="5"/>
  <c r="AE170" i="5"/>
  <c r="Z27" i="5"/>
  <c r="AA27" i="5"/>
  <c r="AC27" i="5" s="1"/>
  <c r="D12" i="8"/>
  <c r="AE27" i="5"/>
  <c r="Z59" i="5"/>
  <c r="D44" i="8"/>
  <c r="AA59" i="5"/>
  <c r="AC59" i="5" s="1"/>
  <c r="AE59" i="5"/>
  <c r="Z119" i="5"/>
  <c r="AA119" i="5"/>
  <c r="AC119" i="5" s="1"/>
  <c r="D104" i="8"/>
  <c r="AE119" i="5"/>
  <c r="AF137" i="5"/>
  <c r="G51" i="8"/>
  <c r="AD66" i="5"/>
  <c r="AG38" i="5"/>
  <c r="AF38" i="5"/>
  <c r="AG53" i="5"/>
  <c r="AF53" i="5"/>
  <c r="AD53" i="5"/>
  <c r="G38" i="8"/>
  <c r="Y168" i="5"/>
  <c r="AG70" i="5"/>
  <c r="AG171" i="5"/>
  <c r="AF171" i="5"/>
  <c r="AG73" i="5"/>
  <c r="AF73" i="5"/>
  <c r="AA31" i="5"/>
  <c r="AC31" i="5" s="1"/>
  <c r="Z31" i="5"/>
  <c r="D16" i="8"/>
  <c r="AE31" i="5"/>
  <c r="Z102" i="5"/>
  <c r="AA102" i="5"/>
  <c r="AC102" i="5" s="1"/>
  <c r="D87" i="8"/>
  <c r="AE102" i="5"/>
  <c r="Z153" i="5"/>
  <c r="D138" i="8"/>
  <c r="AA153" i="5"/>
  <c r="AC153" i="5" s="1"/>
  <c r="AE153" i="5"/>
  <c r="AA95" i="5"/>
  <c r="AC95" i="5" s="1"/>
  <c r="Z95" i="5"/>
  <c r="D80" i="8"/>
  <c r="AE95" i="5"/>
  <c r="Z40" i="5"/>
  <c r="D25" i="8"/>
  <c r="AA40" i="5"/>
  <c r="AC40" i="5" s="1"/>
  <c r="AE40" i="5"/>
  <c r="Z36" i="5"/>
  <c r="D21" i="8"/>
  <c r="AA36" i="5"/>
  <c r="AC36" i="5" s="1"/>
  <c r="AE36" i="5"/>
  <c r="Z60" i="5"/>
  <c r="AA60" i="5"/>
  <c r="AC60" i="5" s="1"/>
  <c r="AE60" i="5"/>
  <c r="Z126" i="5"/>
  <c r="AA126" i="5"/>
  <c r="AC126" i="5" s="1"/>
  <c r="D111" i="8"/>
  <c r="AE126" i="5"/>
  <c r="Z85" i="5"/>
  <c r="D70" i="8"/>
  <c r="AA85" i="5"/>
  <c r="AC85" i="5" s="1"/>
  <c r="AE85" i="5"/>
  <c r="D113" i="8" l="1"/>
  <c r="AD131" i="5"/>
  <c r="D43" i="8"/>
  <c r="Z58" i="5"/>
  <c r="D35" i="8"/>
  <c r="AE58" i="5"/>
  <c r="Z92" i="5"/>
  <c r="Z46" i="5"/>
  <c r="G55" i="8"/>
  <c r="AD164" i="5"/>
  <c r="Z44" i="5"/>
  <c r="AA104" i="5"/>
  <c r="AC104" i="5" s="1"/>
  <c r="AD104" i="5" s="1"/>
  <c r="Z93" i="5"/>
  <c r="AE113" i="5"/>
  <c r="AG113" i="5" s="1"/>
  <c r="G18" i="8"/>
  <c r="G92" i="8"/>
  <c r="Z81" i="5"/>
  <c r="AG146" i="5"/>
  <c r="AE136" i="5"/>
  <c r="AF136" i="5" s="1"/>
  <c r="AF164" i="5"/>
  <c r="AH164" i="5" s="1"/>
  <c r="D121" i="8"/>
  <c r="AA145" i="5"/>
  <c r="AC145" i="5" s="1"/>
  <c r="G130" i="8" s="1"/>
  <c r="AG77" i="5"/>
  <c r="AH77" i="5" s="1"/>
  <c r="AF37" i="5"/>
  <c r="AD118" i="5"/>
  <c r="G52" i="8"/>
  <c r="Z84" i="5"/>
  <c r="G114" i="8"/>
  <c r="AD171" i="5"/>
  <c r="AA133" i="5"/>
  <c r="AC133" i="5" s="1"/>
  <c r="AG67" i="5"/>
  <c r="AH67" i="5" s="1"/>
  <c r="AI67" i="5" s="1"/>
  <c r="G62" i="8"/>
  <c r="Z50" i="5"/>
  <c r="AA128" i="5"/>
  <c r="AC128" i="5" s="1"/>
  <c r="G113" i="8" s="1"/>
  <c r="Z128" i="5"/>
  <c r="G26" i="8"/>
  <c r="Z167" i="5"/>
  <c r="AE50" i="5"/>
  <c r="AG50" i="5" s="1"/>
  <c r="Z115" i="5"/>
  <c r="AH99" i="5"/>
  <c r="AI99" i="5" s="1"/>
  <c r="AH91" i="5"/>
  <c r="AI91" i="5" s="1"/>
  <c r="AA166" i="5"/>
  <c r="AC166" i="5" s="1"/>
  <c r="D98" i="8"/>
  <c r="AE92" i="5"/>
  <c r="AF92" i="5" s="1"/>
  <c r="AE46" i="5"/>
  <c r="AG46" i="5" s="1"/>
  <c r="AE44" i="5"/>
  <c r="AF44" i="5" s="1"/>
  <c r="AA160" i="5"/>
  <c r="AC160" i="5" s="1"/>
  <c r="AD160" i="5" s="1"/>
  <c r="D89" i="8"/>
  <c r="AA81" i="5"/>
  <c r="AC81" i="5" s="1"/>
  <c r="G66" i="8" s="1"/>
  <c r="G23" i="8"/>
  <c r="AA93" i="5"/>
  <c r="AC93" i="5" s="1"/>
  <c r="AD93" i="5" s="1"/>
  <c r="AA92" i="5"/>
  <c r="AC92" i="5" s="1"/>
  <c r="AD92" i="5" s="1"/>
  <c r="AA46" i="5"/>
  <c r="AC46" i="5" s="1"/>
  <c r="AD46" i="5" s="1"/>
  <c r="D145" i="8"/>
  <c r="Z104" i="5"/>
  <c r="D66" i="8"/>
  <c r="AE93" i="5"/>
  <c r="AF93" i="5" s="1"/>
  <c r="Z113" i="5"/>
  <c r="AA44" i="5"/>
  <c r="AC44" i="5" s="1"/>
  <c r="G29" i="8" s="1"/>
  <c r="AE112" i="5"/>
  <c r="AF112" i="5" s="1"/>
  <c r="D49" i="8"/>
  <c r="D19" i="8"/>
  <c r="AF94" i="5"/>
  <c r="AH94" i="5" s="1"/>
  <c r="AD174" i="5"/>
  <c r="AE167" i="5"/>
  <c r="AF167" i="5" s="1"/>
  <c r="AD37" i="5"/>
  <c r="AH63" i="5"/>
  <c r="AI63" i="5" s="1"/>
  <c r="Z34" i="5"/>
  <c r="C24" i="4" s="1"/>
  <c r="D97" i="8"/>
  <c r="AA115" i="5"/>
  <c r="AC115" i="5" s="1"/>
  <c r="AD115" i="5" s="1"/>
  <c r="Z64" i="5"/>
  <c r="AF174" i="5"/>
  <c r="AH174" i="5" s="1"/>
  <c r="AA167" i="5"/>
  <c r="AC167" i="5" s="1"/>
  <c r="G152" i="8" s="1"/>
  <c r="AE34" i="5"/>
  <c r="AF34" i="5" s="1"/>
  <c r="AA112" i="5"/>
  <c r="AC112" i="5" s="1"/>
  <c r="G97" i="8" s="1"/>
  <c r="AE115" i="5"/>
  <c r="AG115" i="5" s="1"/>
  <c r="AE64" i="5"/>
  <c r="AG64" i="5" s="1"/>
  <c r="AH73" i="5"/>
  <c r="AJ73" i="5" s="1"/>
  <c r="AL73" i="5" s="1"/>
  <c r="AM73" i="5" s="1"/>
  <c r="AH70" i="5"/>
  <c r="AI70" i="5" s="1"/>
  <c r="AA84" i="5"/>
  <c r="AC84" i="5" s="1"/>
  <c r="G69" i="8" s="1"/>
  <c r="AG57" i="5"/>
  <c r="AH57" i="5" s="1"/>
  <c r="AI57" i="5" s="1"/>
  <c r="D130" i="8"/>
  <c r="D107" i="8"/>
  <c r="AE133" i="5"/>
  <c r="AG133" i="5" s="1"/>
  <c r="AE49" i="5"/>
  <c r="AF49" i="5" s="1"/>
  <c r="AE84" i="5"/>
  <c r="AF84" i="5" s="1"/>
  <c r="Z145" i="5"/>
  <c r="Z122" i="5"/>
  <c r="D118" i="8"/>
  <c r="AF43" i="5"/>
  <c r="AH43" i="5" s="1"/>
  <c r="AI43" i="5" s="1"/>
  <c r="AH118" i="5"/>
  <c r="AI118" i="5" s="1"/>
  <c r="AH159" i="5"/>
  <c r="AI159" i="5" s="1"/>
  <c r="D112" i="8"/>
  <c r="AA72" i="5"/>
  <c r="AC72" i="5" s="1"/>
  <c r="G57" i="8" s="1"/>
  <c r="Z79" i="5"/>
  <c r="Z49" i="5"/>
  <c r="AE79" i="5"/>
  <c r="AF79" i="5" s="1"/>
  <c r="AH71" i="5"/>
  <c r="AJ71" i="5" s="1"/>
  <c r="AL71" i="5" s="1"/>
  <c r="AM71" i="5" s="1"/>
  <c r="D34" i="8"/>
  <c r="Z138" i="5"/>
  <c r="AE138" i="5"/>
  <c r="AG138" i="5" s="1"/>
  <c r="AE96" i="5"/>
  <c r="AF96" i="5" s="1"/>
  <c r="Z127" i="5"/>
  <c r="AE72" i="5"/>
  <c r="AF72" i="5" s="1"/>
  <c r="D151" i="8"/>
  <c r="AE127" i="5"/>
  <c r="AF127" i="5" s="1"/>
  <c r="Y25" i="5"/>
  <c r="AE25" i="5" s="1"/>
  <c r="AH117" i="5"/>
  <c r="AJ117" i="5" s="1"/>
  <c r="AL117" i="5" s="1"/>
  <c r="AM117" i="5" s="1"/>
  <c r="D57" i="8"/>
  <c r="Z166" i="5"/>
  <c r="AA138" i="5"/>
  <c r="AC138" i="5" s="1"/>
  <c r="G123" i="8" s="1"/>
  <c r="AA96" i="5"/>
  <c r="AC96" i="5" s="1"/>
  <c r="G81" i="8" s="1"/>
  <c r="AH41" i="5"/>
  <c r="AJ41" i="5" s="1"/>
  <c r="AL41" i="5" s="1"/>
  <c r="AM41" i="5" s="1"/>
  <c r="AH107" i="5"/>
  <c r="AI107" i="5" s="1"/>
  <c r="AH76" i="5"/>
  <c r="AJ76" i="5" s="1"/>
  <c r="AL76" i="5" s="1"/>
  <c r="AM76" i="5" s="1"/>
  <c r="AH42" i="5"/>
  <c r="AJ42" i="5" s="1"/>
  <c r="AL42" i="5" s="1"/>
  <c r="AM42" i="5" s="1"/>
  <c r="AH146" i="5"/>
  <c r="AI146" i="5" s="1"/>
  <c r="AG60" i="5"/>
  <c r="AF60" i="5"/>
  <c r="AF153" i="5"/>
  <c r="AG153" i="5"/>
  <c r="AH53" i="5"/>
  <c r="AH38" i="5"/>
  <c r="AH137" i="5"/>
  <c r="G104" i="8"/>
  <c r="AD119" i="5"/>
  <c r="AD59" i="5"/>
  <c r="G44" i="8"/>
  <c r="AG127" i="5"/>
  <c r="G12" i="8"/>
  <c r="AD27" i="5"/>
  <c r="AD44" i="5"/>
  <c r="AG170" i="5"/>
  <c r="AF170" i="5"/>
  <c r="G60" i="8"/>
  <c r="AD75" i="5"/>
  <c r="AF139" i="5"/>
  <c r="AG139" i="5"/>
  <c r="AH105" i="5"/>
  <c r="AA173" i="5"/>
  <c r="AC173" i="5" s="1"/>
  <c r="Z173" i="5"/>
  <c r="D158" i="8"/>
  <c r="AE173" i="5"/>
  <c r="AG167" i="5"/>
  <c r="AA120" i="5"/>
  <c r="AC120" i="5" s="1"/>
  <c r="Z120" i="5"/>
  <c r="D105" i="8"/>
  <c r="AE120" i="5"/>
  <c r="G41" i="8"/>
  <c r="AD56" i="5"/>
  <c r="Z54" i="5"/>
  <c r="D39" i="8"/>
  <c r="AA54" i="5"/>
  <c r="AC54" i="5" s="1"/>
  <c r="AE54" i="5"/>
  <c r="G120" i="8"/>
  <c r="AD135" i="5"/>
  <c r="Z147" i="5"/>
  <c r="AA147" i="5"/>
  <c r="AC147" i="5" s="1"/>
  <c r="D132" i="8"/>
  <c r="AE147" i="5"/>
  <c r="AF55" i="5"/>
  <c r="AG55" i="5"/>
  <c r="Z69" i="5"/>
  <c r="D54" i="8"/>
  <c r="AA69" i="5"/>
  <c r="AC69" i="5" s="1"/>
  <c r="AE69" i="5"/>
  <c r="Z68" i="5"/>
  <c r="D53" i="8"/>
  <c r="AA68" i="5"/>
  <c r="AC68" i="5" s="1"/>
  <c r="AE68" i="5"/>
  <c r="AH66" i="5"/>
  <c r="AG97" i="5"/>
  <c r="AF97" i="5"/>
  <c r="Z108" i="5"/>
  <c r="AA108" i="5"/>
  <c r="AC108" i="5" s="1"/>
  <c r="D93" i="8"/>
  <c r="AE108" i="5"/>
  <c r="AF110" i="5"/>
  <c r="AG110" i="5"/>
  <c r="AG169" i="5"/>
  <c r="AF169" i="5"/>
  <c r="G11" i="8"/>
  <c r="AD26" i="5"/>
  <c r="AG89" i="5"/>
  <c r="AF89" i="5"/>
  <c r="AH158" i="5"/>
  <c r="G89" i="8"/>
  <c r="AG86" i="5"/>
  <c r="AF86" i="5"/>
  <c r="AG81" i="5"/>
  <c r="AF81" i="5"/>
  <c r="AD50" i="5"/>
  <c r="G35" i="8"/>
  <c r="AF172" i="5"/>
  <c r="AG172" i="5"/>
  <c r="AF166" i="5"/>
  <c r="AG166" i="5"/>
  <c r="AF122" i="5"/>
  <c r="AG122" i="5"/>
  <c r="G100" i="8"/>
  <c r="G49" i="8"/>
  <c r="AD64" i="5"/>
  <c r="AD133" i="5"/>
  <c r="G118" i="8"/>
  <c r="AH123" i="5"/>
  <c r="Z98" i="5"/>
  <c r="AA98" i="5"/>
  <c r="AC98" i="5" s="1"/>
  <c r="D83" i="8"/>
  <c r="AE98" i="5"/>
  <c r="AF80" i="5"/>
  <c r="AG80" i="5"/>
  <c r="AF61" i="5"/>
  <c r="AG61" i="5"/>
  <c r="AD29" i="5"/>
  <c r="G14" i="8"/>
  <c r="Z82" i="5"/>
  <c r="D67" i="8"/>
  <c r="AA82" i="5"/>
  <c r="AC82" i="5" s="1"/>
  <c r="AE82" i="5"/>
  <c r="Z161" i="5"/>
  <c r="D146" i="8"/>
  <c r="AA161" i="5"/>
  <c r="AC161" i="5" s="1"/>
  <c r="AE161" i="5"/>
  <c r="AD47" i="5"/>
  <c r="G32" i="8"/>
  <c r="AG156" i="5"/>
  <c r="AF156" i="5"/>
  <c r="AH129" i="5"/>
  <c r="AG49" i="5"/>
  <c r="AG85" i="5"/>
  <c r="AF85" i="5"/>
  <c r="AD126" i="5"/>
  <c r="G111" i="8"/>
  <c r="G45" i="8"/>
  <c r="AD60" i="5"/>
  <c r="AG36" i="5"/>
  <c r="AF36" i="5"/>
  <c r="AF40" i="5"/>
  <c r="AG40" i="5"/>
  <c r="AD153" i="5"/>
  <c r="G138" i="8"/>
  <c r="AF102" i="5"/>
  <c r="AG102" i="5"/>
  <c r="G16" i="8"/>
  <c r="AD31" i="5"/>
  <c r="AH171" i="5"/>
  <c r="Z168" i="5"/>
  <c r="AA168" i="5"/>
  <c r="AC168" i="5" s="1"/>
  <c r="D153" i="8"/>
  <c r="AE168" i="5"/>
  <c r="G112" i="8"/>
  <c r="AD127" i="5"/>
  <c r="G124" i="8"/>
  <c r="AD139" i="5"/>
  <c r="Z114" i="5"/>
  <c r="D99" i="8"/>
  <c r="AA114" i="5"/>
  <c r="AC114" i="5" s="1"/>
  <c r="AE114" i="5"/>
  <c r="AG116" i="5"/>
  <c r="AF116" i="5"/>
  <c r="AA62" i="5"/>
  <c r="AC62" i="5" s="1"/>
  <c r="Z62" i="5"/>
  <c r="D47" i="8"/>
  <c r="AE62" i="5"/>
  <c r="G40" i="8"/>
  <c r="AD55" i="5"/>
  <c r="AH154" i="5"/>
  <c r="AF51" i="5"/>
  <c r="AG51" i="5"/>
  <c r="G95" i="8"/>
  <c r="AD110" i="5"/>
  <c r="G74" i="8"/>
  <c r="AD89" i="5"/>
  <c r="AG160" i="5"/>
  <c r="AF160" i="5"/>
  <c r="AG111" i="5"/>
  <c r="AF111" i="5"/>
  <c r="AC34" i="5"/>
  <c r="C23" i="4"/>
  <c r="G71" i="8"/>
  <c r="AD86" i="5"/>
  <c r="AG109" i="5"/>
  <c r="AF109" i="5"/>
  <c r="AG100" i="5"/>
  <c r="AF100" i="5"/>
  <c r="AD151" i="5"/>
  <c r="G136" i="8"/>
  <c r="AG87" i="5"/>
  <c r="AF87" i="5"/>
  <c r="AD136" i="5"/>
  <c r="G121" i="8"/>
  <c r="G157" i="8"/>
  <c r="AD172" i="5"/>
  <c r="AF145" i="5"/>
  <c r="AG145" i="5"/>
  <c r="AH37" i="5"/>
  <c r="AD166" i="5"/>
  <c r="G151" i="8"/>
  <c r="AF115" i="5"/>
  <c r="AG162" i="5"/>
  <c r="AF162" i="5"/>
  <c r="G147" i="8"/>
  <c r="AD162" i="5"/>
  <c r="AG78" i="5"/>
  <c r="AF78" i="5"/>
  <c r="AF133" i="5"/>
  <c r="Z48" i="5"/>
  <c r="D33" i="8"/>
  <c r="AA48" i="5"/>
  <c r="AC48" i="5" s="1"/>
  <c r="AE48" i="5"/>
  <c r="AD35" i="5"/>
  <c r="G20" i="8"/>
  <c r="AD141" i="5"/>
  <c r="G126" i="8"/>
  <c r="Z144" i="5"/>
  <c r="D129" i="8"/>
  <c r="AA144" i="5"/>
  <c r="AC144" i="5" s="1"/>
  <c r="AE144" i="5"/>
  <c r="G46" i="8"/>
  <c r="AD61" i="5"/>
  <c r="AG29" i="5"/>
  <c r="AF29" i="5"/>
  <c r="Z32" i="5"/>
  <c r="D17" i="8"/>
  <c r="AA32" i="5"/>
  <c r="AC32" i="5" s="1"/>
  <c r="AE32" i="5"/>
  <c r="Z28" i="5"/>
  <c r="AA28" i="5"/>
  <c r="AC28" i="5" s="1"/>
  <c r="D13" i="8"/>
  <c r="AE28" i="5"/>
  <c r="AG90" i="5"/>
  <c r="AF90" i="5"/>
  <c r="Z39" i="5"/>
  <c r="D24" i="8"/>
  <c r="AA39" i="5"/>
  <c r="AC39" i="5" s="1"/>
  <c r="AE39" i="5"/>
  <c r="AF132" i="5"/>
  <c r="AG132" i="5"/>
  <c r="Z121" i="5"/>
  <c r="D106" i="8"/>
  <c r="AA121" i="5"/>
  <c r="AC121" i="5" s="1"/>
  <c r="AE121" i="5"/>
  <c r="AI71" i="5"/>
  <c r="D50" i="8"/>
  <c r="AA65" i="5"/>
  <c r="AC65" i="5" s="1"/>
  <c r="Z65" i="5"/>
  <c r="AE65" i="5"/>
  <c r="AD85" i="5"/>
  <c r="G70" i="8"/>
  <c r="AF128" i="5"/>
  <c r="AG128" i="5"/>
  <c r="AG126" i="5"/>
  <c r="AF126" i="5"/>
  <c r="AD36" i="5"/>
  <c r="G21" i="8"/>
  <c r="G80" i="8"/>
  <c r="AD95" i="5"/>
  <c r="AG31" i="5"/>
  <c r="AF31" i="5"/>
  <c r="AD113" i="5"/>
  <c r="G98" i="8"/>
  <c r="G77" i="8"/>
  <c r="AF119" i="5"/>
  <c r="AG119" i="5"/>
  <c r="G31" i="8"/>
  <c r="AG27" i="5"/>
  <c r="AF27" i="5"/>
  <c r="AG44" i="5"/>
  <c r="AD170" i="5"/>
  <c r="G155" i="8"/>
  <c r="AG75" i="5"/>
  <c r="AF75" i="5"/>
  <c r="AF142" i="5"/>
  <c r="AG142" i="5"/>
  <c r="G127" i="8"/>
  <c r="AD142" i="5"/>
  <c r="D59" i="8"/>
  <c r="Z74" i="5"/>
  <c r="AA74" i="5"/>
  <c r="AC74" i="5" s="1"/>
  <c r="AE74" i="5"/>
  <c r="AF135" i="5"/>
  <c r="AG135" i="5"/>
  <c r="AA30" i="5"/>
  <c r="AC30" i="5" s="1"/>
  <c r="Z30" i="5"/>
  <c r="D15" i="8"/>
  <c r="AE30" i="5"/>
  <c r="AF155" i="5"/>
  <c r="AG155" i="5"/>
  <c r="AD97" i="5"/>
  <c r="G82" i="8"/>
  <c r="Z103" i="5"/>
  <c r="AA103" i="5"/>
  <c r="AC103" i="5" s="1"/>
  <c r="D88" i="8"/>
  <c r="AE103" i="5"/>
  <c r="G154" i="8"/>
  <c r="AD169" i="5"/>
  <c r="AG88" i="5"/>
  <c r="AF88" i="5"/>
  <c r="AG58" i="5"/>
  <c r="AF58" i="5"/>
  <c r="AD111" i="5"/>
  <c r="G96" i="8"/>
  <c r="AH148" i="5"/>
  <c r="AG151" i="5"/>
  <c r="AF151" i="5"/>
  <c r="AD81" i="5"/>
  <c r="G72" i="8"/>
  <c r="AD87" i="5"/>
  <c r="AG136" i="5"/>
  <c r="AD145" i="5"/>
  <c r="G148" i="8"/>
  <c r="AD163" i="5"/>
  <c r="G63" i="8"/>
  <c r="AD78" i="5"/>
  <c r="AG101" i="5"/>
  <c r="AF101" i="5"/>
  <c r="G78" i="8"/>
  <c r="Z106" i="5"/>
  <c r="D91" i="8"/>
  <c r="AA106" i="5"/>
  <c r="AC106" i="5" s="1"/>
  <c r="AE106" i="5"/>
  <c r="AH131" i="5"/>
  <c r="Z52" i="5"/>
  <c r="D37" i="8"/>
  <c r="AA52" i="5"/>
  <c r="AC52" i="5" s="1"/>
  <c r="AE52" i="5"/>
  <c r="Z134" i="5"/>
  <c r="D119" i="8"/>
  <c r="AA134" i="5"/>
  <c r="AC134" i="5" s="1"/>
  <c r="AE134" i="5"/>
  <c r="AH33" i="5"/>
  <c r="AG149" i="5"/>
  <c r="AF149" i="5"/>
  <c r="AF47" i="5"/>
  <c r="AG47" i="5"/>
  <c r="G75" i="8"/>
  <c r="AD90" i="5"/>
  <c r="Z157" i="5"/>
  <c r="D142" i="8"/>
  <c r="AA157" i="5"/>
  <c r="AC157" i="5" s="1"/>
  <c r="AE157" i="5"/>
  <c r="G141" i="8"/>
  <c r="AD156" i="5"/>
  <c r="AD132" i="5"/>
  <c r="G117" i="8"/>
  <c r="AH140" i="5"/>
  <c r="G64" i="8"/>
  <c r="AD79" i="5"/>
  <c r="AH125" i="5"/>
  <c r="Z165" i="5"/>
  <c r="AA165" i="5"/>
  <c r="AC165" i="5" s="1"/>
  <c r="D150" i="8"/>
  <c r="AE165" i="5"/>
  <c r="G25" i="8"/>
  <c r="AD40" i="5"/>
  <c r="AG95" i="5"/>
  <c r="AF95" i="5"/>
  <c r="AD102" i="5"/>
  <c r="G87" i="8"/>
  <c r="AF113" i="5"/>
  <c r="AF59" i="5"/>
  <c r="AG59" i="5"/>
  <c r="Z152" i="5"/>
  <c r="D137" i="8"/>
  <c r="AA152" i="5"/>
  <c r="AC152" i="5" s="1"/>
  <c r="AE152" i="5"/>
  <c r="AF56" i="5"/>
  <c r="AG56" i="5"/>
  <c r="Z150" i="5"/>
  <c r="AA150" i="5"/>
  <c r="AC150" i="5" s="1"/>
  <c r="D135" i="8"/>
  <c r="AE150" i="5"/>
  <c r="G101" i="8"/>
  <c r="AD116" i="5"/>
  <c r="Z143" i="5"/>
  <c r="D128" i="8"/>
  <c r="AA143" i="5"/>
  <c r="AC143" i="5" s="1"/>
  <c r="AE143" i="5"/>
  <c r="G140" i="8"/>
  <c r="AD155" i="5"/>
  <c r="G36" i="8"/>
  <c r="AD51" i="5"/>
  <c r="G73" i="8"/>
  <c r="AD88" i="5"/>
  <c r="AG26" i="5"/>
  <c r="AF26" i="5"/>
  <c r="AD58" i="5"/>
  <c r="G43" i="8"/>
  <c r="AG104" i="5"/>
  <c r="AF104" i="5"/>
  <c r="G94" i="8"/>
  <c r="AD109" i="5"/>
  <c r="G85" i="8"/>
  <c r="AD100" i="5"/>
  <c r="AF50" i="5"/>
  <c r="AG163" i="5"/>
  <c r="AF163" i="5"/>
  <c r="G107" i="8"/>
  <c r="AD122" i="5"/>
  <c r="AF138" i="5"/>
  <c r="G86" i="8"/>
  <c r="AD101" i="5"/>
  <c r="AG93" i="5"/>
  <c r="AG96" i="5"/>
  <c r="AA130" i="5"/>
  <c r="AC130" i="5" s="1"/>
  <c r="Z130" i="5"/>
  <c r="D115" i="8"/>
  <c r="AE130" i="5"/>
  <c r="AI42" i="5"/>
  <c r="Z124" i="5"/>
  <c r="AA124" i="5"/>
  <c r="AC124" i="5" s="1"/>
  <c r="D109" i="8"/>
  <c r="AE124" i="5"/>
  <c r="AF35" i="5"/>
  <c r="AG35" i="5"/>
  <c r="AG141" i="5"/>
  <c r="AF141" i="5"/>
  <c r="G65" i="8"/>
  <c r="AD80" i="5"/>
  <c r="Z83" i="5"/>
  <c r="D68" i="8"/>
  <c r="AA83" i="5"/>
  <c r="AC83" i="5" s="1"/>
  <c r="AE83" i="5"/>
  <c r="G134" i="8"/>
  <c r="AD149" i="5"/>
  <c r="Z45" i="5"/>
  <c r="AA45" i="5"/>
  <c r="AC45" i="5" s="1"/>
  <c r="D30" i="8"/>
  <c r="AE45" i="5"/>
  <c r="G34" i="8"/>
  <c r="AD49" i="5"/>
  <c r="AJ99" i="5" l="1"/>
  <c r="AL99" i="5" s="1"/>
  <c r="AM99" i="5" s="1"/>
  <c r="AG112" i="5"/>
  <c r="AJ159" i="5"/>
  <c r="AL159" i="5" s="1"/>
  <c r="AM159" i="5" s="1"/>
  <c r="AJ118" i="5"/>
  <c r="AL118" i="5" s="1"/>
  <c r="AM118" i="5" s="1"/>
  <c r="AJ63" i="5"/>
  <c r="AL63" i="5" s="1"/>
  <c r="AM63" i="5" s="1"/>
  <c r="AJ94" i="5"/>
  <c r="AL94" i="5" s="1"/>
  <c r="AM94" i="5" s="1"/>
  <c r="AI94" i="5"/>
  <c r="AJ107" i="5"/>
  <c r="AL107" i="5" s="1"/>
  <c r="AM107" i="5" s="1"/>
  <c r="AD112" i="5"/>
  <c r="AJ70" i="5"/>
  <c r="AL70" i="5" s="1"/>
  <c r="AM70" i="5" s="1"/>
  <c r="G145" i="8"/>
  <c r="AJ43" i="5"/>
  <c r="AL43" i="5" s="1"/>
  <c r="AM43" i="5" s="1"/>
  <c r="AH49" i="5"/>
  <c r="AJ49" i="5" s="1"/>
  <c r="AL49" i="5" s="1"/>
  <c r="AM49" i="5" s="1"/>
  <c r="AF64" i="5"/>
  <c r="AH64" i="5" s="1"/>
  <c r="AJ91" i="5"/>
  <c r="AL91" i="5" s="1"/>
  <c r="AM91" i="5" s="1"/>
  <c r="AD167" i="5"/>
  <c r="AD84" i="5"/>
  <c r="AF46" i="5"/>
  <c r="AG92" i="5"/>
  <c r="AI117" i="5"/>
  <c r="AG72" i="5"/>
  <c r="AH72" i="5" s="1"/>
  <c r="AJ72" i="5" s="1"/>
  <c r="AL72" i="5" s="1"/>
  <c r="AM72" i="5" s="1"/>
  <c r="AI41" i="5"/>
  <c r="AJ146" i="5"/>
  <c r="AL146" i="5" s="1"/>
  <c r="AM146" i="5" s="1"/>
  <c r="AG79" i="5"/>
  <c r="AH79" i="5" s="1"/>
  <c r="AD128" i="5"/>
  <c r="AI73" i="5"/>
  <c r="AG84" i="5"/>
  <c r="AH84" i="5" s="1"/>
  <c r="AD72" i="5"/>
  <c r="AG34" i="5"/>
  <c r="AH34" i="5" s="1"/>
  <c r="AI174" i="5"/>
  <c r="AJ174" i="5"/>
  <c r="AL174" i="5" s="1"/>
  <c r="AM174" i="5" s="1"/>
  <c r="AH61" i="5"/>
  <c r="AI61" i="5" s="1"/>
  <c r="AH44" i="5"/>
  <c r="AI44" i="5" s="1"/>
  <c r="AH128" i="5"/>
  <c r="AI128" i="5" s="1"/>
  <c r="AH92" i="5"/>
  <c r="AJ92" i="5" s="1"/>
  <c r="AL92" i="5" s="1"/>
  <c r="AM92" i="5" s="1"/>
  <c r="AH153" i="5"/>
  <c r="AI153" i="5" s="1"/>
  <c r="Z25" i="5"/>
  <c r="AJ67" i="5"/>
  <c r="AL67" i="5" s="1"/>
  <c r="AM67" i="5" s="1"/>
  <c r="AH50" i="5"/>
  <c r="AI50" i="5" s="1"/>
  <c r="AI76" i="5"/>
  <c r="AA25" i="5"/>
  <c r="AC25" i="5" s="1"/>
  <c r="AD138" i="5"/>
  <c r="AH55" i="5"/>
  <c r="AJ55" i="5" s="1"/>
  <c r="AL55" i="5" s="1"/>
  <c r="AM55" i="5" s="1"/>
  <c r="D10" i="8"/>
  <c r="AH122" i="5"/>
  <c r="AI122" i="5" s="1"/>
  <c r="AH56" i="5"/>
  <c r="AD96" i="5"/>
  <c r="AH112" i="5"/>
  <c r="AJ112" i="5" s="1"/>
  <c r="AL112" i="5" s="1"/>
  <c r="AM112" i="5" s="1"/>
  <c r="AH51" i="5"/>
  <c r="AJ51" i="5" s="1"/>
  <c r="AL51" i="5" s="1"/>
  <c r="AM51" i="5" s="1"/>
  <c r="AH102" i="5"/>
  <c r="AI102" i="5" s="1"/>
  <c r="AH40" i="5"/>
  <c r="AI40" i="5" s="1"/>
  <c r="AJ57" i="5"/>
  <c r="AL57" i="5" s="1"/>
  <c r="AM57" i="5" s="1"/>
  <c r="AH36" i="5"/>
  <c r="AI36" i="5" s="1"/>
  <c r="AH97" i="5"/>
  <c r="AH46" i="5"/>
  <c r="AJ46" i="5" s="1"/>
  <c r="AL46" i="5" s="1"/>
  <c r="AM46" i="5" s="1"/>
  <c r="AH58" i="5"/>
  <c r="AI58" i="5" s="1"/>
  <c r="AH27" i="5"/>
  <c r="AJ27" i="5" s="1"/>
  <c r="AL27" i="5" s="1"/>
  <c r="AM27" i="5" s="1"/>
  <c r="AH126" i="5"/>
  <c r="AJ126" i="5" s="1"/>
  <c r="AL126" i="5" s="1"/>
  <c r="AM126" i="5" s="1"/>
  <c r="AH141" i="5"/>
  <c r="AJ141" i="5" s="1"/>
  <c r="AL141" i="5" s="1"/>
  <c r="AM141" i="5" s="1"/>
  <c r="AH138" i="5"/>
  <c r="AJ138" i="5" s="1"/>
  <c r="AL138" i="5" s="1"/>
  <c r="AM138" i="5" s="1"/>
  <c r="AH163" i="5"/>
  <c r="AI163" i="5" s="1"/>
  <c r="AH29" i="5"/>
  <c r="AH166" i="5"/>
  <c r="AJ166" i="5" s="1"/>
  <c r="AL166" i="5" s="1"/>
  <c r="AM166" i="5" s="1"/>
  <c r="AH172" i="5"/>
  <c r="AJ172" i="5" s="1"/>
  <c r="AL172" i="5" s="1"/>
  <c r="AM172" i="5" s="1"/>
  <c r="AH110" i="5"/>
  <c r="AI110" i="5" s="1"/>
  <c r="AH104" i="5"/>
  <c r="AJ104" i="5" s="1"/>
  <c r="AL104" i="5" s="1"/>
  <c r="AM104" i="5" s="1"/>
  <c r="AH101" i="5"/>
  <c r="AJ101" i="5" s="1"/>
  <c r="AL101" i="5" s="1"/>
  <c r="AM101" i="5" s="1"/>
  <c r="AH80" i="5"/>
  <c r="AI80" i="5" s="1"/>
  <c r="AH162" i="5"/>
  <c r="AI162" i="5" s="1"/>
  <c r="AH167" i="5"/>
  <c r="AI167" i="5" s="1"/>
  <c r="AH132" i="5"/>
  <c r="AJ132" i="5" s="1"/>
  <c r="AL132" i="5" s="1"/>
  <c r="AM132" i="5" s="1"/>
  <c r="AH170" i="5"/>
  <c r="AJ170" i="5" s="1"/>
  <c r="AL170" i="5" s="1"/>
  <c r="AM170" i="5" s="1"/>
  <c r="AH127" i="5"/>
  <c r="AJ127" i="5" s="1"/>
  <c r="AL127" i="5" s="1"/>
  <c r="AM127" i="5" s="1"/>
  <c r="AG45" i="5"/>
  <c r="AF45" i="5"/>
  <c r="AG83" i="5"/>
  <c r="AF83" i="5"/>
  <c r="AG130" i="5"/>
  <c r="AF130" i="5"/>
  <c r="AI77" i="5"/>
  <c r="AJ77" i="5"/>
  <c r="AL77" i="5" s="1"/>
  <c r="AM77" i="5" s="1"/>
  <c r="AF152" i="5"/>
  <c r="AG152" i="5"/>
  <c r="AJ140" i="5"/>
  <c r="AL140" i="5" s="1"/>
  <c r="AM140" i="5" s="1"/>
  <c r="AI140" i="5"/>
  <c r="AJ33" i="5"/>
  <c r="AL33" i="5" s="1"/>
  <c r="AM33" i="5" s="1"/>
  <c r="AI33" i="5"/>
  <c r="G37" i="8"/>
  <c r="AD52" i="5"/>
  <c r="AH136" i="5"/>
  <c r="AH135" i="5"/>
  <c r="AI126" i="5"/>
  <c r="AG39" i="5"/>
  <c r="AF39" i="5"/>
  <c r="G13" i="8"/>
  <c r="AD28" i="5"/>
  <c r="G17" i="8"/>
  <c r="AD32" i="5"/>
  <c r="AF144" i="5"/>
  <c r="AG144" i="5"/>
  <c r="AH109" i="5"/>
  <c r="AH160" i="5"/>
  <c r="AJ154" i="5"/>
  <c r="AL154" i="5" s="1"/>
  <c r="AM154" i="5" s="1"/>
  <c r="AI154" i="5"/>
  <c r="AF62" i="5"/>
  <c r="AG62" i="5"/>
  <c r="AH116" i="5"/>
  <c r="G99" i="8"/>
  <c r="AD114" i="5"/>
  <c r="G153" i="8"/>
  <c r="AD168" i="5"/>
  <c r="AH156" i="5"/>
  <c r="AH86" i="5"/>
  <c r="AI158" i="5"/>
  <c r="AJ158" i="5"/>
  <c r="AL158" i="5" s="1"/>
  <c r="AM158" i="5" s="1"/>
  <c r="AH89" i="5"/>
  <c r="AH169" i="5"/>
  <c r="AF108" i="5"/>
  <c r="AG108" i="5"/>
  <c r="AF54" i="5"/>
  <c r="AG54" i="5"/>
  <c r="AH139" i="5"/>
  <c r="AD83" i="5"/>
  <c r="G68" i="8"/>
  <c r="AG124" i="5"/>
  <c r="AF124" i="5"/>
  <c r="AH96" i="5"/>
  <c r="AH26" i="5"/>
  <c r="AG150" i="5"/>
  <c r="AF150" i="5"/>
  <c r="G137" i="8"/>
  <c r="AD152" i="5"/>
  <c r="AH59" i="5"/>
  <c r="AG165" i="5"/>
  <c r="AF165" i="5"/>
  <c r="AI125" i="5"/>
  <c r="AJ125" i="5"/>
  <c r="AL125" i="5" s="1"/>
  <c r="AM125" i="5" s="1"/>
  <c r="AG157" i="5"/>
  <c r="AF157" i="5"/>
  <c r="AH47" i="5"/>
  <c r="AF106" i="5"/>
  <c r="AG106" i="5"/>
  <c r="AH151" i="5"/>
  <c r="G88" i="8"/>
  <c r="AD103" i="5"/>
  <c r="AH155" i="5"/>
  <c r="AH142" i="5"/>
  <c r="AH119" i="5"/>
  <c r="AG65" i="5"/>
  <c r="AF65" i="5"/>
  <c r="AH90" i="5"/>
  <c r="G129" i="8"/>
  <c r="AD144" i="5"/>
  <c r="AG48" i="5"/>
  <c r="AF48" i="5"/>
  <c r="AH133" i="5"/>
  <c r="AH78" i="5"/>
  <c r="AH115" i="5"/>
  <c r="AJ37" i="5"/>
  <c r="AL37" i="5" s="1"/>
  <c r="AM37" i="5" s="1"/>
  <c r="AI37" i="5"/>
  <c r="AH145" i="5"/>
  <c r="G19" i="8"/>
  <c r="AD34" i="5"/>
  <c r="AH85" i="5"/>
  <c r="AF161" i="5"/>
  <c r="AG161" i="5"/>
  <c r="AJ61" i="5"/>
  <c r="AL61" i="5" s="1"/>
  <c r="AM61" i="5" s="1"/>
  <c r="AF98" i="5"/>
  <c r="AG98" i="5"/>
  <c r="AJ123" i="5"/>
  <c r="AL123" i="5" s="1"/>
  <c r="AM123" i="5" s="1"/>
  <c r="AI123" i="5"/>
  <c r="AI164" i="5"/>
  <c r="AJ164" i="5"/>
  <c r="AL164" i="5" s="1"/>
  <c r="AM164" i="5" s="1"/>
  <c r="AJ97" i="5"/>
  <c r="AL97" i="5" s="1"/>
  <c r="AM97" i="5" s="1"/>
  <c r="AI97" i="5"/>
  <c r="AF68" i="5"/>
  <c r="AG68" i="5"/>
  <c r="AF147" i="5"/>
  <c r="AG147" i="5"/>
  <c r="G39" i="8"/>
  <c r="AD54" i="5"/>
  <c r="G158" i="8"/>
  <c r="AD173" i="5"/>
  <c r="AJ153" i="5"/>
  <c r="AL153" i="5" s="1"/>
  <c r="AM153" i="5" s="1"/>
  <c r="AJ50" i="5"/>
  <c r="AL50" i="5" s="1"/>
  <c r="AM50" i="5" s="1"/>
  <c r="AF143" i="5"/>
  <c r="AG143" i="5"/>
  <c r="AI56" i="5"/>
  <c r="AJ56" i="5"/>
  <c r="AL56" i="5" s="1"/>
  <c r="AM56" i="5" s="1"/>
  <c r="AH113" i="5"/>
  <c r="AH95" i="5"/>
  <c r="AH149" i="5"/>
  <c r="AG134" i="5"/>
  <c r="AF134" i="5"/>
  <c r="G91" i="8"/>
  <c r="AD106" i="5"/>
  <c r="AH88" i="5"/>
  <c r="G15" i="8"/>
  <c r="AD30" i="5"/>
  <c r="AG74" i="5"/>
  <c r="AF74" i="5"/>
  <c r="AH75" i="5"/>
  <c r="AH31" i="5"/>
  <c r="AF121" i="5"/>
  <c r="AG121" i="5"/>
  <c r="G24" i="8"/>
  <c r="AD39" i="5"/>
  <c r="AG28" i="5"/>
  <c r="AF28" i="5"/>
  <c r="AD48" i="5"/>
  <c r="G33" i="8"/>
  <c r="AH87" i="5"/>
  <c r="AH100" i="5"/>
  <c r="AH111" i="5"/>
  <c r="AG168" i="5"/>
  <c r="AF168" i="5"/>
  <c r="AI171" i="5"/>
  <c r="AJ171" i="5"/>
  <c r="AL171" i="5" s="1"/>
  <c r="AM171" i="5" s="1"/>
  <c r="AJ102" i="5"/>
  <c r="AL102" i="5" s="1"/>
  <c r="AM102" i="5" s="1"/>
  <c r="AI49" i="5"/>
  <c r="G146" i="8"/>
  <c r="AD161" i="5"/>
  <c r="AG82" i="5"/>
  <c r="AF82" i="5"/>
  <c r="AH81" i="5"/>
  <c r="G53" i="8"/>
  <c r="AD68" i="5"/>
  <c r="AG69" i="5"/>
  <c r="AF69" i="5"/>
  <c r="AD120" i="5"/>
  <c r="G105" i="8"/>
  <c r="AF173" i="5"/>
  <c r="AG173" i="5"/>
  <c r="AI105" i="5"/>
  <c r="AJ105" i="5"/>
  <c r="AL105" i="5" s="1"/>
  <c r="AM105" i="5" s="1"/>
  <c r="AJ38" i="5"/>
  <c r="AL38" i="5" s="1"/>
  <c r="AM38" i="5" s="1"/>
  <c r="AI38" i="5"/>
  <c r="AH60" i="5"/>
  <c r="AD45" i="5"/>
  <c r="G30" i="8"/>
  <c r="AH35" i="5"/>
  <c r="AD124" i="5"/>
  <c r="G109" i="8"/>
  <c r="AD130" i="5"/>
  <c r="G115" i="8"/>
  <c r="AH93" i="5"/>
  <c r="AD143" i="5"/>
  <c r="G128" i="8"/>
  <c r="G135" i="8"/>
  <c r="AD150" i="5"/>
  <c r="G150" i="8"/>
  <c r="AD165" i="5"/>
  <c r="AD157" i="5"/>
  <c r="G142" i="8"/>
  <c r="G119" i="8"/>
  <c r="AD134" i="5"/>
  <c r="AF52" i="5"/>
  <c r="AG52" i="5"/>
  <c r="AI131" i="5"/>
  <c r="AJ131" i="5"/>
  <c r="AL131" i="5" s="1"/>
  <c r="AM131" i="5" s="1"/>
  <c r="AI148" i="5"/>
  <c r="AJ148" i="5"/>
  <c r="AL148" i="5" s="1"/>
  <c r="AM148" i="5" s="1"/>
  <c r="AF103" i="5"/>
  <c r="AG103" i="5"/>
  <c r="AG25" i="5"/>
  <c r="AF25" i="5"/>
  <c r="AG30" i="5"/>
  <c r="AF30" i="5"/>
  <c r="G59" i="8"/>
  <c r="AD74" i="5"/>
  <c r="AD65" i="5"/>
  <c r="G50" i="8"/>
  <c r="G106" i="8"/>
  <c r="AD121" i="5"/>
  <c r="AI132" i="5"/>
  <c r="AF32" i="5"/>
  <c r="AG32" i="5"/>
  <c r="AI29" i="5"/>
  <c r="AJ29" i="5"/>
  <c r="AL29" i="5" s="1"/>
  <c r="AM29" i="5" s="1"/>
  <c r="AD62" i="5"/>
  <c r="G47" i="8"/>
  <c r="AF114" i="5"/>
  <c r="AG114" i="5"/>
  <c r="AJ129" i="5"/>
  <c r="AL129" i="5" s="1"/>
  <c r="AM129" i="5" s="1"/>
  <c r="AI129" i="5"/>
  <c r="AD82" i="5"/>
  <c r="G67" i="8"/>
  <c r="G83" i="8"/>
  <c r="AD98" i="5"/>
  <c r="G93" i="8"/>
  <c r="AD108" i="5"/>
  <c r="AJ66" i="5"/>
  <c r="AL66" i="5" s="1"/>
  <c r="AM66" i="5" s="1"/>
  <c r="AI66" i="5"/>
  <c r="G54" i="8"/>
  <c r="AD69" i="5"/>
  <c r="G132" i="8"/>
  <c r="AD147" i="5"/>
  <c r="AG120" i="5"/>
  <c r="AF120" i="5"/>
  <c r="AJ137" i="5"/>
  <c r="AL137" i="5" s="1"/>
  <c r="AM137" i="5" s="1"/>
  <c r="AI137" i="5"/>
  <c r="AI53" i="5"/>
  <c r="AJ53" i="5"/>
  <c r="AL53" i="5" s="1"/>
  <c r="AM53" i="5" s="1"/>
  <c r="AI170" i="5" l="1"/>
  <c r="AJ80" i="5"/>
  <c r="AL80" i="5" s="1"/>
  <c r="AM80" i="5" s="1"/>
  <c r="AI55" i="5"/>
  <c r="AJ40" i="5"/>
  <c r="AL40" i="5" s="1"/>
  <c r="AM40" i="5" s="1"/>
  <c r="AI92" i="5"/>
  <c r="AJ110" i="5"/>
  <c r="AL110" i="5" s="1"/>
  <c r="AM110" i="5" s="1"/>
  <c r="AJ44" i="5"/>
  <c r="AL44" i="5" s="1"/>
  <c r="AM44" i="5" s="1"/>
  <c r="AI141" i="5"/>
  <c r="AJ64" i="5"/>
  <c r="AL64" i="5" s="1"/>
  <c r="AM64" i="5" s="1"/>
  <c r="AI64" i="5"/>
  <c r="AI46" i="5"/>
  <c r="AI166" i="5"/>
  <c r="AJ128" i="5"/>
  <c r="AL128" i="5" s="1"/>
  <c r="AM128" i="5" s="1"/>
  <c r="AI34" i="5"/>
  <c r="AJ34" i="5"/>
  <c r="AL34" i="5" s="1"/>
  <c r="AM34" i="5" s="1"/>
  <c r="AJ36" i="5"/>
  <c r="AL36" i="5" s="1"/>
  <c r="AM36" i="5" s="1"/>
  <c r="AI101" i="5"/>
  <c r="AA24" i="5"/>
  <c r="AJ163" i="5"/>
  <c r="AL163" i="5" s="1"/>
  <c r="AM163" i="5" s="1"/>
  <c r="AJ122" i="5"/>
  <c r="AL122" i="5" s="1"/>
  <c r="AM122" i="5" s="1"/>
  <c r="AJ167" i="5"/>
  <c r="AL167" i="5" s="1"/>
  <c r="AM167" i="5" s="1"/>
  <c r="AI172" i="5"/>
  <c r="AI51" i="5"/>
  <c r="AI138" i="5"/>
  <c r="AI84" i="5"/>
  <c r="AJ84" i="5"/>
  <c r="AL84" i="5" s="1"/>
  <c r="AM84" i="5" s="1"/>
  <c r="AH152" i="5"/>
  <c r="AH32" i="5"/>
  <c r="AI32" i="5" s="1"/>
  <c r="AI72" i="5"/>
  <c r="AH52" i="5"/>
  <c r="AJ52" i="5" s="1"/>
  <c r="AL52" i="5" s="1"/>
  <c r="AM52" i="5" s="1"/>
  <c r="AH54" i="5"/>
  <c r="AI54" i="5" s="1"/>
  <c r="AJ58" i="5"/>
  <c r="AL58" i="5" s="1"/>
  <c r="AM58" i="5" s="1"/>
  <c r="AJ162" i="5"/>
  <c r="AL162" i="5" s="1"/>
  <c r="AM162" i="5" s="1"/>
  <c r="AH65" i="5"/>
  <c r="AJ65" i="5" s="1"/>
  <c r="AL65" i="5" s="1"/>
  <c r="AM65" i="5" s="1"/>
  <c r="AH150" i="5"/>
  <c r="AJ150" i="5" s="1"/>
  <c r="AL150" i="5" s="1"/>
  <c r="AM150" i="5" s="1"/>
  <c r="AH124" i="5"/>
  <c r="AJ124" i="5" s="1"/>
  <c r="AL124" i="5" s="1"/>
  <c r="AM124" i="5" s="1"/>
  <c r="AH108" i="5"/>
  <c r="AJ108" i="5" s="1"/>
  <c r="AL108" i="5" s="1"/>
  <c r="AM108" i="5" s="1"/>
  <c r="AH114" i="5"/>
  <c r="AI114" i="5" s="1"/>
  <c r="AI112" i="5"/>
  <c r="AH69" i="5"/>
  <c r="AI69" i="5" s="1"/>
  <c r="AH103" i="5"/>
  <c r="AJ103" i="5" s="1"/>
  <c r="AL103" i="5" s="1"/>
  <c r="AM103" i="5" s="1"/>
  <c r="AI104" i="5"/>
  <c r="AI127" i="5"/>
  <c r="AH39" i="5"/>
  <c r="AI39" i="5" s="1"/>
  <c r="AH28" i="5"/>
  <c r="AJ28" i="5" s="1"/>
  <c r="AL28" i="5" s="1"/>
  <c r="AM28" i="5" s="1"/>
  <c r="AH74" i="5"/>
  <c r="AI74" i="5" s="1"/>
  <c r="AI27" i="5"/>
  <c r="AH30" i="5"/>
  <c r="AI93" i="5"/>
  <c r="AJ93" i="5"/>
  <c r="AL93" i="5" s="1"/>
  <c r="AM93" i="5" s="1"/>
  <c r="AI60" i="5"/>
  <c r="AJ60" i="5"/>
  <c r="AL60" i="5" s="1"/>
  <c r="AM60" i="5" s="1"/>
  <c r="AJ87" i="5"/>
  <c r="AL87" i="5" s="1"/>
  <c r="AM87" i="5" s="1"/>
  <c r="AI87" i="5"/>
  <c r="AH121" i="5"/>
  <c r="G10" i="8"/>
  <c r="AD25" i="5"/>
  <c r="AC24" i="5"/>
  <c r="AH134" i="5"/>
  <c r="AI113" i="5"/>
  <c r="AJ113" i="5"/>
  <c r="AL113" i="5" s="1"/>
  <c r="AM113" i="5" s="1"/>
  <c r="AH143" i="5"/>
  <c r="AH147" i="5"/>
  <c r="AH98" i="5"/>
  <c r="AH161" i="5"/>
  <c r="AI145" i="5"/>
  <c r="AJ145" i="5"/>
  <c r="AL145" i="5" s="1"/>
  <c r="AM145" i="5" s="1"/>
  <c r="AI78" i="5"/>
  <c r="AJ78" i="5"/>
  <c r="AL78" i="5" s="1"/>
  <c r="AM78" i="5" s="1"/>
  <c r="AH106" i="5"/>
  <c r="AI59" i="5"/>
  <c r="AJ59" i="5"/>
  <c r="AL59" i="5" s="1"/>
  <c r="AM59" i="5" s="1"/>
  <c r="AJ169" i="5"/>
  <c r="AL169" i="5" s="1"/>
  <c r="AM169" i="5" s="1"/>
  <c r="AI169" i="5"/>
  <c r="AJ86" i="5"/>
  <c r="AL86" i="5" s="1"/>
  <c r="AM86" i="5" s="1"/>
  <c r="AI86" i="5"/>
  <c r="AH62" i="5"/>
  <c r="AI109" i="5"/>
  <c r="AJ109" i="5"/>
  <c r="AL109" i="5" s="1"/>
  <c r="AM109" i="5" s="1"/>
  <c r="AH130" i="5"/>
  <c r="AH83" i="5"/>
  <c r="AJ35" i="5"/>
  <c r="AL35" i="5" s="1"/>
  <c r="AM35" i="5" s="1"/>
  <c r="AI35" i="5"/>
  <c r="AJ81" i="5"/>
  <c r="AL81" i="5" s="1"/>
  <c r="AM81" i="5" s="1"/>
  <c r="AI81" i="5"/>
  <c r="AJ31" i="5"/>
  <c r="AL31" i="5" s="1"/>
  <c r="AM31" i="5" s="1"/>
  <c r="AI31" i="5"/>
  <c r="AJ88" i="5"/>
  <c r="AL88" i="5" s="1"/>
  <c r="AM88" i="5" s="1"/>
  <c r="AI88" i="5"/>
  <c r="AJ85" i="5"/>
  <c r="AL85" i="5" s="1"/>
  <c r="AM85" i="5" s="1"/>
  <c r="AI85" i="5"/>
  <c r="AJ133" i="5"/>
  <c r="AL133" i="5" s="1"/>
  <c r="AM133" i="5" s="1"/>
  <c r="AI133" i="5"/>
  <c r="AJ119" i="5"/>
  <c r="AL119" i="5" s="1"/>
  <c r="AM119" i="5" s="1"/>
  <c r="AI119" i="5"/>
  <c r="AJ47" i="5"/>
  <c r="AL47" i="5" s="1"/>
  <c r="AM47" i="5" s="1"/>
  <c r="AI47" i="5"/>
  <c r="AI26" i="5"/>
  <c r="AJ26" i="5"/>
  <c r="AL26" i="5" s="1"/>
  <c r="AM26" i="5" s="1"/>
  <c r="AJ54" i="5"/>
  <c r="AL54" i="5" s="1"/>
  <c r="AM54" i="5" s="1"/>
  <c r="AI89" i="5"/>
  <c r="AJ89" i="5"/>
  <c r="AL89" i="5" s="1"/>
  <c r="AM89" i="5" s="1"/>
  <c r="AJ156" i="5"/>
  <c r="AL156" i="5" s="1"/>
  <c r="AM156" i="5" s="1"/>
  <c r="AI156" i="5"/>
  <c r="AI79" i="5"/>
  <c r="AJ79" i="5"/>
  <c r="AL79" i="5" s="1"/>
  <c r="AM79" i="5" s="1"/>
  <c r="AJ136" i="5"/>
  <c r="AL136" i="5" s="1"/>
  <c r="AM136" i="5" s="1"/>
  <c r="AI136" i="5"/>
  <c r="AJ152" i="5"/>
  <c r="AL152" i="5" s="1"/>
  <c r="AM152" i="5" s="1"/>
  <c r="AI152" i="5"/>
  <c r="AH120" i="5"/>
  <c r="AH25" i="5"/>
  <c r="AI25" i="5" s="1"/>
  <c r="AH173" i="5"/>
  <c r="AH82" i="5"/>
  <c r="AH168" i="5"/>
  <c r="AI111" i="5"/>
  <c r="AJ111" i="5"/>
  <c r="AL111" i="5" s="1"/>
  <c r="AM111" i="5" s="1"/>
  <c r="AJ75" i="5"/>
  <c r="AL75" i="5" s="1"/>
  <c r="AM75" i="5" s="1"/>
  <c r="AI75" i="5"/>
  <c r="AI149" i="5"/>
  <c r="AJ149" i="5"/>
  <c r="AL149" i="5" s="1"/>
  <c r="AM149" i="5" s="1"/>
  <c r="AH68" i="5"/>
  <c r="AH48" i="5"/>
  <c r="AJ90" i="5"/>
  <c r="AL90" i="5" s="1"/>
  <c r="AM90" i="5" s="1"/>
  <c r="AI90" i="5"/>
  <c r="AJ142" i="5"/>
  <c r="AL142" i="5" s="1"/>
  <c r="AM142" i="5" s="1"/>
  <c r="AI142" i="5"/>
  <c r="AJ151" i="5"/>
  <c r="AL151" i="5" s="1"/>
  <c r="AM151" i="5" s="1"/>
  <c r="AI151" i="5"/>
  <c r="AH157" i="5"/>
  <c r="AH165" i="5"/>
  <c r="AI96" i="5"/>
  <c r="AJ96" i="5"/>
  <c r="AL96" i="5" s="1"/>
  <c r="AM96" i="5" s="1"/>
  <c r="AJ116" i="5"/>
  <c r="AL116" i="5" s="1"/>
  <c r="AM116" i="5" s="1"/>
  <c r="AI116" i="5"/>
  <c r="AH144" i="5"/>
  <c r="AI135" i="5"/>
  <c r="AJ135" i="5"/>
  <c r="AL135" i="5" s="1"/>
  <c r="AM135" i="5" s="1"/>
  <c r="AH45" i="5"/>
  <c r="AJ100" i="5"/>
  <c r="AL100" i="5" s="1"/>
  <c r="AM100" i="5" s="1"/>
  <c r="AI100" i="5"/>
  <c r="AJ95" i="5"/>
  <c r="AL95" i="5" s="1"/>
  <c r="AM95" i="5" s="1"/>
  <c r="AI95" i="5"/>
  <c r="AI115" i="5"/>
  <c r="AJ115" i="5"/>
  <c r="AL115" i="5" s="1"/>
  <c r="AM115" i="5" s="1"/>
  <c r="AJ155" i="5"/>
  <c r="AL155" i="5" s="1"/>
  <c r="AM155" i="5" s="1"/>
  <c r="AI155" i="5"/>
  <c r="AI150" i="5"/>
  <c r="AI139" i="5"/>
  <c r="AJ139" i="5"/>
  <c r="AL139" i="5" s="1"/>
  <c r="AM139" i="5" s="1"/>
  <c r="AI160" i="5"/>
  <c r="AJ160" i="5"/>
  <c r="AL160" i="5" s="1"/>
  <c r="AM160" i="5" s="1"/>
  <c r="AI52" i="5" l="1"/>
  <c r="AI65" i="5"/>
  <c r="AJ74" i="5"/>
  <c r="AL74" i="5" s="1"/>
  <c r="AM74" i="5" s="1"/>
  <c r="AJ114" i="5"/>
  <c r="AL114" i="5" s="1"/>
  <c r="AM114" i="5" s="1"/>
  <c r="AI28" i="5"/>
  <c r="AI103" i="5"/>
  <c r="AI108" i="5"/>
  <c r="AJ32" i="5"/>
  <c r="AL32" i="5" s="1"/>
  <c r="AM32" i="5" s="1"/>
  <c r="AJ69" i="5"/>
  <c r="AL69" i="5" s="1"/>
  <c r="AM69" i="5" s="1"/>
  <c r="AI124" i="5"/>
  <c r="AJ39" i="5"/>
  <c r="AL39" i="5" s="1"/>
  <c r="AM39" i="5" s="1"/>
  <c r="AJ173" i="5"/>
  <c r="AL173" i="5" s="1"/>
  <c r="AM173" i="5" s="1"/>
  <c r="AI173" i="5"/>
  <c r="AJ106" i="5"/>
  <c r="AL106" i="5" s="1"/>
  <c r="AM106" i="5" s="1"/>
  <c r="AI106" i="5"/>
  <c r="AJ143" i="5"/>
  <c r="AL143" i="5" s="1"/>
  <c r="AM143" i="5" s="1"/>
  <c r="AI143" i="5"/>
  <c r="AI144" i="5"/>
  <c r="AJ144" i="5"/>
  <c r="AL144" i="5" s="1"/>
  <c r="AM144" i="5" s="1"/>
  <c r="AJ25" i="5"/>
  <c r="AI83" i="5"/>
  <c r="AJ83" i="5"/>
  <c r="AL83" i="5" s="1"/>
  <c r="AM83" i="5" s="1"/>
  <c r="AI62" i="5"/>
  <c r="AJ62" i="5"/>
  <c r="AL62" i="5" s="1"/>
  <c r="AM62" i="5" s="1"/>
  <c r="AJ161" i="5"/>
  <c r="AL161" i="5" s="1"/>
  <c r="AM161" i="5" s="1"/>
  <c r="AI161" i="5"/>
  <c r="AI45" i="5"/>
  <c r="AJ45" i="5"/>
  <c r="AL45" i="5" s="1"/>
  <c r="AM45" i="5" s="1"/>
  <c r="AJ165" i="5"/>
  <c r="AL165" i="5" s="1"/>
  <c r="AM165" i="5" s="1"/>
  <c r="AI165" i="5"/>
  <c r="AJ48" i="5"/>
  <c r="AL48" i="5" s="1"/>
  <c r="AM48" i="5" s="1"/>
  <c r="AI48" i="5"/>
  <c r="AI168" i="5"/>
  <c r="AJ168" i="5"/>
  <c r="AL168" i="5" s="1"/>
  <c r="AM168" i="5" s="1"/>
  <c r="AI120" i="5"/>
  <c r="AJ120" i="5"/>
  <c r="AL120" i="5" s="1"/>
  <c r="AM120" i="5" s="1"/>
  <c r="AI130" i="5"/>
  <c r="AJ130" i="5"/>
  <c r="AL130" i="5" s="1"/>
  <c r="AM130" i="5" s="1"/>
  <c r="AJ98" i="5"/>
  <c r="AL98" i="5" s="1"/>
  <c r="AM98" i="5" s="1"/>
  <c r="AI98" i="5"/>
  <c r="AJ30" i="5"/>
  <c r="AL30" i="5" s="1"/>
  <c r="AM30" i="5" s="1"/>
  <c r="AI30" i="5"/>
  <c r="AI157" i="5"/>
  <c r="AJ157" i="5"/>
  <c r="AL157" i="5" s="1"/>
  <c r="AM157" i="5" s="1"/>
  <c r="AJ68" i="5"/>
  <c r="AL68" i="5" s="1"/>
  <c r="AM68" i="5" s="1"/>
  <c r="AI68" i="5"/>
  <c r="AJ82" i="5"/>
  <c r="AL82" i="5" s="1"/>
  <c r="AM82" i="5" s="1"/>
  <c r="AI82" i="5"/>
  <c r="AJ147" i="5"/>
  <c r="AL147" i="5" s="1"/>
  <c r="AM147" i="5" s="1"/>
  <c r="AI147" i="5"/>
  <c r="AJ134" i="5"/>
  <c r="AL134" i="5" s="1"/>
  <c r="AM134" i="5" s="1"/>
  <c r="AI134" i="5"/>
  <c r="AJ121" i="5"/>
  <c r="AL121" i="5" s="1"/>
  <c r="AM121" i="5" s="1"/>
  <c r="AI121" i="5"/>
  <c r="AL25" i="5" l="1"/>
  <c r="AJ24" i="5"/>
  <c r="AL24" i="5" l="1"/>
  <c r="AM25" i="5"/>
</calcChain>
</file>

<file path=xl/sharedStrings.xml><?xml version="1.0" encoding="utf-8"?>
<sst xmlns="http://schemas.openxmlformats.org/spreadsheetml/2006/main" count="942" uniqueCount="338">
  <si>
    <t>User Input</t>
  </si>
  <si>
    <t>Calculation</t>
  </si>
  <si>
    <t>Explanation</t>
  </si>
  <si>
    <t>KEY:</t>
  </si>
  <si>
    <t>Calculation cells</t>
  </si>
  <si>
    <t>Establishing baseline funding rate for each LA</t>
  </si>
  <si>
    <t>Region
(alphabetical order)</t>
  </si>
  <si>
    <t>LA number</t>
  </si>
  <si>
    <t>LA name 
(alphabetical order within region)</t>
  </si>
  <si>
    <t>England total</t>
  </si>
  <si>
    <t>[a]</t>
  </si>
  <si>
    <t>[b]</t>
  </si>
  <si>
    <t>NFF total funding for ongoing functions under the formula</t>
  </si>
  <si>
    <t>[c]</t>
  </si>
  <si>
    <t>[d]</t>
  </si>
  <si>
    <t>[e]</t>
  </si>
  <si>
    <t>[f]</t>
  </si>
  <si>
    <t>[g]</t>
  </si>
  <si>
    <t>[h]</t>
  </si>
  <si>
    <t>[i]</t>
  </si>
  <si>
    <t>[j]</t>
  </si>
  <si>
    <t>[m]</t>
  </si>
  <si>
    <t>[n]</t>
  </si>
  <si>
    <t>[o]</t>
  </si>
  <si>
    <t>[p]</t>
  </si>
  <si>
    <t>[q]</t>
  </si>
  <si>
    <t>[r]</t>
  </si>
  <si>
    <t>[s]</t>
  </si>
  <si>
    <t>[t]</t>
  </si>
  <si>
    <t>[u]</t>
  </si>
  <si>
    <t>[v]</t>
  </si>
  <si>
    <t xml:space="preserve">EAST MIDLANDS </t>
  </si>
  <si>
    <t xml:space="preserve">EAST OF ENGLAND </t>
  </si>
  <si>
    <t xml:space="preserve">INNER LONDON </t>
  </si>
  <si>
    <t xml:space="preserve">NORTH EAST </t>
  </si>
  <si>
    <t xml:space="preserve">NORTH WEST </t>
  </si>
  <si>
    <t xml:space="preserve">OUTER LONDON </t>
  </si>
  <si>
    <t xml:space="preserve">SOUTH EAST </t>
  </si>
  <si>
    <t xml:space="preserve">SOUTH WEST </t>
  </si>
  <si>
    <t xml:space="preserve">WEST MIDLANDS </t>
  </si>
  <si>
    <t xml:space="preserve">YORKSHIRE AND THE HUMBER </t>
  </si>
  <si>
    <t>Derby</t>
  </si>
  <si>
    <t>Derbyshire</t>
  </si>
  <si>
    <t>Leicester</t>
  </si>
  <si>
    <t>Leicestershire</t>
  </si>
  <si>
    <t>Lincolnshire</t>
  </si>
  <si>
    <t>Northamptonshire</t>
  </si>
  <si>
    <t>Nottingham</t>
  </si>
  <si>
    <t>Nottinghamshire</t>
  </si>
  <si>
    <t>Rutland</t>
  </si>
  <si>
    <t>Cambridgeshire</t>
  </si>
  <si>
    <t>Central Bedfordshire</t>
  </si>
  <si>
    <t>Essex</t>
  </si>
  <si>
    <t>Hertfordshire</t>
  </si>
  <si>
    <t>Luton</t>
  </si>
  <si>
    <t>Norfolk</t>
  </si>
  <si>
    <t>Peterborough</t>
  </si>
  <si>
    <t>Southend-on-Sea</t>
  </si>
  <si>
    <t>Suffolk</t>
  </si>
  <si>
    <t>Thurrock</t>
  </si>
  <si>
    <t>Camden</t>
  </si>
  <si>
    <t>Hackney</t>
  </si>
  <si>
    <t>Hammersmith and Fulham</t>
  </si>
  <si>
    <t>Haringey</t>
  </si>
  <si>
    <t>Islington</t>
  </si>
  <si>
    <t>Kensington and Chelsea</t>
  </si>
  <si>
    <t>Lambeth</t>
  </si>
  <si>
    <t>Lewisham</t>
  </si>
  <si>
    <t>Newham</t>
  </si>
  <si>
    <t>Southwark</t>
  </si>
  <si>
    <t>Tower Hamlets</t>
  </si>
  <si>
    <t>Wandsworth</t>
  </si>
  <si>
    <t>Westminster</t>
  </si>
  <si>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</si>
  <si>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</si>
  <si>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</si>
  <si>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</si>
  <si>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</si>
  <si>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</si>
  <si>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</si>
  <si>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</si>
  <si>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</si>
  <si>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</si>
  <si>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</si>
  <si>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</si>
  <si>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</si>
  <si>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</si>
  <si>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</si>
  <si>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</si>
  <si>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</si>
  <si>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</si>
  <si>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</si>
  <si>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</si>
  <si>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</si>
  <si>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</si>
  <si>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</si>
  <si>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</si>
  <si>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</si>
  <si>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</si>
  <si>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</si>
  <si>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</si>
  <si>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</si>
  <si>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</si>
  <si>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</si>
  <si>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</si>
  <si>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</si>
  <si>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</si>
  <si>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</si>
  <si>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</si>
  <si>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</si>
  <si>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</si>
  <si>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</si>
  <si>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</si>
  <si>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</si>
  <si>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</si>
  <si>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</si>
  <si>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</si>
  <si>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</si>
  <si>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</si>
  <si>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</si>
  <si>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</si>
  <si>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</si>
  <si>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</si>
  <si>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</si>
  <si>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</si>
  <si>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</si>
  <si>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</si>
  <si>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</si>
  <si>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</si>
  <si>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</si>
  <si>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</si>
  <si>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</si>
  <si>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</si>
  <si>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</si>
  <si>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</si>
  <si>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</si>
  <si>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</si>
  <si>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</si>
  <si>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</si>
  <si>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</si>
  <si>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</si>
  <si>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</si>
  <si>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</si>
  <si>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</si>
  <si>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</si>
  <si>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</si>
  <si>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</si>
  <si>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</si>
  <si>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</si>
  <si>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</si>
  <si>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</si>
  <si>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</si>
  <si>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</si>
  <si>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North Somerset</t>
  </si>
  <si>
    <t>Plymouth</t>
  </si>
  <si>
    <t>Poole</t>
  </si>
  <si>
    <t>Somerset</t>
  </si>
  <si>
    <t>South Gloucestershire</t>
  </si>
  <si>
    <t>Swindon</t>
  </si>
  <si>
    <t>Torbay</t>
  </si>
  <si>
    <t>Wiltshire</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</si>
  <si>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</si>
  <si>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</si>
  <si>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</si>
  <si>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</si>
  <si>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</si>
  <si>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</si>
  <si>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</si>
  <si>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</si>
  <si>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</si>
  <si>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</si>
  <si>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</si>
  <si>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</si>
  <si>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</si>
  <si>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</si>
  <si>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</si>
  <si>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</si>
  <si>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</si>
  <si>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</si>
  <si>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</si>
  <si>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</si>
  <si>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</si>
  <si>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</si>
  <si>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</si>
  <si>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</si>
  <si>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</si>
  <si>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</si>
  <si>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</si>
  <si>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</si>
  <si>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</si>
  <si>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Bedford</t>
  </si>
  <si>
    <t>Central school services block: LA summary</t>
  </si>
  <si>
    <t>Percentage change in per-pupil funding under the formula</t>
  </si>
  <si>
    <t>Central school services block national funding formula - illustrative impact on LAs</t>
  </si>
  <si>
    <t>Please select</t>
  </si>
  <si>
    <t>Please select your local authority from the drop down menu</t>
  </si>
  <si>
    <t xml:space="preserve"> - On this page you can see the estimated impact on an LA's funding. To view an LA's data, please select the relevant local authority from the blue box below. 
</t>
  </si>
  <si>
    <t>2017-18 DSG centrally retained duties baseline 
(from 2017-18 baselines exercise) - ongoing functions</t>
  </si>
  <si>
    <t xml:space="preserve">2017-18 baseline for historic commitments
</t>
  </si>
  <si>
    <t>2017-18 baseline for ongoing functions</t>
  </si>
  <si>
    <t>2017-18 baseline per-pupil spend for ongoing functions</t>
  </si>
  <si>
    <t>2017-18 DSG schools block pupils</t>
  </si>
  <si>
    <t>2017-18 FSM Ever6 pupils</t>
  </si>
  <si>
    <t>National pupil-weighted ACA</t>
  </si>
  <si>
    <t>National Ever6 pupil-weighted ACA</t>
  </si>
  <si>
    <t>NFF basic per-pupil funding for ongoing functions - pre ACA</t>
  </si>
  <si>
    <t>NFF per Ever6 pupil funding for deprivation - pre ACA</t>
  </si>
  <si>
    <t>[1]</t>
  </si>
  <si>
    <t>[2]</t>
  </si>
  <si>
    <t>[w]</t>
  </si>
  <si>
    <t>[x]</t>
  </si>
  <si>
    <t>[y]</t>
  </si>
  <si>
    <t>[z]</t>
  </si>
  <si>
    <t>[aa]</t>
  </si>
  <si>
    <t>[3]</t>
  </si>
  <si>
    <t>Additional budget for ongoing functions - extra duty</t>
  </si>
  <si>
    <t>2017-18 baseline for historic commitments</t>
  </si>
  <si>
    <t>This illustrates the percentage change in what the LA would get under the formula compared with the 2017-18 baseline for ongoing functions.</t>
  </si>
  <si>
    <t>[8]</t>
  </si>
  <si>
    <t>[9]</t>
  </si>
  <si>
    <t>[ab]</t>
  </si>
  <si>
    <t>[ac]</t>
  </si>
  <si>
    <t>[ad]</t>
  </si>
  <si>
    <t>[ae]</t>
  </si>
  <si>
    <t>[af]</t>
  </si>
  <si>
    <t>[k]</t>
  </si>
  <si>
    <t>[l]</t>
  </si>
  <si>
    <t>Maximum loss allowed for 2018-19</t>
  </si>
  <si>
    <t>Maximum gain allowed for 2018-19</t>
  </si>
  <si>
    <t>Additional per-pupil funding required to ensure no losses greater than maximum loss allowed for 2018-19</t>
  </si>
  <si>
    <t>Reduction in per-pupil funding required to ensure no gains greater than maximum gains allowed for 2018-19</t>
  </si>
  <si>
    <t>Maximum loss allowed for 2019-20</t>
  </si>
  <si>
    <t>Additional per-pupil funding required to ensure no losses greater than maximum loss allowed for 2019-20</t>
  </si>
  <si>
    <t>Reduction in per-pupil funding required to ensure no gains greater than maximum gains allowed for 2019-20</t>
  </si>
  <si>
    <t>Illustrative NFF historic commitments funding</t>
  </si>
  <si>
    <t>Change between illustrative NFF per-pupil funding and per-pupil baseline for ongoing functions</t>
  </si>
  <si>
    <t>Provisional 2018-19 total funding for ongoing functions</t>
  </si>
  <si>
    <t>Provisional 2018-19 total central school services block funding</t>
  </si>
  <si>
    <t>Illustrative 2019-20 per-pupil rate for ongoing functions</t>
  </si>
  <si>
    <t>Illustrative percentage change to funding for ongoing functions in 2019-20</t>
  </si>
  <si>
    <t>Illustrative 2019-20 total funding for ongoing functions</t>
  </si>
  <si>
    <t>Illustrative 2019-20 total funding for historic commitments</t>
  </si>
  <si>
    <t>Illustrative 2019-20 total central school services block funding</t>
  </si>
  <si>
    <t>Change between NFF per-pupil funding and provisional 2018-19 per-pupil funding for ongoing functions</t>
  </si>
  <si>
    <t xml:space="preserve">This workbook provides a detailed explanation of the calculations involved in working out an LA's illustrative allocation through the CSSB.
</t>
  </si>
  <si>
    <t xml:space="preserve"> -Ongoing functions
</t>
  </si>
  <si>
    <t xml:space="preserve"> -Historic commitments
</t>
  </si>
  <si>
    <t>2. The calculation of the transitional arrangements for 2018-19 and 2019-20</t>
  </si>
  <si>
    <t>This page sets out:</t>
  </si>
  <si>
    <t>The baseline data used is from the 2017-18 baselines exercise. The pupil count is based on the October 2016 census.</t>
  </si>
  <si>
    <t>NFF budget for basic per-pupil funding</t>
  </si>
  <si>
    <t>NFF budget for deprivation funding</t>
  </si>
  <si>
    <t>Calculating the provisional NFF funding for each LA in 2018-19</t>
  </si>
  <si>
    <t>[10]</t>
  </si>
  <si>
    <t>[11]</t>
  </si>
  <si>
    <t>Calculating the illustrative NFF funding for each LA in 2019-20</t>
  </si>
  <si>
    <t xml:space="preserve">National funding formula: Local authority funding rates for 2018-19 </t>
  </si>
  <si>
    <t>Region</t>
  </si>
  <si>
    <t>LA name</t>
  </si>
  <si>
    <t>[ag]</t>
  </si>
  <si>
    <t>[ah]</t>
  </si>
  <si>
    <t>Change between provisional 2018-19 total funding and total baseline for ongoing functions</t>
  </si>
  <si>
    <t>[ai]</t>
  </si>
  <si>
    <t>Provisional NFF funding in 2018-19</t>
  </si>
  <si>
    <t>Total funding for historic commitments</t>
  </si>
  <si>
    <t>Total central school services block funding</t>
  </si>
  <si>
    <t xml:space="preserve"> - At the bottom of the page, you will see the provisional change to the LA's funding for ongoing functions in 2018-19 as a result of the national funding formula. </t>
  </si>
  <si>
    <t>This shows the 2017-18 LA spend on historic commitments - which is the LA's declared total spend on historic commitments in the 2017-18 baselines exercise.</t>
  </si>
  <si>
    <t xml:space="preserve">Funding for historic commitments will remain unchanged in 2018-19 and is not part of the central school services block formula.  </t>
  </si>
  <si>
    <t>This shows the 2017-18 LA spend on ongoing functions - which is the LA's declared total spend on ongoing functions in the 2017-18 baselines exercise.</t>
  </si>
  <si>
    <t>2018-19 total funding for ongoing functions</t>
  </si>
  <si>
    <t>Percentage change in per pupil funding in 2018-19</t>
  </si>
  <si>
    <t xml:space="preserve">This shows what the LA would provisionally receive for ongoing functions in 2018-19.
</t>
  </si>
  <si>
    <t>This shows the percentage change in what the LA would provisionally receive in 2018-19 compared with the 2017-18 baseline for ongoing functions.</t>
  </si>
  <si>
    <t>Calculating the illustrative NFF funding as if the NFF had been implemented in full and without any transitional protection for each LA</t>
  </si>
  <si>
    <t>Per-pupil rate for ongoing functions</t>
  </si>
  <si>
    <t>[aj]</t>
  </si>
  <si>
    <t>= [ag] + [ah]</t>
  </si>
  <si>
    <t>= Max (0, [10]-[ab])</t>
  </si>
  <si>
    <t>= Min (0, [11]-[ab])</t>
  </si>
  <si>
    <t>= [x] + [y]</t>
  </si>
  <si>
    <t>= Max (0, [8]-[s])</t>
  </si>
  <si>
    <t>= Min (0, [9]-[s])</t>
  </si>
  <si>
    <t>=[p] / [v] - 1</t>
  </si>
  <si>
    <t>= [p] + ([v] x [ac]) + ([v] x [ad])</t>
  </si>
  <si>
    <t>= [l] + [n]</t>
  </si>
  <si>
    <t>2017-18 total baseline</t>
  </si>
  <si>
    <t>= [d]</t>
  </si>
  <si>
    <t>= [e]</t>
  </si>
  <si>
    <t>= [f]</t>
  </si>
  <si>
    <t xml:space="preserve">[4]
= 90% x (sum of [g] + [3] ) </t>
  </si>
  <si>
    <t xml:space="preserve">[6]
= 10% x (sum of [g] + [3] ) </t>
  </si>
  <si>
    <t>[5]
= ([4]/[1]) / sum of [a]</t>
  </si>
  <si>
    <t>[7]
= ([6]/[2]) / sum of [b]</t>
  </si>
  <si>
    <t>= [5]  x [c]</t>
  </si>
  <si>
    <t>= [7] x [c]</t>
  </si>
  <si>
    <t>= [a] x [k]</t>
  </si>
  <si>
    <t>= [o] / [a]</t>
  </si>
  <si>
    <t>= [j] + ([a] x [p])</t>
  </si>
  <si>
    <t>= [a] x [v]</t>
  </si>
  <si>
    <t>= [a] x [ae]</t>
  </si>
  <si>
    <t>= [b] x [m]</t>
  </si>
  <si>
    <t>= [ai] / [i] - 1</t>
  </si>
  <si>
    <t>= [z] / [i] - 1</t>
  </si>
  <si>
    <t>= [q] / [i] - 1</t>
  </si>
  <si>
    <t>=[p] / [h] - 1</t>
  </si>
  <si>
    <t>= [p] + ([h] x [t]) + ([h] x [u])</t>
  </si>
  <si>
    <t>=[v] / [h] - 1</t>
  </si>
  <si>
    <t>=[ae] / [h] - 1</t>
  </si>
  <si>
    <t>National funding formula (NFF): central school services block funding</t>
  </si>
  <si>
    <t xml:space="preserve"> - Below, you will see the LA's 2017-18 CSSB funding baseline and the change in funding under the NFF. Changes in funding will occur gradually in line with the transitional protections.</t>
  </si>
  <si>
    <t>= [g] / [a]</t>
  </si>
  <si>
    <t xml:space="preserve"> - This funding will be allocated on a per-pupil basis. We have proposed that no LA's per-pupil funding for 2018-19 will fall more than 2.5% compared to its current per-pupil funding. </t>
  </si>
  <si>
    <t>This illustrates what the LA would receive in total for ongoing functions under the formula without protection or the gains cap.</t>
  </si>
  <si>
    <t xml:space="preserve">1. The calculation of the illustrative NFF total funding under the central school services block formula for:
           </t>
  </si>
  <si>
    <t xml:space="preserve">General Labour Market (GLM) ACA
</t>
  </si>
  <si>
    <t>= [f] + [g]</t>
  </si>
  <si>
    <t>Basic per-pupil funding for ongoing functions - post ACA, before protection or gains cap</t>
  </si>
  <si>
    <t>Illustrative total funding through basic per-pupil factor 
(based on 2017-18 pupil count)</t>
  </si>
  <si>
    <t>Ever6 per-pupil funding for deprivation - post ACA, before protection or gains cap</t>
  </si>
  <si>
    <t>Illustrative total funding through deprivation factor 
(based on 2017-18 Ever6 pupil count)</t>
  </si>
  <si>
    <t>Illustrative total funding for ongoing functions 
(based on 2017-18 pupil count)</t>
  </si>
  <si>
    <t>Illustrative per-pupil rate for ongoing functions</t>
  </si>
  <si>
    <t>Illustrative total funding through central school services block
(based on 2017-18 pupil count)</t>
  </si>
  <si>
    <t>Change between illustrative total funding and total baseline for ongoing functions</t>
  </si>
  <si>
    <t>Illustrative maximum gain allowed for 2019-20</t>
  </si>
  <si>
    <t>The table below shows you the funding the LA received in 2017-18 and illustrates what the LA would receive for ongoing functions under the NFF without transitional protection.</t>
  </si>
  <si>
    <t xml:space="preserve">The table below shows you how much the LA will provisionally receive for ongoing functions in 2018-19. </t>
  </si>
  <si>
    <t>Actual 2018-19 per-pupil rate for ongoing functions</t>
  </si>
  <si>
    <t>Actual percentage change to per pupil funding for ongoing functions in 2018-19</t>
  </si>
  <si>
    <t>Actual 2018-19 total funding for historic commitments</t>
  </si>
  <si>
    <r>
      <t xml:space="preserve">The government has introduced a new national funding formula (NFF) for education services carried out by local authorities. This funding will be delivered through the central school services block (CSSB) funding formula.
In March 2016, the government consulted on the first stage of proposals to introduce a national funding formula for schools, central school services and high needs. You can read about these proposals, and the government’s response to the first stage consultation at:
https://www.gov.uk/government/consultations/schools-national-funding-formula   
In December 2016, the government launched the second stage of its consultation, seeking views on the detail of the formulae. You can read about these proposals, and the government’s response to the second stage consultation at:
https://www.gov.uk/government/consultations/schools-national-funding-formula-stage-2 
</t>
    </r>
    <r>
      <rPr>
        <b/>
        <sz val="12"/>
        <color rgb="FF000000"/>
        <rFont val="Arial"/>
        <family val="2"/>
      </rPr>
      <t>NFF CSSB provisional allocations</t>
    </r>
    <r>
      <rPr>
        <sz val="12"/>
        <color rgb="FF000000"/>
        <rFont val="Arial"/>
        <family val="2"/>
      </rPr>
      <t xml:space="preserve">
To demonstrate the LA-level impact of the central school services block formula the government is publishing provisional LA-level allocations for 2018-19. These allocations are subject to updated pupil numbers. The government has also published illustrative LA-level allocations for 2019-20. These will be updated to reflect updated pupil numbers, pupil characteristics and LA planned spend as reported through s251 returns ahead of confirming LA allocations for 2019-20.
The central school services block includes a protection to ensure no LA sees losses of greater than 2.5% per pupil, year-on-year, for 2018-19 or 2019-20. In 2018-19, the gains cap will be set at 2.5%. In 2019-20, the gains cap will be set at a level which ensures overall affordability within the block, however for illustrative purposes it has been set at 2.1% in this guide. To further illustrate the impact of the central school services block formula, the government has published illustrative allocations as if the formula had been implemented in full and without the protection and gains cap. It is important to note that these are not actual allocations for any specific year: they are illustrations based on 2017-18 data to support understanding of the central school services block formula. Actual allocations for future years will reflect updated pupil numbers, pupil characteristics and LA planned spend, and will be subject to future spending review decisions.
The contents of this workbook are as follows:
 - </t>
    </r>
    <r>
      <rPr>
        <b/>
        <sz val="12"/>
        <color rgb="FF000000"/>
        <rFont val="Arial"/>
        <family val="2"/>
      </rPr>
      <t>Summary:</t>
    </r>
    <r>
      <rPr>
        <sz val="12"/>
        <color rgb="FF000000"/>
        <rFont val="Arial"/>
        <family val="2"/>
      </rPr>
      <t xml:space="preserve"> Baselines, formula-only illustrative allocations, and illustrative allocations for the first year for the central school services block.
 - </t>
    </r>
    <r>
      <rPr>
        <b/>
        <sz val="12"/>
        <color rgb="FF000000"/>
        <rFont val="Arial"/>
        <family val="2"/>
      </rPr>
      <t>Funding rates for 2018-19</t>
    </r>
    <r>
      <rPr>
        <sz val="12"/>
        <color rgb="FF000000"/>
        <rFont val="Arial"/>
        <family val="2"/>
      </rPr>
      <t xml:space="preserve">: LA funding rates for ongoing functions in 2018-19.
 - </t>
    </r>
    <r>
      <rPr>
        <b/>
        <sz val="12"/>
        <color rgb="FF000000"/>
        <rFont val="Arial"/>
        <family val="2"/>
      </rPr>
      <t>Central school services block:</t>
    </r>
    <r>
      <rPr>
        <sz val="12"/>
        <color rgb="FF000000"/>
        <rFont val="Arial"/>
        <family val="2"/>
      </rPr>
      <t xml:space="preserve"> Step-by-step guide for LAs to understand the calculation of the central school services block illustrative allocations.</t>
    </r>
  </si>
  <si>
    <r>
      <rPr>
        <sz val="10"/>
        <rFont val="Arial"/>
        <family val="2"/>
      </rPr>
      <t>This table shows the per-pupil rate for ongoing functions that LAs will receive in 2018-19.  This per-pupil rate</t>
    </r>
    <r>
      <rPr>
        <sz val="10"/>
        <color rgb="FFFF0000"/>
        <rFont val="Arial"/>
        <family val="2"/>
      </rPr>
      <t xml:space="preserve"> </t>
    </r>
    <r>
      <rPr>
        <sz val="10"/>
        <rFont val="Arial"/>
        <family val="2"/>
      </rPr>
      <t>will be multiplied by the LA's schools block pupil count when data from the 2017 October census becomes available later this year.  This total will be added to the cash amount for factors funded on a historic basis (historic commitments) to give total LA allocation for 2018-19.  These will be finalised in December as normal.</t>
    </r>
    <r>
      <rPr>
        <sz val="10"/>
        <color rgb="FFFF0000"/>
        <rFont val="Arial"/>
        <family val="2"/>
      </rPr>
      <t xml:space="preserve"> 
</t>
    </r>
  </si>
  <si>
    <t>2017-18 DSG centrally retained duties baseline 
(from 2017-18 baselines exercise) - historic commitments</t>
  </si>
  <si>
    <t>Change between illustrative 2019-20 total funding and total baseline for ongoing functions</t>
  </si>
  <si>
    <t>These tables have now been superceded by the 2019-2020 National Funding Formula. Tables which show updated illustrative allocations for 2019-20 and the fully implemented NFF are shown here:</t>
  </si>
  <si>
    <t>https://www.gov.uk/government/publications/national-funding-formula-tables-for-schools-and-high-needs-2019-to-2020</t>
  </si>
  <si>
    <t>Cell colour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</si>
</sst>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 &quot;[$£-809]#,##0&quot; &quot;;&quot;-&quot;[$£-809]#,##0&quot; &quot;;&quot; &quot;[$£-809]&quot;- &quot;;&quot; &quot;@&quot; &quot;"/>
    <numFmt numFmtId="165" formatCode="[$£-809]#,##0"/>
    <numFmt numFmtId="166" formatCode="[$£-809]#,##0.00"/>
    <numFmt numFmtId="167" formatCode="0.0%"/>
    <numFmt numFmtId="168" formatCode="&quot; &quot;#,##0.00&quot; &quot;;&quot;-&quot;#,##0.00&quot; &quot;;&quot; -&quot;00&quot; &quot;;&quot; &quot;@&quot; &quot;"/>
    <numFmt numFmtId="169" formatCode="&quot; &quot;#,##0.00&quot; &quot;;&quot; (&quot;#,##0.00&quot;)&quot;;&quot; -&quot;00&quot; &quot;;&quot; &quot;@&quot; &quot;"/>
    <numFmt numFmtId="170" formatCode="0.0"/>
    <numFmt numFmtId="171" formatCode="&quot; &quot;[$£-809]#,##0.00&quot; &quot;;&quot;-&quot;[$£-809]#,##0.00&quot; &quot;;&quot; &quot;[$£-809]&quot;-&quot;00&quot; &quot;;&quot; &quot;@&quot; &quot;"/>
    <numFmt numFmtId="172" formatCode="&quot; &quot;[$£-809]#,##0.00&quot; &quot;;&quot; &quot;[$£-809]&quot;(&quot;#,##0.00&quot;)&quot;;&quot; &quot;[$£-809]&quot;-&quot;00&quot; &quot;;&quot; &quot;@&quot; &quot;"/>
    <numFmt numFmtId="173" formatCode="&quot; &quot;[$€-402]#,##0.00&quot; &quot;;&quot;-&quot;[$€-402]#,##0.00&quot; &quot;;&quot; &quot;[$€-402]&quot;-&quot;00&quot; &quot;"/>
    <numFmt numFmtId="174" formatCode="&quot; $&quot;#,##0.00&quot; &quot;;&quot; $(&quot;#,##0.00&quot;)&quot;;&quot; $-&quot;00&quot; &quot;;&quot; &quot;@&quot; &quot;"/>
    <numFmt numFmtId="175" formatCode="#,##0.0"/>
    <numFmt numFmtId="176" formatCode="&quot;£&quot;#,##0.00"/>
    <numFmt numFmtId="177" formatCode="&quot;£&quot;#,##0"/>
  </numFmts>
  <fonts count="66" x14ac:knownFonts="1">
    <font>
      <sz val="11"/>
      <color rgb="FF000000"/>
      <name val="Calibri"/>
      <family val="2"/>
    </font>
    <font>
      <sz val="11"/>
      <color rgb="FF000000"/>
      <name val="Calibri"/>
      <family val="2"/>
    </font>
    <font>
      <sz val="10"/>
      <color rgb="FF000000"/>
      <name val="Arial"/>
      <family val="2"/>
    </font>
    <font>
      <sz val="10"/>
      <color rgb="FF000000"/>
      <name val="Helv"/>
    </font>
    <font>
      <sz val="11"/>
      <color rgb="FFFFFFFF"/>
      <name val="Calibri"/>
      <family val="2"/>
    </font>
    <font>
      <sz val="12"/>
      <color rgb="FF000000"/>
      <name val="Times New Roman"/>
      <family val="1"/>
    </font>
    <font>
      <sz val="10"/>
      <color rgb="FF008000"/>
      <name val="Verdana"/>
      <family val="2"/>
    </font>
    <font>
      <sz val="11"/>
      <color rgb="FF800080"/>
      <name val="Calibri"/>
      <family val="2"/>
    </font>
    <font>
      <sz val="12"/>
      <color rgb="FF9C0006"/>
      <name val="Arial"/>
      <family val="2"/>
    </font>
    <font>
      <b/>
      <sz val="11"/>
      <color rgb="FFFF9900"/>
      <name val="Calibri"/>
      <family val="2"/>
    </font>
    <font>
      <sz val="11"/>
      <color rgb="FF9C0006"/>
      <name val="Calibri"/>
      <family val="2"/>
    </font>
    <font>
      <sz val="11"/>
      <color rgb="FF9C6500"/>
      <name val="Calibri"/>
      <family val="2"/>
    </font>
    <font>
      <sz val="11"/>
      <color rgb="FF006100"/>
      <name val="Calibri"/>
      <family val="2"/>
    </font>
    <font>
      <b/>
      <sz val="11"/>
      <color rgb="FFFFFFFF"/>
      <name val="Calibri"/>
      <family val="2"/>
    </font>
    <font>
      <b/>
      <sz val="10"/>
      <color rgb="FF008080"/>
      <name val="Arial"/>
      <family val="2"/>
    </font>
    <font>
      <b/>
      <sz val="10"/>
      <color rgb="FF000000"/>
      <name val="Arial"/>
      <family val="2"/>
    </font>
    <font>
      <sz val="9"/>
      <color rgb="FF000000"/>
      <name val="Times New Roman"/>
      <family val="1"/>
    </font>
    <font>
      <b/>
      <sz val="10"/>
      <color rgb="FF008000"/>
      <name val="Arial"/>
      <family val="2"/>
    </font>
    <font>
      <b/>
      <sz val="12"/>
      <color rgb="FF000000"/>
      <name val="Arial"/>
      <family val="2"/>
    </font>
    <font>
      <sz val="10"/>
      <color rgb="FF008080"/>
      <name val="System"/>
      <family val="2"/>
    </font>
    <font>
      <i/>
      <sz val="11"/>
      <color rgb="FF808080"/>
      <name val="Calibri"/>
      <family val="2"/>
    </font>
    <font>
      <sz val="9"/>
      <color rgb="FF000080"/>
      <name val="Arial"/>
      <family val="2"/>
    </font>
    <font>
      <sz val="9"/>
      <color rgb="FF0000FF"/>
      <name val="Times New Roman"/>
      <family val="1"/>
    </font>
    <font>
      <sz val="11"/>
      <color rgb="FF008000"/>
      <name val="Calibri"/>
      <family val="2"/>
    </font>
    <font>
      <sz val="12"/>
      <color rgb="FF006100"/>
      <name val="Arial"/>
      <family val="2"/>
    </font>
    <font>
      <b/>
      <sz val="8"/>
      <color rgb="FF000000"/>
      <name val="Arial"/>
      <family val="2"/>
    </font>
    <font>
      <sz val="8"/>
      <color rgb="FF000000"/>
      <name val="Arial"/>
      <family val="2"/>
    </font>
    <font>
      <b/>
      <sz val="15"/>
      <color rgb="FF003366"/>
      <name val="Calibri"/>
      <family val="2"/>
    </font>
    <font>
      <b/>
      <sz val="13"/>
      <color rgb="FF003366"/>
      <name val="Calibri"/>
      <family val="2"/>
    </font>
    <font>
      <b/>
      <sz val="11"/>
      <color rgb="FF003366"/>
      <name val="Calibri"/>
      <family val="2"/>
    </font>
    <font>
      <u/>
      <sz val="10"/>
      <color rgb="FF0000FF"/>
      <name val="Arial"/>
      <family val="2"/>
    </font>
    <font>
      <sz val="10"/>
      <color rgb="FF000080"/>
      <name val="System"/>
      <family val="2"/>
    </font>
    <font>
      <sz val="11"/>
      <color rgb="FF333399"/>
      <name val="Calibri"/>
      <family val="2"/>
    </font>
    <font>
      <sz val="11"/>
      <color rgb="FFFF9900"/>
      <name val="Calibri"/>
      <family val="2"/>
    </font>
    <font>
      <i/>
      <sz val="10"/>
      <color rgb="FF008000"/>
      <name val="System"/>
      <family val="2"/>
    </font>
    <font>
      <sz val="11"/>
      <color rgb="FF993300"/>
      <name val="Calibri"/>
      <family val="2"/>
    </font>
    <font>
      <sz val="12"/>
      <color rgb="FF9C6500"/>
      <name val="Arial"/>
      <family val="2"/>
    </font>
    <font>
      <sz val="12"/>
      <color rgb="FF000000"/>
      <name val="Helv"/>
    </font>
    <font>
      <sz val="12"/>
      <color rgb="FF000000"/>
      <name val="Arial"/>
      <family val="2"/>
    </font>
    <font>
      <sz val="8"/>
      <color rgb="FF000000"/>
      <name val="MS Sans Serif"/>
      <family val="2"/>
    </font>
    <font>
      <sz val="11"/>
      <color rgb="FF000000"/>
      <name val="Arial"/>
      <family val="2"/>
    </font>
    <font>
      <b/>
      <sz val="11"/>
      <color rgb="FF333333"/>
      <name val="Calibri"/>
      <family val="2"/>
    </font>
    <font>
      <sz val="10"/>
      <color rgb="FFFF00FF"/>
      <name val="System"/>
      <family val="2"/>
    </font>
    <font>
      <b/>
      <sz val="18"/>
      <color rgb="FF000000"/>
      <name val="Cambria"/>
      <family val="1"/>
    </font>
    <font>
      <b/>
      <sz val="18"/>
      <color rgb="FF003366"/>
      <name val="Cambria"/>
      <family val="1"/>
    </font>
    <font>
      <b/>
      <sz val="11"/>
      <color rgb="FF000000"/>
      <name val="Calibri"/>
      <family val="2"/>
    </font>
    <font>
      <b/>
      <sz val="9"/>
      <color rgb="FF000000"/>
      <name val="Times New Roman"/>
      <family val="1"/>
    </font>
    <font>
      <sz val="9"/>
      <color rgb="FF000000"/>
      <name val="Arial"/>
      <family val="2"/>
    </font>
    <font>
      <sz val="10"/>
      <color rgb="FF008000"/>
      <name val="System"/>
      <family val="2"/>
    </font>
    <font>
      <sz val="11"/>
      <color rgb="FFFF0000"/>
      <name val="Calibri"/>
      <family val="2"/>
    </font>
    <font>
      <b/>
      <sz val="20"/>
      <color rgb="FF000000"/>
      <name val="Calibri"/>
      <family val="2"/>
    </font>
    <font>
      <b/>
      <sz val="14"/>
      <color rgb="FF000000"/>
      <name val="Arial"/>
      <family val="2"/>
    </font>
    <font>
      <i/>
      <sz val="12"/>
      <color rgb="FFA6A6A6"/>
      <name val="Arial"/>
      <family val="2"/>
    </font>
    <font>
      <i/>
      <sz val="12"/>
      <color rgb="FF000000"/>
      <name val="Arial"/>
      <family val="2"/>
    </font>
    <font>
      <b/>
      <sz val="11"/>
      <color rgb="FF000000"/>
      <name val="Arial"/>
      <family val="2"/>
    </font>
    <font>
      <sz val="11"/>
      <color rgb="FFFFFFFF"/>
      <name val="Arial"/>
      <family val="2"/>
    </font>
    <font>
      <b/>
      <sz val="20"/>
      <color rgb="FF000000"/>
      <name val="Arial"/>
      <family val="2"/>
    </font>
    <font>
      <b/>
      <sz val="12"/>
      <name val="Arial"/>
      <family val="2"/>
    </font>
    <font>
      <sz val="11"/>
      <color theme="0"/>
      <name val="Arial"/>
      <family val="2"/>
    </font>
    <font>
      <b/>
      <sz val="16"/>
      <color rgb="FF000000"/>
      <name val="Arial"/>
      <family val="2"/>
    </font>
    <font>
      <sz val="10"/>
      <color rgb="FFFF0000"/>
      <name val="Arial"/>
      <family val="2"/>
    </font>
    <font>
      <sz val="10"/>
      <name val="Arial"/>
      <family val="2"/>
    </font>
    <font>
      <sz val="12"/>
      <name val="Arial"/>
      <family val="2"/>
    </font>
    <font>
      <b/>
      <sz val="12"/>
      <color rgb="FFFFFFFF"/>
      <name val="Arial"/>
      <family val="2"/>
    </font>
    <font>
      <sz val="11"/>
      <color rgb="FF000000"/>
      <name val="Calibri"/>
      <family val="2"/>
      <scheme val="minor"/>
    </font>
    <font>
      <u/>
      <sz val="11"/>
      <color theme="10"/>
      <name val="Calibri"/>
      <family val="2"/>
    </font>
  </fonts>
  <fills count="49">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C7CE"/>
        <bgColor rgb="FFFFC7CE"/>
      </patternFill>
    </fill>
    <fill>
      <patternFill patternType="solid">
        <fgColor rgb="FFC0C0C0"/>
        <bgColor rgb="FFC0C0C0"/>
      </patternFill>
    </fill>
    <fill>
      <patternFill patternType="solid">
        <fgColor rgb="FFFFEB9C"/>
        <bgColor rgb="FFFFEB9C"/>
      </patternFill>
    </fill>
    <fill>
      <patternFill patternType="solid">
        <fgColor rgb="FFC6EFCE"/>
        <bgColor rgb="FFC6EFCE"/>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rgb="FFE4DFEC"/>
        <bgColor rgb="FFE4DFEC"/>
      </patternFill>
    </fill>
    <fill>
      <patternFill patternType="solid">
        <fgColor rgb="FFCFDCE3"/>
        <bgColor rgb="FFCFDCE3"/>
      </patternFill>
    </fill>
    <fill>
      <patternFill patternType="solid">
        <fgColor rgb="FFD4CEDE"/>
        <bgColor rgb="FFD4CEDE"/>
      </patternFill>
    </fill>
    <fill>
      <patternFill patternType="solid">
        <fgColor rgb="FFF3ECCD"/>
        <bgColor rgb="FFF3ECCD"/>
      </patternFill>
    </fill>
    <fill>
      <patternFill patternType="solid">
        <fgColor rgb="FFD9D9D9"/>
        <bgColor rgb="FFD9D9D9"/>
      </patternFill>
    </fill>
    <fill>
      <patternFill patternType="solid">
        <fgColor rgb="FFE6B8B7"/>
        <bgColor rgb="FFE6B8B7"/>
      </patternFill>
    </fill>
    <fill>
      <patternFill patternType="solid">
        <fgColor rgb="FF404040"/>
        <bgColor rgb="FF404040"/>
      </patternFill>
    </fill>
    <fill>
      <patternFill patternType="solid">
        <fgColor theme="0" tint="-0.14999847407452621"/>
        <bgColor rgb="FFBFBFBF"/>
      </patternFill>
    </fill>
    <fill>
      <patternFill patternType="solid">
        <fgColor theme="0" tint="-0.14999847407452621"/>
        <bgColor rgb="FFFFFFFF"/>
      </patternFill>
    </fill>
    <fill>
      <patternFill patternType="solid">
        <fgColor theme="0" tint="-0.14999847407452621"/>
        <bgColor indexed="64"/>
      </patternFill>
    </fill>
    <fill>
      <patternFill patternType="solid">
        <fgColor rgb="FFD9D9D9"/>
        <bgColor rgb="FFFFFFFF"/>
      </patternFill>
    </fill>
    <fill>
      <patternFill patternType="solid">
        <fgColor theme="0"/>
        <bgColor rgb="FFFFFFFF"/>
      </patternFill>
    </fill>
    <fill>
      <patternFill patternType="solid">
        <fgColor theme="0"/>
        <bgColor indexed="64"/>
      </patternFill>
    </fill>
    <fill>
      <patternFill patternType="solid">
        <fgColor rgb="FF104F75"/>
        <bgColor rgb="FF407291"/>
      </patternFill>
    </fill>
    <fill>
      <patternFill patternType="solid">
        <fgColor rgb="FF004712"/>
        <bgColor rgb="FF336C41"/>
      </patternFill>
    </fill>
    <fill>
      <patternFill patternType="solid">
        <fgColor rgb="FFC2A204"/>
        <bgColor rgb="FF336C41"/>
      </patternFill>
    </fill>
    <fill>
      <patternFill patternType="solid">
        <fgColor rgb="FF8A2529"/>
        <bgColor rgb="FFA15154"/>
      </patternFill>
    </fill>
    <fill>
      <patternFill patternType="solid">
        <fgColor rgb="FF004712"/>
        <bgColor rgb="FFD4CEDE"/>
      </patternFill>
    </fill>
    <fill>
      <patternFill patternType="solid">
        <fgColor theme="0"/>
        <bgColor rgb="FFD9D9D9"/>
      </patternFill>
    </fill>
    <fill>
      <patternFill patternType="solid">
        <fgColor theme="0"/>
        <bgColor rgb="FFD4CEDE"/>
      </patternFill>
    </fill>
    <fill>
      <patternFill patternType="solid">
        <fgColor rgb="FFBFBFBF"/>
        <bgColor rgb="FFBFBFBF"/>
      </patternFill>
    </fill>
  </fills>
  <borders count="105">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style="thin">
        <color rgb="FF000000"/>
      </top>
      <bottom style="thin">
        <color rgb="FF00000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right/>
      <top style="thin">
        <color rgb="FFFFFF00"/>
      </top>
      <bottom style="thin">
        <color rgb="FFFFFF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rgb="FF000000"/>
      </left>
      <right style="thin">
        <color rgb="FF000000"/>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000000"/>
      </left>
      <right style="thin">
        <color rgb="FF000000"/>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rgb="FF000000"/>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rgb="FF000000"/>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rgb="FF000000"/>
      </left>
      <right/>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rgb="FF000000"/>
      </left>
      <right style="thin">
        <color rgb="FF000000"/>
      </right>
      <top/>
      <bottom style="thin">
        <color rgb="FF00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468">
    <xf numFmtId="0" fontId="0" fillId="0" borderId="0"/>
    <xf numFmtId="168"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applyNumberFormat="0" applyBorder="0" applyProtection="0"/>
    <xf numFmtId="0" fontId="2" fillId="0" borderId="0" applyNumberFormat="0" applyBorder="0" applyProtection="0"/>
    <xf numFmtId="0" fontId="3" fillId="0" borderId="0" applyNumberFormat="0" applyBorder="0" applyProtection="0"/>
    <xf numFmtId="0" fontId="2" fillId="0" borderId="0" applyNumberFormat="0" applyBorder="0" applyProtection="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xf numFmtId="0" fontId="1" fillId="6" borderId="0" applyNumberFormat="0" applyFont="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1" fillId="9" borderId="0" applyNumberFormat="0" applyFont="0" applyBorder="0" applyAlignment="0" applyProtection="0"/>
    <xf numFmtId="0" fontId="1" fillId="10" borderId="0" applyNumberFormat="0" applyFont="0" applyBorder="0" applyAlignment="0" applyProtection="0"/>
    <xf numFmtId="0" fontId="1" fillId="5" borderId="0" applyNumberFormat="0" applyFont="0" applyBorder="0" applyAlignment="0" applyProtection="0"/>
    <xf numFmtId="0" fontId="1" fillId="8" borderId="0" applyNumberFormat="0" applyFont="0" applyBorder="0" applyAlignment="0" applyProtection="0"/>
    <xf numFmtId="0" fontId="1" fillId="11" borderId="0" applyNumberFormat="0" applyFon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 fillId="0" borderId="0" applyNumberFormat="0" applyBorder="0" applyProtection="0"/>
    <xf numFmtId="0" fontId="2" fillId="0" borderId="0" applyNumberFormat="0" applyBorder="0" applyProtection="0"/>
    <xf numFmtId="0" fontId="5" fillId="0" borderId="0" applyNumberFormat="0" applyBorder="0" applyProtection="0"/>
    <xf numFmtId="0" fontId="2" fillId="0" borderId="0" applyNumberFormat="0" applyBorder="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20" borderId="0" applyNumberFormat="0" applyBorder="0" applyAlignment="0" applyProtection="0"/>
    <xf numFmtId="0" fontId="9" fillId="21" borderId="1" applyNumberFormat="0" applyAlignment="0" applyProtection="0"/>
    <xf numFmtId="0" fontId="1" fillId="0" borderId="0" applyNumberFormat="0" applyFont="0" applyFill="0" applyBorder="0" applyProtection="0">
      <alignment wrapText="1"/>
    </xf>
    <xf numFmtId="0" fontId="10" fillId="20"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3" fillId="24" borderId="2" applyNumberForma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3" fontId="1" fillId="0" borderId="0" applyFont="0" applyFill="0" applyBorder="0" applyAlignment="0" applyProtection="0"/>
    <xf numFmtId="170" fontId="14" fillId="0" borderId="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5" fillId="0" borderId="0" applyNumberFormat="0" applyBorder="0" applyProtection="0"/>
    <xf numFmtId="0" fontId="16" fillId="0" borderId="0" applyNumberFormat="0" applyBorder="0" applyProtection="0">
      <alignment horizontal="left"/>
    </xf>
    <xf numFmtId="170" fontId="17" fillId="0" borderId="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73"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 fontId="21" fillId="0" borderId="0" applyFill="0" applyBorder="0" applyAlignment="0" applyProtection="0"/>
    <xf numFmtId="0" fontId="21" fillId="0" borderId="0" applyNumberFormat="0" applyFill="0" applyBorder="0" applyAlignment="0" applyProtection="0"/>
    <xf numFmtId="0" fontId="22" fillId="0" borderId="0" applyNumberFormat="0" applyBorder="0" applyProtection="0">
      <alignment horizontal="center" vertical="center" wrapText="1"/>
    </xf>
    <xf numFmtId="2" fontId="1" fillId="0" borderId="0" applyFont="0" applyFill="0" applyBorder="0" applyAlignment="0" applyProtection="0"/>
    <xf numFmtId="0" fontId="23" fillId="4" borderId="0" applyNumberFormat="0" applyBorder="0" applyAlignment="0" applyProtection="0"/>
    <xf numFmtId="0" fontId="24" fillId="23" borderId="0" applyNumberFormat="0" applyBorder="0" applyAlignment="0" applyProtection="0"/>
    <xf numFmtId="0" fontId="15" fillId="0" borderId="0" applyNumberFormat="0" applyBorder="0" applyProtection="0">
      <alignment horizontal="right" vertical="top"/>
    </xf>
    <xf numFmtId="0" fontId="25" fillId="0" borderId="0" applyNumberFormat="0" applyBorder="0" applyProtection="0">
      <alignment horizontal="center" vertical="center" wrapText="1"/>
    </xf>
    <xf numFmtId="0" fontId="26" fillId="0" borderId="3" applyNumberFormat="0" applyProtection="0">
      <alignment horizontal="center" vertical="center" wrapText="1"/>
    </xf>
    <xf numFmtId="0" fontId="25" fillId="0" borderId="0" applyNumberFormat="0" applyBorder="0" applyProtection="0">
      <alignment horizontal="left" wrapText="1"/>
    </xf>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1" fillId="0" borderId="0" applyNumberFormat="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 fontId="31" fillId="0" borderId="0" applyFill="0" applyBorder="0" applyAlignment="0" applyProtection="0"/>
    <xf numFmtId="0" fontId="32" fillId="7" borderId="1" applyNumberFormat="0" applyAlignment="0" applyProtection="0"/>
    <xf numFmtId="0" fontId="32" fillId="7" borderId="1" applyNumberFormat="0" applyAlignment="0" applyProtection="0"/>
    <xf numFmtId="0" fontId="26" fillId="0" borderId="0" applyNumberFormat="0" applyBorder="0" applyProtection="0">
      <alignment horizontal="left" vertical="center"/>
    </xf>
    <xf numFmtId="0" fontId="26" fillId="0" borderId="0" applyNumberFormat="0" applyBorder="0" applyProtection="0">
      <alignment horizontal="center" vertical="center"/>
    </xf>
    <xf numFmtId="0" fontId="33" fillId="0" borderId="7" applyNumberFormat="0" applyFill="0" applyAlignment="0" applyProtection="0"/>
    <xf numFmtId="10" fontId="34" fillId="0" borderId="8" applyFill="0" applyAlignment="0" applyProtection="0"/>
    <xf numFmtId="0" fontId="35" fillId="25" borderId="0" applyNumberFormat="0" applyBorder="0" applyAlignment="0" applyProtection="0"/>
    <xf numFmtId="0" fontId="36" fillId="22" borderId="0" applyNumberFormat="0" applyBorder="0" applyAlignment="0" applyProtection="0"/>
    <xf numFmtId="0" fontId="37" fillId="0" borderId="0" applyNumberFormat="0" applyBorder="0" applyProtection="0"/>
    <xf numFmtId="0" fontId="37" fillId="0" borderId="0" applyNumberFormat="0" applyBorder="0" applyProtection="0"/>
    <xf numFmtId="0" fontId="37" fillId="0" borderId="0" applyNumberFormat="0" applyBorder="0" applyProtection="0"/>
    <xf numFmtId="0" fontId="37" fillId="0" borderId="0" applyNumberFormat="0" applyBorder="0" applyProtection="0"/>
    <xf numFmtId="0" fontId="37"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38" fillId="0" borderId="0" applyNumberFormat="0" applyBorder="0" applyProtection="0"/>
    <xf numFmtId="0" fontId="38"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38" fillId="0" borderId="0" applyNumberFormat="0" applyBorder="0" applyProtection="0"/>
    <xf numFmtId="0" fontId="1" fillId="0" borderId="0" applyNumberFormat="0" applyFont="0" applyBorder="0" applyProtection="0"/>
    <xf numFmtId="0" fontId="38" fillId="0" borderId="0" applyNumberFormat="0" applyBorder="0" applyProtection="0"/>
    <xf numFmtId="0" fontId="38" fillId="0" borderId="0" applyNumberFormat="0" applyBorder="0" applyProtection="0"/>
    <xf numFmtId="0" fontId="2"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2"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2"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8" fillId="0" borderId="0" applyNumberFormat="0" applyBorder="0" applyProtection="0"/>
    <xf numFmtId="0" fontId="3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38" fillId="0" borderId="0" applyNumberFormat="0" applyBorder="0" applyProtection="0"/>
    <xf numFmtId="0" fontId="1" fillId="0" borderId="0" applyNumberFormat="0" applyFon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Fill="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1" fillId="0" borderId="0" applyNumberFormat="0" applyFont="0" applyBorder="0" applyProtection="0"/>
    <xf numFmtId="0" fontId="3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8" fillId="0" borderId="0" applyNumberFormat="0" applyBorder="0" applyProtection="0"/>
    <xf numFmtId="0" fontId="1" fillId="0" borderId="0" applyNumberFormat="0" applyFont="0" applyFill="0" applyBorder="0" applyAlignment="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1" fillId="0" borderId="0" applyNumberFormat="0" applyFont="0" applyBorder="0" applyProtection="0"/>
    <xf numFmtId="0" fontId="39" fillId="0" borderId="0" applyNumberFormat="0" applyBorder="0" applyAlignment="0">
      <protection locked="0"/>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2"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1" fillId="0" borderId="0" applyNumberFormat="0" applyFont="0" applyBorder="0" applyProtection="0"/>
    <xf numFmtId="0" fontId="2"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2" fillId="0" borderId="0" applyNumberFormat="0" applyBorder="0" applyProtection="0"/>
    <xf numFmtId="0" fontId="38" fillId="0" borderId="0" applyNumberFormat="0" applyBorder="0" applyProtection="0"/>
    <xf numFmtId="0" fontId="38" fillId="0" borderId="0" applyNumberFormat="0" applyBorder="0" applyProtection="0"/>
    <xf numFmtId="0" fontId="7"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2"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40" fillId="0" borderId="0" applyNumberFormat="0" applyBorder="0" applyProtection="0"/>
    <xf numFmtId="0" fontId="40"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1" fillId="0" borderId="0" applyNumberFormat="0" applyFont="0" applyBorder="0" applyProtection="0"/>
    <xf numFmtId="0" fontId="2" fillId="0" borderId="0" applyNumberFormat="0" applyBorder="0" applyProtection="0"/>
    <xf numFmtId="0" fontId="1" fillId="0" borderId="0" applyNumberFormat="0" applyFon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3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38" fillId="0" borderId="0" applyNumberFormat="0" applyBorder="0" applyProtection="0"/>
    <xf numFmtId="0" fontId="2" fillId="0" borderId="0" applyNumberFormat="0" applyBorder="0" applyProtection="0"/>
    <xf numFmtId="0" fontId="3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3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1" fillId="0" borderId="0" applyNumberFormat="0" applyFont="0" applyBorder="0" applyProtection="0"/>
    <xf numFmtId="0" fontId="38" fillId="0" borderId="0" applyNumberForma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0" fillId="0" borderId="0" applyNumberFormat="0" applyBorder="0" applyProtection="0"/>
    <xf numFmtId="0" fontId="40" fillId="0" borderId="0" applyNumberFormat="0" applyBorder="0" applyProtection="0"/>
    <xf numFmtId="0" fontId="2" fillId="0" borderId="0" applyNumberForma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0" fillId="0" borderId="0" applyNumberFormat="0" applyBorder="0" applyProtection="0"/>
    <xf numFmtId="0" fontId="40" fillId="0" borderId="0" applyNumberFormat="0" applyBorder="0" applyProtection="0"/>
    <xf numFmtId="0" fontId="38" fillId="0" borderId="0" applyNumberFormat="0" applyBorder="0" applyProtection="0"/>
    <xf numFmtId="0" fontId="1" fillId="0" borderId="0" applyNumberFormat="0" applyFont="0" applyBorder="0" applyProtection="0"/>
    <xf numFmtId="0" fontId="2" fillId="0" borderId="0" applyNumberFormat="0" applyBorder="0" applyProtection="0"/>
    <xf numFmtId="0" fontId="1" fillId="0" borderId="0" applyNumberFormat="0" applyFont="0" applyBorder="0" applyProtection="0"/>
    <xf numFmtId="0" fontId="2" fillId="0" borderId="0" applyNumberFormat="0" applyBorder="0" applyProtection="0"/>
    <xf numFmtId="0" fontId="2" fillId="0" borderId="0" applyNumberForma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40" fillId="0" borderId="0" applyNumberFormat="0" applyBorder="0" applyProtection="0"/>
    <xf numFmtId="0" fontId="40" fillId="0" borderId="0" applyNumberFormat="0" applyBorder="0" applyProtection="0"/>
    <xf numFmtId="0" fontId="38" fillId="0" borderId="0" applyNumberFormat="0" applyBorder="0" applyProtection="0"/>
    <xf numFmtId="4" fontId="16" fillId="0" borderId="0" applyBorder="0" applyProtection="0">
      <alignment horizontal="right"/>
    </xf>
    <xf numFmtId="0" fontId="16" fillId="0" borderId="0" applyNumberFormat="0" applyBorder="0" applyProtection="0">
      <alignment horizontal="left"/>
    </xf>
    <xf numFmtId="0" fontId="1" fillId="26" borderId="9" applyNumberFormat="0" applyFont="0" applyAlignment="0" applyProtection="0"/>
    <xf numFmtId="0" fontId="1" fillId="26" borderId="9" applyNumberFormat="0" applyFont="0" applyAlignment="0" applyProtection="0"/>
    <xf numFmtId="3" fontId="26" fillId="0" borderId="0" applyBorder="0" applyProtection="0">
      <alignment horizontal="right"/>
    </xf>
    <xf numFmtId="0" fontId="41" fillId="21" borderId="10"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42" fillId="0" borderId="0" applyFill="0" applyBorder="0" applyAlignment="0" applyProtection="0"/>
    <xf numFmtId="0" fontId="2" fillId="0" borderId="0" applyNumberFormat="0" applyBorder="0" applyProtection="0"/>
    <xf numFmtId="0" fontId="43" fillId="0" borderId="0" applyNumberFormat="0" applyFill="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38" fillId="0" borderId="0" applyNumberFormat="0" applyFill="0" applyBorder="0" applyAlignment="0" applyProtection="0"/>
    <xf numFmtId="0" fontId="38" fillId="0" borderId="0" applyNumberFormat="0" applyFill="0" applyBorder="0" applyAlignment="0" applyProtection="0"/>
    <xf numFmtId="0" fontId="2" fillId="0" borderId="0" applyNumberFormat="0" applyBorder="0" applyProtection="0"/>
    <xf numFmtId="0" fontId="38" fillId="0" borderId="0" applyNumberFormat="0" applyFill="0" applyBorder="0" applyAlignment="0" applyProtection="0"/>
    <xf numFmtId="0" fontId="26" fillId="0" borderId="0" applyNumberFormat="0" applyBorder="0" applyProtection="0">
      <alignment horizontal="right"/>
    </xf>
    <xf numFmtId="174" fontId="2" fillId="0" borderId="0" applyBorder="0" applyProtection="0"/>
    <xf numFmtId="174" fontId="2" fillId="0" borderId="0" applyBorder="0" applyProtection="0"/>
    <xf numFmtId="174" fontId="2" fillId="0" borderId="0" applyBorder="0" applyProtection="0"/>
    <xf numFmtId="0" fontId="18" fillId="0" borderId="0" applyNumberFormat="0" applyBorder="0" applyProtection="0"/>
    <xf numFmtId="0" fontId="44" fillId="0" borderId="0" applyNumberFormat="0" applyFill="0" applyBorder="0" applyAlignment="0" applyProtection="0"/>
    <xf numFmtId="0" fontId="45" fillId="0" borderId="11" applyNumberFormat="0" applyFill="0" applyAlignment="0" applyProtection="0"/>
    <xf numFmtId="4" fontId="46" fillId="0" borderId="12" applyProtection="0">
      <alignment horizontal="right"/>
    </xf>
    <xf numFmtId="4" fontId="46" fillId="0" borderId="12" applyProtection="0">
      <alignment horizontal="right"/>
    </xf>
    <xf numFmtId="4" fontId="46" fillId="0" borderId="12" applyProtection="0">
      <alignment horizontal="right"/>
    </xf>
    <xf numFmtId="4" fontId="46" fillId="0" borderId="12" applyProtection="0">
      <alignment horizontal="right"/>
    </xf>
    <xf numFmtId="4" fontId="46" fillId="0" borderId="12" applyProtection="0">
      <alignment horizontal="right"/>
    </xf>
    <xf numFmtId="4" fontId="46" fillId="0" borderId="12" applyProtection="0">
      <alignment horizontal="right"/>
    </xf>
    <xf numFmtId="4" fontId="46" fillId="0" borderId="12" applyProtection="0">
      <alignment horizontal="right"/>
    </xf>
    <xf numFmtId="0" fontId="46" fillId="0" borderId="12" applyNumberFormat="0" applyProtection="0">
      <alignment horizontal="left"/>
    </xf>
    <xf numFmtId="0" fontId="46" fillId="0" borderId="12" applyNumberFormat="0" applyProtection="0">
      <alignment horizontal="left"/>
    </xf>
    <xf numFmtId="0" fontId="46" fillId="0" borderId="12" applyNumberFormat="0" applyProtection="0">
      <alignment horizontal="left"/>
    </xf>
    <xf numFmtId="0" fontId="46" fillId="0" borderId="12" applyNumberFormat="0" applyProtection="0">
      <alignment horizontal="left"/>
    </xf>
    <xf numFmtId="0" fontId="46" fillId="0" borderId="12" applyNumberFormat="0" applyProtection="0">
      <alignment horizontal="left"/>
    </xf>
    <xf numFmtId="0" fontId="46" fillId="0" borderId="12" applyNumberFormat="0" applyProtection="0">
      <alignment horizontal="left"/>
    </xf>
    <xf numFmtId="0" fontId="46" fillId="0" borderId="12" applyNumberFormat="0" applyProtection="0">
      <alignment horizontal="left"/>
    </xf>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5" fillId="0" borderId="0" applyNumberFormat="0" applyBorder="0" applyProtection="0"/>
    <xf numFmtId="0" fontId="65" fillId="0" borderId="0" applyNumberFormat="0" applyFill="0" applyBorder="0" applyAlignment="0" applyProtection="0"/>
  </cellStyleXfs>
  <cellXfs count="280">
    <xf numFmtId="0" fontId="0" fillId="0" borderId="0" xfId="0"/>
    <xf numFmtId="0" fontId="0" fillId="27" borderId="0" xfId="0" applyFill="1"/>
    <xf numFmtId="0" fontId="50" fillId="27" borderId="0" xfId="0" applyFont="1" applyFill="1"/>
    <xf numFmtId="0" fontId="38" fillId="30" borderId="13" xfId="0" applyFont="1" applyFill="1" applyBorder="1" applyAlignment="1">
      <alignment horizontal="center"/>
    </xf>
    <xf numFmtId="0" fontId="38" fillId="31" borderId="13" xfId="0" applyFont="1" applyFill="1" applyBorder="1" applyAlignment="1">
      <alignment horizontal="center"/>
    </xf>
    <xf numFmtId="0" fontId="38" fillId="27" borderId="0" xfId="0" applyFont="1" applyFill="1"/>
    <xf numFmtId="0" fontId="38" fillId="27" borderId="0" xfId="0" applyFont="1" applyFill="1" applyAlignment="1">
      <alignment horizontal="center"/>
    </xf>
    <xf numFmtId="0" fontId="38" fillId="0" borderId="0" xfId="0" applyFont="1" applyFill="1"/>
    <xf numFmtId="0" fontId="0" fillId="27" borderId="0" xfId="0" applyFill="1" applyAlignment="1">
      <alignment horizontal="center"/>
    </xf>
    <xf numFmtId="0" fontId="38" fillId="27" borderId="0" xfId="0" applyFont="1" applyFill="1" applyAlignment="1">
      <alignment vertical="center" wrapText="1"/>
    </xf>
    <xf numFmtId="0" fontId="52" fillId="27" borderId="0" xfId="0" applyFont="1" applyFill="1"/>
    <xf numFmtId="0" fontId="38" fillId="27" borderId="0" xfId="0" applyFont="1" applyFill="1" applyAlignment="1">
      <alignment wrapText="1"/>
    </xf>
    <xf numFmtId="0" fontId="38" fillId="27" borderId="0" xfId="0" applyFont="1" applyFill="1" applyAlignment="1">
      <alignment horizontal="center" wrapText="1"/>
    </xf>
    <xf numFmtId="0" fontId="38" fillId="0" borderId="0" xfId="0" applyFont="1" applyFill="1" applyAlignment="1">
      <alignment wrapText="1"/>
    </xf>
    <xf numFmtId="0" fontId="0" fillId="0" borderId="0" xfId="0" applyFill="1"/>
    <xf numFmtId="0" fontId="0" fillId="27" borderId="0" xfId="0" applyFill="1"/>
    <xf numFmtId="166" fontId="0" fillId="27" borderId="0" xfId="0" applyNumberFormat="1" applyFill="1"/>
    <xf numFmtId="165" fontId="0" fillId="27" borderId="0" xfId="0" applyNumberFormat="1" applyFill="1"/>
    <xf numFmtId="9" fontId="1" fillId="27" borderId="0" xfId="2" applyFill="1"/>
    <xf numFmtId="0" fontId="18" fillId="27" borderId="0" xfId="0" applyFont="1" applyFill="1" applyAlignment="1">
      <alignment horizontal="left" wrapText="1"/>
    </xf>
    <xf numFmtId="0" fontId="38" fillId="27" borderId="0" xfId="0" applyFont="1" applyFill="1" applyAlignment="1">
      <alignment horizontal="left" vertical="center" wrapText="1"/>
    </xf>
    <xf numFmtId="0" fontId="0" fillId="27" borderId="0" xfId="0" applyFill="1"/>
    <xf numFmtId="0" fontId="18" fillId="27" borderId="0" xfId="0" applyFont="1" applyFill="1" applyAlignment="1">
      <alignment horizontal="left" vertical="center" wrapText="1"/>
    </xf>
    <xf numFmtId="167" fontId="0" fillId="27" borderId="0" xfId="2" applyNumberFormat="1" applyFont="1" applyFill="1"/>
    <xf numFmtId="0" fontId="18" fillId="32" borderId="17" xfId="0" applyFont="1" applyFill="1" applyBorder="1" applyAlignment="1">
      <alignment vertical="center" wrapText="1"/>
    </xf>
    <xf numFmtId="0" fontId="18" fillId="27" borderId="0" xfId="0" applyFont="1" applyFill="1" applyAlignment="1">
      <alignment horizontal="left"/>
    </xf>
    <xf numFmtId="0" fontId="18" fillId="27" borderId="0" xfId="0" applyFont="1" applyFill="1" applyAlignment="1">
      <alignment horizontal="left" vertical="center"/>
    </xf>
    <xf numFmtId="0" fontId="38" fillId="31" borderId="15" xfId="0" applyFont="1" applyFill="1" applyBorder="1" applyAlignment="1">
      <alignment horizontal="left" vertical="center" wrapText="1"/>
    </xf>
    <xf numFmtId="165" fontId="38" fillId="30" borderId="22" xfId="0" applyNumberFormat="1" applyFont="1" applyFill="1" applyBorder="1" applyAlignment="1">
      <alignment horizontal="center" vertical="center"/>
    </xf>
    <xf numFmtId="167" fontId="38" fillId="30" borderId="23" xfId="2" applyNumberFormat="1" applyFont="1" applyFill="1" applyBorder="1" applyAlignment="1">
      <alignment horizontal="center" vertical="center"/>
    </xf>
    <xf numFmtId="165" fontId="38" fillId="30" borderId="24" xfId="0" applyNumberFormat="1" applyFont="1" applyFill="1" applyBorder="1" applyAlignment="1">
      <alignment horizontal="center" vertical="center"/>
    </xf>
    <xf numFmtId="0" fontId="0" fillId="27" borderId="0" xfId="0" applyFont="1" applyFill="1" applyAlignment="1">
      <alignment vertical="center"/>
    </xf>
    <xf numFmtId="0" fontId="0" fillId="27" borderId="0" xfId="0" applyFont="1" applyFill="1"/>
    <xf numFmtId="0" fontId="0" fillId="0" borderId="0" xfId="0" applyFont="1" applyFill="1"/>
    <xf numFmtId="0" fontId="38" fillId="0" borderId="0" xfId="0" applyFont="1"/>
    <xf numFmtId="0" fontId="18" fillId="35" borderId="17" xfId="0" applyFont="1" applyFill="1" applyBorder="1" applyAlignment="1">
      <alignment vertical="center" wrapText="1"/>
    </xf>
    <xf numFmtId="0" fontId="53" fillId="35" borderId="14" xfId="0" applyFont="1" applyFill="1" applyBorder="1" applyAlignment="1">
      <alignment horizontal="left" vertical="center"/>
    </xf>
    <xf numFmtId="0" fontId="53" fillId="35" borderId="16" xfId="0" applyFont="1" applyFill="1" applyBorder="1" applyAlignment="1">
      <alignment horizontal="center" vertical="center" wrapText="1"/>
    </xf>
    <xf numFmtId="0" fontId="53" fillId="35" borderId="14" xfId="0" applyFont="1" applyFill="1" applyBorder="1" applyAlignment="1">
      <alignment horizontal="center" vertical="center" wrapText="1"/>
    </xf>
    <xf numFmtId="0" fontId="0" fillId="30" borderId="21" xfId="0" applyFont="1" applyFill="1" applyBorder="1" applyAlignment="1">
      <alignment horizontal="center" vertical="center"/>
    </xf>
    <xf numFmtId="167" fontId="38" fillId="27" borderId="0" xfId="2" applyNumberFormat="1" applyFont="1" applyFill="1"/>
    <xf numFmtId="0" fontId="40" fillId="27" borderId="0" xfId="0" applyFont="1" applyFill="1"/>
    <xf numFmtId="0" fontId="40" fillId="27" borderId="0" xfId="0" applyFont="1" applyFill="1" applyAlignment="1">
      <alignment vertical="center"/>
    </xf>
    <xf numFmtId="2" fontId="40" fillId="32" borderId="48" xfId="0" applyNumberFormat="1" applyFont="1" applyFill="1" applyBorder="1" applyAlignment="1">
      <alignment vertical="center" wrapText="1"/>
    </xf>
    <xf numFmtId="0" fontId="40" fillId="32" borderId="26" xfId="0" applyFont="1" applyFill="1" applyBorder="1" applyAlignment="1">
      <alignment horizontal="center" vertical="center" wrapText="1"/>
    </xf>
    <xf numFmtId="2" fontId="40" fillId="32" borderId="27" xfId="0" applyNumberFormat="1" applyFont="1" applyFill="1" applyBorder="1" applyAlignment="1">
      <alignment horizontal="center" vertical="center" wrapText="1"/>
    </xf>
    <xf numFmtId="2" fontId="40" fillId="32" borderId="31" xfId="0" applyNumberFormat="1" applyFont="1" applyFill="1" applyBorder="1" applyAlignment="1">
      <alignment horizontal="center" vertical="center" wrapText="1"/>
    </xf>
    <xf numFmtId="0" fontId="40" fillId="32" borderId="39" xfId="0" applyFont="1" applyFill="1" applyBorder="1" applyAlignment="1">
      <alignment horizontal="center" vertical="center" wrapText="1"/>
    </xf>
    <xf numFmtId="0" fontId="40" fillId="32" borderId="28" xfId="0" applyFont="1" applyFill="1" applyBorder="1" applyAlignment="1">
      <alignment horizontal="center" vertical="center" wrapText="1"/>
    </xf>
    <xf numFmtId="2" fontId="40" fillId="32" borderId="19" xfId="0" applyNumberFormat="1" applyFont="1" applyFill="1" applyBorder="1" applyAlignment="1">
      <alignment horizontal="center" vertical="center" wrapText="1"/>
    </xf>
    <xf numFmtId="2" fontId="40" fillId="32" borderId="0" xfId="0" applyNumberFormat="1" applyFont="1" applyFill="1" applyBorder="1" applyAlignment="1">
      <alignment horizontal="center" vertical="center" wrapText="1"/>
    </xf>
    <xf numFmtId="0" fontId="40" fillId="32" borderId="21" xfId="0" applyFont="1" applyFill="1" applyBorder="1" applyAlignment="1">
      <alignment horizontal="center" vertical="center" wrapText="1"/>
    </xf>
    <xf numFmtId="0" fontId="40" fillId="32" borderId="29" xfId="0" applyFont="1" applyFill="1" applyBorder="1" applyAlignment="1">
      <alignment horizontal="center" vertical="center" wrapText="1"/>
    </xf>
    <xf numFmtId="2" fontId="40" fillId="32" borderId="30" xfId="0" applyNumberFormat="1" applyFont="1" applyFill="1" applyBorder="1" applyAlignment="1">
      <alignment horizontal="center" vertical="center" wrapText="1"/>
    </xf>
    <xf numFmtId="2" fontId="40" fillId="32" borderId="32" xfId="0" applyNumberFormat="1" applyFont="1" applyFill="1" applyBorder="1" applyAlignment="1">
      <alignment horizontal="center" vertical="center" wrapText="1"/>
    </xf>
    <xf numFmtId="0" fontId="40" fillId="32" borderId="36" xfId="0" applyFont="1" applyFill="1" applyBorder="1" applyAlignment="1">
      <alignment horizontal="center" vertical="center" wrapText="1"/>
    </xf>
    <xf numFmtId="0" fontId="54" fillId="33" borderId="51" xfId="0" applyFont="1" applyFill="1" applyBorder="1" applyAlignment="1">
      <alignment horizontal="left"/>
    </xf>
    <xf numFmtId="0" fontId="54" fillId="33" borderId="52" xfId="0" applyFont="1" applyFill="1" applyBorder="1" applyAlignment="1">
      <alignment horizontal="left"/>
    </xf>
    <xf numFmtId="165" fontId="54" fillId="33" borderId="51" xfId="0" applyNumberFormat="1" applyFont="1" applyFill="1" applyBorder="1" applyAlignment="1">
      <alignment horizontal="center" vertical="center" wrapText="1"/>
    </xf>
    <xf numFmtId="165" fontId="54" fillId="33" borderId="53" xfId="0" applyNumberFormat="1" applyFont="1" applyFill="1" applyBorder="1" applyAlignment="1">
      <alignment horizontal="center" vertical="center" wrapText="1"/>
    </xf>
    <xf numFmtId="165" fontId="54" fillId="33" borderId="52" xfId="0" applyNumberFormat="1" applyFont="1" applyFill="1" applyBorder="1" applyAlignment="1">
      <alignment horizontal="center" vertical="center" wrapText="1"/>
    </xf>
    <xf numFmtId="0" fontId="54" fillId="34" borderId="52" xfId="0" applyFont="1" applyFill="1" applyBorder="1" applyAlignment="1">
      <alignment horizontal="left"/>
    </xf>
    <xf numFmtId="165" fontId="54" fillId="33" borderId="55" xfId="0" applyNumberFormat="1" applyFont="1" applyFill="1" applyBorder="1" applyAlignment="1">
      <alignment horizontal="center" vertical="center" wrapText="1"/>
    </xf>
    <xf numFmtId="165" fontId="54" fillId="33" borderId="56" xfId="0" applyNumberFormat="1" applyFont="1" applyFill="1" applyBorder="1" applyAlignment="1">
      <alignment horizontal="center" vertical="center" wrapText="1"/>
    </xf>
    <xf numFmtId="165" fontId="54" fillId="33" borderId="57" xfId="0" applyNumberFormat="1" applyFont="1" applyFill="1" applyBorder="1" applyAlignment="1">
      <alignment horizontal="center" vertical="center" wrapText="1"/>
    </xf>
    <xf numFmtId="0" fontId="40" fillId="27" borderId="18" xfId="0" applyFont="1" applyFill="1" applyBorder="1"/>
    <xf numFmtId="0" fontId="40" fillId="27" borderId="19" xfId="0" applyFont="1" applyFill="1" applyBorder="1" applyAlignment="1">
      <alignment horizontal="center"/>
    </xf>
    <xf numFmtId="3" fontId="40" fillId="27" borderId="0" xfId="0" applyNumberFormat="1" applyFont="1" applyFill="1" applyBorder="1"/>
    <xf numFmtId="165" fontId="40" fillId="28" borderId="28" xfId="0" applyNumberFormat="1" applyFont="1" applyFill="1" applyBorder="1" applyAlignment="1">
      <alignment horizontal="center"/>
    </xf>
    <xf numFmtId="165" fontId="40" fillId="28" borderId="0" xfId="0" applyNumberFormat="1" applyFont="1" applyFill="1" applyBorder="1" applyAlignment="1">
      <alignment horizontal="center"/>
    </xf>
    <xf numFmtId="167" fontId="40" fillId="28" borderId="0" xfId="2" applyNumberFormat="1" applyFont="1" applyFill="1" applyBorder="1" applyAlignment="1">
      <alignment horizontal="center"/>
    </xf>
    <xf numFmtId="165" fontId="40" fillId="27" borderId="28" xfId="0" applyNumberFormat="1" applyFont="1" applyFill="1" applyBorder="1" applyAlignment="1">
      <alignment horizontal="center"/>
    </xf>
    <xf numFmtId="166" fontId="40" fillId="28" borderId="0" xfId="0" applyNumberFormat="1" applyFont="1" applyFill="1" applyBorder="1" applyAlignment="1">
      <alignment horizontal="center"/>
    </xf>
    <xf numFmtId="0" fontId="40" fillId="27" borderId="20" xfId="0" applyFont="1" applyFill="1" applyBorder="1" applyAlignment="1">
      <alignment horizontal="center"/>
    </xf>
    <xf numFmtId="3" fontId="40" fillId="27" borderId="41" xfId="0" applyNumberFormat="1" applyFont="1" applyFill="1" applyBorder="1"/>
    <xf numFmtId="0" fontId="38" fillId="27" borderId="0" xfId="0" applyFont="1" applyFill="1" applyAlignment="1">
      <alignment horizontal="left" vertical="top" wrapText="1"/>
    </xf>
    <xf numFmtId="0" fontId="54" fillId="34" borderId="25" xfId="0" applyFont="1" applyFill="1" applyBorder="1" applyAlignment="1">
      <alignment horizontal="left"/>
    </xf>
    <xf numFmtId="0" fontId="54" fillId="34" borderId="62" xfId="0" applyFont="1" applyFill="1" applyBorder="1" applyAlignment="1">
      <alignment horizontal="left"/>
    </xf>
    <xf numFmtId="175" fontId="54" fillId="33" borderId="52" xfId="0" applyNumberFormat="1" applyFont="1" applyFill="1" applyBorder="1" applyAlignment="1">
      <alignment horizontal="center" vertical="center" wrapText="1"/>
    </xf>
    <xf numFmtId="175" fontId="54" fillId="33" borderId="25" xfId="0" applyNumberFormat="1" applyFont="1" applyFill="1" applyBorder="1" applyAlignment="1">
      <alignment horizontal="center" vertical="center" wrapText="1"/>
    </xf>
    <xf numFmtId="175" fontId="40" fillId="27" borderId="0" xfId="0" applyNumberFormat="1" applyFont="1" applyFill="1" applyBorder="1" applyAlignment="1">
      <alignment horizontal="center"/>
    </xf>
    <xf numFmtId="2" fontId="54" fillId="32" borderId="27" xfId="0" applyNumberFormat="1" applyFont="1" applyFill="1" applyBorder="1" applyAlignment="1">
      <alignment horizontal="center" vertical="center" wrapText="1"/>
    </xf>
    <xf numFmtId="2" fontId="54" fillId="32" borderId="31" xfId="0" applyNumberFormat="1" applyFont="1" applyFill="1" applyBorder="1" applyAlignment="1">
      <alignment horizontal="center" vertical="center" wrapText="1"/>
    </xf>
    <xf numFmtId="2" fontId="40" fillId="32" borderId="0" xfId="0" applyNumberFormat="1" applyFont="1" applyFill="1" applyBorder="1" applyAlignment="1">
      <alignment horizontal="left" vertical="center" wrapText="1"/>
    </xf>
    <xf numFmtId="0" fontId="38" fillId="29" borderId="63" xfId="0" applyFont="1" applyFill="1" applyBorder="1" applyAlignment="1">
      <alignment horizontal="center" vertical="center"/>
    </xf>
    <xf numFmtId="0" fontId="57" fillId="27" borderId="0" xfId="0" applyFont="1" applyFill="1" applyAlignment="1">
      <alignment horizontal="left"/>
    </xf>
    <xf numFmtId="0" fontId="38" fillId="27" borderId="0" xfId="0" applyFont="1" applyFill="1" applyAlignment="1">
      <alignment horizontal="left" vertical="top" wrapText="1"/>
    </xf>
    <xf numFmtId="4" fontId="40" fillId="27" borderId="0" xfId="0" applyNumberFormat="1" applyFont="1" applyFill="1" applyBorder="1" applyAlignment="1">
      <alignment horizontal="center"/>
    </xf>
    <xf numFmtId="2" fontId="40" fillId="32" borderId="40" xfId="0" applyNumberFormat="1" applyFont="1" applyFill="1" applyBorder="1" applyAlignment="1">
      <alignment horizontal="center" vertical="center" wrapText="1"/>
    </xf>
    <xf numFmtId="2" fontId="40" fillId="30" borderId="21" xfId="0" applyNumberFormat="1" applyFont="1" applyFill="1" applyBorder="1" applyAlignment="1">
      <alignment horizontal="center" vertical="center"/>
    </xf>
    <xf numFmtId="176" fontId="40" fillId="30" borderId="21" xfId="0" applyNumberFormat="1" applyFont="1" applyFill="1" applyBorder="1" applyAlignment="1">
      <alignment horizontal="center" vertical="center"/>
    </xf>
    <xf numFmtId="167" fontId="40" fillId="27" borderId="21" xfId="2" applyNumberFormat="1" applyFont="1" applyFill="1" applyBorder="1" applyAlignment="1">
      <alignment horizontal="center"/>
    </xf>
    <xf numFmtId="2" fontId="40" fillId="0" borderId="0" xfId="0" applyNumberFormat="1" applyFont="1" applyFill="1" applyBorder="1" applyAlignment="1">
      <alignment horizontal="center" vertical="center" wrapText="1"/>
    </xf>
    <xf numFmtId="177" fontId="40" fillId="30" borderId="21" xfId="0" applyNumberFormat="1" applyFont="1" applyFill="1" applyBorder="1" applyAlignment="1">
      <alignment horizontal="center" vertical="center"/>
    </xf>
    <xf numFmtId="0" fontId="0" fillId="0" borderId="0" xfId="0" applyFont="1" applyFill="1" applyAlignment="1">
      <alignment vertical="center"/>
    </xf>
    <xf numFmtId="176" fontId="0" fillId="27" borderId="0" xfId="0" applyNumberFormat="1" applyFill="1"/>
    <xf numFmtId="176" fontId="38" fillId="0" borderId="0" xfId="0" applyNumberFormat="1" applyFont="1"/>
    <xf numFmtId="176" fontId="0" fillId="27" borderId="0" xfId="0" applyNumberFormat="1" applyFont="1" applyFill="1" applyAlignment="1">
      <alignment vertical="center"/>
    </xf>
    <xf numFmtId="0" fontId="38" fillId="36" borderId="65" xfId="0" applyFont="1" applyFill="1" applyBorder="1" applyAlignment="1">
      <alignment vertical="center" wrapText="1"/>
    </xf>
    <xf numFmtId="0" fontId="38" fillId="36" borderId="42" xfId="0" applyFont="1" applyFill="1" applyBorder="1" applyAlignment="1">
      <alignment vertical="center" wrapText="1"/>
    </xf>
    <xf numFmtId="0" fontId="38" fillId="36" borderId="0" xfId="0" applyFont="1" applyFill="1" applyBorder="1" applyAlignment="1">
      <alignment vertical="center" wrapText="1"/>
    </xf>
    <xf numFmtId="0" fontId="38" fillId="36" borderId="64" xfId="0" applyFont="1" applyFill="1" applyBorder="1" applyAlignment="1">
      <alignment vertical="center"/>
    </xf>
    <xf numFmtId="0" fontId="38" fillId="0" borderId="0" xfId="0" applyFont="1" applyFill="1" applyBorder="1" applyAlignment="1">
      <alignment vertical="center" wrapText="1"/>
    </xf>
    <xf numFmtId="0" fontId="38" fillId="36" borderId="0" xfId="0" applyFont="1" applyFill="1" applyBorder="1" applyAlignment="1">
      <alignment vertical="center"/>
    </xf>
    <xf numFmtId="0" fontId="38" fillId="37" borderId="0" xfId="0" quotePrefix="1" applyFont="1" applyFill="1" applyBorder="1" applyAlignment="1">
      <alignment vertical="center"/>
    </xf>
    <xf numFmtId="0" fontId="0" fillId="36" borderId="66" xfId="0" applyFill="1" applyBorder="1"/>
    <xf numFmtId="0" fontId="0" fillId="36" borderId="67" xfId="0" applyFill="1" applyBorder="1"/>
    <xf numFmtId="0" fontId="38" fillId="36" borderId="42" xfId="0" applyFont="1" applyFill="1" applyBorder="1" applyAlignment="1">
      <alignment vertical="center"/>
    </xf>
    <xf numFmtId="0" fontId="38" fillId="36" borderId="42" xfId="0" applyFont="1" applyFill="1" applyBorder="1" applyAlignment="1">
      <alignment horizontal="left" vertical="center" wrapText="1"/>
    </xf>
    <xf numFmtId="0" fontId="38" fillId="37" borderId="67" xfId="0" applyFont="1" applyFill="1" applyBorder="1" applyAlignment="1">
      <alignment vertical="top" wrapText="1"/>
    </xf>
    <xf numFmtId="0" fontId="38" fillId="36" borderId="0" xfId="0" quotePrefix="1" applyFont="1" applyFill="1" applyBorder="1" applyAlignment="1">
      <alignment horizontal="left" vertical="center"/>
    </xf>
    <xf numFmtId="0" fontId="38" fillId="36" borderId="43" xfId="0" applyFont="1" applyFill="1" applyBorder="1" applyAlignment="1">
      <alignment horizontal="left" vertical="center" wrapText="1"/>
    </xf>
    <xf numFmtId="0" fontId="38" fillId="36" borderId="44" xfId="0" quotePrefix="1" applyFont="1" applyFill="1" applyBorder="1" applyAlignment="1">
      <alignment horizontal="left" vertical="center"/>
    </xf>
    <xf numFmtId="0" fontId="38" fillId="36" borderId="44" xfId="0" applyFont="1" applyFill="1" applyBorder="1" applyAlignment="1">
      <alignment vertical="center" wrapText="1"/>
    </xf>
    <xf numFmtId="0" fontId="38" fillId="37" borderId="45" xfId="0" applyFont="1" applyFill="1" applyBorder="1" applyAlignment="1">
      <alignment vertical="top" wrapText="1"/>
    </xf>
    <xf numFmtId="0" fontId="59" fillId="27" borderId="0" xfId="0" applyFont="1" applyFill="1" applyBorder="1" applyProtection="1">
      <protection hidden="1"/>
    </xf>
    <xf numFmtId="0" fontId="38" fillId="27" borderId="0" xfId="0" applyFont="1" applyFill="1" applyBorder="1" applyProtection="1">
      <protection hidden="1"/>
    </xf>
    <xf numFmtId="0" fontId="38" fillId="0" borderId="0" xfId="0" applyFont="1" applyFill="1" applyBorder="1" applyAlignment="1" applyProtection="1">
      <alignment horizontal="center" vertical="center"/>
      <protection hidden="1"/>
    </xf>
    <xf numFmtId="0" fontId="0" fillId="0" borderId="0" xfId="0" applyFont="1" applyFill="1" applyBorder="1"/>
    <xf numFmtId="0" fontId="62" fillId="27" borderId="0" xfId="0" quotePrefix="1" applyFont="1" applyFill="1" applyBorder="1" applyAlignment="1" applyProtection="1">
      <alignment horizontal="left" vertical="top"/>
      <protection hidden="1"/>
    </xf>
    <xf numFmtId="0" fontId="38" fillId="27" borderId="0" xfId="0" applyFont="1" applyFill="1" applyBorder="1" applyAlignment="1" applyProtection="1">
      <alignment vertical="top"/>
      <protection hidden="1"/>
    </xf>
    <xf numFmtId="0" fontId="38" fillId="32" borderId="69" xfId="0" applyFont="1" applyFill="1" applyBorder="1" applyAlignment="1" applyProtection="1">
      <alignment vertical="center" wrapText="1"/>
      <protection hidden="1"/>
    </xf>
    <xf numFmtId="0" fontId="38" fillId="32" borderId="70" xfId="0" applyFont="1" applyFill="1" applyBorder="1" applyAlignment="1" applyProtection="1">
      <alignment vertical="center" wrapText="1"/>
      <protection hidden="1"/>
    </xf>
    <xf numFmtId="0" fontId="38" fillId="32" borderId="71" xfId="0" applyFont="1" applyFill="1" applyBorder="1" applyAlignment="1" applyProtection="1">
      <alignment horizontal="center" vertical="center" wrapText="1"/>
      <protection hidden="1"/>
    </xf>
    <xf numFmtId="0" fontId="38" fillId="32" borderId="72" xfId="0" applyFont="1" applyFill="1" applyBorder="1" applyAlignment="1" applyProtection="1">
      <alignment horizontal="center" vertical="center" wrapText="1"/>
      <protection hidden="1"/>
    </xf>
    <xf numFmtId="0" fontId="54" fillId="34" borderId="74" xfId="0" applyFont="1" applyFill="1" applyBorder="1" applyAlignment="1">
      <alignment horizontal="left"/>
    </xf>
    <xf numFmtId="167" fontId="40" fillId="28" borderId="47" xfId="2" applyNumberFormat="1" applyFont="1" applyFill="1" applyBorder="1" applyAlignment="1">
      <alignment horizontal="center"/>
    </xf>
    <xf numFmtId="0" fontId="54" fillId="34" borderId="32" xfId="0" applyFont="1" applyFill="1" applyBorder="1" applyAlignment="1">
      <alignment horizontal="left"/>
    </xf>
    <xf numFmtId="165" fontId="54" fillId="33" borderId="30" xfId="0" applyNumberFormat="1" applyFont="1" applyFill="1" applyBorder="1" applyAlignment="1">
      <alignment horizontal="center" vertical="center" wrapText="1"/>
    </xf>
    <xf numFmtId="0" fontId="54" fillId="34" borderId="80" xfId="0" applyFont="1" applyFill="1" applyBorder="1" applyAlignment="1">
      <alignment horizontal="left"/>
    </xf>
    <xf numFmtId="0" fontId="54" fillId="34" borderId="29" xfId="0" applyFont="1" applyFill="1" applyBorder="1" applyAlignment="1">
      <alignment horizontal="left"/>
    </xf>
    <xf numFmtId="165" fontId="54" fillId="33" borderId="82" xfId="0" applyNumberFormat="1" applyFont="1" applyFill="1" applyBorder="1" applyAlignment="1">
      <alignment horizontal="center" vertical="center" wrapText="1"/>
    </xf>
    <xf numFmtId="0" fontId="54" fillId="34" borderId="51" xfId="0" applyFont="1" applyFill="1" applyBorder="1" applyAlignment="1">
      <alignment horizontal="left"/>
    </xf>
    <xf numFmtId="0" fontId="40" fillId="27" borderId="26" xfId="0" applyFont="1" applyFill="1" applyBorder="1"/>
    <xf numFmtId="0" fontId="40" fillId="27" borderId="27" xfId="0" applyFont="1" applyFill="1" applyBorder="1" applyAlignment="1">
      <alignment horizontal="center"/>
    </xf>
    <xf numFmtId="3" fontId="40" fillId="27" borderId="31" xfId="0" applyNumberFormat="1" applyFont="1" applyFill="1" applyBorder="1"/>
    <xf numFmtId="0" fontId="40" fillId="27" borderId="28" xfId="0" applyFont="1" applyFill="1" applyBorder="1"/>
    <xf numFmtId="0" fontId="40" fillId="27" borderId="29" xfId="0" applyFont="1" applyFill="1" applyBorder="1"/>
    <xf numFmtId="0" fontId="40" fillId="27" borderId="30" xfId="0" applyFont="1" applyFill="1" applyBorder="1" applyAlignment="1">
      <alignment horizontal="center"/>
    </xf>
    <xf numFmtId="177" fontId="0" fillId="0" borderId="31" xfId="0" applyNumberFormat="1" applyFont="1" applyFill="1" applyBorder="1" applyAlignment="1">
      <alignment horizontal="center"/>
    </xf>
    <xf numFmtId="177" fontId="0" fillId="0" borderId="47" xfId="0" applyNumberFormat="1" applyFont="1" applyFill="1" applyBorder="1" applyAlignment="1">
      <alignment horizontal="center"/>
    </xf>
    <xf numFmtId="176" fontId="0" fillId="0" borderId="0" xfId="0" applyNumberFormat="1" applyFont="1" applyFill="1" applyBorder="1"/>
    <xf numFmtId="177" fontId="0" fillId="0" borderId="0" xfId="0" applyNumberFormat="1" applyFont="1" applyFill="1" applyBorder="1" applyAlignment="1">
      <alignment horizontal="center"/>
    </xf>
    <xf numFmtId="177" fontId="0" fillId="0" borderId="32" xfId="0" applyNumberFormat="1" applyFont="1" applyFill="1" applyBorder="1" applyAlignment="1">
      <alignment horizontal="center"/>
    </xf>
    <xf numFmtId="177" fontId="0" fillId="0" borderId="85" xfId="0" applyNumberFormat="1" applyFont="1" applyFill="1" applyBorder="1" applyAlignment="1">
      <alignment horizontal="center"/>
    </xf>
    <xf numFmtId="177" fontId="0" fillId="0" borderId="81" xfId="0" applyNumberFormat="1" applyFont="1" applyFill="1" applyBorder="1" applyAlignment="1">
      <alignment horizontal="center"/>
    </xf>
    <xf numFmtId="167" fontId="38" fillId="30" borderId="22" xfId="2" applyNumberFormat="1" applyFont="1" applyFill="1" applyBorder="1" applyAlignment="1">
      <alignment horizontal="center" vertical="center"/>
    </xf>
    <xf numFmtId="0" fontId="38" fillId="32" borderId="42" xfId="0" applyFont="1" applyFill="1" applyBorder="1" applyAlignment="1" applyProtection="1">
      <alignment horizontal="center" vertical="center" wrapText="1"/>
      <protection hidden="1"/>
    </xf>
    <xf numFmtId="176" fontId="0" fillId="0" borderId="26" xfId="0" applyNumberFormat="1" applyFont="1" applyFill="1" applyBorder="1" applyAlignment="1">
      <alignment horizontal="center"/>
    </xf>
    <xf numFmtId="176" fontId="0" fillId="0" borderId="28" xfId="0" applyNumberFormat="1" applyFont="1" applyFill="1" applyBorder="1" applyAlignment="1">
      <alignment horizontal="center"/>
    </xf>
    <xf numFmtId="176" fontId="0" fillId="0" borderId="29" xfId="0" applyNumberFormat="1" applyFont="1" applyFill="1" applyBorder="1" applyAlignment="1">
      <alignment horizontal="center"/>
    </xf>
    <xf numFmtId="0" fontId="54" fillId="34" borderId="87" xfId="0" applyFont="1" applyFill="1" applyBorder="1" applyAlignment="1">
      <alignment horizontal="left"/>
    </xf>
    <xf numFmtId="177" fontId="40" fillId="28" borderId="47" xfId="2" applyNumberFormat="1" applyFont="1" applyFill="1" applyBorder="1" applyAlignment="1">
      <alignment horizontal="center"/>
    </xf>
    <xf numFmtId="0" fontId="0" fillId="32" borderId="49" xfId="0" applyFont="1" applyFill="1" applyBorder="1" applyAlignment="1">
      <alignment horizontal="center" vertical="center"/>
    </xf>
    <xf numFmtId="0" fontId="0" fillId="0" borderId="0" xfId="0" applyFill="1" applyBorder="1"/>
    <xf numFmtId="0" fontId="38" fillId="0" borderId="0" xfId="0" applyFont="1" applyFill="1" applyBorder="1" applyAlignment="1">
      <alignment vertical="top" wrapText="1"/>
    </xf>
    <xf numFmtId="0" fontId="38" fillId="39" borderId="0" xfId="0" quotePrefix="1" applyFont="1" applyFill="1" applyBorder="1" applyAlignment="1">
      <alignment horizontal="left" vertical="center"/>
    </xf>
    <xf numFmtId="0" fontId="38" fillId="39" borderId="0" xfId="0" applyFont="1" applyFill="1" applyBorder="1" applyAlignment="1">
      <alignment vertical="center" wrapText="1"/>
    </xf>
    <xf numFmtId="0" fontId="38" fillId="40" borderId="0" xfId="0" applyFont="1" applyFill="1" applyBorder="1" applyAlignment="1">
      <alignment vertical="top" wrapText="1"/>
    </xf>
    <xf numFmtId="0" fontId="38" fillId="40" borderId="0" xfId="0" applyFont="1" applyFill="1"/>
    <xf numFmtId="176" fontId="38" fillId="40" borderId="0" xfId="0" applyNumberFormat="1" applyFont="1" applyFill="1"/>
    <xf numFmtId="0" fontId="38" fillId="39" borderId="0" xfId="0" applyFont="1" applyFill="1"/>
    <xf numFmtId="2" fontId="40" fillId="32" borderId="26" xfId="0" applyNumberFormat="1" applyFont="1" applyFill="1" applyBorder="1" applyAlignment="1">
      <alignment vertical="center" wrapText="1"/>
    </xf>
    <xf numFmtId="2" fontId="40" fillId="32" borderId="89" xfId="0" applyNumberFormat="1" applyFont="1" applyFill="1" applyBorder="1" applyAlignment="1">
      <alignment vertical="center" wrapText="1"/>
    </xf>
    <xf numFmtId="0" fontId="40" fillId="32" borderId="38" xfId="0" applyFont="1" applyFill="1" applyBorder="1" applyAlignment="1">
      <alignment horizontal="center" vertical="center" wrapText="1"/>
    </xf>
    <xf numFmtId="0" fontId="40" fillId="32" borderId="90" xfId="0" applyFont="1" applyFill="1" applyBorder="1" applyAlignment="1">
      <alignment horizontal="center" vertical="center" wrapText="1"/>
    </xf>
    <xf numFmtId="0" fontId="40" fillId="32" borderId="33" xfId="0" applyFont="1" applyFill="1" applyBorder="1" applyAlignment="1">
      <alignment horizontal="center" vertical="center" wrapText="1"/>
    </xf>
    <xf numFmtId="0" fontId="40" fillId="32" borderId="34" xfId="0" applyFont="1" applyFill="1" applyBorder="1" applyAlignment="1">
      <alignment horizontal="center" vertical="center" wrapText="1"/>
    </xf>
    <xf numFmtId="0" fontId="40" fillId="32" borderId="35" xfId="0" applyFont="1" applyFill="1" applyBorder="1" applyAlignment="1">
      <alignment horizontal="center" vertical="center" wrapText="1"/>
    </xf>
    <xf numFmtId="0" fontId="40" fillId="32" borderId="37" xfId="0" applyFont="1" applyFill="1" applyBorder="1" applyAlignment="1">
      <alignment horizontal="center" vertical="center" wrapText="1"/>
    </xf>
    <xf numFmtId="0" fontId="40" fillId="27" borderId="91" xfId="0" applyFont="1" applyFill="1" applyBorder="1"/>
    <xf numFmtId="175" fontId="40" fillId="27" borderId="32" xfId="0" applyNumberFormat="1" applyFont="1" applyFill="1" applyBorder="1" applyAlignment="1">
      <alignment horizontal="center"/>
    </xf>
    <xf numFmtId="4" fontId="40" fillId="27" borderId="32" xfId="0" applyNumberFormat="1" applyFont="1" applyFill="1" applyBorder="1" applyAlignment="1">
      <alignment horizontal="center"/>
    </xf>
    <xf numFmtId="165" fontId="40" fillId="27" borderId="29" xfId="0" applyNumberFormat="1" applyFont="1" applyFill="1" applyBorder="1" applyAlignment="1">
      <alignment horizontal="center"/>
    </xf>
    <xf numFmtId="165" fontId="40" fillId="28" borderId="32" xfId="0" applyNumberFormat="1" applyFont="1" applyFill="1" applyBorder="1" applyAlignment="1">
      <alignment horizontal="center"/>
    </xf>
    <xf numFmtId="166" fontId="40" fillId="28" borderId="32" xfId="0" applyNumberFormat="1" applyFont="1" applyFill="1" applyBorder="1" applyAlignment="1">
      <alignment horizontal="center"/>
    </xf>
    <xf numFmtId="177" fontId="40" fillId="28" borderId="85" xfId="2" applyNumberFormat="1" applyFont="1" applyFill="1" applyBorder="1" applyAlignment="1">
      <alignment horizontal="center"/>
    </xf>
    <xf numFmtId="165" fontId="40" fillId="28" borderId="29" xfId="0" applyNumberFormat="1" applyFont="1" applyFill="1" applyBorder="1" applyAlignment="1">
      <alignment horizontal="center"/>
    </xf>
    <xf numFmtId="167" fontId="40" fillId="28" borderId="85" xfId="2" applyNumberFormat="1" applyFont="1" applyFill="1" applyBorder="1" applyAlignment="1">
      <alignment horizontal="center"/>
    </xf>
    <xf numFmtId="167" fontId="40" fillId="28" borderId="32" xfId="2" applyNumberFormat="1" applyFont="1" applyFill="1" applyBorder="1" applyAlignment="1">
      <alignment horizontal="center"/>
    </xf>
    <xf numFmtId="3" fontId="64" fillId="27" borderId="0" xfId="0" applyNumberFormat="1" applyFont="1" applyFill="1" applyBorder="1" applyAlignment="1">
      <alignment horizontal="center"/>
    </xf>
    <xf numFmtId="177" fontId="40" fillId="0" borderId="21" xfId="0" applyNumberFormat="1" applyFont="1" applyFill="1" applyBorder="1" applyAlignment="1">
      <alignment horizontal="center" vertical="center"/>
    </xf>
    <xf numFmtId="0" fontId="55" fillId="41" borderId="76" xfId="0" applyFont="1" applyFill="1" applyBorder="1" applyAlignment="1">
      <alignment horizontal="center" vertical="center" wrapText="1"/>
    </xf>
    <xf numFmtId="0" fontId="55" fillId="41" borderId="77" xfId="0" applyFont="1" applyFill="1" applyBorder="1" applyAlignment="1">
      <alignment horizontal="center" vertical="center" wrapText="1"/>
    </xf>
    <xf numFmtId="0" fontId="55" fillId="41" borderId="79" xfId="0" applyFont="1" applyFill="1" applyBorder="1" applyAlignment="1">
      <alignment horizontal="center" vertical="center" wrapText="1"/>
    </xf>
    <xf numFmtId="0" fontId="55" fillId="41" borderId="33" xfId="0" applyFont="1" applyFill="1" applyBorder="1" applyAlignment="1">
      <alignment horizontal="center" vertical="center" wrapText="1"/>
    </xf>
    <xf numFmtId="0" fontId="55" fillId="41" borderId="35" xfId="0" applyFont="1" applyFill="1" applyBorder="1" applyAlignment="1">
      <alignment horizontal="center" vertical="center" wrapText="1"/>
    </xf>
    <xf numFmtId="0" fontId="55" fillId="41" borderId="46" xfId="0" applyFont="1" applyFill="1" applyBorder="1" applyAlignment="1">
      <alignment horizontal="center" vertical="center" wrapText="1"/>
    </xf>
    <xf numFmtId="0" fontId="55" fillId="41" borderId="36" xfId="0" quotePrefix="1" applyFont="1" applyFill="1" applyBorder="1" applyAlignment="1">
      <alignment horizontal="center" vertical="center" wrapText="1"/>
    </xf>
    <xf numFmtId="0" fontId="55" fillId="41" borderId="88" xfId="0" quotePrefix="1" applyFont="1" applyFill="1" applyBorder="1" applyAlignment="1">
      <alignment horizontal="center" vertical="center" wrapText="1"/>
    </xf>
    <xf numFmtId="0" fontId="55" fillId="42" borderId="21" xfId="0" applyFont="1" applyFill="1" applyBorder="1" applyAlignment="1">
      <alignment horizontal="center" vertical="center" wrapText="1"/>
    </xf>
    <xf numFmtId="0" fontId="55" fillId="42" borderId="76" xfId="0" applyFont="1" applyFill="1" applyBorder="1" applyAlignment="1">
      <alignment horizontal="center" vertical="center" wrapText="1"/>
    </xf>
    <xf numFmtId="0" fontId="55" fillId="42" borderId="77" xfId="0" applyFont="1" applyFill="1" applyBorder="1" applyAlignment="1">
      <alignment horizontal="center" vertical="center" wrapText="1"/>
    </xf>
    <xf numFmtId="0" fontId="55" fillId="42" borderId="75" xfId="0" applyFont="1" applyFill="1" applyBorder="1" applyAlignment="1">
      <alignment horizontal="center" vertical="center" wrapText="1"/>
    </xf>
    <xf numFmtId="0" fontId="55" fillId="42" borderId="33" xfId="0" applyFont="1" applyFill="1" applyBorder="1" applyAlignment="1">
      <alignment horizontal="center" vertical="center" wrapText="1"/>
    </xf>
    <xf numFmtId="0" fontId="55" fillId="42" borderId="49" xfId="0" applyFont="1" applyFill="1" applyBorder="1" applyAlignment="1">
      <alignment horizontal="center" vertical="center" wrapText="1"/>
    </xf>
    <xf numFmtId="0" fontId="55" fillId="42" borderId="35" xfId="0" quotePrefix="1" applyFont="1" applyFill="1" applyBorder="1" applyAlignment="1">
      <alignment horizontal="center" vertical="center" wrapText="1"/>
    </xf>
    <xf numFmtId="0" fontId="55" fillId="42" borderId="36" xfId="0" quotePrefix="1" applyFont="1" applyFill="1" applyBorder="1" applyAlignment="1">
      <alignment horizontal="center" vertical="center" wrapText="1"/>
    </xf>
    <xf numFmtId="0" fontId="55" fillId="42" borderId="73" xfId="0" quotePrefix="1" applyFont="1" applyFill="1" applyBorder="1" applyAlignment="1">
      <alignment horizontal="center" vertical="center" wrapText="1"/>
    </xf>
    <xf numFmtId="0" fontId="58" fillId="43" borderId="68" xfId="0" applyFont="1" applyFill="1" applyBorder="1" applyAlignment="1">
      <alignment horizontal="centerContinuous" vertical="center" wrapText="1"/>
    </xf>
    <xf numFmtId="0" fontId="58" fillId="43" borderId="76" xfId="0" applyFont="1" applyFill="1" applyBorder="1" applyAlignment="1">
      <alignment horizontal="centerContinuous" vertical="center" wrapText="1"/>
    </xf>
    <xf numFmtId="0" fontId="58" fillId="43" borderId="77" xfId="0" applyFont="1" applyFill="1" applyBorder="1" applyAlignment="1">
      <alignment horizontal="centerContinuous" vertical="center" wrapText="1"/>
    </xf>
    <xf numFmtId="0" fontId="58" fillId="43" borderId="78" xfId="0" applyFont="1" applyFill="1" applyBorder="1" applyAlignment="1">
      <alignment horizontal="centerContinuous" vertical="center" wrapText="1"/>
    </xf>
    <xf numFmtId="0" fontId="58" fillId="43" borderId="33" xfId="0" applyFont="1" applyFill="1" applyBorder="1" applyAlignment="1">
      <alignment horizontal="centerContinuous" vertical="center" wrapText="1"/>
    </xf>
    <xf numFmtId="0" fontId="58" fillId="43" borderId="21" xfId="0" applyFont="1" applyFill="1" applyBorder="1" applyAlignment="1">
      <alignment horizontal="centerContinuous" vertical="center" wrapText="1"/>
    </xf>
    <xf numFmtId="0" fontId="58" fillId="43" borderId="34" xfId="0" applyFont="1" applyFill="1" applyBorder="1" applyAlignment="1">
      <alignment horizontal="centerContinuous" vertical="center" wrapText="1"/>
    </xf>
    <xf numFmtId="0" fontId="58" fillId="43" borderId="83" xfId="0" quotePrefix="1" applyFont="1" applyFill="1" applyBorder="1" applyAlignment="1">
      <alignment horizontal="centerContinuous" vertical="center" wrapText="1"/>
    </xf>
    <xf numFmtId="0" fontId="58" fillId="43" borderId="40" xfId="0" quotePrefix="1" applyFont="1" applyFill="1" applyBorder="1" applyAlignment="1">
      <alignment horizontal="centerContinuous" vertical="center" wrapText="1"/>
    </xf>
    <xf numFmtId="0" fontId="58" fillId="43" borderId="84" xfId="0" quotePrefix="1" applyFont="1" applyFill="1" applyBorder="1" applyAlignment="1">
      <alignment horizontal="centerContinuous" vertical="center" wrapText="1"/>
    </xf>
    <xf numFmtId="0" fontId="55" fillId="44" borderId="38" xfId="0" applyFont="1" applyFill="1" applyBorder="1" applyAlignment="1">
      <alignment horizontal="center" vertical="center" wrapText="1"/>
    </xf>
    <xf numFmtId="0" fontId="55" fillId="44" borderId="39" xfId="0" applyFont="1" applyFill="1" applyBorder="1" applyAlignment="1">
      <alignment horizontal="center" vertical="center" wrapText="1"/>
    </xf>
    <xf numFmtId="0" fontId="58" fillId="44" borderId="39" xfId="0" applyFont="1" applyFill="1" applyBorder="1" applyAlignment="1">
      <alignment horizontal="center" vertical="center" wrapText="1"/>
    </xf>
    <xf numFmtId="0" fontId="55" fillId="44" borderId="34" xfId="0" applyFont="1" applyFill="1" applyBorder="1" applyAlignment="1">
      <alignment horizontal="center" vertical="center" wrapText="1"/>
    </xf>
    <xf numFmtId="0" fontId="55" fillId="44" borderId="58" xfId="0" applyFont="1" applyFill="1" applyBorder="1" applyAlignment="1">
      <alignment horizontal="center" vertical="center" wrapText="1"/>
    </xf>
    <xf numFmtId="0" fontId="55" fillId="44" borderId="21" xfId="0" applyFont="1" applyFill="1" applyBorder="1" applyAlignment="1">
      <alignment horizontal="center" vertical="center" wrapText="1"/>
    </xf>
    <xf numFmtId="0" fontId="55" fillId="44" borderId="49" xfId="0" applyFont="1" applyFill="1" applyBorder="1" applyAlignment="1">
      <alignment horizontal="center" vertical="center" wrapText="1"/>
    </xf>
    <xf numFmtId="0" fontId="55" fillId="44" borderId="59" xfId="0" quotePrefix="1" applyFont="1" applyFill="1" applyBorder="1" applyAlignment="1">
      <alignment horizontal="center" vertical="center" wrapText="1"/>
    </xf>
    <xf numFmtId="0" fontId="55" fillId="44" borderId="36" xfId="0" quotePrefix="1" applyFont="1" applyFill="1" applyBorder="1" applyAlignment="1">
      <alignment horizontal="center" vertical="center" wrapText="1"/>
    </xf>
    <xf numFmtId="0" fontId="55" fillId="44" borderId="50" xfId="0" quotePrefix="1" applyFont="1" applyFill="1" applyBorder="1" applyAlignment="1">
      <alignment horizontal="center" vertical="center" wrapText="1"/>
    </xf>
    <xf numFmtId="0" fontId="55" fillId="44" borderId="37" xfId="0" quotePrefix="1" applyFont="1" applyFill="1" applyBorder="1" applyAlignment="1">
      <alignment horizontal="center" vertical="center" wrapText="1"/>
    </xf>
    <xf numFmtId="0" fontId="55" fillId="42" borderId="86" xfId="0" applyFont="1" applyFill="1" applyBorder="1" applyAlignment="1">
      <alignment horizontal="center" vertical="center" wrapText="1"/>
    </xf>
    <xf numFmtId="0" fontId="55" fillId="42" borderId="25" xfId="0" applyFont="1" applyFill="1" applyBorder="1" applyAlignment="1">
      <alignment horizontal="center" vertical="center" wrapText="1"/>
    </xf>
    <xf numFmtId="0" fontId="55" fillId="42" borderId="80" xfId="0" applyFont="1" applyFill="1" applyBorder="1" applyAlignment="1">
      <alignment horizontal="center" vertical="center" wrapText="1"/>
    </xf>
    <xf numFmtId="0" fontId="38" fillId="29" borderId="98" xfId="0" applyFont="1" applyFill="1" applyBorder="1" applyAlignment="1">
      <alignment horizontal="center"/>
    </xf>
    <xf numFmtId="0" fontId="38" fillId="27" borderId="0" xfId="0" applyFont="1" applyFill="1" applyBorder="1"/>
    <xf numFmtId="0" fontId="57" fillId="0" borderId="0" xfId="281" applyFont="1" applyBorder="1" applyAlignment="1" applyProtection="1">
      <protection hidden="1"/>
    </xf>
    <xf numFmtId="0" fontId="38" fillId="0" borderId="0" xfId="0" applyFont="1" applyFill="1" applyBorder="1"/>
    <xf numFmtId="0" fontId="57" fillId="0" borderId="0" xfId="281" applyFont="1" applyBorder="1" applyAlignment="1" applyProtection="1">
      <alignment horizontal="center"/>
      <protection hidden="1"/>
    </xf>
    <xf numFmtId="0" fontId="0" fillId="46" borderId="0" xfId="0" applyFont="1" applyFill="1" applyBorder="1" applyAlignment="1">
      <alignment horizontal="center" vertical="center"/>
    </xf>
    <xf numFmtId="0" fontId="0" fillId="47" borderId="0" xfId="0" applyFont="1" applyFill="1" applyBorder="1" applyAlignment="1">
      <alignment horizontal="center" vertical="center"/>
    </xf>
    <xf numFmtId="0" fontId="38" fillId="37" borderId="43" xfId="0" applyFont="1" applyFill="1" applyBorder="1" applyAlignment="1">
      <alignment vertical="center" wrapText="1"/>
    </xf>
    <xf numFmtId="0" fontId="38" fillId="37" borderId="44" xfId="0" applyFont="1" applyFill="1" applyBorder="1" applyAlignment="1">
      <alignment vertical="center" wrapText="1"/>
    </xf>
    <xf numFmtId="0" fontId="38" fillId="37" borderId="45" xfId="0" applyFont="1" applyFill="1" applyBorder="1" applyAlignment="1">
      <alignment vertical="center" wrapText="1"/>
    </xf>
    <xf numFmtId="0" fontId="56" fillId="36" borderId="64" xfId="0" applyFont="1" applyFill="1" applyBorder="1"/>
    <xf numFmtId="0" fontId="56" fillId="36" borderId="65" xfId="0" applyFont="1" applyFill="1" applyBorder="1"/>
    <xf numFmtId="0" fontId="56" fillId="36" borderId="66" xfId="0" applyFont="1" applyFill="1" applyBorder="1"/>
    <xf numFmtId="0" fontId="57" fillId="0" borderId="92" xfId="281" applyFont="1" applyBorder="1" applyAlignment="1" applyProtection="1">
      <alignment horizontal="left" wrapText="1"/>
      <protection hidden="1"/>
    </xf>
    <xf numFmtId="0" fontId="57" fillId="0" borderId="93" xfId="281" applyFont="1" applyBorder="1" applyAlignment="1" applyProtection="1">
      <alignment horizontal="left" wrapText="1"/>
      <protection hidden="1"/>
    </xf>
    <xf numFmtId="0" fontId="57" fillId="0" borderId="94" xfId="281" applyFont="1" applyBorder="1" applyAlignment="1" applyProtection="1">
      <alignment horizontal="left" wrapText="1"/>
      <protection hidden="1"/>
    </xf>
    <xf numFmtId="0" fontId="65" fillId="0" borderId="95" xfId="467" applyBorder="1" applyAlignment="1" applyProtection="1">
      <alignment horizontal="center"/>
      <protection hidden="1"/>
    </xf>
    <xf numFmtId="0" fontId="57" fillId="0" borderId="96" xfId="281" applyFont="1" applyBorder="1" applyAlignment="1" applyProtection="1">
      <alignment horizontal="center"/>
      <protection hidden="1"/>
    </xf>
    <xf numFmtId="0" fontId="57" fillId="0" borderId="97" xfId="281" applyFont="1" applyBorder="1" applyAlignment="1" applyProtection="1">
      <alignment horizontal="center"/>
      <protection hidden="1"/>
    </xf>
    <xf numFmtId="0" fontId="57" fillId="0" borderId="92" xfId="281" applyFont="1" applyBorder="1" applyAlignment="1" applyProtection="1">
      <alignment horizontal="center" wrapText="1"/>
      <protection hidden="1"/>
    </xf>
    <xf numFmtId="0" fontId="57" fillId="0" borderId="93" xfId="281" applyFont="1" applyBorder="1" applyAlignment="1" applyProtection="1">
      <alignment horizontal="center" wrapText="1"/>
      <protection hidden="1"/>
    </xf>
    <xf numFmtId="0" fontId="57" fillId="0" borderId="94" xfId="281" applyFont="1" applyBorder="1" applyAlignment="1" applyProtection="1">
      <alignment horizontal="center" wrapText="1"/>
      <protection hidden="1"/>
    </xf>
    <xf numFmtId="0" fontId="51" fillId="36" borderId="64" xfId="0" applyFont="1" applyFill="1" applyBorder="1"/>
    <xf numFmtId="0" fontId="51" fillId="36" borderId="65" xfId="0" applyFont="1" applyFill="1" applyBorder="1"/>
    <xf numFmtId="0" fontId="51" fillId="36" borderId="66" xfId="0" applyFont="1" applyFill="1" applyBorder="1"/>
    <xf numFmtId="0" fontId="38" fillId="36" borderId="42" xfId="0" applyFont="1" applyFill="1" applyBorder="1" applyAlignment="1">
      <alignment horizontal="left" vertical="top" wrapText="1"/>
    </xf>
    <xf numFmtId="0" fontId="38" fillId="36" borderId="0" xfId="0" applyFont="1" applyFill="1" applyBorder="1" applyAlignment="1">
      <alignment horizontal="left" vertical="top" wrapText="1"/>
    </xf>
    <xf numFmtId="0" fontId="38" fillId="36" borderId="67" xfId="0" applyFont="1" applyFill="1" applyBorder="1" applyAlignment="1">
      <alignment horizontal="left" vertical="top" wrapText="1"/>
    </xf>
    <xf numFmtId="0" fontId="38" fillId="36" borderId="42" xfId="0" applyFont="1" applyFill="1" applyBorder="1" applyAlignment="1">
      <alignment horizontal="left" vertical="center"/>
    </xf>
    <xf numFmtId="0" fontId="38" fillId="36" borderId="0" xfId="0" applyFont="1" applyFill="1" applyBorder="1" applyAlignment="1">
      <alignment horizontal="left" vertical="center"/>
    </xf>
    <xf numFmtId="0" fontId="38" fillId="36" borderId="67" xfId="0" applyFont="1" applyFill="1" applyBorder="1" applyAlignment="1">
      <alignment horizontal="left" vertical="center"/>
    </xf>
    <xf numFmtId="0" fontId="38" fillId="36" borderId="42" xfId="0" applyFont="1" applyFill="1" applyBorder="1" applyAlignment="1">
      <alignment horizontal="left" vertical="top"/>
    </xf>
    <xf numFmtId="0" fontId="38" fillId="36" borderId="0" xfId="0" applyFont="1" applyFill="1" applyBorder="1" applyAlignment="1">
      <alignment horizontal="left" vertical="top"/>
    </xf>
    <xf numFmtId="0" fontId="38" fillId="36" borderId="67" xfId="0" applyFont="1" applyFill="1" applyBorder="1" applyAlignment="1">
      <alignment horizontal="left" vertical="top"/>
    </xf>
    <xf numFmtId="0" fontId="60" fillId="38" borderId="0" xfId="0" applyFont="1" applyFill="1" applyBorder="1" applyAlignment="1" applyProtection="1">
      <alignment horizontal="left" vertical="top" wrapText="1"/>
      <protection hidden="1"/>
    </xf>
    <xf numFmtId="0" fontId="63" fillId="45" borderId="51" xfId="0" applyFont="1" applyFill="1" applyBorder="1" applyAlignment="1" applyProtection="1">
      <alignment horizontal="center" vertical="center" wrapText="1"/>
      <protection hidden="1"/>
    </xf>
    <xf numFmtId="0" fontId="63" fillId="45" borderId="52" xfId="0" applyFont="1" applyFill="1" applyBorder="1" applyAlignment="1" applyProtection="1">
      <alignment horizontal="center" vertical="center" wrapText="1"/>
      <protection hidden="1"/>
    </xf>
    <xf numFmtId="0" fontId="63" fillId="45" borderId="54" xfId="0" applyFont="1" applyFill="1" applyBorder="1" applyAlignment="1" applyProtection="1">
      <alignment horizontal="center" vertical="center" wrapText="1"/>
      <protection hidden="1"/>
    </xf>
    <xf numFmtId="0" fontId="58" fillId="43" borderId="51" xfId="0" applyFont="1" applyFill="1" applyBorder="1" applyAlignment="1">
      <alignment horizontal="center" vertical="center" wrapText="1"/>
    </xf>
    <xf numFmtId="0" fontId="58" fillId="43" borderId="52" xfId="0" applyFont="1" applyFill="1" applyBorder="1" applyAlignment="1">
      <alignment horizontal="center" vertical="center" wrapText="1"/>
    </xf>
    <xf numFmtId="0" fontId="58" fillId="43" borderId="54" xfId="0" applyFont="1" applyFill="1" applyBorder="1" applyAlignment="1">
      <alignment horizontal="center" vertical="center" wrapText="1"/>
    </xf>
    <xf numFmtId="0" fontId="55" fillId="44" borderId="60" xfId="0" applyFont="1" applyFill="1" applyBorder="1" applyAlignment="1">
      <alignment horizontal="center" vertical="center"/>
    </xf>
    <xf numFmtId="0" fontId="55" fillId="44" borderId="61" xfId="0" applyFont="1" applyFill="1" applyBorder="1" applyAlignment="1">
      <alignment horizontal="center" vertical="center"/>
    </xf>
    <xf numFmtId="0" fontId="55" fillId="44" borderId="79" xfId="0" applyFont="1" applyFill="1" applyBorder="1" applyAlignment="1">
      <alignment horizontal="center" vertical="center"/>
    </xf>
    <xf numFmtId="0" fontId="55" fillId="42" borderId="26" xfId="0" applyFont="1" applyFill="1" applyBorder="1" applyAlignment="1">
      <alignment horizontal="center" vertical="center"/>
    </xf>
    <xf numFmtId="0" fontId="55" fillId="42" borderId="31" xfId="0" applyFont="1" applyFill="1" applyBorder="1" applyAlignment="1">
      <alignment horizontal="center" vertical="center"/>
    </xf>
    <xf numFmtId="0" fontId="55" fillId="42" borderId="81" xfId="0" applyFont="1" applyFill="1" applyBorder="1" applyAlignment="1">
      <alignment horizontal="center" vertical="center"/>
    </xf>
    <xf numFmtId="0" fontId="55" fillId="41" borderId="51" xfId="0" applyFont="1" applyFill="1" applyBorder="1" applyAlignment="1">
      <alignment horizontal="center" vertical="center" wrapText="1"/>
    </xf>
    <xf numFmtId="0" fontId="55" fillId="41" borderId="52" xfId="0" applyFont="1" applyFill="1" applyBorder="1" applyAlignment="1">
      <alignment horizontal="center" vertical="center" wrapText="1"/>
    </xf>
    <xf numFmtId="0" fontId="55" fillId="41" borderId="54" xfId="0" applyFont="1" applyFill="1" applyBorder="1" applyAlignment="1">
      <alignment horizontal="center" vertical="center" wrapText="1"/>
    </xf>
    <xf numFmtId="0" fontId="57" fillId="0" borderId="99" xfId="281" applyFont="1" applyBorder="1" applyAlignment="1" applyProtection="1">
      <alignment horizontal="center" wrapText="1"/>
      <protection hidden="1"/>
    </xf>
    <xf numFmtId="0" fontId="57" fillId="0" borderId="100" xfId="281" applyFont="1" applyBorder="1" applyAlignment="1" applyProtection="1">
      <alignment horizontal="center" wrapText="1"/>
      <protection hidden="1"/>
    </xf>
    <xf numFmtId="0" fontId="57" fillId="0" borderId="101" xfId="281" applyFont="1" applyBorder="1" applyAlignment="1" applyProtection="1">
      <alignment horizontal="center" wrapText="1"/>
      <protection hidden="1"/>
    </xf>
    <xf numFmtId="0" fontId="65" fillId="0" borderId="102" xfId="467" applyBorder="1" applyAlignment="1" applyProtection="1">
      <alignment horizontal="center"/>
      <protection hidden="1"/>
    </xf>
    <xf numFmtId="0" fontId="57" fillId="0" borderId="103" xfId="281" applyFont="1" applyBorder="1" applyAlignment="1" applyProtection="1">
      <alignment horizontal="center"/>
      <protection hidden="1"/>
    </xf>
    <xf numFmtId="0" fontId="57" fillId="0" borderId="104" xfId="281" applyFont="1" applyBorder="1" applyAlignment="1" applyProtection="1">
      <alignment horizontal="center"/>
      <protection hidden="1"/>
    </xf>
    <xf numFmtId="0" fontId="18" fillId="48" borderId="13" xfId="0" applyFont="1" applyFill="1" applyBorder="1" applyAlignment="1">
      <alignment horizontal="center" vertical="center"/>
    </xf>
  </cellXfs>
  <cellStyles count="468">
    <cellStyle name="%" xfId="5" xr:uid="{00000000-0005-0000-0000-000000000000}"/>
    <cellStyle name="% 2" xfId="6" xr:uid="{00000000-0005-0000-0000-000001000000}"/>
    <cellStyle name="]_x000a_Zoomed=1_x000a_Row=0_x000a_Column=0_x000a_Height=0_x000a_Width=0_x000a_FontName=FoxFont_x000a_FontStyle=0_x000a_FontSize=9_x000a_PrtFontName=FoxPrin" xfId="27" xr:uid="{00000000-0005-0000-0000-000002000000}"/>
    <cellStyle name="]_x000a_Zoomed=1_x000a_Row=0_x000a_Column=0_x000a_Height=0_x000a_Width=0_x000a_FontName=FoxFont_x000a_FontStyle=0_x000a_FontSize=9_x000a_PrtFontName=FoxPrin 2" xfId="28" xr:uid="{00000000-0005-0000-0000-000003000000}"/>
    <cellStyle name="_38006 University Academy Keighley MFG Calculation" xfId="7" xr:uid="{00000000-0005-0000-0000-000004000000}"/>
    <cellStyle name="_IAR Final Data" xfId="29" xr:uid="{00000000-0005-0000-0000-000005000000}"/>
    <cellStyle name="_SLAM Y10M05D13 v3.0" xfId="30" xr:uid="{00000000-0005-0000-0000-000006000000}"/>
    <cellStyle name="0,0_x000a_NA_x000a_" xfId="8" xr:uid="{00000000-0005-0000-0000-000007000000}"/>
    <cellStyle name="20% - Accent1 2" xfId="9" xr:uid="{00000000-0005-0000-0000-000008000000}"/>
    <cellStyle name="20% - Accent2 2" xfId="10" xr:uid="{00000000-0005-0000-0000-000009000000}"/>
    <cellStyle name="20% - Accent3 2" xfId="11" xr:uid="{00000000-0005-0000-0000-00000A000000}"/>
    <cellStyle name="20% - Accent4 2" xfId="12" xr:uid="{00000000-0005-0000-0000-00000B000000}"/>
    <cellStyle name="20% - Accent5 2" xfId="13" xr:uid="{00000000-0005-0000-0000-00000C000000}"/>
    <cellStyle name="20% - Accent6 2" xfId="14" xr:uid="{00000000-0005-0000-0000-00000D000000}"/>
    <cellStyle name="40% - Accent1 2" xfId="15" xr:uid="{00000000-0005-0000-0000-00000E000000}"/>
    <cellStyle name="40% - Accent2 2" xfId="16" xr:uid="{00000000-0005-0000-0000-00000F000000}"/>
    <cellStyle name="40% - Accent3 2" xfId="17" xr:uid="{00000000-0005-0000-0000-000010000000}"/>
    <cellStyle name="40% - Accent4 2" xfId="18" xr:uid="{00000000-0005-0000-0000-000011000000}"/>
    <cellStyle name="40% - Accent5 2" xfId="19" xr:uid="{00000000-0005-0000-0000-000012000000}"/>
    <cellStyle name="40% - Accent6 2" xfId="20" xr:uid="{00000000-0005-0000-0000-000013000000}"/>
    <cellStyle name="60% - Accent1 2" xfId="21" xr:uid="{00000000-0005-0000-0000-000014000000}"/>
    <cellStyle name="60% - Accent2 2" xfId="22" xr:uid="{00000000-0005-0000-0000-000015000000}"/>
    <cellStyle name="60% - Accent3 2" xfId="23" xr:uid="{00000000-0005-0000-0000-000016000000}"/>
    <cellStyle name="60% - Accent4 2" xfId="24" xr:uid="{00000000-0005-0000-0000-000017000000}"/>
    <cellStyle name="60% - Accent5 2" xfId="25" xr:uid="{00000000-0005-0000-0000-000018000000}"/>
    <cellStyle name="60% - Accent6 2" xfId="26" xr:uid="{00000000-0005-0000-0000-000019000000}"/>
    <cellStyle name="Accent1 2" xfId="31" xr:uid="{00000000-0005-0000-0000-00001A000000}"/>
    <cellStyle name="Accent2 2" xfId="32" xr:uid="{00000000-0005-0000-0000-00001B000000}"/>
    <cellStyle name="Accent3 2" xfId="33" xr:uid="{00000000-0005-0000-0000-00001C000000}"/>
    <cellStyle name="Accent4 2" xfId="34" xr:uid="{00000000-0005-0000-0000-00001D000000}"/>
    <cellStyle name="Accent5 2" xfId="35" xr:uid="{00000000-0005-0000-0000-00001E000000}"/>
    <cellStyle name="Accent6 2" xfId="36" xr:uid="{00000000-0005-0000-0000-00001F000000}"/>
    <cellStyle name="Assumed" xfId="37" xr:uid="{00000000-0005-0000-0000-000020000000}"/>
    <cellStyle name="Bad 2" xfId="38" xr:uid="{00000000-0005-0000-0000-000021000000}"/>
    <cellStyle name="Bad 2 2" xfId="39" xr:uid="{00000000-0005-0000-0000-000022000000}"/>
    <cellStyle name="Calculation 2" xfId="40" xr:uid="{00000000-0005-0000-0000-000023000000}"/>
    <cellStyle name="centre across selection" xfId="41" xr:uid="{00000000-0005-0000-0000-000024000000}"/>
    <cellStyle name="cf1" xfId="42" xr:uid="{00000000-0005-0000-0000-000025000000}"/>
    <cellStyle name="cf2" xfId="43" xr:uid="{00000000-0005-0000-0000-000026000000}"/>
    <cellStyle name="cf3" xfId="44" xr:uid="{00000000-0005-0000-0000-000027000000}"/>
    <cellStyle name="Check Cell 2" xfId="45" xr:uid="{00000000-0005-0000-0000-000028000000}"/>
    <cellStyle name="Comma" xfId="1" builtinId="3" customBuiltin="1"/>
    <cellStyle name="Comma 2" xfId="46" xr:uid="{00000000-0005-0000-0000-00002A000000}"/>
    <cellStyle name="Comma 2 10" xfId="47" xr:uid="{00000000-0005-0000-0000-00002B000000}"/>
    <cellStyle name="Comma 2 10 2" xfId="48" xr:uid="{00000000-0005-0000-0000-00002C000000}"/>
    <cellStyle name="Comma 2 11" xfId="49" xr:uid="{00000000-0005-0000-0000-00002D000000}"/>
    <cellStyle name="Comma 2 11 2" xfId="50" xr:uid="{00000000-0005-0000-0000-00002E000000}"/>
    <cellStyle name="Comma 2 12" xfId="51" xr:uid="{00000000-0005-0000-0000-00002F000000}"/>
    <cellStyle name="Comma 2 2" xfId="52" xr:uid="{00000000-0005-0000-0000-000030000000}"/>
    <cellStyle name="Comma 2 2 2" xfId="53" xr:uid="{00000000-0005-0000-0000-000031000000}"/>
    <cellStyle name="Comma 2 2 2 2" xfId="54" xr:uid="{00000000-0005-0000-0000-000032000000}"/>
    <cellStyle name="Comma 2 2 3" xfId="55" xr:uid="{00000000-0005-0000-0000-000033000000}"/>
    <cellStyle name="Comma 2 2 4" xfId="56" xr:uid="{00000000-0005-0000-0000-000034000000}"/>
    <cellStyle name="Comma 2 3" xfId="57" xr:uid="{00000000-0005-0000-0000-000035000000}"/>
    <cellStyle name="Comma 2 3 2" xfId="58" xr:uid="{00000000-0005-0000-0000-000036000000}"/>
    <cellStyle name="Comma 2 3 3" xfId="59" xr:uid="{00000000-0005-0000-0000-000037000000}"/>
    <cellStyle name="Comma 2 4" xfId="60" xr:uid="{00000000-0005-0000-0000-000038000000}"/>
    <cellStyle name="Comma 2 4 2" xfId="61" xr:uid="{00000000-0005-0000-0000-000039000000}"/>
    <cellStyle name="Comma 2 4 3" xfId="62" xr:uid="{00000000-0005-0000-0000-00003A000000}"/>
    <cellStyle name="Comma 2 5" xfId="63" xr:uid="{00000000-0005-0000-0000-00003B000000}"/>
    <cellStyle name="Comma 2 5 2" xfId="64" xr:uid="{00000000-0005-0000-0000-00003C000000}"/>
    <cellStyle name="Comma 2 5 3" xfId="65" xr:uid="{00000000-0005-0000-0000-00003D000000}"/>
    <cellStyle name="Comma 2 6" xfId="66" xr:uid="{00000000-0005-0000-0000-00003E000000}"/>
    <cellStyle name="Comma 2 6 2" xfId="67" xr:uid="{00000000-0005-0000-0000-00003F000000}"/>
    <cellStyle name="Comma 2 7" xfId="68" xr:uid="{00000000-0005-0000-0000-000040000000}"/>
    <cellStyle name="Comma 2 7 2" xfId="69" xr:uid="{00000000-0005-0000-0000-000041000000}"/>
    <cellStyle name="Comma 2 8" xfId="70" xr:uid="{00000000-0005-0000-0000-000042000000}"/>
    <cellStyle name="Comma 2 8 2" xfId="71" xr:uid="{00000000-0005-0000-0000-000043000000}"/>
    <cellStyle name="Comma 2 9" xfId="72" xr:uid="{00000000-0005-0000-0000-000044000000}"/>
    <cellStyle name="Comma 2 9 2" xfId="73" xr:uid="{00000000-0005-0000-0000-000045000000}"/>
    <cellStyle name="Comma 3" xfId="74" xr:uid="{00000000-0005-0000-0000-000046000000}"/>
    <cellStyle name="Comma 3 2" xfId="75" xr:uid="{00000000-0005-0000-0000-000047000000}"/>
    <cellStyle name="Comma 3 3" xfId="76" xr:uid="{00000000-0005-0000-0000-000048000000}"/>
    <cellStyle name="Comma 4" xfId="77" xr:uid="{00000000-0005-0000-0000-000049000000}"/>
    <cellStyle name="Comma 4 2" xfId="78" xr:uid="{00000000-0005-0000-0000-00004A000000}"/>
    <cellStyle name="Comma 4 2 2" xfId="79" xr:uid="{00000000-0005-0000-0000-00004B000000}"/>
    <cellStyle name="Comma 5" xfId="80" xr:uid="{00000000-0005-0000-0000-00004C000000}"/>
    <cellStyle name="Comma 5 2" xfId="81" xr:uid="{00000000-0005-0000-0000-00004D000000}"/>
    <cellStyle name="Comma 6" xfId="82" xr:uid="{00000000-0005-0000-0000-00004E000000}"/>
    <cellStyle name="Comma 7" xfId="83" xr:uid="{00000000-0005-0000-0000-00004F000000}"/>
    <cellStyle name="Comma0" xfId="84" xr:uid="{00000000-0005-0000-0000-000050000000}"/>
    <cellStyle name="crude conversion" xfId="85" xr:uid="{00000000-0005-0000-0000-000051000000}"/>
    <cellStyle name="Currency 2" xfId="86" xr:uid="{00000000-0005-0000-0000-000052000000}"/>
    <cellStyle name="Currency 2 2" xfId="87" xr:uid="{00000000-0005-0000-0000-000053000000}"/>
    <cellStyle name="Currency 2 2 2" xfId="88" xr:uid="{00000000-0005-0000-0000-000054000000}"/>
    <cellStyle name="Currency 2 2 2 2" xfId="89" xr:uid="{00000000-0005-0000-0000-000055000000}"/>
    <cellStyle name="Currency 2 3" xfId="90" xr:uid="{00000000-0005-0000-0000-000056000000}"/>
    <cellStyle name="Currency 3" xfId="91" xr:uid="{00000000-0005-0000-0000-000057000000}"/>
    <cellStyle name="Currency 3 2" xfId="92" xr:uid="{00000000-0005-0000-0000-000058000000}"/>
    <cellStyle name="Currency 3 2 2" xfId="93" xr:uid="{00000000-0005-0000-0000-000059000000}"/>
    <cellStyle name="Currency 3 3" xfId="94" xr:uid="{00000000-0005-0000-0000-00005A000000}"/>
    <cellStyle name="Currency 4" xfId="95" xr:uid="{00000000-0005-0000-0000-00005B000000}"/>
    <cellStyle name="Currency 4 2" xfId="96" xr:uid="{00000000-0005-0000-0000-00005C000000}"/>
    <cellStyle name="Data_Total" xfId="97" xr:uid="{00000000-0005-0000-0000-00005D000000}"/>
    <cellStyle name="DetailStyleText" xfId="98" xr:uid="{00000000-0005-0000-0000-00005E000000}"/>
    <cellStyle name="DM" xfId="99" xr:uid="{00000000-0005-0000-0000-00005F000000}"/>
    <cellStyle name="Emphasis 1" xfId="100" xr:uid="{00000000-0005-0000-0000-000060000000}"/>
    <cellStyle name="Emphasis 2" xfId="101" xr:uid="{00000000-0005-0000-0000-000061000000}"/>
    <cellStyle name="Emphasis 3" xfId="102" xr:uid="{00000000-0005-0000-0000-000062000000}"/>
    <cellStyle name="Estimated" xfId="103" xr:uid="{00000000-0005-0000-0000-000063000000}"/>
    <cellStyle name="Euro" xfId="104" xr:uid="{00000000-0005-0000-0000-000064000000}"/>
    <cellStyle name="Èurrency [0]" xfId="3" xr:uid="{00000000-0005-0000-0000-000065000000}"/>
    <cellStyle name="Èurrency [0] 2" xfId="4" xr:uid="{00000000-0005-0000-0000-000066000000}"/>
    <cellStyle name="Explanatory Text 2" xfId="105" xr:uid="{00000000-0005-0000-0000-000067000000}"/>
    <cellStyle name="external input" xfId="106" xr:uid="{00000000-0005-0000-0000-000068000000}"/>
    <cellStyle name="external input 2" xfId="107" xr:uid="{00000000-0005-0000-0000-000069000000}"/>
    <cellStyle name="external input 3" xfId="108" xr:uid="{00000000-0005-0000-0000-00006A000000}"/>
    <cellStyle name="FinancialTitleStyle" xfId="109" xr:uid="{00000000-0005-0000-0000-00006B000000}"/>
    <cellStyle name="Fixed" xfId="110" xr:uid="{00000000-0005-0000-0000-00006C000000}"/>
    <cellStyle name="Good 2" xfId="111" xr:uid="{00000000-0005-0000-0000-00006D000000}"/>
    <cellStyle name="Good 2 2" xfId="112" xr:uid="{00000000-0005-0000-0000-00006E000000}"/>
    <cellStyle name="Grant" xfId="113" xr:uid="{00000000-0005-0000-0000-00006F000000}"/>
    <cellStyle name="Header" xfId="114" xr:uid="{00000000-0005-0000-0000-000070000000}"/>
    <cellStyle name="HeaderGrant" xfId="115" xr:uid="{00000000-0005-0000-0000-000071000000}"/>
    <cellStyle name="HeaderLEA" xfId="116" xr:uid="{00000000-0005-0000-0000-000072000000}"/>
    <cellStyle name="Heading 1 2" xfId="117" xr:uid="{00000000-0005-0000-0000-000073000000}"/>
    <cellStyle name="Heading 2 2" xfId="118" xr:uid="{00000000-0005-0000-0000-000074000000}"/>
    <cellStyle name="Heading 3 2" xfId="119" xr:uid="{00000000-0005-0000-0000-000075000000}"/>
    <cellStyle name="Heading 4 2" xfId="120" xr:uid="{00000000-0005-0000-0000-000076000000}"/>
    <cellStyle name="Headings" xfId="121" xr:uid="{00000000-0005-0000-0000-000077000000}"/>
    <cellStyle name="Hyperlink" xfId="467" builtinId="8"/>
    <cellStyle name="Hyperlink 2" xfId="122" xr:uid="{00000000-0005-0000-0000-000078000000}"/>
    <cellStyle name="Hyperlink 2 2" xfId="123" xr:uid="{00000000-0005-0000-0000-000079000000}"/>
    <cellStyle name="Hyperlink 3" xfId="124" xr:uid="{00000000-0005-0000-0000-00007A000000}"/>
    <cellStyle name="Hyperlink 4" xfId="125" xr:uid="{00000000-0005-0000-0000-00007B000000}"/>
    <cellStyle name="Imported" xfId="126" xr:uid="{00000000-0005-0000-0000-00007C000000}"/>
    <cellStyle name="Input 2" xfId="127" xr:uid="{00000000-0005-0000-0000-00007D000000}"/>
    <cellStyle name="Input 3" xfId="128" xr:uid="{00000000-0005-0000-0000-00007E000000}"/>
    <cellStyle name="LEAName" xfId="129" xr:uid="{00000000-0005-0000-0000-00007F000000}"/>
    <cellStyle name="LEANumber" xfId="130" xr:uid="{00000000-0005-0000-0000-000080000000}"/>
    <cellStyle name="Linked Cell 2" xfId="131" xr:uid="{00000000-0005-0000-0000-000081000000}"/>
    <cellStyle name="log projection" xfId="132" xr:uid="{00000000-0005-0000-0000-000082000000}"/>
    <cellStyle name="Neutral 2" xfId="133" xr:uid="{00000000-0005-0000-0000-000083000000}"/>
    <cellStyle name="Neutral 2 2" xfId="134" xr:uid="{00000000-0005-0000-0000-000084000000}"/>
    <cellStyle name="Normal" xfId="0" builtinId="0" customBuiltin="1"/>
    <cellStyle name="Normal - Style1" xfId="135" xr:uid="{00000000-0005-0000-0000-000086000000}"/>
    <cellStyle name="Normal - Style2" xfId="136" xr:uid="{00000000-0005-0000-0000-000087000000}"/>
    <cellStyle name="Normal - Style3" xfId="137" xr:uid="{00000000-0005-0000-0000-000088000000}"/>
    <cellStyle name="Normal - Style4" xfId="138" xr:uid="{00000000-0005-0000-0000-000089000000}"/>
    <cellStyle name="Normal - Style5" xfId="139" xr:uid="{00000000-0005-0000-0000-00008A000000}"/>
    <cellStyle name="Normal 10" xfId="140" xr:uid="{00000000-0005-0000-0000-00008B000000}"/>
    <cellStyle name="Normal 10 2" xfId="141" xr:uid="{00000000-0005-0000-0000-00008C000000}"/>
    <cellStyle name="Normal 10 2 2" xfId="142" xr:uid="{00000000-0005-0000-0000-00008D000000}"/>
    <cellStyle name="Normal 10 2 2 2" xfId="143" xr:uid="{00000000-0005-0000-0000-00008E000000}"/>
    <cellStyle name="Normal 10 2 3" xfId="144" xr:uid="{00000000-0005-0000-0000-00008F000000}"/>
    <cellStyle name="Normal 10 3" xfId="145" xr:uid="{00000000-0005-0000-0000-000090000000}"/>
    <cellStyle name="Normal 10 3 2" xfId="146" xr:uid="{00000000-0005-0000-0000-000091000000}"/>
    <cellStyle name="Normal 10 3 3" xfId="147" xr:uid="{00000000-0005-0000-0000-000092000000}"/>
    <cellStyle name="Normal 10 4" xfId="148" xr:uid="{00000000-0005-0000-0000-000093000000}"/>
    <cellStyle name="Normal 10 4 2" xfId="149" xr:uid="{00000000-0005-0000-0000-000094000000}"/>
    <cellStyle name="Normal 10 5" xfId="150" xr:uid="{00000000-0005-0000-0000-000095000000}"/>
    <cellStyle name="Normal 10_Sheet2" xfId="151" xr:uid="{00000000-0005-0000-0000-000096000000}"/>
    <cellStyle name="Normal 11" xfId="152" xr:uid="{00000000-0005-0000-0000-000097000000}"/>
    <cellStyle name="Normal 11 2" xfId="153" xr:uid="{00000000-0005-0000-0000-000098000000}"/>
    <cellStyle name="Normal 11 3" xfId="154" xr:uid="{00000000-0005-0000-0000-000099000000}"/>
    <cellStyle name="Normal 11 4" xfId="155" xr:uid="{00000000-0005-0000-0000-00009A000000}"/>
    <cellStyle name="Normal 11_Sheet2" xfId="156" xr:uid="{00000000-0005-0000-0000-00009B000000}"/>
    <cellStyle name="Normal 12" xfId="157" xr:uid="{00000000-0005-0000-0000-00009C000000}"/>
    <cellStyle name="Normal 12 2" xfId="158" xr:uid="{00000000-0005-0000-0000-00009D000000}"/>
    <cellStyle name="Normal 12 2 2" xfId="159" xr:uid="{00000000-0005-0000-0000-00009E000000}"/>
    <cellStyle name="Normal 12 3" xfId="160" xr:uid="{00000000-0005-0000-0000-00009F000000}"/>
    <cellStyle name="Normal 12 4" xfId="161" xr:uid="{00000000-0005-0000-0000-0000A0000000}"/>
    <cellStyle name="Normal 12 5" xfId="162" xr:uid="{00000000-0005-0000-0000-0000A1000000}"/>
    <cellStyle name="Normal 12_Sheet2" xfId="163" xr:uid="{00000000-0005-0000-0000-0000A2000000}"/>
    <cellStyle name="Normal 13" xfId="164" xr:uid="{00000000-0005-0000-0000-0000A3000000}"/>
    <cellStyle name="Normal 13 2" xfId="165" xr:uid="{00000000-0005-0000-0000-0000A4000000}"/>
    <cellStyle name="Normal 13 3" xfId="166" xr:uid="{00000000-0005-0000-0000-0000A5000000}"/>
    <cellStyle name="Normal 13 4" xfId="167" xr:uid="{00000000-0005-0000-0000-0000A6000000}"/>
    <cellStyle name="Normal 13 5" xfId="168" xr:uid="{00000000-0005-0000-0000-0000A7000000}"/>
    <cellStyle name="Normal 13_Sheet2" xfId="169" xr:uid="{00000000-0005-0000-0000-0000A8000000}"/>
    <cellStyle name="Normal 14" xfId="170" xr:uid="{00000000-0005-0000-0000-0000A9000000}"/>
    <cellStyle name="Normal 14 2" xfId="171" xr:uid="{00000000-0005-0000-0000-0000AA000000}"/>
    <cellStyle name="Normal 15" xfId="172" xr:uid="{00000000-0005-0000-0000-0000AB000000}"/>
    <cellStyle name="Normal 15 2" xfId="173" xr:uid="{00000000-0005-0000-0000-0000AC000000}"/>
    <cellStyle name="Normal 15 3" xfId="174" xr:uid="{00000000-0005-0000-0000-0000AD000000}"/>
    <cellStyle name="Normal 16" xfId="175" xr:uid="{00000000-0005-0000-0000-0000AE000000}"/>
    <cellStyle name="Normal 16 2" xfId="176" xr:uid="{00000000-0005-0000-0000-0000AF000000}"/>
    <cellStyle name="Normal 17" xfId="177" xr:uid="{00000000-0005-0000-0000-0000B0000000}"/>
    <cellStyle name="Normal 17 2" xfId="178" xr:uid="{00000000-0005-0000-0000-0000B1000000}"/>
    <cellStyle name="Normal 18" xfId="179" xr:uid="{00000000-0005-0000-0000-0000B2000000}"/>
    <cellStyle name="Normal 18 2" xfId="180" xr:uid="{00000000-0005-0000-0000-0000B3000000}"/>
    <cellStyle name="Normal 18 3" xfId="181" xr:uid="{00000000-0005-0000-0000-0000B4000000}"/>
    <cellStyle name="Normal 18 4" xfId="182" xr:uid="{00000000-0005-0000-0000-0000B5000000}"/>
    <cellStyle name="Normal 18 5" xfId="183" xr:uid="{00000000-0005-0000-0000-0000B6000000}"/>
    <cellStyle name="Normal 19" xfId="184" xr:uid="{00000000-0005-0000-0000-0000B7000000}"/>
    <cellStyle name="Normal 19 2" xfId="185" xr:uid="{00000000-0005-0000-0000-0000B8000000}"/>
    <cellStyle name="Normal 19 3" xfId="186" xr:uid="{00000000-0005-0000-0000-0000B9000000}"/>
    <cellStyle name="Normal 19_Variations to allocation log " xfId="187" xr:uid="{00000000-0005-0000-0000-0000BA000000}"/>
    <cellStyle name="Normal 2" xfId="188" xr:uid="{00000000-0005-0000-0000-0000BB000000}"/>
    <cellStyle name="Normal 2 10" xfId="189" xr:uid="{00000000-0005-0000-0000-0000BC000000}"/>
    <cellStyle name="Normal 2 10 2" xfId="190" xr:uid="{00000000-0005-0000-0000-0000BD000000}"/>
    <cellStyle name="Normal 2 10 2 2" xfId="191" xr:uid="{00000000-0005-0000-0000-0000BE000000}"/>
    <cellStyle name="Normal 2 10 3" xfId="192" xr:uid="{00000000-0005-0000-0000-0000BF000000}"/>
    <cellStyle name="Normal 2 11" xfId="193" xr:uid="{00000000-0005-0000-0000-0000C0000000}"/>
    <cellStyle name="Normal 2 11 2" xfId="194" xr:uid="{00000000-0005-0000-0000-0000C1000000}"/>
    <cellStyle name="Normal 2 12" xfId="195" xr:uid="{00000000-0005-0000-0000-0000C2000000}"/>
    <cellStyle name="Normal 2 12 2" xfId="196" xr:uid="{00000000-0005-0000-0000-0000C3000000}"/>
    <cellStyle name="Normal 2 13" xfId="197" xr:uid="{00000000-0005-0000-0000-0000C4000000}"/>
    <cellStyle name="Normal 2 13 2" xfId="198" xr:uid="{00000000-0005-0000-0000-0000C5000000}"/>
    <cellStyle name="Normal 2 14" xfId="199" xr:uid="{00000000-0005-0000-0000-0000C6000000}"/>
    <cellStyle name="Normal 2 15" xfId="200" xr:uid="{00000000-0005-0000-0000-0000C7000000}"/>
    <cellStyle name="Normal 2 15 2" xfId="201" xr:uid="{00000000-0005-0000-0000-0000C8000000}"/>
    <cellStyle name="Normal 2 16" xfId="202" xr:uid="{00000000-0005-0000-0000-0000C9000000}"/>
    <cellStyle name="Normal 2 17" xfId="203" xr:uid="{00000000-0005-0000-0000-0000CA000000}"/>
    <cellStyle name="Normal 2 18" xfId="204" xr:uid="{00000000-0005-0000-0000-0000CB000000}"/>
    <cellStyle name="Normal 2 2" xfId="205" xr:uid="{00000000-0005-0000-0000-0000CC000000}"/>
    <cellStyle name="Normal 2 2 10" xfId="206" xr:uid="{00000000-0005-0000-0000-0000CD000000}"/>
    <cellStyle name="Normal 2 2 11" xfId="207" xr:uid="{00000000-0005-0000-0000-0000CE000000}"/>
    <cellStyle name="Normal 2 2 12" xfId="208" xr:uid="{00000000-0005-0000-0000-0000CF000000}"/>
    <cellStyle name="Normal 2 2 13" xfId="209" xr:uid="{00000000-0005-0000-0000-0000D0000000}"/>
    <cellStyle name="Normal 2 2 2" xfId="210" xr:uid="{00000000-0005-0000-0000-0000D1000000}"/>
    <cellStyle name="Normal 2 2 2 2" xfId="211" xr:uid="{00000000-0005-0000-0000-0000D2000000}"/>
    <cellStyle name="Normal 2 2 2 2 2" xfId="212" xr:uid="{00000000-0005-0000-0000-0000D3000000}"/>
    <cellStyle name="Normal 2 2 2 2 3" xfId="213" xr:uid="{00000000-0005-0000-0000-0000D4000000}"/>
    <cellStyle name="Normal 2 2 2 2_resolved post issue" xfId="214" xr:uid="{00000000-0005-0000-0000-0000D5000000}"/>
    <cellStyle name="Normal 2 2 2 3" xfId="215" xr:uid="{00000000-0005-0000-0000-0000D6000000}"/>
    <cellStyle name="Normal 2 2 2 3 2" xfId="216" xr:uid="{00000000-0005-0000-0000-0000D7000000}"/>
    <cellStyle name="Normal 2 2 2 4" xfId="217" xr:uid="{00000000-0005-0000-0000-0000D8000000}"/>
    <cellStyle name="Normal 2 2 2 5" xfId="218" xr:uid="{00000000-0005-0000-0000-0000D9000000}"/>
    <cellStyle name="Normal 2 2 2 6" xfId="219" xr:uid="{00000000-0005-0000-0000-0000DA000000}"/>
    <cellStyle name="Normal 2 2 2 7" xfId="220" xr:uid="{00000000-0005-0000-0000-0000DB000000}"/>
    <cellStyle name="Normal 2 2 2_resolved post issue" xfId="221" xr:uid="{00000000-0005-0000-0000-0000DC000000}"/>
    <cellStyle name="Normal 2 2 3" xfId="222" xr:uid="{00000000-0005-0000-0000-0000DD000000}"/>
    <cellStyle name="Normal 2 2 3 2" xfId="223" xr:uid="{00000000-0005-0000-0000-0000DE000000}"/>
    <cellStyle name="Normal 2 2 4" xfId="224" xr:uid="{00000000-0005-0000-0000-0000DF000000}"/>
    <cellStyle name="Normal 2 2 5" xfId="225" xr:uid="{00000000-0005-0000-0000-0000E0000000}"/>
    <cellStyle name="Normal 2 2 6" xfId="226" xr:uid="{00000000-0005-0000-0000-0000E1000000}"/>
    <cellStyle name="Normal 2 2 7" xfId="227" xr:uid="{00000000-0005-0000-0000-0000E2000000}"/>
    <cellStyle name="Normal 2 2 7 2" xfId="228" xr:uid="{00000000-0005-0000-0000-0000E3000000}"/>
    <cellStyle name="Normal 2 2 7 3" xfId="229" xr:uid="{00000000-0005-0000-0000-0000E4000000}"/>
    <cellStyle name="Normal 2 2 8" xfId="230" xr:uid="{00000000-0005-0000-0000-0000E5000000}"/>
    <cellStyle name="Normal 2 2 8 2" xfId="231" xr:uid="{00000000-0005-0000-0000-0000E6000000}"/>
    <cellStyle name="Normal 2 2 8 3" xfId="232" xr:uid="{00000000-0005-0000-0000-0000E7000000}"/>
    <cellStyle name="Normal 2 2 9" xfId="233" xr:uid="{00000000-0005-0000-0000-0000E8000000}"/>
    <cellStyle name="Normal 2 2_resolved post issue" xfId="234" xr:uid="{00000000-0005-0000-0000-0000E9000000}"/>
    <cellStyle name="Normal 2 3" xfId="235" xr:uid="{00000000-0005-0000-0000-0000EA000000}"/>
    <cellStyle name="Normal 2 3 2" xfId="236" xr:uid="{00000000-0005-0000-0000-0000EB000000}"/>
    <cellStyle name="Normal 2 3 3" xfId="237" xr:uid="{00000000-0005-0000-0000-0000EC000000}"/>
    <cellStyle name="Normal 2 3 3 2" xfId="238" xr:uid="{00000000-0005-0000-0000-0000ED000000}"/>
    <cellStyle name="Normal 2 3 4" xfId="239" xr:uid="{00000000-0005-0000-0000-0000EE000000}"/>
    <cellStyle name="Normal 2 4" xfId="240" xr:uid="{00000000-0005-0000-0000-0000EF000000}"/>
    <cellStyle name="Normal 2 5" xfId="241" xr:uid="{00000000-0005-0000-0000-0000F0000000}"/>
    <cellStyle name="Normal 2 6" xfId="242" xr:uid="{00000000-0005-0000-0000-0000F1000000}"/>
    <cellStyle name="Normal 2 6 2" xfId="243" xr:uid="{00000000-0005-0000-0000-0000F2000000}"/>
    <cellStyle name="Normal 2 7" xfId="244" xr:uid="{00000000-0005-0000-0000-0000F3000000}"/>
    <cellStyle name="Normal 2 7 2" xfId="245" xr:uid="{00000000-0005-0000-0000-0000F4000000}"/>
    <cellStyle name="Normal 2 8" xfId="246" xr:uid="{00000000-0005-0000-0000-0000F5000000}"/>
    <cellStyle name="Normal 2 9" xfId="247" xr:uid="{00000000-0005-0000-0000-0000F6000000}"/>
    <cellStyle name="Normal 2 9 2" xfId="248" xr:uid="{00000000-0005-0000-0000-0000F7000000}"/>
    <cellStyle name="Normal 2 9 2 2" xfId="249" xr:uid="{00000000-0005-0000-0000-0000F8000000}"/>
    <cellStyle name="Normal 2 9 3" xfId="250" xr:uid="{00000000-0005-0000-0000-0000F9000000}"/>
    <cellStyle name="Normal 2_Acads List" xfId="251" xr:uid="{00000000-0005-0000-0000-0000FA000000}"/>
    <cellStyle name="Normal 20" xfId="252" xr:uid="{00000000-0005-0000-0000-0000FB000000}"/>
    <cellStyle name="Normal 20 2" xfId="253" xr:uid="{00000000-0005-0000-0000-0000FC000000}"/>
    <cellStyle name="Normal 20 3" xfId="254" xr:uid="{00000000-0005-0000-0000-0000FD000000}"/>
    <cellStyle name="Normal 20 4" xfId="255" xr:uid="{00000000-0005-0000-0000-0000FE000000}"/>
    <cellStyle name="Normal 21" xfId="256" xr:uid="{00000000-0005-0000-0000-0000FF000000}"/>
    <cellStyle name="Normal 21 2" xfId="257" xr:uid="{00000000-0005-0000-0000-000000010000}"/>
    <cellStyle name="Normal 22" xfId="258" xr:uid="{00000000-0005-0000-0000-000001010000}"/>
    <cellStyle name="Normal 22 2" xfId="259" xr:uid="{00000000-0005-0000-0000-000002010000}"/>
    <cellStyle name="Normal 22 3" xfId="260" xr:uid="{00000000-0005-0000-0000-000003010000}"/>
    <cellStyle name="Normal 23" xfId="261" xr:uid="{00000000-0005-0000-0000-000004010000}"/>
    <cellStyle name="Normal 23 2" xfId="262" xr:uid="{00000000-0005-0000-0000-000005010000}"/>
    <cellStyle name="Normal 23 3" xfId="263" xr:uid="{00000000-0005-0000-0000-000006010000}"/>
    <cellStyle name="Normal 23 4" xfId="264" xr:uid="{00000000-0005-0000-0000-000007010000}"/>
    <cellStyle name="Normal 23 5" xfId="265" xr:uid="{00000000-0005-0000-0000-000008010000}"/>
    <cellStyle name="Normal 24" xfId="266" xr:uid="{00000000-0005-0000-0000-000009010000}"/>
    <cellStyle name="Normal 25" xfId="267" xr:uid="{00000000-0005-0000-0000-00000A010000}"/>
    <cellStyle name="Normal 26" xfId="268" xr:uid="{00000000-0005-0000-0000-00000B010000}"/>
    <cellStyle name="Normal 27" xfId="269" xr:uid="{00000000-0005-0000-0000-00000C010000}"/>
    <cellStyle name="Normal 28" xfId="270" xr:uid="{00000000-0005-0000-0000-00000D010000}"/>
    <cellStyle name="Normal 29" xfId="271" xr:uid="{00000000-0005-0000-0000-00000E010000}"/>
    <cellStyle name="Normal 3" xfId="272" xr:uid="{00000000-0005-0000-0000-00000F010000}"/>
    <cellStyle name="Normal 3 10" xfId="273" xr:uid="{00000000-0005-0000-0000-000010010000}"/>
    <cellStyle name="Normal 3 11" xfId="274" xr:uid="{00000000-0005-0000-0000-000011010000}"/>
    <cellStyle name="Normal 3 11 2" xfId="275" xr:uid="{00000000-0005-0000-0000-000012010000}"/>
    <cellStyle name="Normal 3 12" xfId="276" xr:uid="{00000000-0005-0000-0000-000013010000}"/>
    <cellStyle name="Normal 3 13" xfId="277" xr:uid="{00000000-0005-0000-0000-000014010000}"/>
    <cellStyle name="Normal 3 2" xfId="278" xr:uid="{00000000-0005-0000-0000-000015010000}"/>
    <cellStyle name="Normal 3 2 2" xfId="279" xr:uid="{00000000-0005-0000-0000-000016010000}"/>
    <cellStyle name="Normal 3 2 2 2" xfId="280" xr:uid="{00000000-0005-0000-0000-000017010000}"/>
    <cellStyle name="Normal 3 2 3" xfId="281" xr:uid="{00000000-0005-0000-0000-000018010000}"/>
    <cellStyle name="Normal 3 2 3 2" xfId="282" xr:uid="{00000000-0005-0000-0000-000019010000}"/>
    <cellStyle name="Normal 3 2 4" xfId="283" xr:uid="{00000000-0005-0000-0000-00001A010000}"/>
    <cellStyle name="Normal 3 2 4 2" xfId="284" xr:uid="{00000000-0005-0000-0000-00001B010000}"/>
    <cellStyle name="Normal 3 2 5" xfId="285" xr:uid="{00000000-0005-0000-0000-00001C010000}"/>
    <cellStyle name="Normal 3 2 5 2" xfId="286" xr:uid="{00000000-0005-0000-0000-00001D010000}"/>
    <cellStyle name="Normal 3 2 6" xfId="287" xr:uid="{00000000-0005-0000-0000-00001E010000}"/>
    <cellStyle name="Normal 3 2 6 2" xfId="288" xr:uid="{00000000-0005-0000-0000-00001F010000}"/>
    <cellStyle name="Normal 3 2_Main Allocation Sheet" xfId="289" xr:uid="{00000000-0005-0000-0000-000020010000}"/>
    <cellStyle name="Normal 3 3" xfId="290" xr:uid="{00000000-0005-0000-0000-000021010000}"/>
    <cellStyle name="Normal 3 3 2" xfId="291" xr:uid="{00000000-0005-0000-0000-000022010000}"/>
    <cellStyle name="Normal 3 4" xfId="292" xr:uid="{00000000-0005-0000-0000-000023010000}"/>
    <cellStyle name="Normal 3 5" xfId="293" xr:uid="{00000000-0005-0000-0000-000024010000}"/>
    <cellStyle name="Normal 3 5 2" xfId="294" xr:uid="{00000000-0005-0000-0000-000025010000}"/>
    <cellStyle name="Normal 3 6" xfId="295" xr:uid="{00000000-0005-0000-0000-000026010000}"/>
    <cellStyle name="Normal 3 7" xfId="296" xr:uid="{00000000-0005-0000-0000-000027010000}"/>
    <cellStyle name="Normal 3 8" xfId="297" xr:uid="{00000000-0005-0000-0000-000028010000}"/>
    <cellStyle name="Normal 3 9" xfId="298" xr:uid="{00000000-0005-0000-0000-000029010000}"/>
    <cellStyle name="Normal 3_Colleges and Providers" xfId="299" xr:uid="{00000000-0005-0000-0000-00002A010000}"/>
    <cellStyle name="Normal 30" xfId="300" xr:uid="{00000000-0005-0000-0000-00002B010000}"/>
    <cellStyle name="Normal 31" xfId="301" xr:uid="{00000000-0005-0000-0000-00002C010000}"/>
    <cellStyle name="Normal 32" xfId="302" xr:uid="{00000000-0005-0000-0000-00002D010000}"/>
    <cellStyle name="Normal 33" xfId="303" xr:uid="{00000000-0005-0000-0000-00002E010000}"/>
    <cellStyle name="Normal 34" xfId="304" xr:uid="{00000000-0005-0000-0000-00002F010000}"/>
    <cellStyle name="Normal 34 2" xfId="305" xr:uid="{00000000-0005-0000-0000-000030010000}"/>
    <cellStyle name="Normal 35" xfId="306" xr:uid="{00000000-0005-0000-0000-000031010000}"/>
    <cellStyle name="Normal 36" xfId="307" xr:uid="{00000000-0005-0000-0000-000032010000}"/>
    <cellStyle name="Normal 36 2" xfId="308" xr:uid="{00000000-0005-0000-0000-000033010000}"/>
    <cellStyle name="Normal 37" xfId="309" xr:uid="{00000000-0005-0000-0000-000034010000}"/>
    <cellStyle name="Normal 37 2" xfId="310" xr:uid="{00000000-0005-0000-0000-000035010000}"/>
    <cellStyle name="Normal 38" xfId="311" xr:uid="{00000000-0005-0000-0000-000036010000}"/>
    <cellStyle name="Normal 38 2" xfId="312" xr:uid="{00000000-0005-0000-0000-000037010000}"/>
    <cellStyle name="Normal 39" xfId="313" xr:uid="{00000000-0005-0000-0000-000038010000}"/>
    <cellStyle name="Normal 39 2" xfId="314" xr:uid="{00000000-0005-0000-0000-000039010000}"/>
    <cellStyle name="Normal 4" xfId="315" xr:uid="{00000000-0005-0000-0000-00003A010000}"/>
    <cellStyle name="Normal 4 10" xfId="316" xr:uid="{00000000-0005-0000-0000-00003B010000}"/>
    <cellStyle name="Normal 4 11" xfId="317" xr:uid="{00000000-0005-0000-0000-00003C010000}"/>
    <cellStyle name="Normal 4 12" xfId="318" xr:uid="{00000000-0005-0000-0000-00003D010000}"/>
    <cellStyle name="Normal 4 2" xfId="319" xr:uid="{00000000-0005-0000-0000-00003E010000}"/>
    <cellStyle name="Normal 4 2 2" xfId="320" xr:uid="{00000000-0005-0000-0000-00003F010000}"/>
    <cellStyle name="Normal 4 2 3" xfId="321" xr:uid="{00000000-0005-0000-0000-000040010000}"/>
    <cellStyle name="Normal 4 3" xfId="322" xr:uid="{00000000-0005-0000-0000-000041010000}"/>
    <cellStyle name="Normal 4 3 2" xfId="323" xr:uid="{00000000-0005-0000-0000-000042010000}"/>
    <cellStyle name="Normal 4 4" xfId="324" xr:uid="{00000000-0005-0000-0000-000043010000}"/>
    <cellStyle name="Normal 4 4 2" xfId="325" xr:uid="{00000000-0005-0000-0000-000044010000}"/>
    <cellStyle name="Normal 4 5" xfId="326" xr:uid="{00000000-0005-0000-0000-000045010000}"/>
    <cellStyle name="Normal 4 5 2" xfId="327" xr:uid="{00000000-0005-0000-0000-000046010000}"/>
    <cellStyle name="Normal 4 6" xfId="328" xr:uid="{00000000-0005-0000-0000-000047010000}"/>
    <cellStyle name="Normal 4 7" xfId="329" xr:uid="{00000000-0005-0000-0000-000048010000}"/>
    <cellStyle name="Normal 4 8" xfId="330" xr:uid="{00000000-0005-0000-0000-000049010000}"/>
    <cellStyle name="Normal 4 8 2" xfId="331" xr:uid="{00000000-0005-0000-0000-00004A010000}"/>
    <cellStyle name="Normal 4 8 3" xfId="332" xr:uid="{00000000-0005-0000-0000-00004B010000}"/>
    <cellStyle name="Normal 4 9" xfId="333" xr:uid="{00000000-0005-0000-0000-00004C010000}"/>
    <cellStyle name="Normal 4 9 2" xfId="334" xr:uid="{00000000-0005-0000-0000-00004D010000}"/>
    <cellStyle name="Normal 4_Issues raised" xfId="335" xr:uid="{00000000-0005-0000-0000-00004E010000}"/>
    <cellStyle name="Normal 40" xfId="336" xr:uid="{00000000-0005-0000-0000-00004F010000}"/>
    <cellStyle name="Normal 40 2" xfId="337" xr:uid="{00000000-0005-0000-0000-000050010000}"/>
    <cellStyle name="Normal 41" xfId="338" xr:uid="{00000000-0005-0000-0000-000051010000}"/>
    <cellStyle name="Normal 41 2" xfId="339" xr:uid="{00000000-0005-0000-0000-000052010000}"/>
    <cellStyle name="Normal 42" xfId="340" xr:uid="{00000000-0005-0000-0000-000053010000}"/>
    <cellStyle name="Normal 42 2" xfId="341" xr:uid="{00000000-0005-0000-0000-000054010000}"/>
    <cellStyle name="Normal 43" xfId="342" xr:uid="{00000000-0005-0000-0000-000055010000}"/>
    <cellStyle name="Normal 43 2" xfId="343" xr:uid="{00000000-0005-0000-0000-000056010000}"/>
    <cellStyle name="Normal 44" xfId="344" xr:uid="{00000000-0005-0000-0000-000057010000}"/>
    <cellStyle name="Normal 44 2" xfId="345" xr:uid="{00000000-0005-0000-0000-000058010000}"/>
    <cellStyle name="Normal 45" xfId="346" xr:uid="{00000000-0005-0000-0000-000059010000}"/>
    <cellStyle name="Normal 45 2" xfId="347" xr:uid="{00000000-0005-0000-0000-00005A010000}"/>
    <cellStyle name="Normal 46" xfId="348" xr:uid="{00000000-0005-0000-0000-00005B010000}"/>
    <cellStyle name="Normal 46 2" xfId="349" xr:uid="{00000000-0005-0000-0000-00005C010000}"/>
    <cellStyle name="Normal 47" xfId="350" xr:uid="{00000000-0005-0000-0000-00005D010000}"/>
    <cellStyle name="Normal 47 2" xfId="351" xr:uid="{00000000-0005-0000-0000-00005E010000}"/>
    <cellStyle name="Normal 48" xfId="352" xr:uid="{00000000-0005-0000-0000-00005F010000}"/>
    <cellStyle name="Normal 48 2" xfId="353" xr:uid="{00000000-0005-0000-0000-000060010000}"/>
    <cellStyle name="Normal 49" xfId="354" xr:uid="{00000000-0005-0000-0000-000061010000}"/>
    <cellStyle name="Normal 5" xfId="355" xr:uid="{00000000-0005-0000-0000-000062010000}"/>
    <cellStyle name="Normal 5 2" xfId="356" xr:uid="{00000000-0005-0000-0000-000063010000}"/>
    <cellStyle name="Normal 5 2 2" xfId="357" xr:uid="{00000000-0005-0000-0000-000064010000}"/>
    <cellStyle name="Normal 5 3" xfId="358" xr:uid="{00000000-0005-0000-0000-000065010000}"/>
    <cellStyle name="Normal 5 3 2" xfId="359" xr:uid="{00000000-0005-0000-0000-000066010000}"/>
    <cellStyle name="Normal 5 4" xfId="360" xr:uid="{00000000-0005-0000-0000-000067010000}"/>
    <cellStyle name="Normal 50" xfId="361" xr:uid="{00000000-0005-0000-0000-000068010000}"/>
    <cellStyle name="Normal 51" xfId="362" xr:uid="{00000000-0005-0000-0000-000069010000}"/>
    <cellStyle name="Normal 51 2" xfId="363" xr:uid="{00000000-0005-0000-0000-00006A010000}"/>
    <cellStyle name="Normal 52" xfId="364" xr:uid="{00000000-0005-0000-0000-00006B010000}"/>
    <cellStyle name="Normal 52 2" xfId="365" xr:uid="{00000000-0005-0000-0000-00006C010000}"/>
    <cellStyle name="Normal 53" xfId="366" xr:uid="{00000000-0005-0000-0000-00006D010000}"/>
    <cellStyle name="Normal 53 2" xfId="367" xr:uid="{00000000-0005-0000-0000-00006E010000}"/>
    <cellStyle name="Normal 54" xfId="368" xr:uid="{00000000-0005-0000-0000-00006F010000}"/>
    <cellStyle name="Normal 54 2" xfId="369" xr:uid="{00000000-0005-0000-0000-000070010000}"/>
    <cellStyle name="Normal 55" xfId="370" xr:uid="{00000000-0005-0000-0000-000071010000}"/>
    <cellStyle name="Normal 55 2" xfId="371" xr:uid="{00000000-0005-0000-0000-000072010000}"/>
    <cellStyle name="Normal 56" xfId="372" xr:uid="{00000000-0005-0000-0000-000073010000}"/>
    <cellStyle name="Normal 57" xfId="373" xr:uid="{00000000-0005-0000-0000-000074010000}"/>
    <cellStyle name="Normal 6" xfId="374" xr:uid="{00000000-0005-0000-0000-000075010000}"/>
    <cellStyle name="Normal 6 2" xfId="375" xr:uid="{00000000-0005-0000-0000-000076010000}"/>
    <cellStyle name="Normal 6 3" xfId="376" xr:uid="{00000000-0005-0000-0000-000077010000}"/>
    <cellStyle name="Normal 6 3 2" xfId="377" xr:uid="{00000000-0005-0000-0000-000078010000}"/>
    <cellStyle name="Normal 6 4" xfId="378" xr:uid="{00000000-0005-0000-0000-000079010000}"/>
    <cellStyle name="Normal 6 5" xfId="379" xr:uid="{00000000-0005-0000-0000-00007A010000}"/>
    <cellStyle name="Normal 7" xfId="380" xr:uid="{00000000-0005-0000-0000-00007B010000}"/>
    <cellStyle name="Normal 7 2" xfId="381" xr:uid="{00000000-0005-0000-0000-00007C010000}"/>
    <cellStyle name="Normal 7 3" xfId="382" xr:uid="{00000000-0005-0000-0000-00007D010000}"/>
    <cellStyle name="Normal 7 3 2" xfId="383" xr:uid="{00000000-0005-0000-0000-00007E010000}"/>
    <cellStyle name="Normal 7 4" xfId="384" xr:uid="{00000000-0005-0000-0000-00007F010000}"/>
    <cellStyle name="Normal 7 5" xfId="385" xr:uid="{00000000-0005-0000-0000-000080010000}"/>
    <cellStyle name="Normal 8" xfId="386" xr:uid="{00000000-0005-0000-0000-000081010000}"/>
    <cellStyle name="Normal 8 2" xfId="387" xr:uid="{00000000-0005-0000-0000-000082010000}"/>
    <cellStyle name="Normal 8 3" xfId="388" xr:uid="{00000000-0005-0000-0000-000083010000}"/>
    <cellStyle name="Normal 8 3 2" xfId="389" xr:uid="{00000000-0005-0000-0000-000084010000}"/>
    <cellStyle name="Normal 8 4" xfId="390" xr:uid="{00000000-0005-0000-0000-000085010000}"/>
    <cellStyle name="Normal 9" xfId="391" xr:uid="{00000000-0005-0000-0000-000086010000}"/>
    <cellStyle name="Normal 9 2" xfId="392" xr:uid="{00000000-0005-0000-0000-000087010000}"/>
    <cellStyle name="Normal 9 2 2" xfId="393" xr:uid="{00000000-0005-0000-0000-000088010000}"/>
    <cellStyle name="Normal 9 2 2 2" xfId="394" xr:uid="{00000000-0005-0000-0000-000089010000}"/>
    <cellStyle name="Normal 9 2 3" xfId="395" xr:uid="{00000000-0005-0000-0000-00008A010000}"/>
    <cellStyle name="Normal 9 3" xfId="396" xr:uid="{00000000-0005-0000-0000-00008B010000}"/>
    <cellStyle name="Normal 9 3 2" xfId="397" xr:uid="{00000000-0005-0000-0000-00008C010000}"/>
    <cellStyle name="Normal 9 4" xfId="398" xr:uid="{00000000-0005-0000-0000-00008D010000}"/>
    <cellStyle name="Normal 9 4 2" xfId="399" xr:uid="{00000000-0005-0000-0000-00008E010000}"/>
    <cellStyle name="Normal 9 5" xfId="400" xr:uid="{00000000-0005-0000-0000-00008F010000}"/>
    <cellStyle name="Normal 9 6" xfId="401" xr:uid="{00000000-0005-0000-0000-000090010000}"/>
    <cellStyle name="Normal 9_Sheet2" xfId="402" xr:uid="{00000000-0005-0000-0000-000091010000}"/>
    <cellStyle name="NormalStyleCurrency" xfId="403" xr:uid="{00000000-0005-0000-0000-000092010000}"/>
    <cellStyle name="NormalStyleText" xfId="404" xr:uid="{00000000-0005-0000-0000-000093010000}"/>
    <cellStyle name="Note 2" xfId="405" xr:uid="{00000000-0005-0000-0000-000094010000}"/>
    <cellStyle name="Note 2 2" xfId="406" xr:uid="{00000000-0005-0000-0000-000095010000}"/>
    <cellStyle name="Number" xfId="407" xr:uid="{00000000-0005-0000-0000-000096010000}"/>
    <cellStyle name="Output 2" xfId="408" xr:uid="{00000000-0005-0000-0000-000097010000}"/>
    <cellStyle name="Percent" xfId="2" builtinId="5" customBuiltin="1"/>
    <cellStyle name="Percent 2" xfId="414" xr:uid="{00000000-0005-0000-0000-000099010000}"/>
    <cellStyle name="Percent 2 2" xfId="415" xr:uid="{00000000-0005-0000-0000-00009A010000}"/>
    <cellStyle name="Percent 2 3" xfId="416" xr:uid="{00000000-0005-0000-0000-00009B010000}"/>
    <cellStyle name="Percent 2 3 2" xfId="417" xr:uid="{00000000-0005-0000-0000-00009C010000}"/>
    <cellStyle name="Percent 3" xfId="418" xr:uid="{00000000-0005-0000-0000-00009D010000}"/>
    <cellStyle name="Percent 3 2" xfId="419" xr:uid="{00000000-0005-0000-0000-00009E010000}"/>
    <cellStyle name="Percent 4" xfId="420" xr:uid="{00000000-0005-0000-0000-00009F010000}"/>
    <cellStyle name="Percent 4 2" xfId="421" xr:uid="{00000000-0005-0000-0000-0000A0010000}"/>
    <cellStyle name="Percent 4 3" xfId="422" xr:uid="{00000000-0005-0000-0000-0000A1010000}"/>
    <cellStyle name="Percent 5" xfId="423" xr:uid="{00000000-0005-0000-0000-0000A2010000}"/>
    <cellStyle name="Percent 5 2" xfId="424" xr:uid="{00000000-0005-0000-0000-0000A3010000}"/>
    <cellStyle name="Percent 5 3" xfId="425" xr:uid="{00000000-0005-0000-0000-0000A4010000}"/>
    <cellStyle name="Percent 6" xfId="426" xr:uid="{00000000-0005-0000-0000-0000A5010000}"/>
    <cellStyle name="Percent 6 2" xfId="427" xr:uid="{00000000-0005-0000-0000-0000A6010000}"/>
    <cellStyle name="Percent 7" xfId="428" xr:uid="{00000000-0005-0000-0000-0000A7010000}"/>
    <cellStyle name="Percent 7 2" xfId="429" xr:uid="{00000000-0005-0000-0000-0000A8010000}"/>
    <cellStyle name="Percent 8" xfId="430" xr:uid="{00000000-0005-0000-0000-0000A9010000}"/>
    <cellStyle name="Percent 8 2" xfId="431" xr:uid="{00000000-0005-0000-0000-0000AA010000}"/>
    <cellStyle name="provisional PN158/97" xfId="432" xr:uid="{00000000-0005-0000-0000-0000AB010000}"/>
    <cellStyle name="P嗴〘 ńバ঒〘 " xfId="409" xr:uid="{00000000-0005-0000-0000-0000AC010000}"/>
    <cellStyle name="P嗴〘 ńバ঒〘  2" xfId="410" xr:uid="{00000000-0005-0000-0000-0000AD010000}"/>
    <cellStyle name="P嗴〘 ńバ঒〘  2 2" xfId="411" xr:uid="{00000000-0005-0000-0000-0000AE010000}"/>
    <cellStyle name="P嗴〘 ńバ঒〘  3" xfId="412" xr:uid="{00000000-0005-0000-0000-0000AF010000}"/>
    <cellStyle name="P嗴〘 ńバ঒〘 _Main Allocation Sheet" xfId="413" xr:uid="{00000000-0005-0000-0000-0000B0010000}"/>
    <cellStyle name="Row_Headings" xfId="433" xr:uid="{00000000-0005-0000-0000-0000B1010000}"/>
    <cellStyle name="Sheet Title" xfId="434" xr:uid="{00000000-0005-0000-0000-0000B2010000}"/>
    <cellStyle name="Source" xfId="435" xr:uid="{00000000-0005-0000-0000-0000B3010000}"/>
    <cellStyle name="Style 1" xfId="436" xr:uid="{00000000-0005-0000-0000-0000B4010000}"/>
    <cellStyle name="Style 1 2" xfId="437" xr:uid="{00000000-0005-0000-0000-0000B5010000}"/>
    <cellStyle name="Style 1 2 2" xfId="438" xr:uid="{00000000-0005-0000-0000-0000B6010000}"/>
    <cellStyle name="Style 1 3" xfId="439" xr:uid="{00000000-0005-0000-0000-0000B7010000}"/>
    <cellStyle name="Style 1 4" xfId="440" xr:uid="{00000000-0005-0000-0000-0000B8010000}"/>
    <cellStyle name="Style 1_Main Allocation Sheet" xfId="441" xr:uid="{00000000-0005-0000-0000-0000B9010000}"/>
    <cellStyle name="sub" xfId="442" xr:uid="{00000000-0005-0000-0000-0000BA010000}"/>
    <cellStyle name="table imported" xfId="443" xr:uid="{00000000-0005-0000-0000-0000BB010000}"/>
    <cellStyle name="table sum" xfId="444" xr:uid="{00000000-0005-0000-0000-0000BC010000}"/>
    <cellStyle name="table values" xfId="445" xr:uid="{00000000-0005-0000-0000-0000BD010000}"/>
    <cellStyle name="Table_Name" xfId="446" xr:uid="{00000000-0005-0000-0000-0000BE010000}"/>
    <cellStyle name="Title 2" xfId="447" xr:uid="{00000000-0005-0000-0000-0000BF010000}"/>
    <cellStyle name="Total 2" xfId="448" xr:uid="{00000000-0005-0000-0000-0000C0010000}"/>
    <cellStyle name="TotalStyleCurrency" xfId="449" xr:uid="{00000000-0005-0000-0000-0000C1010000}"/>
    <cellStyle name="TotalStyleCurrency 2" xfId="450" xr:uid="{00000000-0005-0000-0000-0000C2010000}"/>
    <cellStyle name="TotalStyleCurrency 3" xfId="451" xr:uid="{00000000-0005-0000-0000-0000C3010000}"/>
    <cellStyle name="TotalStyleCurrency 4" xfId="452" xr:uid="{00000000-0005-0000-0000-0000C4010000}"/>
    <cellStyle name="TotalStyleCurrency 5" xfId="453" xr:uid="{00000000-0005-0000-0000-0000C5010000}"/>
    <cellStyle name="TotalStyleCurrency 6" xfId="454" xr:uid="{00000000-0005-0000-0000-0000C6010000}"/>
    <cellStyle name="TotalStyleCurrency 7" xfId="455" xr:uid="{00000000-0005-0000-0000-0000C7010000}"/>
    <cellStyle name="TotalStyleText" xfId="456" xr:uid="{00000000-0005-0000-0000-0000C8010000}"/>
    <cellStyle name="TotalStyleText 2" xfId="457" xr:uid="{00000000-0005-0000-0000-0000C9010000}"/>
    <cellStyle name="TotalStyleText 3" xfId="458" xr:uid="{00000000-0005-0000-0000-0000CA010000}"/>
    <cellStyle name="TotalStyleText 4" xfId="459" xr:uid="{00000000-0005-0000-0000-0000CB010000}"/>
    <cellStyle name="TotalStyleText 5" xfId="460" xr:uid="{00000000-0005-0000-0000-0000CC010000}"/>
    <cellStyle name="TotalStyleText 6" xfId="461" xr:uid="{00000000-0005-0000-0000-0000CD010000}"/>
    <cellStyle name="TotalStyleText 7" xfId="462" xr:uid="{00000000-0005-0000-0000-0000CE010000}"/>
    <cellStyle name="u5shares" xfId="463" xr:uid="{00000000-0005-0000-0000-0000CF010000}"/>
    <cellStyle name="Variable assumptions" xfId="464" xr:uid="{00000000-0005-0000-0000-0000D0010000}"/>
    <cellStyle name="Warning Text 2" xfId="465" xr:uid="{00000000-0005-0000-0000-0000D1010000}"/>
    <cellStyle name="Warnings" xfId="466" xr:uid="{00000000-0005-0000-0000-0000D2010000}"/>
  </cellStyles>
  <dxfs count="3">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colors>
    <mruColors>
      <color rgb="FF004712"/>
      <color rgb="FF8A2529"/>
      <color rgb="FFC2A204"/>
      <color rgb="FF104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52294</xdr:colOff>
      <xdr:row>0</xdr:row>
      <xdr:rowOff>74706</xdr:rowOff>
    </xdr:from>
    <xdr:ext cx="1483451" cy="819150"/>
    <xdr:pic>
      <xdr:nvPicPr>
        <xdr:cNvPr id="2" name="Picture 2" descr="cid:image001.png@01CD10DD.E322FBF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a:fillRect/>
        </a:stretch>
      </xdr:blipFill>
      <xdr:spPr>
        <a:xfrm>
          <a:off x="52294" y="74706"/>
          <a:ext cx="1483451" cy="81915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national-funding-formula-tables-for-schools-and-high-needs-2019-to-202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government/publications/national-funding-formula-tables-for-schools-and-high-needs-2019-to-202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uk/government/publications/national-funding-formula-tables-for-schools-and-high-needs-2019-to-202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national-funding-formula-tables-for-schools-and-high-needs-2019-to-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5:T10"/>
  <sheetViews>
    <sheetView tabSelected="1" zoomScale="90" zoomScaleNormal="90" workbookViewId="0">
      <selection activeCell="E1" sqref="E1"/>
    </sheetView>
  </sheetViews>
  <sheetFormatPr defaultColWidth="8.85546875" defaultRowHeight="14.25" x14ac:dyDescent="0.2"/>
  <cols>
    <col min="1" max="20" width="10.28515625" style="41" customWidth="1"/>
    <col min="21" max="16384" width="8.85546875" style="41"/>
  </cols>
  <sheetData>
    <row r="5" spans="1:20" ht="28.5" customHeight="1" thickBot="1" x14ac:dyDescent="0.25"/>
    <row r="6" spans="1:20" ht="36" customHeight="1" thickTop="1" x14ac:dyDescent="0.25">
      <c r="A6" s="236" t="s">
        <v>335</v>
      </c>
      <c r="B6" s="237"/>
      <c r="C6" s="237"/>
      <c r="D6" s="237"/>
      <c r="E6" s="237"/>
      <c r="F6" s="237"/>
      <c r="G6" s="237"/>
      <c r="H6" s="237"/>
      <c r="I6" s="237"/>
      <c r="J6" s="237"/>
      <c r="K6" s="237"/>
      <c r="L6" s="237"/>
      <c r="M6" s="237"/>
      <c r="N6" s="237"/>
      <c r="O6" s="237"/>
      <c r="P6" s="237"/>
      <c r="Q6" s="237"/>
      <c r="R6" s="237"/>
      <c r="S6" s="237"/>
      <c r="T6" s="238"/>
    </row>
    <row r="7" spans="1:20" ht="15.75" customHeight="1" thickBot="1" x14ac:dyDescent="0.3">
      <c r="A7" s="239" t="s">
        <v>336</v>
      </c>
      <c r="B7" s="240"/>
      <c r="C7" s="240"/>
      <c r="D7" s="240"/>
      <c r="E7" s="240"/>
      <c r="F7" s="240"/>
      <c r="G7" s="240"/>
      <c r="H7" s="240"/>
      <c r="I7" s="240"/>
      <c r="J7" s="240"/>
      <c r="K7" s="240"/>
      <c r="L7" s="240"/>
      <c r="M7" s="240"/>
      <c r="N7" s="240"/>
      <c r="O7" s="240"/>
      <c r="P7" s="240"/>
      <c r="Q7" s="240"/>
      <c r="R7" s="240"/>
      <c r="S7" s="240"/>
      <c r="T7" s="241"/>
    </row>
    <row r="8" spans="1:20" ht="6" customHeight="1" thickTop="1" x14ac:dyDescent="0.2"/>
    <row r="9" spans="1:20" ht="23.25" customHeight="1" x14ac:dyDescent="0.4">
      <c r="A9" s="233" t="s">
        <v>309</v>
      </c>
      <c r="B9" s="234"/>
      <c r="C9" s="234"/>
      <c r="D9" s="234"/>
      <c r="E9" s="234"/>
      <c r="F9" s="234"/>
      <c r="G9" s="234"/>
      <c r="H9" s="234"/>
      <c r="I9" s="234"/>
      <c r="J9" s="234"/>
      <c r="K9" s="234"/>
      <c r="L9" s="234"/>
      <c r="M9" s="234"/>
      <c r="N9" s="234"/>
      <c r="O9" s="234"/>
      <c r="P9" s="234"/>
      <c r="Q9" s="234"/>
      <c r="R9" s="234"/>
      <c r="S9" s="234"/>
      <c r="T9" s="235"/>
    </row>
    <row r="10" spans="1:20" ht="408.75" customHeight="1" x14ac:dyDescent="0.2">
      <c r="A10" s="230" t="s">
        <v>331</v>
      </c>
      <c r="B10" s="231"/>
      <c r="C10" s="231"/>
      <c r="D10" s="231"/>
      <c r="E10" s="231"/>
      <c r="F10" s="231"/>
      <c r="G10" s="231"/>
      <c r="H10" s="231"/>
      <c r="I10" s="231"/>
      <c r="J10" s="231"/>
      <c r="K10" s="231"/>
      <c r="L10" s="231"/>
      <c r="M10" s="231"/>
      <c r="N10" s="231"/>
      <c r="O10" s="231"/>
      <c r="P10" s="231"/>
      <c r="Q10" s="231"/>
      <c r="R10" s="231"/>
      <c r="S10" s="231"/>
      <c r="T10" s="232"/>
    </row>
  </sheetData>
  <mergeCells count="4">
    <mergeCell ref="A10:T10"/>
    <mergeCell ref="A9:T9"/>
    <mergeCell ref="A6:T6"/>
    <mergeCell ref="A7:T7"/>
  </mergeCells>
  <hyperlinks>
    <hyperlink ref="A7" r:id="rId1" xr:uid="{8608683F-58A5-493C-B1D7-C40F262E6719}"/>
  </hyperlinks>
  <pageMargins left="0.70000000000000007" right="0.70000000000000007" top="0.75" bottom="0.75" header="0.30000000000000004" footer="0.30000000000000004"/>
  <pageSetup paperSize="9" fitToWidth="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2:U30"/>
  <sheetViews>
    <sheetView showGridLines="0" zoomScale="85" zoomScaleNormal="85" workbookViewId="0">
      <selection activeCell="C10" sqref="C10"/>
    </sheetView>
  </sheetViews>
  <sheetFormatPr defaultRowHeight="15" x14ac:dyDescent="0.25"/>
  <cols>
    <col min="1" max="1" width="3.140625" customWidth="1"/>
    <col min="2" max="2" width="72.42578125" customWidth="1"/>
    <col min="3" max="3" width="34.5703125" customWidth="1"/>
    <col min="4" max="4" width="100.85546875" customWidth="1"/>
    <col min="5" max="5" width="24.42578125" customWidth="1"/>
    <col min="11" max="11" width="10.42578125" customWidth="1"/>
  </cols>
  <sheetData>
    <row r="2" spans="1:21" s="7" customFormat="1" ht="18" x14ac:dyDescent="0.25">
      <c r="A2" s="5"/>
      <c r="B2" s="245" t="s">
        <v>191</v>
      </c>
      <c r="C2" s="246"/>
      <c r="D2" s="247"/>
      <c r="E2" s="5"/>
      <c r="F2" s="5"/>
      <c r="G2" s="5"/>
      <c r="H2" s="5"/>
      <c r="I2" s="5"/>
      <c r="J2" s="5"/>
      <c r="K2" s="6"/>
      <c r="L2" s="5"/>
      <c r="M2" s="5"/>
      <c r="N2" s="5"/>
      <c r="O2" s="5"/>
      <c r="P2" s="5"/>
      <c r="Q2" s="5"/>
    </row>
    <row r="3" spans="1:21" s="21" customFormat="1" ht="15.75" customHeight="1" x14ac:dyDescent="0.25">
      <c r="A3" s="5"/>
      <c r="B3" s="248" t="s">
        <v>196</v>
      </c>
      <c r="C3" s="249"/>
      <c r="D3" s="250"/>
      <c r="E3" s="86"/>
      <c r="F3" s="86"/>
      <c r="G3" s="86"/>
      <c r="H3" s="86"/>
      <c r="I3" s="86"/>
      <c r="J3" s="86"/>
      <c r="K3" s="86"/>
      <c r="L3" s="8"/>
      <c r="M3" s="8"/>
      <c r="N3" s="8"/>
      <c r="O3" s="8"/>
      <c r="P3" s="8"/>
      <c r="Q3" s="8"/>
    </row>
    <row r="4" spans="1:21" s="21" customFormat="1" ht="20.100000000000001" customHeight="1" x14ac:dyDescent="0.25">
      <c r="A4" s="5"/>
      <c r="B4" s="251" t="s">
        <v>310</v>
      </c>
      <c r="C4" s="252"/>
      <c r="D4" s="253"/>
      <c r="E4" s="75"/>
      <c r="F4" s="75"/>
      <c r="G4" s="75"/>
      <c r="K4" s="8"/>
      <c r="L4" s="8"/>
      <c r="M4" s="8"/>
      <c r="N4" s="8"/>
      <c r="O4" s="8"/>
      <c r="P4" s="8"/>
      <c r="Q4" s="8"/>
    </row>
    <row r="5" spans="1:21" s="21" customFormat="1" ht="17.850000000000001" customHeight="1" x14ac:dyDescent="0.25">
      <c r="A5" s="5"/>
      <c r="B5" s="254" t="s">
        <v>266</v>
      </c>
      <c r="C5" s="255"/>
      <c r="D5" s="256"/>
      <c r="E5" s="20"/>
      <c r="F5" s="20"/>
      <c r="G5" s="20"/>
      <c r="K5" s="8"/>
      <c r="L5" s="8"/>
      <c r="M5" s="8"/>
      <c r="N5" s="8"/>
      <c r="O5" s="8"/>
      <c r="P5" s="8"/>
      <c r="Q5" s="8"/>
    </row>
    <row r="6" spans="1:21" s="21" customFormat="1" ht="20.45" customHeight="1" thickBot="1" x14ac:dyDescent="0.3">
      <c r="A6" s="5"/>
      <c r="B6" s="254" t="s">
        <v>312</v>
      </c>
      <c r="C6" s="255"/>
      <c r="D6" s="256"/>
      <c r="E6" s="75"/>
      <c r="F6" s="75"/>
      <c r="G6" s="9"/>
      <c r="K6" s="8"/>
      <c r="L6" s="8"/>
      <c r="M6" s="8"/>
      <c r="N6" s="8"/>
      <c r="O6" s="8"/>
      <c r="P6" s="8"/>
      <c r="Q6" s="8"/>
    </row>
    <row r="7" spans="1:21" s="226" customFormat="1" ht="28.9" customHeight="1" thickTop="1" x14ac:dyDescent="0.25">
      <c r="A7" s="224"/>
      <c r="B7" s="242" t="s">
        <v>335</v>
      </c>
      <c r="C7" s="243"/>
      <c r="D7" s="244"/>
      <c r="E7" s="225"/>
      <c r="F7" s="225"/>
      <c r="G7" s="225"/>
      <c r="H7" s="225"/>
      <c r="I7" s="225"/>
      <c r="J7" s="225"/>
      <c r="K7" s="225"/>
      <c r="L7" s="225"/>
      <c r="M7" s="225"/>
      <c r="N7" s="225"/>
      <c r="O7" s="225"/>
      <c r="P7" s="225"/>
      <c r="Q7" s="225"/>
      <c r="R7" s="225"/>
      <c r="S7" s="225"/>
      <c r="T7" s="225"/>
      <c r="U7" s="225"/>
    </row>
    <row r="8" spans="1:21" s="226" customFormat="1" ht="16.5" thickBot="1" x14ac:dyDescent="0.3">
      <c r="A8" s="224"/>
      <c r="B8" s="239" t="s">
        <v>336</v>
      </c>
      <c r="C8" s="240"/>
      <c r="D8" s="241"/>
      <c r="E8" s="225"/>
      <c r="F8" s="225"/>
      <c r="G8" s="225"/>
      <c r="H8" s="225"/>
      <c r="I8" s="225"/>
      <c r="J8" s="225"/>
      <c r="K8" s="225"/>
      <c r="L8" s="225"/>
      <c r="M8" s="225"/>
      <c r="N8" s="225"/>
      <c r="O8" s="225"/>
      <c r="P8" s="225"/>
      <c r="Q8" s="225"/>
      <c r="R8" s="225"/>
      <c r="S8" s="225"/>
      <c r="T8" s="225"/>
      <c r="U8" s="225"/>
    </row>
    <row r="9" spans="1:21" s="226" customFormat="1" ht="17.25" thickTop="1" thickBot="1" x14ac:dyDescent="0.3">
      <c r="A9" s="224"/>
      <c r="B9" s="227"/>
      <c r="C9" s="227"/>
      <c r="D9" s="227"/>
      <c r="E9" s="279" t="s">
        <v>337</v>
      </c>
      <c r="F9" s="225"/>
      <c r="G9" s="225"/>
      <c r="H9" s="225"/>
      <c r="I9" s="225"/>
      <c r="J9" s="225"/>
      <c r="K9" s="225"/>
      <c r="L9" s="225"/>
      <c r="M9" s="225"/>
      <c r="N9" s="225"/>
      <c r="O9" s="225"/>
      <c r="P9" s="225"/>
      <c r="Q9" s="225"/>
      <c r="R9" s="225"/>
      <c r="S9" s="225"/>
      <c r="T9" s="225"/>
      <c r="U9" s="225"/>
    </row>
    <row r="10" spans="1:21" s="7" customFormat="1" ht="16.5" thickBot="1" x14ac:dyDescent="0.3">
      <c r="A10" s="5"/>
      <c r="B10" s="85" t="s">
        <v>195</v>
      </c>
      <c r="C10" s="84" t="s">
        <v>194</v>
      </c>
      <c r="D10" s="10"/>
      <c r="E10" s="223" t="s">
        <v>0</v>
      </c>
      <c r="F10" s="9"/>
      <c r="G10" s="5"/>
      <c r="H10" s="5"/>
      <c r="I10" s="5"/>
      <c r="J10" s="5"/>
      <c r="K10" s="6"/>
      <c r="L10" s="6"/>
      <c r="M10" s="6"/>
      <c r="N10" s="6"/>
      <c r="O10" s="6"/>
      <c r="P10" s="6"/>
      <c r="Q10" s="6"/>
    </row>
    <row r="11" spans="1:21" s="7" customFormat="1" x14ac:dyDescent="0.2">
      <c r="A11" s="5"/>
      <c r="B11" s="5"/>
      <c r="C11" s="5"/>
      <c r="D11" s="5"/>
      <c r="E11" s="3" t="s">
        <v>1</v>
      </c>
      <c r="F11" s="9"/>
      <c r="G11" s="5"/>
      <c r="H11" s="5"/>
      <c r="I11" s="5"/>
      <c r="J11" s="5"/>
      <c r="K11" s="6"/>
      <c r="L11" s="6"/>
      <c r="M11" s="6"/>
      <c r="N11" s="6"/>
      <c r="O11" s="6"/>
      <c r="P11" s="6"/>
      <c r="Q11" s="6"/>
    </row>
    <row r="12" spans="1:21" s="7" customFormat="1" ht="18" customHeight="1" x14ac:dyDescent="0.2">
      <c r="A12" s="5"/>
      <c r="B12" s="5"/>
      <c r="C12" s="5"/>
      <c r="D12" s="5"/>
      <c r="E12" s="4" t="s">
        <v>2</v>
      </c>
      <c r="F12" s="5"/>
      <c r="G12" s="5"/>
      <c r="H12" s="5"/>
      <c r="I12" s="5"/>
      <c r="J12" s="5"/>
      <c r="K12" s="6"/>
      <c r="L12" s="5"/>
      <c r="M12" s="5"/>
      <c r="N12" s="5"/>
      <c r="O12" s="5"/>
      <c r="P12" s="5"/>
      <c r="Q12" s="5"/>
    </row>
    <row r="13" spans="1:21" s="13" customFormat="1" ht="15.75" x14ac:dyDescent="0.2">
      <c r="A13" s="11"/>
      <c r="B13" s="26" t="s">
        <v>326</v>
      </c>
      <c r="C13" s="22"/>
      <c r="D13" s="22"/>
      <c r="F13" s="22"/>
      <c r="G13" s="22"/>
      <c r="H13" s="11"/>
      <c r="I13" s="11"/>
      <c r="J13" s="11"/>
      <c r="K13" s="12"/>
      <c r="L13" s="11"/>
      <c r="M13" s="11"/>
      <c r="N13" s="11"/>
      <c r="O13" s="11"/>
      <c r="P13" s="11"/>
      <c r="Q13" s="11"/>
    </row>
    <row r="14" spans="1:21" s="7" customFormat="1" ht="18" customHeight="1" thickBot="1" x14ac:dyDescent="0.25">
      <c r="A14" s="5"/>
      <c r="B14" s="5"/>
      <c r="C14" s="5"/>
      <c r="D14" s="5"/>
      <c r="E14" s="5"/>
      <c r="F14" s="5"/>
      <c r="G14" s="5"/>
      <c r="H14" s="5"/>
      <c r="I14" s="5"/>
      <c r="J14" s="5"/>
      <c r="K14" s="6"/>
      <c r="L14" s="5"/>
      <c r="M14" s="5"/>
      <c r="N14" s="5"/>
      <c r="O14" s="5"/>
      <c r="P14" s="5"/>
      <c r="Q14" s="5"/>
    </row>
    <row r="15" spans="1:21" s="7" customFormat="1" ht="82.7" customHeight="1" thickBot="1" x14ac:dyDescent="0.25">
      <c r="A15" s="5"/>
      <c r="B15" s="35" t="s">
        <v>216</v>
      </c>
      <c r="C15" s="28" t="str">
        <f>IFERROR(INDEX(CentralSchoolServicesBlock!$I:$I,MATCH($C$10,CentralSchoolServicesBlock!$C:$C,0)),"")</f>
        <v/>
      </c>
      <c r="D15" s="27" t="s">
        <v>267</v>
      </c>
      <c r="E15" s="5"/>
      <c r="F15" s="5"/>
      <c r="G15" s="5"/>
      <c r="H15" s="6"/>
      <c r="I15" s="5"/>
      <c r="J15" s="5"/>
      <c r="K15" s="5"/>
      <c r="L15" s="5"/>
      <c r="M15" s="5"/>
      <c r="N15" s="5"/>
    </row>
    <row r="16" spans="1:21" s="7" customFormat="1" ht="45" customHeight="1" thickBot="1" x14ac:dyDescent="0.25">
      <c r="A16" s="5"/>
      <c r="B16" s="36" t="s">
        <v>268</v>
      </c>
      <c r="C16" s="37"/>
      <c r="D16" s="38"/>
      <c r="F16" s="5"/>
      <c r="G16" s="5"/>
      <c r="H16" s="6"/>
      <c r="I16" s="5"/>
      <c r="J16" s="5"/>
      <c r="K16" s="5"/>
      <c r="L16" s="5"/>
      <c r="M16" s="5"/>
      <c r="N16" s="5"/>
    </row>
    <row r="17" spans="1:14" s="7" customFormat="1" ht="20.45" customHeight="1" thickBot="1" x14ac:dyDescent="0.25">
      <c r="A17" s="5"/>
      <c r="B17" s="5"/>
      <c r="C17" s="5"/>
      <c r="D17" s="5"/>
      <c r="F17" s="5"/>
      <c r="G17" s="5"/>
      <c r="H17" s="6"/>
      <c r="I17" s="5"/>
      <c r="J17" s="5"/>
      <c r="K17" s="5"/>
      <c r="L17" s="5"/>
      <c r="M17" s="5"/>
      <c r="N17" s="5"/>
    </row>
    <row r="18" spans="1:14" s="7" customFormat="1" ht="74.45" customHeight="1" thickBot="1" x14ac:dyDescent="0.25">
      <c r="A18" s="5"/>
      <c r="B18" s="24" t="s">
        <v>199</v>
      </c>
      <c r="C18" s="28" t="str">
        <f>IFERROR(INDEX(CentralSchoolServicesBlock!$J:$J,MATCH($C$10,CentralSchoolServicesBlock!$C:$C,0)),"")</f>
        <v/>
      </c>
      <c r="D18" s="27" t="s">
        <v>269</v>
      </c>
      <c r="E18" s="5"/>
      <c r="F18" s="5"/>
      <c r="G18" s="5"/>
      <c r="H18" s="6"/>
      <c r="I18" s="5"/>
      <c r="J18" s="5"/>
      <c r="K18" s="5"/>
      <c r="L18" s="5"/>
      <c r="M18" s="5"/>
      <c r="N18" s="5"/>
    </row>
    <row r="19" spans="1:14" s="7" customFormat="1" ht="57.6" customHeight="1" thickBot="1" x14ac:dyDescent="0.25">
      <c r="A19" s="5"/>
      <c r="B19" s="24" t="s">
        <v>12</v>
      </c>
      <c r="C19" s="30" t="str">
        <f>IFERROR(INDEX(CentralSchoolServicesBlock!$R:$R,MATCH($C$10,CentralSchoolServicesBlock!$C:$C,0)),"")</f>
        <v/>
      </c>
      <c r="D19" s="27" t="s">
        <v>313</v>
      </c>
      <c r="E19" s="5"/>
      <c r="F19" s="5"/>
      <c r="G19" s="5"/>
      <c r="H19" s="6"/>
      <c r="I19" s="5"/>
      <c r="J19" s="5"/>
      <c r="K19" s="5"/>
      <c r="L19" s="5"/>
      <c r="M19" s="5"/>
      <c r="N19" s="5"/>
    </row>
    <row r="20" spans="1:14" s="14" customFormat="1" ht="61.35" customHeight="1" thickBot="1" x14ac:dyDescent="0.3">
      <c r="A20" s="5"/>
      <c r="B20" s="24" t="s">
        <v>192</v>
      </c>
      <c r="C20" s="29" t="str">
        <f>IFERROR(INDEX(CentralSchoolServicesBlock!$V:$V,MATCH($C$10,CentralSchoolServicesBlock!$C:$C,0)),"")</f>
        <v/>
      </c>
      <c r="D20" s="27" t="s">
        <v>217</v>
      </c>
      <c r="E20" s="21"/>
      <c r="F20" s="1"/>
      <c r="G20" s="1"/>
      <c r="H20" s="8"/>
      <c r="I20" s="1"/>
      <c r="J20" s="1"/>
      <c r="K20" s="1"/>
      <c r="L20" s="1"/>
      <c r="M20" s="1"/>
      <c r="N20" s="1"/>
    </row>
    <row r="21" spans="1:14" s="14" customFormat="1" ht="33" customHeight="1" x14ac:dyDescent="0.25">
      <c r="A21" s="5"/>
      <c r="B21" s="25" t="s">
        <v>327</v>
      </c>
      <c r="C21" s="19"/>
      <c r="D21" s="19"/>
      <c r="E21" s="21"/>
      <c r="F21" s="1"/>
      <c r="G21" s="1"/>
      <c r="H21" s="8"/>
      <c r="I21" s="1"/>
      <c r="J21" s="1"/>
      <c r="K21" s="1"/>
      <c r="L21" s="1"/>
      <c r="M21" s="1"/>
      <c r="N21" s="1"/>
    </row>
    <row r="22" spans="1:14" s="14" customFormat="1" ht="16.350000000000001" customHeight="1" thickBot="1" x14ac:dyDescent="0.3">
      <c r="A22" s="5"/>
      <c r="B22" s="5"/>
      <c r="C22" s="5"/>
      <c r="D22" s="5"/>
      <c r="E22" s="21"/>
      <c r="F22" s="1"/>
      <c r="G22" s="1"/>
      <c r="H22" s="8"/>
      <c r="I22" s="1"/>
      <c r="J22" s="1"/>
      <c r="K22" s="1"/>
      <c r="L22" s="1"/>
      <c r="M22" s="1"/>
      <c r="N22" s="1"/>
    </row>
    <row r="23" spans="1:14" s="7" customFormat="1" ht="57" customHeight="1" thickBot="1" x14ac:dyDescent="0.25">
      <c r="A23" s="5"/>
      <c r="B23" s="24" t="s">
        <v>270</v>
      </c>
      <c r="C23" s="28" t="str">
        <f>IFERROR(INDEX(CentralSchoolServicesBlock!$AA:$AA,MATCH($C$10,CentralSchoolServicesBlock!$C:$C,0)),"")</f>
        <v/>
      </c>
      <c r="D23" s="27" t="s">
        <v>272</v>
      </c>
      <c r="E23" s="5"/>
      <c r="F23" s="5"/>
      <c r="G23" s="5"/>
      <c r="H23" s="6"/>
      <c r="I23" s="5"/>
      <c r="J23" s="5"/>
      <c r="K23" s="5"/>
      <c r="L23" s="5"/>
      <c r="M23" s="5"/>
      <c r="N23" s="5"/>
    </row>
    <row r="24" spans="1:14" s="14" customFormat="1" ht="59.45" customHeight="1" thickBot="1" x14ac:dyDescent="0.3">
      <c r="A24" s="5"/>
      <c r="B24" s="24" t="s">
        <v>271</v>
      </c>
      <c r="C24" s="146" t="str">
        <f>IFERROR(INDEX(CentralSchoolServicesBlock!$Z:$Z,MATCH($C$10,CentralSchoolServicesBlock!$C:$C,0)),"")</f>
        <v/>
      </c>
      <c r="D24" s="27" t="s">
        <v>273</v>
      </c>
      <c r="E24" s="23"/>
      <c r="F24" s="1"/>
      <c r="G24" s="1"/>
      <c r="H24" s="8"/>
      <c r="I24" s="1"/>
      <c r="J24" s="1"/>
      <c r="K24" s="1"/>
      <c r="L24" s="1"/>
      <c r="M24" s="1"/>
      <c r="N24" s="1"/>
    </row>
    <row r="25" spans="1:14" s="7" customFormat="1" ht="16.350000000000001" customHeight="1" x14ac:dyDescent="0.2">
      <c r="A25" s="5"/>
      <c r="B25" s="5"/>
      <c r="C25" s="5"/>
      <c r="D25" s="5"/>
      <c r="E25" s="5"/>
      <c r="F25" s="5"/>
      <c r="G25" s="5"/>
      <c r="H25" s="6"/>
      <c r="I25" s="5"/>
      <c r="J25" s="5"/>
      <c r="K25" s="5"/>
      <c r="L25" s="5"/>
      <c r="M25" s="5"/>
      <c r="N25" s="5"/>
    </row>
    <row r="26" spans="1:14" s="5" customFormat="1" x14ac:dyDescent="0.2">
      <c r="H26" s="6"/>
    </row>
    <row r="27" spans="1:14" s="5" customFormat="1" x14ac:dyDescent="0.2">
      <c r="C27" s="40"/>
      <c r="H27" s="6"/>
    </row>
    <row r="28" spans="1:14" s="5" customFormat="1" x14ac:dyDescent="0.2">
      <c r="H28" s="6"/>
    </row>
    <row r="29" spans="1:14" s="5" customFormat="1" x14ac:dyDescent="0.2">
      <c r="H29" s="6"/>
    </row>
    <row r="30" spans="1:14" s="5" customFormat="1" x14ac:dyDescent="0.2">
      <c r="K30" s="6"/>
    </row>
  </sheetData>
  <mergeCells count="7">
    <mergeCell ref="B7:D7"/>
    <mergeCell ref="B8:D8"/>
    <mergeCell ref="B2:D2"/>
    <mergeCell ref="B3:D3"/>
    <mergeCell ref="B4:D4"/>
    <mergeCell ref="B5:D5"/>
    <mergeCell ref="B6:D6"/>
  </mergeCells>
  <hyperlinks>
    <hyperlink ref="B8" r:id="rId1" xr:uid="{0A3214C0-94EE-4EE2-B6F8-B77EFA0AC7B3}"/>
  </hyperlinks>
  <pageMargins left="0.70000000000000007" right="0.70000000000000007" top="0.75" bottom="0.75" header="0.30000000000000004" footer="0.30000000000000004"/>
  <pageSetup paperSize="0" fitToWidth="0" fitToHeight="0" orientation="portrait" horizontalDpi="0" verticalDpi="0" copie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'LA name'!$B$2:$B$152</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59"/>
  <sheetViews>
    <sheetView showGridLines="0" workbookViewId="0">
      <selection activeCell="A7" sqref="A7"/>
    </sheetView>
  </sheetViews>
  <sheetFormatPr defaultColWidth="9.140625" defaultRowHeight="15" x14ac:dyDescent="0.25"/>
  <cols>
    <col min="1" max="1" width="36.28515625" style="118" customWidth="1"/>
    <col min="2" max="2" width="15" style="118" customWidth="1"/>
    <col min="3" max="3" width="35.5703125" style="118" customWidth="1"/>
    <col min="4" max="6" width="22.85546875" style="118" customWidth="1"/>
    <col min="7" max="7" width="24.7109375" style="118" customWidth="1"/>
    <col min="8" max="8" width="9.140625" style="118"/>
    <col min="9" max="9" width="12.7109375" style="118" bestFit="1" customWidth="1"/>
    <col min="10" max="16384" width="9.140625" style="118"/>
  </cols>
  <sheetData>
    <row r="1" spans="1:9" ht="21" thickBot="1" x14ac:dyDescent="0.35">
      <c r="A1" s="115" t="s">
        <v>256</v>
      </c>
      <c r="B1" s="116"/>
      <c r="C1" s="116"/>
      <c r="D1" s="117"/>
      <c r="E1" s="117"/>
      <c r="F1" s="117"/>
      <c r="G1" s="117"/>
    </row>
    <row r="2" spans="1:9" ht="15.75" customHeight="1" thickTop="1" x14ac:dyDescent="0.25">
      <c r="A2" s="242" t="s">
        <v>335</v>
      </c>
      <c r="B2" s="243"/>
      <c r="C2" s="243"/>
      <c r="D2" s="243"/>
      <c r="E2" s="243"/>
      <c r="F2" s="243"/>
      <c r="G2" s="244"/>
    </row>
    <row r="3" spans="1:9" ht="16.5" thickBot="1" x14ac:dyDescent="0.3">
      <c r="A3" s="239" t="s">
        <v>336</v>
      </c>
      <c r="B3" s="240"/>
      <c r="C3" s="240"/>
      <c r="D3" s="240"/>
      <c r="E3" s="240"/>
      <c r="F3" s="240"/>
      <c r="G3" s="241"/>
    </row>
    <row r="4" spans="1:9" ht="15" customHeight="1" thickTop="1" x14ac:dyDescent="0.25">
      <c r="A4" s="257" t="s">
        <v>332</v>
      </c>
      <c r="B4" s="257"/>
      <c r="C4" s="257"/>
      <c r="D4" s="257"/>
      <c r="E4" s="257"/>
      <c r="F4" s="257"/>
      <c r="G4" s="257"/>
    </row>
    <row r="5" spans="1:9" x14ac:dyDescent="0.25">
      <c r="A5" s="257"/>
      <c r="B5" s="257"/>
      <c r="C5" s="257"/>
      <c r="D5" s="257"/>
      <c r="E5" s="257"/>
      <c r="F5" s="257"/>
      <c r="G5" s="257"/>
    </row>
    <row r="6" spans="1:9" ht="15.75" customHeight="1" x14ac:dyDescent="0.25">
      <c r="A6" s="257"/>
      <c r="B6" s="257"/>
      <c r="C6" s="257"/>
      <c r="D6" s="257"/>
      <c r="E6" s="257"/>
      <c r="F6" s="257"/>
      <c r="G6" s="257"/>
    </row>
    <row r="7" spans="1:9" ht="15.75" thickBot="1" x14ac:dyDescent="0.3">
      <c r="A7" s="119"/>
      <c r="B7" s="120"/>
      <c r="C7" s="120"/>
      <c r="D7" s="120"/>
      <c r="E7" s="120"/>
      <c r="F7" s="120"/>
      <c r="G7" s="120"/>
    </row>
    <row r="8" spans="1:9" ht="16.5" customHeight="1" thickBot="1" x14ac:dyDescent="0.3">
      <c r="A8" s="121"/>
      <c r="B8" s="122"/>
      <c r="C8" s="122"/>
      <c r="D8" s="258" t="s">
        <v>263</v>
      </c>
      <c r="E8" s="259"/>
      <c r="F8" s="259"/>
      <c r="G8" s="260"/>
    </row>
    <row r="9" spans="1:9" ht="29.25" thickBot="1" x14ac:dyDescent="0.3">
      <c r="A9" s="123" t="s">
        <v>257</v>
      </c>
      <c r="B9" s="124" t="s">
        <v>7</v>
      </c>
      <c r="C9" s="147" t="s">
        <v>258</v>
      </c>
      <c r="D9" s="220" t="s">
        <v>275</v>
      </c>
      <c r="E9" s="221" t="s">
        <v>201</v>
      </c>
      <c r="F9" s="221" t="s">
        <v>264</v>
      </c>
      <c r="G9" s="222" t="s">
        <v>265</v>
      </c>
    </row>
    <row r="10" spans="1:9" x14ac:dyDescent="0.25">
      <c r="A10" s="133" t="s">
        <v>31</v>
      </c>
      <c r="B10" s="134">
        <v>831</v>
      </c>
      <c r="C10" s="135" t="s">
        <v>41</v>
      </c>
      <c r="D10" s="148">
        <f>INDEX(CentralSchoolServicesBlock!$Y:$Y,MATCH($B10,CentralSchoolServicesBlock!$B:$B,0))</f>
        <v>27.457550350520656</v>
      </c>
      <c r="E10" s="180">
        <f>INDEX(CentralSchoolServicesBlock!$D:$D,MATCH($B10,CentralSchoolServicesBlock!$B:$B,0))</f>
        <v>37588</v>
      </c>
      <c r="F10" s="139">
        <f>INDEX(CentralSchoolServicesBlock!$AB:$AB,MATCH($B10,CentralSchoolServicesBlock!$B:$B,0))</f>
        <v>2870000</v>
      </c>
      <c r="G10" s="145">
        <f>INDEX(CentralSchoolServicesBlock!$AC:$AC,MATCH($B10,CentralSchoolServicesBlock!$B:$B,0))</f>
        <v>3902074.4025753704</v>
      </c>
      <c r="I10" s="141"/>
    </row>
    <row r="11" spans="1:9" x14ac:dyDescent="0.25">
      <c r="A11" s="136" t="s">
        <v>31</v>
      </c>
      <c r="B11" s="66">
        <v>830</v>
      </c>
      <c r="C11" s="67" t="s">
        <v>42</v>
      </c>
      <c r="D11" s="149">
        <f>INDEX(CentralSchoolServicesBlock!$Y:$Y,MATCH($B11,CentralSchoolServicesBlock!$B:$B,0))</f>
        <v>28.61226382623131</v>
      </c>
      <c r="E11" s="180">
        <f>INDEX(CentralSchoolServicesBlock!$D:$D,MATCH($B11,CentralSchoolServicesBlock!$B:$B,0))</f>
        <v>96464</v>
      </c>
      <c r="F11" s="142">
        <f>INDEX(CentralSchoolServicesBlock!$AB:$AB,MATCH($B11,CentralSchoolServicesBlock!$B:$B,0))</f>
        <v>1737000</v>
      </c>
      <c r="G11" s="140">
        <f>INDEX(CentralSchoolServicesBlock!$AC:$AC,MATCH($B11,CentralSchoolServicesBlock!$B:$B,0))</f>
        <v>4497053.4177335771</v>
      </c>
    </row>
    <row r="12" spans="1:9" x14ac:dyDescent="0.25">
      <c r="A12" s="136" t="s">
        <v>31</v>
      </c>
      <c r="B12" s="66">
        <v>856</v>
      </c>
      <c r="C12" s="67" t="s">
        <v>43</v>
      </c>
      <c r="D12" s="149">
        <f>INDEX(CentralSchoolServicesBlock!$Y:$Y,MATCH($B12,CentralSchoolServicesBlock!$B:$B,0))</f>
        <v>32.831858288685694</v>
      </c>
      <c r="E12" s="180">
        <f>INDEX(CentralSchoolServicesBlock!$D:$D,MATCH($B12,CentralSchoolServicesBlock!$B:$B,0))</f>
        <v>49919</v>
      </c>
      <c r="F12" s="142">
        <f>INDEX(CentralSchoolServicesBlock!$AB:$AB,MATCH($B12,CentralSchoolServicesBlock!$B:$B,0))</f>
        <v>189000</v>
      </c>
      <c r="G12" s="140">
        <f>INDEX(CentralSchoolServicesBlock!$AC:$AC,MATCH($B12,CentralSchoolServicesBlock!$B:$B,0))</f>
        <v>1827933.5339129011</v>
      </c>
    </row>
    <row r="13" spans="1:9" x14ac:dyDescent="0.25">
      <c r="A13" s="136" t="s">
        <v>31</v>
      </c>
      <c r="B13" s="66">
        <v>855</v>
      </c>
      <c r="C13" s="67" t="s">
        <v>44</v>
      </c>
      <c r="D13" s="149">
        <f>INDEX(CentralSchoolServicesBlock!$Y:$Y,MATCH($B13,CentralSchoolServicesBlock!$B:$B,0))</f>
        <v>26.179512953599918</v>
      </c>
      <c r="E13" s="180">
        <f>INDEX(CentralSchoolServicesBlock!$D:$D,MATCH($B13,CentralSchoolServicesBlock!$B:$B,0))</f>
        <v>88759</v>
      </c>
      <c r="F13" s="142">
        <f>INDEX(CentralSchoolServicesBlock!$AB:$AB,MATCH($B13,CentralSchoolServicesBlock!$B:$B,0))</f>
        <v>923000</v>
      </c>
      <c r="G13" s="140">
        <f>INDEX(CentralSchoolServicesBlock!$AC:$AC,MATCH($B13,CentralSchoolServicesBlock!$B:$B,0))</f>
        <v>3246667.3902485752</v>
      </c>
    </row>
    <row r="14" spans="1:9" x14ac:dyDescent="0.25">
      <c r="A14" s="136" t="s">
        <v>31</v>
      </c>
      <c r="B14" s="66">
        <v>925</v>
      </c>
      <c r="C14" s="67" t="s">
        <v>45</v>
      </c>
      <c r="D14" s="149">
        <f>INDEX(CentralSchoolServicesBlock!$Y:$Y,MATCH($B14,CentralSchoolServicesBlock!$B:$B,0))</f>
        <v>30.467964153341271</v>
      </c>
      <c r="E14" s="180">
        <f>INDEX(CentralSchoolServicesBlock!$D:$D,MATCH($B14,CentralSchoolServicesBlock!$B:$B,0))</f>
        <v>93550</v>
      </c>
      <c r="F14" s="142">
        <f>INDEX(CentralSchoolServicesBlock!$AB:$AB,MATCH($B14,CentralSchoolServicesBlock!$B:$B,0))</f>
        <v>2858750</v>
      </c>
      <c r="G14" s="140">
        <f>INDEX(CentralSchoolServicesBlock!$AC:$AC,MATCH($B14,CentralSchoolServicesBlock!$B:$B,0))</f>
        <v>5709028.0465450753</v>
      </c>
    </row>
    <row r="15" spans="1:9" x14ac:dyDescent="0.25">
      <c r="A15" s="136" t="s">
        <v>31</v>
      </c>
      <c r="B15" s="66">
        <v>928</v>
      </c>
      <c r="C15" s="67" t="s">
        <v>46</v>
      </c>
      <c r="D15" s="149">
        <f>INDEX(CentralSchoolServicesBlock!$Y:$Y,MATCH($B15,CentralSchoolServicesBlock!$B:$B,0))</f>
        <v>30.590387221048445</v>
      </c>
      <c r="E15" s="180">
        <f>INDEX(CentralSchoolServicesBlock!$D:$D,MATCH($B15,CentralSchoolServicesBlock!$B:$B,0))</f>
        <v>103206</v>
      </c>
      <c r="F15" s="142">
        <f>INDEX(CentralSchoolServicesBlock!$AB:$AB,MATCH($B15,CentralSchoolServicesBlock!$B:$B,0))</f>
        <v>7777317</v>
      </c>
      <c r="G15" s="140">
        <f>INDEX(CentralSchoolServicesBlock!$AC:$AC,MATCH($B15,CentralSchoolServicesBlock!$B:$B,0))</f>
        <v>10934428.503535526</v>
      </c>
    </row>
    <row r="16" spans="1:9" x14ac:dyDescent="0.25">
      <c r="A16" s="136" t="s">
        <v>31</v>
      </c>
      <c r="B16" s="66">
        <v>892</v>
      </c>
      <c r="C16" s="67" t="s">
        <v>47</v>
      </c>
      <c r="D16" s="149">
        <f>INDEX(CentralSchoolServicesBlock!$Y:$Y,MATCH($B16,CentralSchoolServicesBlock!$B:$B,0))</f>
        <v>36.964476292117695</v>
      </c>
      <c r="E16" s="180">
        <f>INDEX(CentralSchoolServicesBlock!$D:$D,MATCH($B16,CentralSchoolServicesBlock!$B:$B,0))</f>
        <v>39354</v>
      </c>
      <c r="F16" s="142">
        <f>INDEX(CentralSchoolServicesBlock!$AB:$AB,MATCH($B16,CentralSchoolServicesBlock!$B:$B,0))</f>
        <v>5598935</v>
      </c>
      <c r="G16" s="140">
        <f>INDEX(CentralSchoolServicesBlock!$AC:$AC,MATCH($B16,CentralSchoolServicesBlock!$B:$B,0))</f>
        <v>7053635</v>
      </c>
    </row>
    <row r="17" spans="1:7" x14ac:dyDescent="0.25">
      <c r="A17" s="136" t="s">
        <v>31</v>
      </c>
      <c r="B17" s="66">
        <v>891</v>
      </c>
      <c r="C17" s="67" t="s">
        <v>48</v>
      </c>
      <c r="D17" s="149">
        <f>INDEX(CentralSchoolServicesBlock!$Y:$Y,MATCH($B17,CentralSchoolServicesBlock!$B:$B,0))</f>
        <v>27.681500222946777</v>
      </c>
      <c r="E17" s="180">
        <f>INDEX(CentralSchoolServicesBlock!$D:$D,MATCH($B17,CentralSchoolServicesBlock!$B:$B,0))</f>
        <v>104824</v>
      </c>
      <c r="F17" s="142">
        <f>INDEX(CentralSchoolServicesBlock!$AB:$AB,MATCH($B17,CentralSchoolServicesBlock!$B:$B,0))</f>
        <v>3699538</v>
      </c>
      <c r="G17" s="140">
        <f>INDEX(CentralSchoolServicesBlock!$AC:$AC,MATCH($B17,CentralSchoolServicesBlock!$B:$B,0))</f>
        <v>6601223.5793701727</v>
      </c>
    </row>
    <row r="18" spans="1:7" x14ac:dyDescent="0.25">
      <c r="A18" s="136" t="s">
        <v>31</v>
      </c>
      <c r="B18" s="66">
        <v>857</v>
      </c>
      <c r="C18" s="67" t="s">
        <v>49</v>
      </c>
      <c r="D18" s="149">
        <f>INDEX(CentralSchoolServicesBlock!$Y:$Y,MATCH($B18,CentralSchoolServicesBlock!$B:$B,0))</f>
        <v>30.694102029205386</v>
      </c>
      <c r="E18" s="180">
        <f>INDEX(CentralSchoolServicesBlock!$D:$D,MATCH($B18,CentralSchoolServicesBlock!$B:$B,0))</f>
        <v>5273</v>
      </c>
      <c r="F18" s="142">
        <f>INDEX(CentralSchoolServicesBlock!$AB:$AB,MATCH($B18,CentralSchoolServicesBlock!$B:$B,0))</f>
        <v>0</v>
      </c>
      <c r="G18" s="140">
        <f>INDEX(CentralSchoolServicesBlock!$AC:$AC,MATCH($B18,CentralSchoolServicesBlock!$B:$B,0))</f>
        <v>161850</v>
      </c>
    </row>
    <row r="19" spans="1:7" x14ac:dyDescent="0.25">
      <c r="A19" s="136" t="s">
        <v>32</v>
      </c>
      <c r="B19" s="66">
        <v>822</v>
      </c>
      <c r="C19" s="67" t="s">
        <v>190</v>
      </c>
      <c r="D19" s="149">
        <f>INDEX(CentralSchoolServicesBlock!$Y:$Y,MATCH($B19,CentralSchoolServicesBlock!$B:$B,0))</f>
        <v>24.40942493568528</v>
      </c>
      <c r="E19" s="180">
        <f>INDEX(CentralSchoolServicesBlock!$D:$D,MATCH($B19,CentralSchoolServicesBlock!$B:$B,0))</f>
        <v>24404</v>
      </c>
      <c r="F19" s="142">
        <f>INDEX(CentralSchoolServicesBlock!$AB:$AB,MATCH($B19,CentralSchoolServicesBlock!$B:$B,0))</f>
        <v>2851499.9999999995</v>
      </c>
      <c r="G19" s="140">
        <f>INDEX(CentralSchoolServicesBlock!$AC:$AC,MATCH($B19,CentralSchoolServicesBlock!$B:$B,0))</f>
        <v>3447187.6061304631</v>
      </c>
    </row>
    <row r="20" spans="1:7" x14ac:dyDescent="0.25">
      <c r="A20" s="136" t="s">
        <v>32</v>
      </c>
      <c r="B20" s="66">
        <v>873</v>
      </c>
      <c r="C20" s="67" t="s">
        <v>50</v>
      </c>
      <c r="D20" s="149">
        <f>INDEX(CentralSchoolServicesBlock!$Y:$Y,MATCH($B20,CentralSchoolServicesBlock!$B:$B,0))</f>
        <v>28.522336581834306</v>
      </c>
      <c r="E20" s="180">
        <f>INDEX(CentralSchoolServicesBlock!$D:$D,MATCH($B20,CentralSchoolServicesBlock!$B:$B,0))</f>
        <v>78331</v>
      </c>
      <c r="F20" s="142">
        <f>INDEX(CentralSchoolServicesBlock!$AB:$AB,MATCH($B20,CentralSchoolServicesBlock!$B:$B,0))</f>
        <v>5770000</v>
      </c>
      <c r="G20" s="140">
        <f>INDEX(CentralSchoolServicesBlock!$AC:$AC,MATCH($B20,CentralSchoolServicesBlock!$B:$B,0))</f>
        <v>8004183.146791663</v>
      </c>
    </row>
    <row r="21" spans="1:7" x14ac:dyDescent="0.25">
      <c r="A21" s="136" t="s">
        <v>32</v>
      </c>
      <c r="B21" s="66">
        <v>823</v>
      </c>
      <c r="C21" s="67" t="s">
        <v>51</v>
      </c>
      <c r="D21" s="149">
        <f>INDEX(CentralSchoolServicesBlock!$Y:$Y,MATCH($B21,CentralSchoolServicesBlock!$B:$B,0))</f>
        <v>32.205193054885278</v>
      </c>
      <c r="E21" s="180">
        <f>INDEX(CentralSchoolServicesBlock!$D:$D,MATCH($B21,CentralSchoolServicesBlock!$B:$B,0))</f>
        <v>37541</v>
      </c>
      <c r="F21" s="142">
        <f>INDEX(CentralSchoolServicesBlock!$AB:$AB,MATCH($B21,CentralSchoolServicesBlock!$B:$B,0))</f>
        <v>0</v>
      </c>
      <c r="G21" s="140">
        <f>INDEX(CentralSchoolServicesBlock!$AC:$AC,MATCH($B21,CentralSchoolServicesBlock!$B:$B,0))</f>
        <v>1209015.1524734483</v>
      </c>
    </row>
    <row r="22" spans="1:7" x14ac:dyDescent="0.25">
      <c r="A22" s="136" t="s">
        <v>32</v>
      </c>
      <c r="B22" s="66">
        <v>881</v>
      </c>
      <c r="C22" s="67" t="s">
        <v>52</v>
      </c>
      <c r="D22" s="149">
        <f>INDEX(CentralSchoolServicesBlock!$Y:$Y,MATCH($B22,CentralSchoolServicesBlock!$B:$B,0))</f>
        <v>38.045679359206112</v>
      </c>
      <c r="E22" s="180">
        <f>INDEX(CentralSchoolServicesBlock!$D:$D,MATCH($B22,CentralSchoolServicesBlock!$B:$B,0))</f>
        <v>188641</v>
      </c>
      <c r="F22" s="142">
        <f>INDEX(CentralSchoolServicesBlock!$AB:$AB,MATCH($B22,CentralSchoolServicesBlock!$B:$B,0))</f>
        <v>5005000</v>
      </c>
      <c r="G22" s="140">
        <f>INDEX(CentralSchoolServicesBlock!$AC:$AC,MATCH($B22,CentralSchoolServicesBlock!$B:$B,0))</f>
        <v>12181975</v>
      </c>
    </row>
    <row r="23" spans="1:7" x14ac:dyDescent="0.25">
      <c r="A23" s="136" t="s">
        <v>32</v>
      </c>
      <c r="B23" s="66">
        <v>919</v>
      </c>
      <c r="C23" s="67" t="s">
        <v>53</v>
      </c>
      <c r="D23" s="149">
        <f>INDEX(CentralSchoolServicesBlock!$Y:$Y,MATCH($B23,CentralSchoolServicesBlock!$B:$B,0))</f>
        <v>34.639913627931023</v>
      </c>
      <c r="E23" s="180">
        <f>INDEX(CentralSchoolServicesBlock!$D:$D,MATCH($B23,CentralSchoolServicesBlock!$B:$B,0))</f>
        <v>164405</v>
      </c>
      <c r="F23" s="142">
        <f>INDEX(CentralSchoolServicesBlock!$AB:$AB,MATCH($B23,CentralSchoolServicesBlock!$B:$B,0))</f>
        <v>0</v>
      </c>
      <c r="G23" s="140">
        <f>INDEX(CentralSchoolServicesBlock!$AC:$AC,MATCH($B23,CentralSchoolServicesBlock!$B:$B,0))</f>
        <v>5694975</v>
      </c>
    </row>
    <row r="24" spans="1:7" x14ac:dyDescent="0.25">
      <c r="A24" s="136" t="s">
        <v>32</v>
      </c>
      <c r="B24" s="66">
        <v>821</v>
      </c>
      <c r="C24" s="67" t="s">
        <v>54</v>
      </c>
      <c r="D24" s="149">
        <f>INDEX(CentralSchoolServicesBlock!$Y:$Y,MATCH($B24,CentralSchoolServicesBlock!$B:$B,0))</f>
        <v>34.217908556045778</v>
      </c>
      <c r="E24" s="180">
        <f>INDEX(CentralSchoolServicesBlock!$D:$D,MATCH($B24,CentralSchoolServicesBlock!$B:$B,0))</f>
        <v>36041</v>
      </c>
      <c r="F24" s="142">
        <f>INDEX(CentralSchoolServicesBlock!$AB:$AB,MATCH($B24,CentralSchoolServicesBlock!$B:$B,0))</f>
        <v>196467</v>
      </c>
      <c r="G24" s="140">
        <f>INDEX(CentralSchoolServicesBlock!$AC:$AC,MATCH($B24,CentralSchoolServicesBlock!$B:$B,0))</f>
        <v>1429714.6422684458</v>
      </c>
    </row>
    <row r="25" spans="1:7" x14ac:dyDescent="0.25">
      <c r="A25" s="136" t="s">
        <v>32</v>
      </c>
      <c r="B25" s="66">
        <v>926</v>
      </c>
      <c r="C25" s="67" t="s">
        <v>55</v>
      </c>
      <c r="D25" s="149">
        <f>INDEX(CentralSchoolServicesBlock!$Y:$Y,MATCH($B25,CentralSchoolServicesBlock!$B:$B,0))</f>
        <v>29.027365554531052</v>
      </c>
      <c r="E25" s="180">
        <f>INDEX(CentralSchoolServicesBlock!$D:$D,MATCH($B25,CentralSchoolServicesBlock!$B:$B,0))</f>
        <v>103385</v>
      </c>
      <c r="F25" s="142">
        <f>INDEX(CentralSchoolServicesBlock!$AB:$AB,MATCH($B25,CentralSchoolServicesBlock!$B:$B,0))</f>
        <v>240000</v>
      </c>
      <c r="G25" s="140">
        <f>INDEX(CentralSchoolServicesBlock!$AC:$AC,MATCH($B25,CentralSchoolServicesBlock!$B:$B,0))</f>
        <v>3240994.1878551929</v>
      </c>
    </row>
    <row r="26" spans="1:7" x14ac:dyDescent="0.25">
      <c r="A26" s="136" t="s">
        <v>32</v>
      </c>
      <c r="B26" s="66">
        <v>874</v>
      </c>
      <c r="C26" s="67" t="s">
        <v>56</v>
      </c>
      <c r="D26" s="149">
        <f>INDEX(CentralSchoolServicesBlock!$Y:$Y,MATCH($B26,CentralSchoolServicesBlock!$B:$B,0))</f>
        <v>34.006242886333581</v>
      </c>
      <c r="E26" s="180">
        <f>INDEX(CentralSchoolServicesBlock!$D:$D,MATCH($B26,CentralSchoolServicesBlock!$B:$B,0))</f>
        <v>32462</v>
      </c>
      <c r="F26" s="142">
        <f>INDEX(CentralSchoolServicesBlock!$AB:$AB,MATCH($B26,CentralSchoolServicesBlock!$B:$B,0))</f>
        <v>321493.76000000001</v>
      </c>
      <c r="G26" s="140">
        <f>INDEX(CentralSchoolServicesBlock!$AC:$AC,MATCH($B26,CentralSchoolServicesBlock!$B:$B,0))</f>
        <v>1425404.4165761608</v>
      </c>
    </row>
    <row r="27" spans="1:7" x14ac:dyDescent="0.25">
      <c r="A27" s="136" t="s">
        <v>32</v>
      </c>
      <c r="B27" s="66">
        <v>882</v>
      </c>
      <c r="C27" s="67" t="s">
        <v>57</v>
      </c>
      <c r="D27" s="149">
        <f>INDEX(CentralSchoolServicesBlock!$Y:$Y,MATCH($B27,CentralSchoolServicesBlock!$B:$B,0))</f>
        <v>32.424352513012217</v>
      </c>
      <c r="E27" s="180">
        <f>INDEX(CentralSchoolServicesBlock!$D:$D,MATCH($B27,CentralSchoolServicesBlock!$B:$B,0))</f>
        <v>25341</v>
      </c>
      <c r="F27" s="142">
        <f>INDEX(CentralSchoolServicesBlock!$AB:$AB,MATCH($B27,CentralSchoolServicesBlock!$B:$B,0))</f>
        <v>904888</v>
      </c>
      <c r="G27" s="140">
        <f>INDEX(CentralSchoolServicesBlock!$AC:$AC,MATCH($B27,CentralSchoolServicesBlock!$B:$B,0))</f>
        <v>1726553.5170322426</v>
      </c>
    </row>
    <row r="28" spans="1:7" x14ac:dyDescent="0.25">
      <c r="A28" s="136" t="s">
        <v>32</v>
      </c>
      <c r="B28" s="66">
        <v>935</v>
      </c>
      <c r="C28" s="67" t="s">
        <v>58</v>
      </c>
      <c r="D28" s="149">
        <f>INDEX(CentralSchoolServicesBlock!$Y:$Y,MATCH($B28,CentralSchoolServicesBlock!$B:$B,0))</f>
        <v>23.388757732537648</v>
      </c>
      <c r="E28" s="180">
        <f>INDEX(CentralSchoolServicesBlock!$D:$D,MATCH($B28,CentralSchoolServicesBlock!$B:$B,0))</f>
        <v>91008</v>
      </c>
      <c r="F28" s="142">
        <f>INDEX(CentralSchoolServicesBlock!$AB:$AB,MATCH($B28,CentralSchoolServicesBlock!$B:$B,0))</f>
        <v>6620387</v>
      </c>
      <c r="G28" s="140">
        <f>INDEX(CentralSchoolServicesBlock!$AC:$AC,MATCH($B28,CentralSchoolServicesBlock!$B:$B,0))</f>
        <v>8748951.0637227856</v>
      </c>
    </row>
    <row r="29" spans="1:7" x14ac:dyDescent="0.25">
      <c r="A29" s="136" t="s">
        <v>32</v>
      </c>
      <c r="B29" s="66">
        <v>883</v>
      </c>
      <c r="C29" s="67" t="s">
        <v>59</v>
      </c>
      <c r="D29" s="149">
        <f>INDEX(CentralSchoolServicesBlock!$Y:$Y,MATCH($B29,CentralSchoolServicesBlock!$B:$B,0))</f>
        <v>29.052757230025477</v>
      </c>
      <c r="E29" s="180">
        <f>INDEX(CentralSchoolServicesBlock!$D:$D,MATCH($B29,CentralSchoolServicesBlock!$B:$B,0))</f>
        <v>25409</v>
      </c>
      <c r="F29" s="142">
        <f>INDEX(CentralSchoolServicesBlock!$AB:$AB,MATCH($B29,CentralSchoolServicesBlock!$B:$B,0))</f>
        <v>1278000</v>
      </c>
      <c r="G29" s="140">
        <f>INDEX(CentralSchoolServicesBlock!$AC:$AC,MATCH($B29,CentralSchoolServicesBlock!$B:$B,0))</f>
        <v>2016201.5084577175</v>
      </c>
    </row>
    <row r="30" spans="1:7" x14ac:dyDescent="0.25">
      <c r="A30" s="136" t="s">
        <v>33</v>
      </c>
      <c r="B30" s="66">
        <v>202</v>
      </c>
      <c r="C30" s="67" t="s">
        <v>60</v>
      </c>
      <c r="D30" s="149">
        <f>INDEX(CentralSchoolServicesBlock!$Y:$Y,MATCH($B30,CentralSchoolServicesBlock!$B:$B,0))</f>
        <v>37.753910325861035</v>
      </c>
      <c r="E30" s="180">
        <f>INDEX(CentralSchoolServicesBlock!$D:$D,MATCH($B30,CentralSchoolServicesBlock!$B:$B,0))</f>
        <v>19037</v>
      </c>
      <c r="F30" s="142">
        <f>INDEX(CentralSchoolServicesBlock!$AB:$AB,MATCH($B30,CentralSchoolServicesBlock!$B:$B,0))</f>
        <v>708000</v>
      </c>
      <c r="G30" s="140">
        <f>INDEX(CentralSchoolServicesBlock!$AC:$AC,MATCH($B30,CentralSchoolServicesBlock!$B:$B,0))</f>
        <v>1426721.1908734166</v>
      </c>
    </row>
    <row r="31" spans="1:7" x14ac:dyDescent="0.25">
      <c r="A31" s="136" t="s">
        <v>33</v>
      </c>
      <c r="B31" s="66">
        <v>204</v>
      </c>
      <c r="C31" s="67" t="s">
        <v>61</v>
      </c>
      <c r="D31" s="149">
        <f>INDEX(CentralSchoolServicesBlock!$Y:$Y,MATCH($B31,CentralSchoolServicesBlock!$B:$B,0))</f>
        <v>35.485875699767583</v>
      </c>
      <c r="E31" s="180">
        <f>INDEX(CentralSchoolServicesBlock!$D:$D,MATCH($B31,CentralSchoolServicesBlock!$B:$B,0))</f>
        <v>29919</v>
      </c>
      <c r="F31" s="142">
        <f>INDEX(CentralSchoolServicesBlock!$AB:$AB,MATCH($B31,CentralSchoolServicesBlock!$B:$B,0))</f>
        <v>961000</v>
      </c>
      <c r="G31" s="140">
        <f>INDEX(CentralSchoolServicesBlock!$AC:$AC,MATCH($B31,CentralSchoolServicesBlock!$B:$B,0))</f>
        <v>2022701.9150613463</v>
      </c>
    </row>
    <row r="32" spans="1:7" x14ac:dyDescent="0.25">
      <c r="A32" s="136" t="s">
        <v>33</v>
      </c>
      <c r="B32" s="66">
        <v>205</v>
      </c>
      <c r="C32" s="67" t="s">
        <v>62</v>
      </c>
      <c r="D32" s="149">
        <f>INDEX(CentralSchoolServicesBlock!$Y:$Y,MATCH($B32,CentralSchoolServicesBlock!$B:$B,0))</f>
        <v>64.892033099782566</v>
      </c>
      <c r="E32" s="180">
        <f>INDEX(CentralSchoolServicesBlock!$D:$D,MATCH($B32,CentralSchoolServicesBlock!$B:$B,0))</f>
        <v>16556</v>
      </c>
      <c r="F32" s="142">
        <f>INDEX(CentralSchoolServicesBlock!$AB:$AB,MATCH($B32,CentralSchoolServicesBlock!$B:$B,0))</f>
        <v>3348101</v>
      </c>
      <c r="G32" s="140">
        <f>INDEX(CentralSchoolServicesBlock!$AC:$AC,MATCH($B32,CentralSchoolServicesBlock!$B:$B,0))</f>
        <v>4422453.5</v>
      </c>
    </row>
    <row r="33" spans="1:7" x14ac:dyDescent="0.25">
      <c r="A33" s="136" t="s">
        <v>33</v>
      </c>
      <c r="B33" s="66">
        <v>309</v>
      </c>
      <c r="C33" s="67" t="s">
        <v>63</v>
      </c>
      <c r="D33" s="149">
        <f>INDEX(CentralSchoolServicesBlock!$Y:$Y,MATCH($B33,CentralSchoolServicesBlock!$B:$B,0))</f>
        <v>91.629479820627793</v>
      </c>
      <c r="E33" s="180">
        <f>INDEX(CentralSchoolServicesBlock!$D:$D,MATCH($B33,CentralSchoolServicesBlock!$B:$B,0))</f>
        <v>33450</v>
      </c>
      <c r="F33" s="142">
        <f>INDEX(CentralSchoolServicesBlock!$AB:$AB,MATCH($B33,CentralSchoolServicesBlock!$B:$B,0))</f>
        <v>0</v>
      </c>
      <c r="G33" s="140">
        <f>INDEX(CentralSchoolServicesBlock!$AC:$AC,MATCH($B33,CentralSchoolServicesBlock!$B:$B,0))</f>
        <v>3065006.0999999996</v>
      </c>
    </row>
    <row r="34" spans="1:7" x14ac:dyDescent="0.25">
      <c r="A34" s="136" t="s">
        <v>33</v>
      </c>
      <c r="B34" s="66">
        <v>206</v>
      </c>
      <c r="C34" s="67" t="s">
        <v>64</v>
      </c>
      <c r="D34" s="149">
        <f>INDEX(CentralSchoolServicesBlock!$Y:$Y,MATCH($B34,CentralSchoolServicesBlock!$B:$B,0))</f>
        <v>47.531880852665758</v>
      </c>
      <c r="E34" s="180">
        <f>INDEX(CentralSchoolServicesBlock!$D:$D,MATCH($B34,CentralSchoolServicesBlock!$B:$B,0))</f>
        <v>21251</v>
      </c>
      <c r="F34" s="142">
        <f>INDEX(CentralSchoolServicesBlock!$AB:$AB,MATCH($B34,CentralSchoolServicesBlock!$B:$B,0))</f>
        <v>824000.00000000012</v>
      </c>
      <c r="G34" s="140">
        <f>INDEX(CentralSchoolServicesBlock!$AC:$AC,MATCH($B34,CentralSchoolServicesBlock!$B:$B,0))</f>
        <v>1834100</v>
      </c>
    </row>
    <row r="35" spans="1:7" x14ac:dyDescent="0.25">
      <c r="A35" s="136" t="s">
        <v>33</v>
      </c>
      <c r="B35" s="66">
        <v>207</v>
      </c>
      <c r="C35" s="67" t="s">
        <v>65</v>
      </c>
      <c r="D35" s="149">
        <f>INDEX(CentralSchoolServicesBlock!$Y:$Y,MATCH($B35,CentralSchoolServicesBlock!$B:$B,0))</f>
        <v>47.617102396514156</v>
      </c>
      <c r="E35" s="180">
        <f>INDEX(CentralSchoolServicesBlock!$D:$D,MATCH($B35,CentralSchoolServicesBlock!$B:$B,0))</f>
        <v>11016</v>
      </c>
      <c r="F35" s="142">
        <f>INDEX(CentralSchoolServicesBlock!$AB:$AB,MATCH($B35,CentralSchoolServicesBlock!$B:$B,0))</f>
        <v>442000</v>
      </c>
      <c r="G35" s="140">
        <f>INDEX(CentralSchoolServicesBlock!$AC:$AC,MATCH($B35,CentralSchoolServicesBlock!$B:$B,0))</f>
        <v>966549.99999999988</v>
      </c>
    </row>
    <row r="36" spans="1:7" x14ac:dyDescent="0.25">
      <c r="A36" s="136" t="s">
        <v>33</v>
      </c>
      <c r="B36" s="66">
        <v>208</v>
      </c>
      <c r="C36" s="67" t="s">
        <v>66</v>
      </c>
      <c r="D36" s="149">
        <f>INDEX(CentralSchoolServicesBlock!$Y:$Y,MATCH($B36,CentralSchoolServicesBlock!$B:$B,0))</f>
        <v>30.844422719692748</v>
      </c>
      <c r="E36" s="180">
        <f>INDEX(CentralSchoolServicesBlock!$D:$D,MATCH($B36,CentralSchoolServicesBlock!$B:$B,0))</f>
        <v>32775</v>
      </c>
      <c r="F36" s="142">
        <f>INDEX(CentralSchoolServicesBlock!$AB:$AB,MATCH($B36,CentralSchoolServicesBlock!$B:$B,0))</f>
        <v>0</v>
      </c>
      <c r="G36" s="140">
        <f>INDEX(CentralSchoolServicesBlock!$AC:$AC,MATCH($B36,CentralSchoolServicesBlock!$B:$B,0))</f>
        <v>1010925.9546379298</v>
      </c>
    </row>
    <row r="37" spans="1:7" x14ac:dyDescent="0.25">
      <c r="A37" s="136" t="s">
        <v>33</v>
      </c>
      <c r="B37" s="66">
        <v>209</v>
      </c>
      <c r="C37" s="67" t="s">
        <v>67</v>
      </c>
      <c r="D37" s="149">
        <f>INDEX(CentralSchoolServicesBlock!$Y:$Y,MATCH($B37,CentralSchoolServicesBlock!$B:$B,0))</f>
        <v>39.506121822852279</v>
      </c>
      <c r="E37" s="180">
        <f>INDEX(CentralSchoolServicesBlock!$D:$D,MATCH($B37,CentralSchoolServicesBlock!$B:$B,0))</f>
        <v>36817</v>
      </c>
      <c r="F37" s="142">
        <f>INDEX(CentralSchoolServicesBlock!$AB:$AB,MATCH($B37,CentralSchoolServicesBlock!$B:$B,0))</f>
        <v>3955886.6321206698</v>
      </c>
      <c r="G37" s="140">
        <f>INDEX(CentralSchoolServicesBlock!$AC:$AC,MATCH($B37,CentralSchoolServicesBlock!$B:$B,0))</f>
        <v>5410383.5192726217</v>
      </c>
    </row>
    <row r="38" spans="1:7" x14ac:dyDescent="0.25">
      <c r="A38" s="136" t="s">
        <v>33</v>
      </c>
      <c r="B38" s="66">
        <v>316</v>
      </c>
      <c r="C38" s="67" t="s">
        <v>68</v>
      </c>
      <c r="D38" s="149">
        <f>INDEX(CentralSchoolServicesBlock!$Y:$Y,MATCH($B38,CentralSchoolServicesBlock!$B:$B,0))</f>
        <v>34.457749737687038</v>
      </c>
      <c r="E38" s="180">
        <f>INDEX(CentralSchoolServicesBlock!$D:$D,MATCH($B38,CentralSchoolServicesBlock!$B:$B,0))</f>
        <v>53856</v>
      </c>
      <c r="F38" s="142">
        <f>INDEX(CentralSchoolServicesBlock!$AB:$AB,MATCH($B38,CentralSchoolServicesBlock!$B:$B,0))</f>
        <v>0</v>
      </c>
      <c r="G38" s="140">
        <f>INDEX(CentralSchoolServicesBlock!$AC:$AC,MATCH($B38,CentralSchoolServicesBlock!$B:$B,0))</f>
        <v>1855756.5698728731</v>
      </c>
    </row>
    <row r="39" spans="1:7" x14ac:dyDescent="0.25">
      <c r="A39" s="136" t="s">
        <v>33</v>
      </c>
      <c r="B39" s="66">
        <v>210</v>
      </c>
      <c r="C39" s="67" t="s">
        <v>69</v>
      </c>
      <c r="D39" s="149">
        <f>INDEX(CentralSchoolServicesBlock!$Y:$Y,MATCH($B39,CentralSchoolServicesBlock!$B:$B,0))</f>
        <v>44.402741989627359</v>
      </c>
      <c r="E39" s="180">
        <f>INDEX(CentralSchoolServicesBlock!$D:$D,MATCH($B39,CentralSchoolServicesBlock!$B:$B,0))</f>
        <v>36694</v>
      </c>
      <c r="F39" s="142">
        <f>INDEX(CentralSchoolServicesBlock!$AB:$AB,MATCH($B39,CentralSchoolServicesBlock!$B:$B,0))</f>
        <v>0</v>
      </c>
      <c r="G39" s="140">
        <f>INDEX(CentralSchoolServicesBlock!$AC:$AC,MATCH($B39,CentralSchoolServicesBlock!$B:$B,0))</f>
        <v>1629314.2145673863</v>
      </c>
    </row>
    <row r="40" spans="1:7" x14ac:dyDescent="0.25">
      <c r="A40" s="136" t="s">
        <v>33</v>
      </c>
      <c r="B40" s="66">
        <v>211</v>
      </c>
      <c r="C40" s="67" t="s">
        <v>70</v>
      </c>
      <c r="D40" s="149">
        <f>INDEX(CentralSchoolServicesBlock!$Y:$Y,MATCH($B40,CentralSchoolServicesBlock!$B:$B,0))</f>
        <v>54.937691357361551</v>
      </c>
      <c r="E40" s="180">
        <f>INDEX(CentralSchoolServicesBlock!$D:$D,MATCH($B40,CentralSchoolServicesBlock!$B:$B,0))</f>
        <v>37234</v>
      </c>
      <c r="F40" s="142">
        <f>INDEX(CentralSchoolServicesBlock!$AB:$AB,MATCH($B40,CentralSchoolServicesBlock!$B:$B,0))</f>
        <v>2781999.9999999995</v>
      </c>
      <c r="G40" s="140">
        <f>INDEX(CentralSchoolServicesBlock!$AC:$AC,MATCH($B40,CentralSchoolServicesBlock!$B:$B,0))</f>
        <v>4827550</v>
      </c>
    </row>
    <row r="41" spans="1:7" x14ac:dyDescent="0.25">
      <c r="A41" s="136" t="s">
        <v>33</v>
      </c>
      <c r="B41" s="66">
        <v>212</v>
      </c>
      <c r="C41" s="67" t="s">
        <v>71</v>
      </c>
      <c r="D41" s="149">
        <f>INDEX(CentralSchoolServicesBlock!$Y:$Y,MATCH($B41,CentralSchoolServicesBlock!$B:$B,0))</f>
        <v>38.497326913178554</v>
      </c>
      <c r="E41" s="180">
        <f>INDEX(CentralSchoolServicesBlock!$D:$D,MATCH($B41,CentralSchoolServicesBlock!$B:$B,0))</f>
        <v>27538</v>
      </c>
      <c r="F41" s="142">
        <f>INDEX(CentralSchoolServicesBlock!$AB:$AB,MATCH($B41,CentralSchoolServicesBlock!$B:$B,0))</f>
        <v>2129000</v>
      </c>
      <c r="G41" s="140">
        <f>INDEX(CentralSchoolServicesBlock!$AC:$AC,MATCH($B41,CentralSchoolServicesBlock!$B:$B,0))</f>
        <v>3189139.3885351112</v>
      </c>
    </row>
    <row r="42" spans="1:7" x14ac:dyDescent="0.25">
      <c r="A42" s="136" t="s">
        <v>33</v>
      </c>
      <c r="B42" s="66">
        <v>213</v>
      </c>
      <c r="C42" s="67" t="s">
        <v>72</v>
      </c>
      <c r="D42" s="149">
        <f>INDEX(CentralSchoolServicesBlock!$Y:$Y,MATCH($B42,CentralSchoolServicesBlock!$B:$B,0))</f>
        <v>50.775276693578569</v>
      </c>
      <c r="E42" s="180">
        <f>INDEX(CentralSchoolServicesBlock!$D:$D,MATCH($B42,CentralSchoolServicesBlock!$B:$B,0))</f>
        <v>18703</v>
      </c>
      <c r="F42" s="142">
        <f>INDEX(CentralSchoolServicesBlock!$AB:$AB,MATCH($B42,CentralSchoolServicesBlock!$B:$B,0))</f>
        <v>176000</v>
      </c>
      <c r="G42" s="140">
        <f>INDEX(CentralSchoolServicesBlock!$AC:$AC,MATCH($B42,CentralSchoolServicesBlock!$B:$B,0))</f>
        <v>1125650</v>
      </c>
    </row>
    <row r="43" spans="1:7" x14ac:dyDescent="0.25">
      <c r="A43" s="136" t="s">
        <v>34</v>
      </c>
      <c r="B43" s="66">
        <v>841</v>
      </c>
      <c r="C43" s="67" t="s">
        <v>73</v>
      </c>
      <c r="D43" s="149">
        <f>INDEX(CentralSchoolServicesBlock!$Y:$Y,MATCH($B43,CentralSchoolServicesBlock!$B:$B,0))</f>
        <v>32.355349197382601</v>
      </c>
      <c r="E43" s="180">
        <f>INDEX(CentralSchoolServicesBlock!$D:$D,MATCH($B43,CentralSchoolServicesBlock!$B:$B,0))</f>
        <v>14721</v>
      </c>
      <c r="F43" s="142">
        <f>INDEX(CentralSchoolServicesBlock!$AB:$AB,MATCH($B43,CentralSchoolServicesBlock!$B:$B,0))</f>
        <v>972000</v>
      </c>
      <c r="G43" s="140">
        <f>INDEX(CentralSchoolServicesBlock!$AC:$AC,MATCH($B43,CentralSchoolServicesBlock!$B:$B,0))</f>
        <v>1448303.0955346692</v>
      </c>
    </row>
    <row r="44" spans="1:7" x14ac:dyDescent="0.25">
      <c r="A44" s="136" t="s">
        <v>34</v>
      </c>
      <c r="B44" s="66">
        <v>840</v>
      </c>
      <c r="C44" s="67" t="s">
        <v>74</v>
      </c>
      <c r="D44" s="149">
        <f>INDEX(CentralSchoolServicesBlock!$Y:$Y,MATCH($B44,CentralSchoolServicesBlock!$B:$B,0))</f>
        <v>32.806264773580459</v>
      </c>
      <c r="E44" s="180">
        <f>INDEX(CentralSchoolServicesBlock!$D:$D,MATCH($B44,CentralSchoolServicesBlock!$B:$B,0))</f>
        <v>62741</v>
      </c>
      <c r="F44" s="142">
        <f>INDEX(CentralSchoolServicesBlock!$AB:$AB,MATCH($B44,CentralSchoolServicesBlock!$B:$B,0))</f>
        <v>741000</v>
      </c>
      <c r="G44" s="140">
        <f>INDEX(CentralSchoolServicesBlock!$AC:$AC,MATCH($B44,CentralSchoolServicesBlock!$B:$B,0))</f>
        <v>2799297.8581592115</v>
      </c>
    </row>
    <row r="45" spans="1:7" x14ac:dyDescent="0.25">
      <c r="A45" s="136" t="s">
        <v>34</v>
      </c>
      <c r="B45" s="66">
        <v>390</v>
      </c>
      <c r="C45" s="67" t="s">
        <v>75</v>
      </c>
      <c r="D45" s="149">
        <f>INDEX(CentralSchoolServicesBlock!$Y:$Y,MATCH($B45,CentralSchoolServicesBlock!$B:$B,0))</f>
        <v>32.756753312945975</v>
      </c>
      <c r="E45" s="180">
        <f>INDEX(CentralSchoolServicesBlock!$D:$D,MATCH($B45,CentralSchoolServicesBlock!$B:$B,0))</f>
        <v>23544</v>
      </c>
      <c r="F45" s="142">
        <f>INDEX(CentralSchoolServicesBlock!$AB:$AB,MATCH($B45,CentralSchoolServicesBlock!$B:$B,0))</f>
        <v>953000.00000000012</v>
      </c>
      <c r="G45" s="140">
        <f>INDEX(CentralSchoolServicesBlock!$AC:$AC,MATCH($B45,CentralSchoolServicesBlock!$B:$B,0))</f>
        <v>1724225</v>
      </c>
    </row>
    <row r="46" spans="1:7" x14ac:dyDescent="0.25">
      <c r="A46" s="136" t="s">
        <v>34</v>
      </c>
      <c r="B46" s="66">
        <v>805</v>
      </c>
      <c r="C46" s="67" t="s">
        <v>76</v>
      </c>
      <c r="D46" s="149">
        <f>INDEX(CentralSchoolServicesBlock!$Y:$Y,MATCH($B46,CentralSchoolServicesBlock!$B:$B,0))</f>
        <v>33.675093469754209</v>
      </c>
      <c r="E46" s="180">
        <f>INDEX(CentralSchoolServicesBlock!$D:$D,MATCH($B46,CentralSchoolServicesBlock!$B:$B,0))</f>
        <v>13283</v>
      </c>
      <c r="F46" s="142">
        <f>INDEX(CentralSchoolServicesBlock!$AB:$AB,MATCH($B46,CentralSchoolServicesBlock!$B:$B,0))</f>
        <v>465000</v>
      </c>
      <c r="G46" s="140">
        <f>INDEX(CentralSchoolServicesBlock!$AC:$AC,MATCH($B46,CentralSchoolServicesBlock!$B:$B,0))</f>
        <v>912306.26655874518</v>
      </c>
    </row>
    <row r="47" spans="1:7" x14ac:dyDescent="0.25">
      <c r="A47" s="136" t="s">
        <v>34</v>
      </c>
      <c r="B47" s="66">
        <v>806</v>
      </c>
      <c r="C47" s="67" t="s">
        <v>77</v>
      </c>
      <c r="D47" s="149">
        <f>INDEX(CentralSchoolServicesBlock!$Y:$Y,MATCH($B47,CentralSchoolServicesBlock!$B:$B,0))</f>
        <v>37.071693448702106</v>
      </c>
      <c r="E47" s="180">
        <f>INDEX(CentralSchoolServicesBlock!$D:$D,MATCH($B47,CentralSchoolServicesBlock!$B:$B,0))</f>
        <v>20225</v>
      </c>
      <c r="F47" s="142">
        <f>INDEX(CentralSchoolServicesBlock!$AB:$AB,MATCH($B47,CentralSchoolServicesBlock!$B:$B,0))</f>
        <v>372000</v>
      </c>
      <c r="G47" s="140">
        <f>INDEX(CentralSchoolServicesBlock!$AC:$AC,MATCH($B47,CentralSchoolServicesBlock!$B:$B,0))</f>
        <v>1121775</v>
      </c>
    </row>
    <row r="48" spans="1:7" x14ac:dyDescent="0.25">
      <c r="A48" s="136" t="s">
        <v>34</v>
      </c>
      <c r="B48" s="66">
        <v>391</v>
      </c>
      <c r="C48" s="67" t="s">
        <v>78</v>
      </c>
      <c r="D48" s="149">
        <f>INDEX(CentralSchoolServicesBlock!$Y:$Y,MATCH($B48,CentralSchoolServicesBlock!$B:$B,0))</f>
        <v>31.373765870005208</v>
      </c>
      <c r="E48" s="180">
        <f>INDEX(CentralSchoolServicesBlock!$D:$D,MATCH($B48,CentralSchoolServicesBlock!$B:$B,0))</f>
        <v>33539</v>
      </c>
      <c r="F48" s="142">
        <f>INDEX(CentralSchoolServicesBlock!$AB:$AB,MATCH($B48,CentralSchoolServicesBlock!$B:$B,0))</f>
        <v>523230</v>
      </c>
      <c r="G48" s="140">
        <f>INDEX(CentralSchoolServicesBlock!$AC:$AC,MATCH($B48,CentralSchoolServicesBlock!$B:$B,0))</f>
        <v>1575474.7335141047</v>
      </c>
    </row>
    <row r="49" spans="1:7" x14ac:dyDescent="0.25">
      <c r="A49" s="136" t="s">
        <v>34</v>
      </c>
      <c r="B49" s="66">
        <v>392</v>
      </c>
      <c r="C49" s="67" t="s">
        <v>79</v>
      </c>
      <c r="D49" s="149">
        <f>INDEX(CentralSchoolServicesBlock!$Y:$Y,MATCH($B49,CentralSchoolServicesBlock!$B:$B,0))</f>
        <v>28.810816438752951</v>
      </c>
      <c r="E49" s="180">
        <f>INDEX(CentralSchoolServicesBlock!$D:$D,MATCH($B49,CentralSchoolServicesBlock!$B:$B,0))</f>
        <v>26085</v>
      </c>
      <c r="F49" s="142">
        <f>INDEX(CentralSchoolServicesBlock!$AB:$AB,MATCH($B49,CentralSchoolServicesBlock!$B:$B,0))</f>
        <v>1555000</v>
      </c>
      <c r="G49" s="140">
        <f>INDEX(CentralSchoolServicesBlock!$AC:$AC,MATCH($B49,CentralSchoolServicesBlock!$B:$B,0))</f>
        <v>2306530.1468048706</v>
      </c>
    </row>
    <row r="50" spans="1:7" x14ac:dyDescent="0.25">
      <c r="A50" s="136" t="s">
        <v>34</v>
      </c>
      <c r="B50" s="66">
        <v>929</v>
      </c>
      <c r="C50" s="67" t="s">
        <v>80</v>
      </c>
      <c r="D50" s="149">
        <f>INDEX(CentralSchoolServicesBlock!$Y:$Y,MATCH($B50,CentralSchoolServicesBlock!$B:$B,0))</f>
        <v>34.122246187028189</v>
      </c>
      <c r="E50" s="180">
        <f>INDEX(CentralSchoolServicesBlock!$D:$D,MATCH($B50,CentralSchoolServicesBlock!$B:$B,0))</f>
        <v>38946</v>
      </c>
      <c r="F50" s="142">
        <f>INDEX(CentralSchoolServicesBlock!$AB:$AB,MATCH($B50,CentralSchoolServicesBlock!$B:$B,0))</f>
        <v>1829000</v>
      </c>
      <c r="G50" s="140">
        <f>INDEX(CentralSchoolServicesBlock!$AC:$AC,MATCH($B50,CentralSchoolServicesBlock!$B:$B,0))</f>
        <v>3157925</v>
      </c>
    </row>
    <row r="51" spans="1:7" x14ac:dyDescent="0.25">
      <c r="A51" s="136" t="s">
        <v>34</v>
      </c>
      <c r="B51" s="66">
        <v>807</v>
      </c>
      <c r="C51" s="67" t="s">
        <v>81</v>
      </c>
      <c r="D51" s="149">
        <f>INDEX(CentralSchoolServicesBlock!$Y:$Y,MATCH($B51,CentralSchoolServicesBlock!$B:$B,0))</f>
        <v>32.64394376529745</v>
      </c>
      <c r="E51" s="180">
        <f>INDEX(CentralSchoolServicesBlock!$D:$D,MATCH($B51,CentralSchoolServicesBlock!$B:$B,0))</f>
        <v>19162</v>
      </c>
      <c r="F51" s="142">
        <f>INDEX(CentralSchoolServicesBlock!$AB:$AB,MATCH($B51,CentralSchoolServicesBlock!$B:$B,0))</f>
        <v>211900</v>
      </c>
      <c r="G51" s="140">
        <f>INDEX(CentralSchoolServicesBlock!$AC:$AC,MATCH($B51,CentralSchoolServicesBlock!$B:$B,0))</f>
        <v>837423.25043062971</v>
      </c>
    </row>
    <row r="52" spans="1:7" x14ac:dyDescent="0.25">
      <c r="A52" s="136" t="s">
        <v>34</v>
      </c>
      <c r="B52" s="66">
        <v>393</v>
      </c>
      <c r="C52" s="67" t="s">
        <v>82</v>
      </c>
      <c r="D52" s="149">
        <f>INDEX(CentralSchoolServicesBlock!$Y:$Y,MATCH($B52,CentralSchoolServicesBlock!$B:$B,0))</f>
        <v>26.393450580495681</v>
      </c>
      <c r="E52" s="180">
        <f>INDEX(CentralSchoolServicesBlock!$D:$D,MATCH($B52,CentralSchoolServicesBlock!$B:$B,0))</f>
        <v>18918</v>
      </c>
      <c r="F52" s="142">
        <f>INDEX(CentralSchoolServicesBlock!$AB:$AB,MATCH($B52,CentralSchoolServicesBlock!$B:$B,0))</f>
        <v>2876000</v>
      </c>
      <c r="G52" s="140">
        <f>INDEX(CentralSchoolServicesBlock!$AC:$AC,MATCH($B52,CentralSchoolServicesBlock!$B:$B,0))</f>
        <v>3375311.2980818171</v>
      </c>
    </row>
    <row r="53" spans="1:7" x14ac:dyDescent="0.25">
      <c r="A53" s="136" t="s">
        <v>34</v>
      </c>
      <c r="B53" s="66">
        <v>808</v>
      </c>
      <c r="C53" s="67" t="s">
        <v>83</v>
      </c>
      <c r="D53" s="149">
        <f>INDEX(CentralSchoolServicesBlock!$Y:$Y,MATCH($B53,CentralSchoolServicesBlock!$B:$B,0))</f>
        <v>25.362558412382942</v>
      </c>
      <c r="E53" s="180">
        <f>INDEX(CentralSchoolServicesBlock!$D:$D,MATCH($B53,CentralSchoolServicesBlock!$B:$B,0))</f>
        <v>27120</v>
      </c>
      <c r="F53" s="142">
        <f>INDEX(CentralSchoolServicesBlock!$AB:$AB,MATCH($B53,CentralSchoolServicesBlock!$B:$B,0))</f>
        <v>149889</v>
      </c>
      <c r="G53" s="140">
        <f>INDEX(CentralSchoolServicesBlock!$AC:$AC,MATCH($B53,CentralSchoolServicesBlock!$B:$B,0))</f>
        <v>837721.58414382534</v>
      </c>
    </row>
    <row r="54" spans="1:7" x14ac:dyDescent="0.25">
      <c r="A54" s="136" t="s">
        <v>34</v>
      </c>
      <c r="B54" s="66">
        <v>394</v>
      </c>
      <c r="C54" s="67" t="s">
        <v>84</v>
      </c>
      <c r="D54" s="149">
        <f>INDEX(CentralSchoolServicesBlock!$Y:$Y,MATCH($B54,CentralSchoolServicesBlock!$B:$B,0))</f>
        <v>28.016083411626518</v>
      </c>
      <c r="E54" s="180">
        <f>INDEX(CentralSchoolServicesBlock!$D:$D,MATCH($B54,CentralSchoolServicesBlock!$B:$B,0))</f>
        <v>35865</v>
      </c>
      <c r="F54" s="142">
        <f>INDEX(CentralSchoolServicesBlock!$AB:$AB,MATCH($B54,CentralSchoolServicesBlock!$B:$B,0))</f>
        <v>245000</v>
      </c>
      <c r="G54" s="140">
        <f>INDEX(CentralSchoolServicesBlock!$AC:$AC,MATCH($B54,CentralSchoolServicesBlock!$B:$B,0))</f>
        <v>1249796.8315579849</v>
      </c>
    </row>
    <row r="55" spans="1:7" x14ac:dyDescent="0.25">
      <c r="A55" s="136" t="s">
        <v>35</v>
      </c>
      <c r="B55" s="66">
        <v>889</v>
      </c>
      <c r="C55" s="67" t="s">
        <v>85</v>
      </c>
      <c r="D55" s="149">
        <f>INDEX(CentralSchoolServicesBlock!$Y:$Y,MATCH($B55,CentralSchoolServicesBlock!$B:$B,0))</f>
        <v>48.35526315789474</v>
      </c>
      <c r="E55" s="180">
        <f>INDEX(CentralSchoolServicesBlock!$D:$D,MATCH($B55,CentralSchoolServicesBlock!$B:$B,0))</f>
        <v>24700</v>
      </c>
      <c r="F55" s="142">
        <f>INDEX(CentralSchoolServicesBlock!$AB:$AB,MATCH($B55,CentralSchoolServicesBlock!$B:$B,0))</f>
        <v>1441000</v>
      </c>
      <c r="G55" s="140">
        <f>INDEX(CentralSchoolServicesBlock!$AC:$AC,MATCH($B55,CentralSchoolServicesBlock!$B:$B,0))</f>
        <v>2635375</v>
      </c>
    </row>
    <row r="56" spans="1:7" x14ac:dyDescent="0.25">
      <c r="A56" s="136" t="s">
        <v>35</v>
      </c>
      <c r="B56" s="66">
        <v>890</v>
      </c>
      <c r="C56" s="67" t="s">
        <v>86</v>
      </c>
      <c r="D56" s="149">
        <f>INDEX(CentralSchoolServicesBlock!$Y:$Y,MATCH($B56,CentralSchoolServicesBlock!$B:$B,0))</f>
        <v>33.01963619309803</v>
      </c>
      <c r="E56" s="180">
        <f>INDEX(CentralSchoolServicesBlock!$D:$D,MATCH($B56,CentralSchoolServicesBlock!$B:$B,0))</f>
        <v>17792</v>
      </c>
      <c r="F56" s="142">
        <f>INDEX(CentralSchoolServicesBlock!$AB:$AB,MATCH($B56,CentralSchoolServicesBlock!$B:$B,0))</f>
        <v>1000000</v>
      </c>
      <c r="G56" s="140">
        <f>INDEX(CentralSchoolServicesBlock!$AC:$AC,MATCH($B56,CentralSchoolServicesBlock!$B:$B,0))</f>
        <v>1587485.3671476003</v>
      </c>
    </row>
    <row r="57" spans="1:7" x14ac:dyDescent="0.25">
      <c r="A57" s="136" t="s">
        <v>35</v>
      </c>
      <c r="B57" s="66">
        <v>350</v>
      </c>
      <c r="C57" s="67" t="s">
        <v>87</v>
      </c>
      <c r="D57" s="149">
        <f>INDEX(CentralSchoolServicesBlock!$Y:$Y,MATCH($B57,CentralSchoolServicesBlock!$B:$B,0))</f>
        <v>25.861035137124855</v>
      </c>
      <c r="E57" s="180">
        <f>INDEX(CentralSchoolServicesBlock!$D:$D,MATCH($B57,CentralSchoolServicesBlock!$B:$B,0))</f>
        <v>44205</v>
      </c>
      <c r="F57" s="142">
        <f>INDEX(CentralSchoolServicesBlock!$AB:$AB,MATCH($B57,CentralSchoolServicesBlock!$B:$B,0))</f>
        <v>684000</v>
      </c>
      <c r="G57" s="140">
        <f>INDEX(CentralSchoolServicesBlock!$AC:$AC,MATCH($B57,CentralSchoolServicesBlock!$B:$B,0))</f>
        <v>1827187.0582366041</v>
      </c>
    </row>
    <row r="58" spans="1:7" x14ac:dyDescent="0.25">
      <c r="A58" s="136" t="s">
        <v>35</v>
      </c>
      <c r="B58" s="66">
        <v>351</v>
      </c>
      <c r="C58" s="67" t="s">
        <v>88</v>
      </c>
      <c r="D58" s="149">
        <f>INDEX(CentralSchoolServicesBlock!$Y:$Y,MATCH($B58,CentralSchoolServicesBlock!$B:$B,0))</f>
        <v>25.285769900000179</v>
      </c>
      <c r="E58" s="180">
        <f>INDEX(CentralSchoolServicesBlock!$D:$D,MATCH($B58,CentralSchoolServicesBlock!$B:$B,0))</f>
        <v>27543</v>
      </c>
      <c r="F58" s="142">
        <f>INDEX(CentralSchoolServicesBlock!$AB:$AB,MATCH($B58,CentralSchoolServicesBlock!$B:$B,0))</f>
        <v>50804</v>
      </c>
      <c r="G58" s="140">
        <f>INDEX(CentralSchoolServicesBlock!$AC:$AC,MATCH($B58,CentralSchoolServicesBlock!$B:$B,0))</f>
        <v>747249.960355705</v>
      </c>
    </row>
    <row r="59" spans="1:7" x14ac:dyDescent="0.25">
      <c r="A59" s="136" t="s">
        <v>35</v>
      </c>
      <c r="B59" s="66">
        <v>895</v>
      </c>
      <c r="C59" s="67" t="s">
        <v>89</v>
      </c>
      <c r="D59" s="149">
        <f>INDEX(CentralSchoolServicesBlock!$Y:$Y,MATCH($B59,CentralSchoolServicesBlock!$B:$B,0))</f>
        <v>30.552765049418362</v>
      </c>
      <c r="E59" s="180">
        <f>INDEX(CentralSchoolServicesBlock!$D:$D,MATCH($B59,CentralSchoolServicesBlock!$B:$B,0))</f>
        <v>47417</v>
      </c>
      <c r="F59" s="142">
        <f>INDEX(CentralSchoolServicesBlock!$AB:$AB,MATCH($B59,CentralSchoolServicesBlock!$B:$B,0))</f>
        <v>1469000</v>
      </c>
      <c r="G59" s="140">
        <f>INDEX(CentralSchoolServicesBlock!$AC:$AC,MATCH($B59,CentralSchoolServicesBlock!$B:$B,0))</f>
        <v>2917720.4603482704</v>
      </c>
    </row>
    <row r="60" spans="1:7" x14ac:dyDescent="0.25">
      <c r="A60" s="136" t="s">
        <v>35</v>
      </c>
      <c r="B60" s="66">
        <v>896</v>
      </c>
      <c r="C60" s="67" t="s">
        <v>90</v>
      </c>
      <c r="D60" s="149">
        <f>INDEX(CentralSchoolServicesBlock!$Y:$Y,MATCH($B60,CentralSchoolServicesBlock!$B:$B,0))</f>
        <v>39.977726585063955</v>
      </c>
      <c r="E60" s="180">
        <f>INDEX(CentralSchoolServicesBlock!$D:$D,MATCH($B60,CentralSchoolServicesBlock!$B:$B,0))</f>
        <v>43626</v>
      </c>
      <c r="F60" s="142">
        <f>INDEX(CentralSchoolServicesBlock!$AB:$AB,MATCH($B60,CentralSchoolServicesBlock!$B:$B,0))</f>
        <v>1265249</v>
      </c>
      <c r="G60" s="140">
        <f>INDEX(CentralSchoolServicesBlock!$AC:$AC,MATCH($B60,CentralSchoolServicesBlock!$B:$B,0))</f>
        <v>3009317.3</v>
      </c>
    </row>
    <row r="61" spans="1:7" x14ac:dyDescent="0.25">
      <c r="A61" s="136" t="s">
        <v>35</v>
      </c>
      <c r="B61" s="66">
        <v>909</v>
      </c>
      <c r="C61" s="67" t="s">
        <v>91</v>
      </c>
      <c r="D61" s="149">
        <f>INDEX(CentralSchoolServicesBlock!$Y:$Y,MATCH($B61,CentralSchoolServicesBlock!$B:$B,0))</f>
        <v>29.747619899645684</v>
      </c>
      <c r="E61" s="180">
        <f>INDEX(CentralSchoolServicesBlock!$D:$D,MATCH($B61,CentralSchoolServicesBlock!$B:$B,0))</f>
        <v>61105</v>
      </c>
      <c r="F61" s="142">
        <f>INDEX(CentralSchoolServicesBlock!$AB:$AB,MATCH($B61,CentralSchoolServicesBlock!$B:$B,0))</f>
        <v>3128781</v>
      </c>
      <c r="G61" s="140">
        <f>INDEX(CentralSchoolServicesBlock!$AC:$AC,MATCH($B61,CentralSchoolServicesBlock!$B:$B,0))</f>
        <v>4946509.3139678501</v>
      </c>
    </row>
    <row r="62" spans="1:7" x14ac:dyDescent="0.25">
      <c r="A62" s="136" t="s">
        <v>35</v>
      </c>
      <c r="B62" s="66">
        <v>876</v>
      </c>
      <c r="C62" s="67" t="s">
        <v>92</v>
      </c>
      <c r="D62" s="149">
        <f>INDEX(CentralSchoolServicesBlock!$Y:$Y,MATCH($B62,CentralSchoolServicesBlock!$B:$B,0))</f>
        <v>35.073913776628636</v>
      </c>
      <c r="E62" s="180">
        <f>INDEX(CentralSchoolServicesBlock!$D:$D,MATCH($B62,CentralSchoolServicesBlock!$B:$B,0))</f>
        <v>17791</v>
      </c>
      <c r="F62" s="142">
        <f>INDEX(CentralSchoolServicesBlock!$AB:$AB,MATCH($B62,CentralSchoolServicesBlock!$B:$B,0))</f>
        <v>47100</v>
      </c>
      <c r="G62" s="140">
        <f>INDEX(CentralSchoolServicesBlock!$AC:$AC,MATCH($B62,CentralSchoolServicesBlock!$B:$B,0))</f>
        <v>671100.00000000012</v>
      </c>
    </row>
    <row r="63" spans="1:7" x14ac:dyDescent="0.25">
      <c r="A63" s="136" t="s">
        <v>35</v>
      </c>
      <c r="B63" s="66">
        <v>340</v>
      </c>
      <c r="C63" s="67" t="s">
        <v>93</v>
      </c>
      <c r="D63" s="149">
        <f>INDEX(CentralSchoolServicesBlock!$Y:$Y,MATCH($B63,CentralSchoolServicesBlock!$B:$B,0))</f>
        <v>40.728659868903399</v>
      </c>
      <c r="E63" s="180">
        <f>INDEX(CentralSchoolServicesBlock!$D:$D,MATCH($B63,CentralSchoolServicesBlock!$B:$B,0))</f>
        <v>17849</v>
      </c>
      <c r="F63" s="142">
        <f>INDEX(CentralSchoolServicesBlock!$AB:$AB,MATCH($B63,CentralSchoolServicesBlock!$B:$B,0))</f>
        <v>290000</v>
      </c>
      <c r="G63" s="140">
        <f>INDEX(CentralSchoolServicesBlock!$AC:$AC,MATCH($B63,CentralSchoolServicesBlock!$B:$B,0))</f>
        <v>1016965.8500000568</v>
      </c>
    </row>
    <row r="64" spans="1:7" x14ac:dyDescent="0.25">
      <c r="A64" s="136" t="s">
        <v>35</v>
      </c>
      <c r="B64" s="66">
        <v>888</v>
      </c>
      <c r="C64" s="67" t="s">
        <v>94</v>
      </c>
      <c r="D64" s="149">
        <f>INDEX(CentralSchoolServicesBlock!$Y:$Y,MATCH($B64,CentralSchoolServicesBlock!$B:$B,0))</f>
        <v>29.516827653304237</v>
      </c>
      <c r="E64" s="180">
        <f>INDEX(CentralSchoolServicesBlock!$D:$D,MATCH($B64,CentralSchoolServicesBlock!$B:$B,0))</f>
        <v>158602</v>
      </c>
      <c r="F64" s="142">
        <f>INDEX(CentralSchoolServicesBlock!$AB:$AB,MATCH($B64,CentralSchoolServicesBlock!$B:$B,0))</f>
        <v>1695000</v>
      </c>
      <c r="G64" s="140">
        <f>INDEX(CentralSchoolServicesBlock!$AC:$AC,MATCH($B64,CentralSchoolServicesBlock!$B:$B,0))</f>
        <v>6376427.8994693588</v>
      </c>
    </row>
    <row r="65" spans="1:7" x14ac:dyDescent="0.25">
      <c r="A65" s="136" t="s">
        <v>35</v>
      </c>
      <c r="B65" s="66">
        <v>341</v>
      </c>
      <c r="C65" s="67" t="s">
        <v>95</v>
      </c>
      <c r="D65" s="149">
        <f>INDEX(CentralSchoolServicesBlock!$Y:$Y,MATCH($B65,CentralSchoolServicesBlock!$B:$B,0))</f>
        <v>29.464450786515933</v>
      </c>
      <c r="E65" s="180">
        <f>INDEX(CentralSchoolServicesBlock!$D:$D,MATCH($B65,CentralSchoolServicesBlock!$B:$B,0))</f>
        <v>59525</v>
      </c>
      <c r="F65" s="142">
        <f>INDEX(CentralSchoolServicesBlock!$AB:$AB,MATCH($B65,CentralSchoolServicesBlock!$B:$B,0))</f>
        <v>5683315</v>
      </c>
      <c r="G65" s="140">
        <f>INDEX(CentralSchoolServicesBlock!$AC:$AC,MATCH($B65,CentralSchoolServicesBlock!$B:$B,0))</f>
        <v>7437186.4330673609</v>
      </c>
    </row>
    <row r="66" spans="1:7" x14ac:dyDescent="0.25">
      <c r="A66" s="136" t="s">
        <v>35</v>
      </c>
      <c r="B66" s="66">
        <v>352</v>
      </c>
      <c r="C66" s="67" t="s">
        <v>96</v>
      </c>
      <c r="D66" s="149">
        <f>INDEX(CentralSchoolServicesBlock!$Y:$Y,MATCH($B66,CentralSchoolServicesBlock!$B:$B,0))</f>
        <v>43.740531466240832</v>
      </c>
      <c r="E66" s="180">
        <f>INDEX(CentralSchoolServicesBlock!$D:$D,MATCH($B66,CentralSchoolServicesBlock!$B:$B,0))</f>
        <v>73269</v>
      </c>
      <c r="F66" s="142">
        <f>INDEX(CentralSchoolServicesBlock!$AB:$AB,MATCH($B66,CentralSchoolServicesBlock!$B:$B,0))</f>
        <v>679999.99999999988</v>
      </c>
      <c r="G66" s="140">
        <f>INDEX(CentralSchoolServicesBlock!$AC:$AC,MATCH($B66,CentralSchoolServicesBlock!$B:$B,0))</f>
        <v>3884824.9999999995</v>
      </c>
    </row>
    <row r="67" spans="1:7" x14ac:dyDescent="0.25">
      <c r="A67" s="136" t="s">
        <v>35</v>
      </c>
      <c r="B67" s="66">
        <v>353</v>
      </c>
      <c r="C67" s="67" t="s">
        <v>97</v>
      </c>
      <c r="D67" s="149">
        <f>INDEX(CentralSchoolServicesBlock!$Y:$Y,MATCH($B67,CentralSchoolServicesBlock!$B:$B,0))</f>
        <v>33.969597263275915</v>
      </c>
      <c r="E67" s="180">
        <f>INDEX(CentralSchoolServicesBlock!$D:$D,MATCH($B67,CentralSchoolServicesBlock!$B:$B,0))</f>
        <v>39244</v>
      </c>
      <c r="F67" s="142">
        <f>INDEX(CentralSchoolServicesBlock!$AB:$AB,MATCH($B67,CentralSchoolServicesBlock!$B:$B,0))</f>
        <v>1658430</v>
      </c>
      <c r="G67" s="140">
        <f>INDEX(CentralSchoolServicesBlock!$AC:$AC,MATCH($B67,CentralSchoolServicesBlock!$B:$B,0))</f>
        <v>2991532.875</v>
      </c>
    </row>
    <row r="68" spans="1:7" x14ac:dyDescent="0.25">
      <c r="A68" s="136" t="s">
        <v>35</v>
      </c>
      <c r="B68" s="66">
        <v>354</v>
      </c>
      <c r="C68" s="67" t="s">
        <v>98</v>
      </c>
      <c r="D68" s="149">
        <f>INDEX(CentralSchoolServicesBlock!$Y:$Y,MATCH($B68,CentralSchoolServicesBlock!$B:$B,0))</f>
        <v>36.459553609963628</v>
      </c>
      <c r="E68" s="180">
        <f>INDEX(CentralSchoolServicesBlock!$D:$D,MATCH($B68,CentralSchoolServicesBlock!$B:$B,0))</f>
        <v>32438</v>
      </c>
      <c r="F68" s="142">
        <f>INDEX(CentralSchoolServicesBlock!$AB:$AB,MATCH($B68,CentralSchoolServicesBlock!$B:$B,0))</f>
        <v>0</v>
      </c>
      <c r="G68" s="140">
        <f>INDEX(CentralSchoolServicesBlock!$AC:$AC,MATCH($B68,CentralSchoolServicesBlock!$B:$B,0))</f>
        <v>1182675.0000000002</v>
      </c>
    </row>
    <row r="69" spans="1:7" x14ac:dyDescent="0.25">
      <c r="A69" s="136" t="s">
        <v>35</v>
      </c>
      <c r="B69" s="66">
        <v>355</v>
      </c>
      <c r="C69" s="67" t="s">
        <v>99</v>
      </c>
      <c r="D69" s="149">
        <f>INDEX(CentralSchoolServicesBlock!$Y:$Y,MATCH($B69,CentralSchoolServicesBlock!$B:$B,0))</f>
        <v>28.072891708122953</v>
      </c>
      <c r="E69" s="180">
        <f>INDEX(CentralSchoolServicesBlock!$D:$D,MATCH($B69,CentralSchoolServicesBlock!$B:$B,0))</f>
        <v>31738</v>
      </c>
      <c r="F69" s="142">
        <f>INDEX(CentralSchoolServicesBlock!$AB:$AB,MATCH($B69,CentralSchoolServicesBlock!$B:$B,0))</f>
        <v>1838224</v>
      </c>
      <c r="G69" s="140">
        <f>INDEX(CentralSchoolServicesBlock!$AC:$AC,MATCH($B69,CentralSchoolServicesBlock!$B:$B,0))</f>
        <v>2729201.4370324062</v>
      </c>
    </row>
    <row r="70" spans="1:7" x14ac:dyDescent="0.25">
      <c r="A70" s="136" t="s">
        <v>35</v>
      </c>
      <c r="B70" s="66">
        <v>343</v>
      </c>
      <c r="C70" s="67" t="s">
        <v>100</v>
      </c>
      <c r="D70" s="149">
        <f>INDEX(CentralSchoolServicesBlock!$Y:$Y,MATCH($B70,CentralSchoolServicesBlock!$B:$B,0))</f>
        <v>16.632174781039311</v>
      </c>
      <c r="E70" s="180">
        <f>INDEX(CentralSchoolServicesBlock!$D:$D,MATCH($B70,CentralSchoolServicesBlock!$B:$B,0))</f>
        <v>35014</v>
      </c>
      <c r="F70" s="142">
        <f>INDEX(CentralSchoolServicesBlock!$AB:$AB,MATCH($B70,CentralSchoolServicesBlock!$B:$B,0))</f>
        <v>671000</v>
      </c>
      <c r="G70" s="140">
        <f>INDEX(CentralSchoolServicesBlock!$AC:$AC,MATCH($B70,CentralSchoolServicesBlock!$B:$B,0))</f>
        <v>1253358.9677833105</v>
      </c>
    </row>
    <row r="71" spans="1:7" x14ac:dyDescent="0.25">
      <c r="A71" s="136" t="s">
        <v>35</v>
      </c>
      <c r="B71" s="66">
        <v>342</v>
      </c>
      <c r="C71" s="67" t="s">
        <v>101</v>
      </c>
      <c r="D71" s="149">
        <f>INDEX(CentralSchoolServicesBlock!$Y:$Y,MATCH($B71,CentralSchoolServicesBlock!$B:$B,0))</f>
        <v>28.471544355871934</v>
      </c>
      <c r="E71" s="180">
        <f>INDEX(CentralSchoolServicesBlock!$D:$D,MATCH($B71,CentralSchoolServicesBlock!$B:$B,0))</f>
        <v>23587</v>
      </c>
      <c r="F71" s="142">
        <f>INDEX(CentralSchoolServicesBlock!$AB:$AB,MATCH($B71,CentralSchoolServicesBlock!$B:$B,0))</f>
        <v>902000</v>
      </c>
      <c r="G71" s="140">
        <f>INDEX(CentralSchoolServicesBlock!$AC:$AC,MATCH($B71,CentralSchoolServicesBlock!$B:$B,0))</f>
        <v>1573558.3167219514</v>
      </c>
    </row>
    <row r="72" spans="1:7" x14ac:dyDescent="0.25">
      <c r="A72" s="136" t="s">
        <v>35</v>
      </c>
      <c r="B72" s="66">
        <v>356</v>
      </c>
      <c r="C72" s="67" t="s">
        <v>102</v>
      </c>
      <c r="D72" s="149">
        <f>INDEX(CentralSchoolServicesBlock!$Y:$Y,MATCH($B72,CentralSchoolServicesBlock!$B:$B,0))</f>
        <v>35.651745795188411</v>
      </c>
      <c r="E72" s="180">
        <f>INDEX(CentralSchoolServicesBlock!$D:$D,MATCH($B72,CentralSchoolServicesBlock!$B:$B,0))</f>
        <v>37576</v>
      </c>
      <c r="F72" s="142">
        <f>INDEX(CentralSchoolServicesBlock!$AB:$AB,MATCH($B72,CentralSchoolServicesBlock!$B:$B,0))</f>
        <v>612000</v>
      </c>
      <c r="G72" s="140">
        <f>INDEX(CentralSchoolServicesBlock!$AC:$AC,MATCH($B72,CentralSchoolServicesBlock!$B:$B,0))</f>
        <v>1951649.9999999998</v>
      </c>
    </row>
    <row r="73" spans="1:7" x14ac:dyDescent="0.25">
      <c r="A73" s="136" t="s">
        <v>35</v>
      </c>
      <c r="B73" s="66">
        <v>357</v>
      </c>
      <c r="C73" s="67" t="s">
        <v>103</v>
      </c>
      <c r="D73" s="149">
        <f>INDEX(CentralSchoolServicesBlock!$Y:$Y,MATCH($B73,CentralSchoolServicesBlock!$B:$B,0))</f>
        <v>26.421323220316811</v>
      </c>
      <c r="E73" s="180">
        <f>INDEX(CentralSchoolServicesBlock!$D:$D,MATCH($B73,CentralSchoolServicesBlock!$B:$B,0))</f>
        <v>33389</v>
      </c>
      <c r="F73" s="142">
        <f>INDEX(CentralSchoolServicesBlock!$AB:$AB,MATCH($B73,CentralSchoolServicesBlock!$B:$B,0))</f>
        <v>0</v>
      </c>
      <c r="G73" s="140">
        <f>INDEX(CentralSchoolServicesBlock!$AC:$AC,MATCH($B73,CentralSchoolServicesBlock!$B:$B,0))</f>
        <v>882181.56100315799</v>
      </c>
    </row>
    <row r="74" spans="1:7" x14ac:dyDescent="0.25">
      <c r="A74" s="136" t="s">
        <v>35</v>
      </c>
      <c r="B74" s="66">
        <v>358</v>
      </c>
      <c r="C74" s="67" t="s">
        <v>104</v>
      </c>
      <c r="D74" s="149">
        <f>INDEX(CentralSchoolServicesBlock!$Y:$Y,MATCH($B74,CentralSchoolServicesBlock!$B:$B,0))</f>
        <v>41.149371603260867</v>
      </c>
      <c r="E74" s="180">
        <f>INDEX(CentralSchoolServicesBlock!$D:$D,MATCH($B74,CentralSchoolServicesBlock!$B:$B,0))</f>
        <v>35328</v>
      </c>
      <c r="F74" s="142">
        <f>INDEX(CentralSchoolServicesBlock!$AB:$AB,MATCH($B74,CentralSchoolServicesBlock!$B:$B,0))</f>
        <v>77000</v>
      </c>
      <c r="G74" s="140">
        <f>INDEX(CentralSchoolServicesBlock!$AC:$AC,MATCH($B74,CentralSchoolServicesBlock!$B:$B,0))</f>
        <v>1530725</v>
      </c>
    </row>
    <row r="75" spans="1:7" x14ac:dyDescent="0.25">
      <c r="A75" s="136" t="s">
        <v>35</v>
      </c>
      <c r="B75" s="66">
        <v>877</v>
      </c>
      <c r="C75" s="67" t="s">
        <v>105</v>
      </c>
      <c r="D75" s="149">
        <f>INDEX(CentralSchoolServicesBlock!$Y:$Y,MATCH($B75,CentralSchoolServicesBlock!$B:$B,0))</f>
        <v>29.062565666594459</v>
      </c>
      <c r="E75" s="180">
        <f>INDEX(CentralSchoolServicesBlock!$D:$D,MATCH($B75,CentralSchoolServicesBlock!$B:$B,0))</f>
        <v>29461</v>
      </c>
      <c r="F75" s="142">
        <f>INDEX(CentralSchoolServicesBlock!$AB:$AB,MATCH($B75,CentralSchoolServicesBlock!$B:$B,0))</f>
        <v>0</v>
      </c>
      <c r="G75" s="140">
        <f>INDEX(CentralSchoolServicesBlock!$AC:$AC,MATCH($B75,CentralSchoolServicesBlock!$B:$B,0))</f>
        <v>856212.24710353941</v>
      </c>
    </row>
    <row r="76" spans="1:7" x14ac:dyDescent="0.25">
      <c r="A76" s="136" t="s">
        <v>35</v>
      </c>
      <c r="B76" s="66">
        <v>359</v>
      </c>
      <c r="C76" s="67" t="s">
        <v>106</v>
      </c>
      <c r="D76" s="149">
        <f>INDEX(CentralSchoolServicesBlock!$Y:$Y,MATCH($B76,CentralSchoolServicesBlock!$B:$B,0))</f>
        <v>14.399666669199547</v>
      </c>
      <c r="E76" s="180">
        <f>INDEX(CentralSchoolServicesBlock!$D:$D,MATCH($B76,CentralSchoolServicesBlock!$B:$B,0))</f>
        <v>43433</v>
      </c>
      <c r="F76" s="142">
        <f>INDEX(CentralSchoolServicesBlock!$AB:$AB,MATCH($B76,CentralSchoolServicesBlock!$B:$B,0))</f>
        <v>0</v>
      </c>
      <c r="G76" s="140">
        <f>INDEX(CentralSchoolServicesBlock!$AC:$AC,MATCH($B76,CentralSchoolServicesBlock!$B:$B,0))</f>
        <v>625420.72244334396</v>
      </c>
    </row>
    <row r="77" spans="1:7" x14ac:dyDescent="0.25">
      <c r="A77" s="136" t="s">
        <v>35</v>
      </c>
      <c r="B77" s="66">
        <v>344</v>
      </c>
      <c r="C77" s="67" t="s">
        <v>107</v>
      </c>
      <c r="D77" s="149">
        <f>INDEX(CentralSchoolServicesBlock!$Y:$Y,MATCH($B77,CentralSchoolServicesBlock!$B:$B,0))</f>
        <v>30.379804320734607</v>
      </c>
      <c r="E77" s="180">
        <f>INDEX(CentralSchoolServicesBlock!$D:$D,MATCH($B77,CentralSchoolServicesBlock!$B:$B,0))</f>
        <v>43249</v>
      </c>
      <c r="F77" s="142">
        <f>INDEX(CentralSchoolServicesBlock!$AB:$AB,MATCH($B77,CentralSchoolServicesBlock!$B:$B,0))</f>
        <v>1041600.0000000001</v>
      </c>
      <c r="G77" s="140">
        <f>INDEX(CentralSchoolServicesBlock!$AC:$AC,MATCH($B77,CentralSchoolServicesBlock!$B:$B,0))</f>
        <v>2355496.1570674512</v>
      </c>
    </row>
    <row r="78" spans="1:7" x14ac:dyDescent="0.25">
      <c r="A78" s="136" t="s">
        <v>36</v>
      </c>
      <c r="B78" s="66">
        <v>301</v>
      </c>
      <c r="C78" s="67" t="s">
        <v>108</v>
      </c>
      <c r="D78" s="149">
        <f>INDEX(CentralSchoolServicesBlock!$Y:$Y,MATCH($B78,CentralSchoolServicesBlock!$B:$B,0))</f>
        <v>36.688515627976265</v>
      </c>
      <c r="E78" s="180">
        <f>INDEX(CentralSchoolServicesBlock!$D:$D,MATCH($B78,CentralSchoolServicesBlock!$B:$B,0))</f>
        <v>37460</v>
      </c>
      <c r="F78" s="142">
        <f>INDEX(CentralSchoolServicesBlock!$AB:$AB,MATCH($B78,CentralSchoolServicesBlock!$B:$B,0))</f>
        <v>1156948.3500000001</v>
      </c>
      <c r="G78" s="140">
        <f>INDEX(CentralSchoolServicesBlock!$AC:$AC,MATCH($B78,CentralSchoolServicesBlock!$B:$B,0))</f>
        <v>2531300.1454239907</v>
      </c>
    </row>
    <row r="79" spans="1:7" x14ac:dyDescent="0.25">
      <c r="A79" s="136" t="s">
        <v>36</v>
      </c>
      <c r="B79" s="66">
        <v>302</v>
      </c>
      <c r="C79" s="67" t="s">
        <v>109</v>
      </c>
      <c r="D79" s="149">
        <f>INDEX(CentralSchoolServicesBlock!$Y:$Y,MATCH($B79,CentralSchoolServicesBlock!$B:$B,0))</f>
        <v>33.160424899575595</v>
      </c>
      <c r="E79" s="180">
        <f>INDEX(CentralSchoolServicesBlock!$D:$D,MATCH($B79,CentralSchoolServicesBlock!$B:$B,0))</f>
        <v>49034</v>
      </c>
      <c r="F79" s="142">
        <f>INDEX(CentralSchoolServicesBlock!$AB:$AB,MATCH($B79,CentralSchoolServicesBlock!$B:$B,0))</f>
        <v>463688</v>
      </c>
      <c r="G79" s="140">
        <f>INDEX(CentralSchoolServicesBlock!$AC:$AC,MATCH($B79,CentralSchoolServicesBlock!$B:$B,0))</f>
        <v>2089676.2745257898</v>
      </c>
    </row>
    <row r="80" spans="1:7" x14ac:dyDescent="0.25">
      <c r="A80" s="136" t="s">
        <v>36</v>
      </c>
      <c r="B80" s="66">
        <v>303</v>
      </c>
      <c r="C80" s="67" t="s">
        <v>110</v>
      </c>
      <c r="D80" s="149">
        <f>INDEX(CentralSchoolServicesBlock!$Y:$Y,MATCH($B80,CentralSchoolServicesBlock!$B:$B,0))</f>
        <v>29.556946262006921</v>
      </c>
      <c r="E80" s="180">
        <f>INDEX(CentralSchoolServicesBlock!$D:$D,MATCH($B80,CentralSchoolServicesBlock!$B:$B,0))</f>
        <v>38504</v>
      </c>
      <c r="F80" s="142">
        <f>INDEX(CentralSchoolServicesBlock!$AB:$AB,MATCH($B80,CentralSchoolServicesBlock!$B:$B,0))</f>
        <v>868000</v>
      </c>
      <c r="G80" s="140">
        <f>INDEX(CentralSchoolServicesBlock!$AC:$AC,MATCH($B80,CentralSchoolServicesBlock!$B:$B,0))</f>
        <v>2006060.6588723145</v>
      </c>
    </row>
    <row r="81" spans="1:7" x14ac:dyDescent="0.25">
      <c r="A81" s="136" t="s">
        <v>36</v>
      </c>
      <c r="B81" s="66">
        <v>304</v>
      </c>
      <c r="C81" s="67" t="s">
        <v>111</v>
      </c>
      <c r="D81" s="149">
        <f>INDEX(CentralSchoolServicesBlock!$Y:$Y,MATCH($B81,CentralSchoolServicesBlock!$B:$B,0))</f>
        <v>37.296108607193638</v>
      </c>
      <c r="E81" s="180">
        <f>INDEX(CentralSchoolServicesBlock!$D:$D,MATCH($B81,CentralSchoolServicesBlock!$B:$B,0))</f>
        <v>41916</v>
      </c>
      <c r="F81" s="142">
        <f>INDEX(CentralSchoolServicesBlock!$AB:$AB,MATCH($B81,CentralSchoolServicesBlock!$B:$B,0))</f>
        <v>804573</v>
      </c>
      <c r="G81" s="140">
        <f>INDEX(CentralSchoolServicesBlock!$AC:$AC,MATCH($B81,CentralSchoolServicesBlock!$B:$B,0))</f>
        <v>2367876.6883791285</v>
      </c>
    </row>
    <row r="82" spans="1:7" x14ac:dyDescent="0.25">
      <c r="A82" s="136" t="s">
        <v>36</v>
      </c>
      <c r="B82" s="66">
        <v>305</v>
      </c>
      <c r="C82" s="67" t="s">
        <v>112</v>
      </c>
      <c r="D82" s="149">
        <f>INDEX(CentralSchoolServicesBlock!$Y:$Y,MATCH($B82,CentralSchoolServicesBlock!$B:$B,0))</f>
        <v>44.461368042093603</v>
      </c>
      <c r="E82" s="180">
        <f>INDEX(CentralSchoolServicesBlock!$D:$D,MATCH($B82,CentralSchoolServicesBlock!$B:$B,0))</f>
        <v>43332</v>
      </c>
      <c r="F82" s="142">
        <f>INDEX(CentralSchoolServicesBlock!$AB:$AB,MATCH($B82,CentralSchoolServicesBlock!$B:$B,0))</f>
        <v>0</v>
      </c>
      <c r="G82" s="140">
        <f>INDEX(CentralSchoolServicesBlock!$AC:$AC,MATCH($B82,CentralSchoolServicesBlock!$B:$B,0))</f>
        <v>1926600</v>
      </c>
    </row>
    <row r="83" spans="1:7" x14ac:dyDescent="0.25">
      <c r="A83" s="136" t="s">
        <v>36</v>
      </c>
      <c r="B83" s="66">
        <v>306</v>
      </c>
      <c r="C83" s="67" t="s">
        <v>113</v>
      </c>
      <c r="D83" s="149">
        <f>INDEX(CentralSchoolServicesBlock!$Y:$Y,MATCH($B83,CentralSchoolServicesBlock!$B:$B,0))</f>
        <v>58.369701165479306</v>
      </c>
      <c r="E83" s="180">
        <f>INDEX(CentralSchoolServicesBlock!$D:$D,MATCH($B83,CentralSchoolServicesBlock!$B:$B,0))</f>
        <v>50537</v>
      </c>
      <c r="F83" s="142">
        <f>INDEX(CentralSchoolServicesBlock!$AB:$AB,MATCH($B83,CentralSchoolServicesBlock!$B:$B,0))</f>
        <v>3213000</v>
      </c>
      <c r="G83" s="140">
        <f>INDEX(CentralSchoolServicesBlock!$AC:$AC,MATCH($B83,CentralSchoolServicesBlock!$B:$B,0))</f>
        <v>6162829.5877998276</v>
      </c>
    </row>
    <row r="84" spans="1:7" x14ac:dyDescent="0.25">
      <c r="A84" s="136" t="s">
        <v>36</v>
      </c>
      <c r="B84" s="66">
        <v>307</v>
      </c>
      <c r="C84" s="67" t="s">
        <v>114</v>
      </c>
      <c r="D84" s="149">
        <f>INDEX(CentralSchoolServicesBlock!$Y:$Y,MATCH($B84,CentralSchoolServicesBlock!$B:$B,0))</f>
        <v>45.833607149898128</v>
      </c>
      <c r="E84" s="180">
        <f>INDEX(CentralSchoolServicesBlock!$D:$D,MATCH($B84,CentralSchoolServicesBlock!$B:$B,0))</f>
        <v>45651</v>
      </c>
      <c r="F84" s="142">
        <f>INDEX(CentralSchoolServicesBlock!$AB:$AB,MATCH($B84,CentralSchoolServicesBlock!$B:$B,0))</f>
        <v>1170000</v>
      </c>
      <c r="G84" s="140">
        <f>INDEX(CentralSchoolServicesBlock!$AC:$AC,MATCH($B84,CentralSchoolServicesBlock!$B:$B,0))</f>
        <v>3262349.9999999995</v>
      </c>
    </row>
    <row r="85" spans="1:7" x14ac:dyDescent="0.25">
      <c r="A85" s="136" t="s">
        <v>36</v>
      </c>
      <c r="B85" s="66">
        <v>308</v>
      </c>
      <c r="C85" s="67" t="s">
        <v>115</v>
      </c>
      <c r="D85" s="149">
        <f>INDEX(CentralSchoolServicesBlock!$Y:$Y,MATCH($B85,CentralSchoolServicesBlock!$B:$B,0))</f>
        <v>40.584739468837263</v>
      </c>
      <c r="E85" s="180">
        <f>INDEX(CentralSchoolServicesBlock!$D:$D,MATCH($B85,CentralSchoolServicesBlock!$B:$B,0))</f>
        <v>50493</v>
      </c>
      <c r="F85" s="142">
        <f>INDEX(CentralSchoolServicesBlock!$AB:$AB,MATCH($B85,CentralSchoolServicesBlock!$B:$B,0))</f>
        <v>912617.53142857132</v>
      </c>
      <c r="G85" s="140">
        <f>INDEX(CentralSchoolServicesBlock!$AC:$AC,MATCH($B85,CentralSchoolServicesBlock!$B:$B,0))</f>
        <v>2961862.7814285713</v>
      </c>
    </row>
    <row r="86" spans="1:7" x14ac:dyDescent="0.25">
      <c r="A86" s="136" t="s">
        <v>36</v>
      </c>
      <c r="B86" s="66">
        <v>203</v>
      </c>
      <c r="C86" s="67" t="s">
        <v>116</v>
      </c>
      <c r="D86" s="149">
        <f>INDEX(CentralSchoolServicesBlock!$Y:$Y,MATCH($B86,CentralSchoolServicesBlock!$B:$B,0))</f>
        <v>37.013080218201573</v>
      </c>
      <c r="E86" s="180">
        <f>INDEX(CentralSchoolServicesBlock!$D:$D,MATCH($B86,CentralSchoolServicesBlock!$B:$B,0))</f>
        <v>36230</v>
      </c>
      <c r="F86" s="142">
        <f>INDEX(CentralSchoolServicesBlock!$AB:$AB,MATCH($B86,CentralSchoolServicesBlock!$B:$B,0))</f>
        <v>8249843.9207752682</v>
      </c>
      <c r="G86" s="140">
        <f>INDEX(CentralSchoolServicesBlock!$AC:$AC,MATCH($B86,CentralSchoolServicesBlock!$B:$B,0))</f>
        <v>9590827.8170807119</v>
      </c>
    </row>
    <row r="87" spans="1:7" x14ac:dyDescent="0.25">
      <c r="A87" s="136" t="s">
        <v>36</v>
      </c>
      <c r="B87" s="66">
        <v>310</v>
      </c>
      <c r="C87" s="67" t="s">
        <v>117</v>
      </c>
      <c r="D87" s="149">
        <f>INDEX(CentralSchoolServicesBlock!$Y:$Y,MATCH($B87,CentralSchoolServicesBlock!$B:$B,0))</f>
        <v>36.665338863486205</v>
      </c>
      <c r="E87" s="180">
        <f>INDEX(CentralSchoolServicesBlock!$D:$D,MATCH($B87,CentralSchoolServicesBlock!$B:$B,0))</f>
        <v>32125</v>
      </c>
      <c r="F87" s="142">
        <f>INDEX(CentralSchoolServicesBlock!$AB:$AB,MATCH($B87,CentralSchoolServicesBlock!$B:$B,0))</f>
        <v>0</v>
      </c>
      <c r="G87" s="140">
        <f>INDEX(CentralSchoolServicesBlock!$AC:$AC,MATCH($B87,CentralSchoolServicesBlock!$B:$B,0))</f>
        <v>1177874.0109894944</v>
      </c>
    </row>
    <row r="88" spans="1:7" x14ac:dyDescent="0.25">
      <c r="A88" s="136" t="s">
        <v>36</v>
      </c>
      <c r="B88" s="66">
        <v>311</v>
      </c>
      <c r="C88" s="67" t="s">
        <v>118</v>
      </c>
      <c r="D88" s="149">
        <f>INDEX(CentralSchoolServicesBlock!$Y:$Y,MATCH($B88,CentralSchoolServicesBlock!$B:$B,0))</f>
        <v>35.161047290212707</v>
      </c>
      <c r="E88" s="180">
        <f>INDEX(CentralSchoolServicesBlock!$D:$D,MATCH($B88,CentralSchoolServicesBlock!$B:$B,0))</f>
        <v>36112</v>
      </c>
      <c r="F88" s="142">
        <f>INDEX(CentralSchoolServicesBlock!$AB:$AB,MATCH($B88,CentralSchoolServicesBlock!$B:$B,0))</f>
        <v>287490</v>
      </c>
      <c r="G88" s="140">
        <f>INDEX(CentralSchoolServicesBlock!$AC:$AC,MATCH($B88,CentralSchoolServicesBlock!$B:$B,0))</f>
        <v>1557225.7397441613</v>
      </c>
    </row>
    <row r="89" spans="1:7" x14ac:dyDescent="0.25">
      <c r="A89" s="136" t="s">
        <v>36</v>
      </c>
      <c r="B89" s="66">
        <v>312</v>
      </c>
      <c r="C89" s="67" t="s">
        <v>119</v>
      </c>
      <c r="D89" s="149">
        <f>INDEX(CentralSchoolServicesBlock!$Y:$Y,MATCH($B89,CentralSchoolServicesBlock!$B:$B,0))</f>
        <v>33.004028714373412</v>
      </c>
      <c r="E89" s="180">
        <f>INDEX(CentralSchoolServicesBlock!$D:$D,MATCH($B89,CentralSchoolServicesBlock!$B:$B,0))</f>
        <v>43771</v>
      </c>
      <c r="F89" s="142">
        <f>INDEX(CentralSchoolServicesBlock!$AB:$AB,MATCH($B89,CentralSchoolServicesBlock!$B:$B,0))</f>
        <v>1323000</v>
      </c>
      <c r="G89" s="140">
        <f>INDEX(CentralSchoolServicesBlock!$AC:$AC,MATCH($B89,CentralSchoolServicesBlock!$B:$B,0))</f>
        <v>2767619.3408568385</v>
      </c>
    </row>
    <row r="90" spans="1:7" x14ac:dyDescent="0.25">
      <c r="A90" s="136" t="s">
        <v>36</v>
      </c>
      <c r="B90" s="66">
        <v>313</v>
      </c>
      <c r="C90" s="67" t="s">
        <v>120</v>
      </c>
      <c r="D90" s="149">
        <f>INDEX(CentralSchoolServicesBlock!$Y:$Y,MATCH($B90,CentralSchoolServicesBlock!$B:$B,0))</f>
        <v>36.400634925455748</v>
      </c>
      <c r="E90" s="180">
        <f>INDEX(CentralSchoolServicesBlock!$D:$D,MATCH($B90,CentralSchoolServicesBlock!$B:$B,0))</f>
        <v>36532</v>
      </c>
      <c r="F90" s="142">
        <f>INDEX(CentralSchoolServicesBlock!$AB:$AB,MATCH($B90,CentralSchoolServicesBlock!$B:$B,0))</f>
        <v>0</v>
      </c>
      <c r="G90" s="140">
        <f>INDEX(CentralSchoolServicesBlock!$AC:$AC,MATCH($B90,CentralSchoolServicesBlock!$B:$B,0))</f>
        <v>1329787.9950967494</v>
      </c>
    </row>
    <row r="91" spans="1:7" x14ac:dyDescent="0.25">
      <c r="A91" s="136" t="s">
        <v>36</v>
      </c>
      <c r="B91" s="66">
        <v>314</v>
      </c>
      <c r="C91" s="67" t="s">
        <v>121</v>
      </c>
      <c r="D91" s="149">
        <f>INDEX(CentralSchoolServicesBlock!$Y:$Y,MATCH($B91,CentralSchoolServicesBlock!$B:$B,0))</f>
        <v>36.051693101691725</v>
      </c>
      <c r="E91" s="180">
        <f>INDEX(CentralSchoolServicesBlock!$D:$D,MATCH($B91,CentralSchoolServicesBlock!$B:$B,0))</f>
        <v>21305</v>
      </c>
      <c r="F91" s="142">
        <f>INDEX(CentralSchoolServicesBlock!$AB:$AB,MATCH($B91,CentralSchoolServicesBlock!$B:$B,0))</f>
        <v>305000</v>
      </c>
      <c r="G91" s="140">
        <f>INDEX(CentralSchoolServicesBlock!$AC:$AC,MATCH($B91,CentralSchoolServicesBlock!$B:$B,0))</f>
        <v>1073081.3215315421</v>
      </c>
    </row>
    <row r="92" spans="1:7" x14ac:dyDescent="0.25">
      <c r="A92" s="136" t="s">
        <v>36</v>
      </c>
      <c r="B92" s="66">
        <v>315</v>
      </c>
      <c r="C92" s="67" t="s">
        <v>122</v>
      </c>
      <c r="D92" s="149">
        <f>INDEX(CentralSchoolServicesBlock!$Y:$Y,MATCH($B92,CentralSchoolServicesBlock!$B:$B,0))</f>
        <v>33.042036695613163</v>
      </c>
      <c r="E92" s="180">
        <f>INDEX(CentralSchoolServicesBlock!$D:$D,MATCH($B92,CentralSchoolServicesBlock!$B:$B,0))</f>
        <v>24563</v>
      </c>
      <c r="F92" s="142">
        <f>INDEX(CentralSchoolServicesBlock!$AB:$AB,MATCH($B92,CentralSchoolServicesBlock!$B:$B,0))</f>
        <v>207240</v>
      </c>
      <c r="G92" s="140">
        <f>INDEX(CentralSchoolServicesBlock!$AC:$AC,MATCH($B92,CentralSchoolServicesBlock!$B:$B,0))</f>
        <v>1018851.5473543461</v>
      </c>
    </row>
    <row r="93" spans="1:7" x14ac:dyDescent="0.25">
      <c r="A93" s="136" t="s">
        <v>36</v>
      </c>
      <c r="B93" s="66">
        <v>317</v>
      </c>
      <c r="C93" s="67" t="s">
        <v>123</v>
      </c>
      <c r="D93" s="149">
        <f>INDEX(CentralSchoolServicesBlock!$Y:$Y,MATCH($B93,CentralSchoolServicesBlock!$B:$B,0))</f>
        <v>42.643762172918962</v>
      </c>
      <c r="E93" s="180">
        <f>INDEX(CentralSchoolServicesBlock!$D:$D,MATCH($B93,CentralSchoolServicesBlock!$B:$B,0))</f>
        <v>47236</v>
      </c>
      <c r="F93" s="142">
        <f>INDEX(CentralSchoolServicesBlock!$AB:$AB,MATCH($B93,CentralSchoolServicesBlock!$B:$B,0))</f>
        <v>5639000</v>
      </c>
      <c r="G93" s="140">
        <f>INDEX(CentralSchoolServicesBlock!$AC:$AC,MATCH($B93,CentralSchoolServicesBlock!$B:$B,0))</f>
        <v>7653320.75</v>
      </c>
    </row>
    <row r="94" spans="1:7" x14ac:dyDescent="0.25">
      <c r="A94" s="136" t="s">
        <v>36</v>
      </c>
      <c r="B94" s="66">
        <v>318</v>
      </c>
      <c r="C94" s="67" t="s">
        <v>124</v>
      </c>
      <c r="D94" s="149">
        <f>INDEX(CentralSchoolServicesBlock!$Y:$Y,MATCH($B94,CentralSchoolServicesBlock!$B:$B,0))</f>
        <v>30.369070549532392</v>
      </c>
      <c r="E94" s="180">
        <f>INDEX(CentralSchoolServicesBlock!$D:$D,MATCH($B94,CentralSchoolServicesBlock!$B:$B,0))</f>
        <v>24544</v>
      </c>
      <c r="F94" s="142">
        <f>INDEX(CentralSchoolServicesBlock!$AB:$AB,MATCH($B94,CentralSchoolServicesBlock!$B:$B,0))</f>
        <v>134000</v>
      </c>
      <c r="G94" s="140">
        <f>INDEX(CentralSchoolServicesBlock!$AC:$AC,MATCH($B94,CentralSchoolServicesBlock!$B:$B,0))</f>
        <v>879378.46756772301</v>
      </c>
    </row>
    <row r="95" spans="1:7" x14ac:dyDescent="0.25">
      <c r="A95" s="136" t="s">
        <v>36</v>
      </c>
      <c r="B95" s="66">
        <v>319</v>
      </c>
      <c r="C95" s="67" t="s">
        <v>125</v>
      </c>
      <c r="D95" s="149">
        <f>INDEX(CentralSchoolServicesBlock!$Y:$Y,MATCH($B95,CentralSchoolServicesBlock!$B:$B,0))</f>
        <v>36.276400566610619</v>
      </c>
      <c r="E95" s="180">
        <f>INDEX(CentralSchoolServicesBlock!$D:$D,MATCH($B95,CentralSchoolServicesBlock!$B:$B,0))</f>
        <v>31320</v>
      </c>
      <c r="F95" s="142">
        <f>INDEX(CentralSchoolServicesBlock!$AB:$AB,MATCH($B95,CentralSchoolServicesBlock!$B:$B,0))</f>
        <v>636000</v>
      </c>
      <c r="G95" s="140">
        <f>INDEX(CentralSchoolServicesBlock!$AC:$AC,MATCH($B95,CentralSchoolServicesBlock!$B:$B,0))</f>
        <v>1772176.8657462446</v>
      </c>
    </row>
    <row r="96" spans="1:7" x14ac:dyDescent="0.25">
      <c r="A96" s="136" t="s">
        <v>36</v>
      </c>
      <c r="B96" s="66">
        <v>320</v>
      </c>
      <c r="C96" s="67" t="s">
        <v>126</v>
      </c>
      <c r="D96" s="149">
        <f>INDEX(CentralSchoolServicesBlock!$Y:$Y,MATCH($B96,CentralSchoolServicesBlock!$B:$B,0))</f>
        <v>40.687140367871251</v>
      </c>
      <c r="E96" s="180">
        <f>INDEX(CentralSchoolServicesBlock!$D:$D,MATCH($B96,CentralSchoolServicesBlock!$B:$B,0))</f>
        <v>37980</v>
      </c>
      <c r="F96" s="142">
        <f>INDEX(CentralSchoolServicesBlock!$AB:$AB,MATCH($B96,CentralSchoolServicesBlock!$B:$B,0))</f>
        <v>0</v>
      </c>
      <c r="G96" s="140">
        <f>INDEX(CentralSchoolServicesBlock!$AC:$AC,MATCH($B96,CentralSchoolServicesBlock!$B:$B,0))</f>
        <v>1545297.5911717501</v>
      </c>
    </row>
    <row r="97" spans="1:7" x14ac:dyDescent="0.25">
      <c r="A97" s="136" t="s">
        <v>37</v>
      </c>
      <c r="B97" s="66">
        <v>867</v>
      </c>
      <c r="C97" s="67" t="s">
        <v>127</v>
      </c>
      <c r="D97" s="149">
        <f>INDEX(CentralSchoolServicesBlock!$Y:$Y,MATCH($B97,CentralSchoolServicesBlock!$B:$B,0))</f>
        <v>39.67502822024332</v>
      </c>
      <c r="E97" s="180">
        <f>INDEX(CentralSchoolServicesBlock!$D:$D,MATCH($B97,CentralSchoolServicesBlock!$B:$B,0))</f>
        <v>15946</v>
      </c>
      <c r="F97" s="142">
        <f>INDEX(CentralSchoolServicesBlock!$AB:$AB,MATCH($B97,CentralSchoolServicesBlock!$B:$B,0))</f>
        <v>405680</v>
      </c>
      <c r="G97" s="140">
        <f>INDEX(CentralSchoolServicesBlock!$AC:$AC,MATCH($B97,CentralSchoolServicesBlock!$B:$B,0))</f>
        <v>1038338</v>
      </c>
    </row>
    <row r="98" spans="1:7" x14ac:dyDescent="0.25">
      <c r="A98" s="136" t="s">
        <v>37</v>
      </c>
      <c r="B98" s="66">
        <v>846</v>
      </c>
      <c r="C98" s="67" t="s">
        <v>128</v>
      </c>
      <c r="D98" s="149">
        <f>INDEX(CentralSchoolServicesBlock!$Y:$Y,MATCH($B98,CentralSchoolServicesBlock!$B:$B,0))</f>
        <v>67.468900315143458</v>
      </c>
      <c r="E98" s="180">
        <f>INDEX(CentralSchoolServicesBlock!$D:$D,MATCH($B98,CentralSchoolServicesBlock!$B:$B,0))</f>
        <v>30145</v>
      </c>
      <c r="F98" s="142">
        <f>INDEX(CentralSchoolServicesBlock!$AB:$AB,MATCH($B98,CentralSchoolServicesBlock!$B:$B,0))</f>
        <v>648000</v>
      </c>
      <c r="G98" s="140">
        <f>INDEX(CentralSchoolServicesBlock!$AC:$AC,MATCH($B98,CentralSchoolServicesBlock!$B:$B,0))</f>
        <v>2681849.9999999995</v>
      </c>
    </row>
    <row r="99" spans="1:7" x14ac:dyDescent="0.25">
      <c r="A99" s="136" t="s">
        <v>37</v>
      </c>
      <c r="B99" s="66">
        <v>825</v>
      </c>
      <c r="C99" s="67" t="s">
        <v>129</v>
      </c>
      <c r="D99" s="149">
        <f>INDEX(CentralSchoolServicesBlock!$Y:$Y,MATCH($B99,CentralSchoolServicesBlock!$B:$B,0))</f>
        <v>38.460767369512624</v>
      </c>
      <c r="E99" s="180">
        <f>INDEX(CentralSchoolServicesBlock!$D:$D,MATCH($B99,CentralSchoolServicesBlock!$B:$B,0))</f>
        <v>72325</v>
      </c>
      <c r="F99" s="142">
        <f>INDEX(CentralSchoolServicesBlock!$AB:$AB,MATCH($B99,CentralSchoolServicesBlock!$B:$B,0))</f>
        <v>4654000</v>
      </c>
      <c r="G99" s="140">
        <f>INDEX(CentralSchoolServicesBlock!$AC:$AC,MATCH($B99,CentralSchoolServicesBlock!$B:$B,0))</f>
        <v>7435675</v>
      </c>
    </row>
    <row r="100" spans="1:7" x14ac:dyDescent="0.25">
      <c r="A100" s="136" t="s">
        <v>37</v>
      </c>
      <c r="B100" s="66">
        <v>845</v>
      </c>
      <c r="C100" s="67" t="s">
        <v>130</v>
      </c>
      <c r="D100" s="149">
        <f>INDEX(CentralSchoolServicesBlock!$Y:$Y,MATCH($B100,CentralSchoolServicesBlock!$B:$B,0))</f>
        <v>31.372115988016819</v>
      </c>
      <c r="E100" s="180">
        <f>INDEX(CentralSchoolServicesBlock!$D:$D,MATCH($B100,CentralSchoolServicesBlock!$B:$B,0))</f>
        <v>62163</v>
      </c>
      <c r="F100" s="142">
        <f>INDEX(CentralSchoolServicesBlock!$AB:$AB,MATCH($B100,CentralSchoolServicesBlock!$B:$B,0))</f>
        <v>6155000</v>
      </c>
      <c r="G100" s="140">
        <f>INDEX(CentralSchoolServicesBlock!$AC:$AC,MATCH($B100,CentralSchoolServicesBlock!$B:$B,0))</f>
        <v>8105184.8461630894</v>
      </c>
    </row>
    <row r="101" spans="1:7" x14ac:dyDescent="0.25">
      <c r="A101" s="136" t="s">
        <v>37</v>
      </c>
      <c r="B101" s="66">
        <v>850</v>
      </c>
      <c r="C101" s="67" t="s">
        <v>131</v>
      </c>
      <c r="D101" s="149">
        <f>INDEX(CentralSchoolServicesBlock!$Y:$Y,MATCH($B101,CentralSchoolServicesBlock!$B:$B,0))</f>
        <v>29.844583743374621</v>
      </c>
      <c r="E101" s="180">
        <f>INDEX(CentralSchoolServicesBlock!$D:$D,MATCH($B101,CentralSchoolServicesBlock!$B:$B,0))</f>
        <v>169262</v>
      </c>
      <c r="F101" s="142">
        <f>INDEX(CentralSchoolServicesBlock!$AB:$AB,MATCH($B101,CentralSchoolServicesBlock!$B:$B,0))</f>
        <v>3014000</v>
      </c>
      <c r="G101" s="140">
        <f>INDEX(CentralSchoolServicesBlock!$AC:$AC,MATCH($B101,CentralSchoolServicesBlock!$B:$B,0))</f>
        <v>8065553.9335710751</v>
      </c>
    </row>
    <row r="102" spans="1:7" x14ac:dyDescent="0.25">
      <c r="A102" s="136" t="s">
        <v>37</v>
      </c>
      <c r="B102" s="66">
        <v>921</v>
      </c>
      <c r="C102" s="67" t="s">
        <v>132</v>
      </c>
      <c r="D102" s="149">
        <f>INDEX(CentralSchoolServicesBlock!$Y:$Y,MATCH($B102,CentralSchoolServicesBlock!$B:$B,0))</f>
        <v>41.170337547243584</v>
      </c>
      <c r="E102" s="180">
        <f>INDEX(CentralSchoolServicesBlock!$D:$D,MATCH($B102,CentralSchoolServicesBlock!$B:$B,0))</f>
        <v>15346</v>
      </c>
      <c r="F102" s="142">
        <f>INDEX(CentralSchoolServicesBlock!$AB:$AB,MATCH($B102,CentralSchoolServicesBlock!$B:$B,0))</f>
        <v>0</v>
      </c>
      <c r="G102" s="140">
        <f>INDEX(CentralSchoolServicesBlock!$AC:$AC,MATCH($B102,CentralSchoolServicesBlock!$B:$B,0))</f>
        <v>631800</v>
      </c>
    </row>
    <row r="103" spans="1:7" x14ac:dyDescent="0.25">
      <c r="A103" s="136" t="s">
        <v>37</v>
      </c>
      <c r="B103" s="66">
        <v>886</v>
      </c>
      <c r="C103" s="67" t="s">
        <v>133</v>
      </c>
      <c r="D103" s="149">
        <f>INDEX(CentralSchoolServicesBlock!$Y:$Y,MATCH($B103,CentralSchoolServicesBlock!$B:$B,0))</f>
        <v>32.912900188579584</v>
      </c>
      <c r="E103" s="180">
        <f>INDEX(CentralSchoolServicesBlock!$D:$D,MATCH($B103,CentralSchoolServicesBlock!$B:$B,0))</f>
        <v>202567</v>
      </c>
      <c r="F103" s="142">
        <f>INDEX(CentralSchoolServicesBlock!$AB:$AB,MATCH($B103,CentralSchoolServicesBlock!$B:$B,0))</f>
        <v>6983200</v>
      </c>
      <c r="G103" s="140">
        <f>INDEX(CentralSchoolServicesBlock!$AC:$AC,MATCH($B103,CentralSchoolServicesBlock!$B:$B,0))</f>
        <v>13650267.452500001</v>
      </c>
    </row>
    <row r="104" spans="1:7" x14ac:dyDescent="0.25">
      <c r="A104" s="136" t="s">
        <v>37</v>
      </c>
      <c r="B104" s="66">
        <v>887</v>
      </c>
      <c r="C104" s="67" t="s">
        <v>134</v>
      </c>
      <c r="D104" s="149">
        <f>INDEX(CentralSchoolServicesBlock!$Y:$Y,MATCH($B104,CentralSchoolServicesBlock!$B:$B,0))</f>
        <v>17.940957260197457</v>
      </c>
      <c r="E104" s="180">
        <f>INDEX(CentralSchoolServicesBlock!$D:$D,MATCH($B104,CentralSchoolServicesBlock!$B:$B,0))</f>
        <v>39146</v>
      </c>
      <c r="F104" s="142">
        <f>INDEX(CentralSchoolServicesBlock!$AB:$AB,MATCH($B104,CentralSchoolServicesBlock!$B:$B,0))</f>
        <v>0</v>
      </c>
      <c r="G104" s="140">
        <f>INDEX(CentralSchoolServicesBlock!$AC:$AC,MATCH($B104,CentralSchoolServicesBlock!$B:$B,0))</f>
        <v>702316.71290768962</v>
      </c>
    </row>
    <row r="105" spans="1:7" x14ac:dyDescent="0.25">
      <c r="A105" s="136" t="s">
        <v>37</v>
      </c>
      <c r="B105" s="66">
        <v>826</v>
      </c>
      <c r="C105" s="67" t="s">
        <v>135</v>
      </c>
      <c r="D105" s="149">
        <f>INDEX(CentralSchoolServicesBlock!$Y:$Y,MATCH($B105,CentralSchoolServicesBlock!$B:$B,0))</f>
        <v>35.60380281707377</v>
      </c>
      <c r="E105" s="180">
        <f>INDEX(CentralSchoolServicesBlock!$D:$D,MATCH($B105,CentralSchoolServicesBlock!$B:$B,0))</f>
        <v>40858</v>
      </c>
      <c r="F105" s="142">
        <f>INDEX(CentralSchoolServicesBlock!$AB:$AB,MATCH($B105,CentralSchoolServicesBlock!$B:$B,0))</f>
        <v>0</v>
      </c>
      <c r="G105" s="140">
        <f>INDEX(CentralSchoolServicesBlock!$AC:$AC,MATCH($B105,CentralSchoolServicesBlock!$B:$B,0))</f>
        <v>1454700.1755000001</v>
      </c>
    </row>
    <row r="106" spans="1:7" x14ac:dyDescent="0.25">
      <c r="A106" s="136" t="s">
        <v>37</v>
      </c>
      <c r="B106" s="66">
        <v>931</v>
      </c>
      <c r="C106" s="67" t="s">
        <v>136</v>
      </c>
      <c r="D106" s="149">
        <f>INDEX(CentralSchoolServicesBlock!$Y:$Y,MATCH($B106,CentralSchoolServicesBlock!$B:$B,0))</f>
        <v>28.694472908008265</v>
      </c>
      <c r="E106" s="180">
        <f>INDEX(CentralSchoolServicesBlock!$D:$D,MATCH($B106,CentralSchoolServicesBlock!$B:$B,0))</f>
        <v>82860</v>
      </c>
      <c r="F106" s="142">
        <f>INDEX(CentralSchoolServicesBlock!$AB:$AB,MATCH($B106,CentralSchoolServicesBlock!$B:$B,0))</f>
        <v>1631085.1737999998</v>
      </c>
      <c r="G106" s="140">
        <f>INDEX(CentralSchoolServicesBlock!$AC:$AC,MATCH($B106,CentralSchoolServicesBlock!$B:$B,0))</f>
        <v>4008709.1989575643</v>
      </c>
    </row>
    <row r="107" spans="1:7" x14ac:dyDescent="0.25">
      <c r="A107" s="136" t="s">
        <v>37</v>
      </c>
      <c r="B107" s="66">
        <v>851</v>
      </c>
      <c r="C107" s="67" t="s">
        <v>137</v>
      </c>
      <c r="D107" s="149">
        <f>INDEX(CentralSchoolServicesBlock!$Y:$Y,MATCH($B107,CentralSchoolServicesBlock!$B:$B,0))</f>
        <v>32.140170442560105</v>
      </c>
      <c r="E107" s="180">
        <f>INDEX(CentralSchoolServicesBlock!$D:$D,MATCH($B107,CentralSchoolServicesBlock!$B:$B,0))</f>
        <v>24308</v>
      </c>
      <c r="F107" s="142">
        <f>INDEX(CentralSchoolServicesBlock!$AB:$AB,MATCH($B107,CentralSchoolServicesBlock!$B:$B,0))</f>
        <v>0</v>
      </c>
      <c r="G107" s="140">
        <f>INDEX(CentralSchoolServicesBlock!$AC:$AC,MATCH($B107,CentralSchoolServicesBlock!$B:$B,0))</f>
        <v>781263.26311775099</v>
      </c>
    </row>
    <row r="108" spans="1:7" x14ac:dyDescent="0.25">
      <c r="A108" s="136" t="s">
        <v>37</v>
      </c>
      <c r="B108" s="66">
        <v>870</v>
      </c>
      <c r="C108" s="67" t="s">
        <v>138</v>
      </c>
      <c r="D108" s="149">
        <f>INDEX(CentralSchoolServicesBlock!$Y:$Y,MATCH($B108,CentralSchoolServicesBlock!$B:$B,0))</f>
        <v>32.265920167898408</v>
      </c>
      <c r="E108" s="180">
        <f>INDEX(CentralSchoolServicesBlock!$D:$D,MATCH($B108,CentralSchoolServicesBlock!$B:$B,0))</f>
        <v>18805</v>
      </c>
      <c r="F108" s="142">
        <f>INDEX(CentralSchoolServicesBlock!$AB:$AB,MATCH($B108,CentralSchoolServicesBlock!$B:$B,0))</f>
        <v>680000</v>
      </c>
      <c r="G108" s="140">
        <f>INDEX(CentralSchoolServicesBlock!$AC:$AC,MATCH($B108,CentralSchoolServicesBlock!$B:$B,0))</f>
        <v>1286760.6287573297</v>
      </c>
    </row>
    <row r="109" spans="1:7" x14ac:dyDescent="0.25">
      <c r="A109" s="136" t="s">
        <v>37</v>
      </c>
      <c r="B109" s="66">
        <v>871</v>
      </c>
      <c r="C109" s="67" t="s">
        <v>139</v>
      </c>
      <c r="D109" s="149">
        <f>INDEX(CentralSchoolServicesBlock!$Y:$Y,MATCH($B109,CentralSchoolServicesBlock!$B:$B,0))</f>
        <v>20.697819985735393</v>
      </c>
      <c r="E109" s="180">
        <f>INDEX(CentralSchoolServicesBlock!$D:$D,MATCH($B109,CentralSchoolServicesBlock!$B:$B,0))</f>
        <v>25709</v>
      </c>
      <c r="F109" s="142">
        <f>INDEX(CentralSchoolServicesBlock!$AB:$AB,MATCH($B109,CentralSchoolServicesBlock!$B:$B,0))</f>
        <v>78000</v>
      </c>
      <c r="G109" s="140">
        <f>INDEX(CentralSchoolServicesBlock!$AC:$AC,MATCH($B109,CentralSchoolServicesBlock!$B:$B,0))</f>
        <v>610120.25401327119</v>
      </c>
    </row>
    <row r="110" spans="1:7" x14ac:dyDescent="0.25">
      <c r="A110" s="136" t="s">
        <v>37</v>
      </c>
      <c r="B110" s="66">
        <v>852</v>
      </c>
      <c r="C110" s="67" t="s">
        <v>140</v>
      </c>
      <c r="D110" s="149">
        <f>INDEX(CentralSchoolServicesBlock!$Y:$Y,MATCH($B110,CentralSchoolServicesBlock!$B:$B,0))</f>
        <v>47.319425830957414</v>
      </c>
      <c r="E110" s="180">
        <f>INDEX(CentralSchoolServicesBlock!$D:$D,MATCH($B110,CentralSchoolServicesBlock!$B:$B,0))</f>
        <v>29810</v>
      </c>
      <c r="F110" s="142">
        <f>INDEX(CentralSchoolServicesBlock!$AB:$AB,MATCH($B110,CentralSchoolServicesBlock!$B:$B,0))</f>
        <v>626800</v>
      </c>
      <c r="G110" s="140">
        <f>INDEX(CentralSchoolServicesBlock!$AC:$AC,MATCH($B110,CentralSchoolServicesBlock!$B:$B,0))</f>
        <v>2037392.0840208405</v>
      </c>
    </row>
    <row r="111" spans="1:7" x14ac:dyDescent="0.25">
      <c r="A111" s="136" t="s">
        <v>37</v>
      </c>
      <c r="B111" s="66">
        <v>936</v>
      </c>
      <c r="C111" s="67" t="s">
        <v>141</v>
      </c>
      <c r="D111" s="149">
        <f>INDEX(CentralSchoolServicesBlock!$Y:$Y,MATCH($B111,CentralSchoolServicesBlock!$B:$B,0))</f>
        <v>36.720625850534006</v>
      </c>
      <c r="E111" s="180">
        <f>INDEX(CentralSchoolServicesBlock!$D:$D,MATCH($B111,CentralSchoolServicesBlock!$B:$B,0))</f>
        <v>140353</v>
      </c>
      <c r="F111" s="142">
        <f>INDEX(CentralSchoolServicesBlock!$AB:$AB,MATCH($B111,CentralSchoolServicesBlock!$B:$B,0))</f>
        <v>1087000</v>
      </c>
      <c r="G111" s="140">
        <f>INDEX(CentralSchoolServicesBlock!$AC:$AC,MATCH($B111,CentralSchoolServicesBlock!$B:$B,0))</f>
        <v>6240849.9999999991</v>
      </c>
    </row>
    <row r="112" spans="1:7" x14ac:dyDescent="0.25">
      <c r="A112" s="136" t="s">
        <v>37</v>
      </c>
      <c r="B112" s="66">
        <v>869</v>
      </c>
      <c r="C112" s="67" t="s">
        <v>142</v>
      </c>
      <c r="D112" s="149">
        <f>INDEX(CentralSchoolServicesBlock!$Y:$Y,MATCH($B112,CentralSchoolServicesBlock!$B:$B,0))</f>
        <v>44.220953660174615</v>
      </c>
      <c r="E112" s="180">
        <f>INDEX(CentralSchoolServicesBlock!$D:$D,MATCH($B112,CentralSchoolServicesBlock!$B:$B,0))</f>
        <v>22335</v>
      </c>
      <c r="F112" s="142">
        <f>INDEX(CentralSchoolServicesBlock!$AB:$AB,MATCH($B112,CentralSchoolServicesBlock!$B:$B,0))</f>
        <v>0</v>
      </c>
      <c r="G112" s="140">
        <f>INDEX(CentralSchoolServicesBlock!$AC:$AC,MATCH($B112,CentralSchoolServicesBlock!$B:$B,0))</f>
        <v>987675</v>
      </c>
    </row>
    <row r="113" spans="1:7" x14ac:dyDescent="0.25">
      <c r="A113" s="136" t="s">
        <v>37</v>
      </c>
      <c r="B113" s="66">
        <v>938</v>
      </c>
      <c r="C113" s="67" t="s">
        <v>143</v>
      </c>
      <c r="D113" s="149">
        <f>INDEX(CentralSchoolServicesBlock!$Y:$Y,MATCH($B113,CentralSchoolServicesBlock!$B:$B,0))</f>
        <v>33.080139104299327</v>
      </c>
      <c r="E113" s="180">
        <f>INDEX(CentralSchoolServicesBlock!$D:$D,MATCH($B113,CentralSchoolServicesBlock!$B:$B,0))</f>
        <v>103807</v>
      </c>
      <c r="F113" s="142">
        <f>INDEX(CentralSchoolServicesBlock!$AB:$AB,MATCH($B113,CentralSchoolServicesBlock!$B:$B,0))</f>
        <v>5190000</v>
      </c>
      <c r="G113" s="140">
        <f>INDEX(CentralSchoolServicesBlock!$AC:$AC,MATCH($B113,CentralSchoolServicesBlock!$B:$B,0))</f>
        <v>8623950</v>
      </c>
    </row>
    <row r="114" spans="1:7" x14ac:dyDescent="0.25">
      <c r="A114" s="136" t="s">
        <v>37</v>
      </c>
      <c r="B114" s="66">
        <v>868</v>
      </c>
      <c r="C114" s="67" t="s">
        <v>144</v>
      </c>
      <c r="D114" s="149">
        <f>INDEX(CentralSchoolServicesBlock!$Y:$Y,MATCH($B114,CentralSchoolServicesBlock!$B:$B,0))</f>
        <v>45.857415557558724</v>
      </c>
      <c r="E114" s="180">
        <f>INDEX(CentralSchoolServicesBlock!$D:$D,MATCH($B114,CentralSchoolServicesBlock!$B:$B,0))</f>
        <v>18859</v>
      </c>
      <c r="F114" s="142">
        <f>INDEX(CentralSchoolServicesBlock!$AB:$AB,MATCH($B114,CentralSchoolServicesBlock!$B:$B,0))</f>
        <v>268000</v>
      </c>
      <c r="G114" s="140">
        <f>INDEX(CentralSchoolServicesBlock!$AC:$AC,MATCH($B114,CentralSchoolServicesBlock!$B:$B,0))</f>
        <v>1132825</v>
      </c>
    </row>
    <row r="115" spans="1:7" x14ac:dyDescent="0.25">
      <c r="A115" s="136" t="s">
        <v>37</v>
      </c>
      <c r="B115" s="66">
        <v>872</v>
      </c>
      <c r="C115" s="67" t="s">
        <v>145</v>
      </c>
      <c r="D115" s="149">
        <f>INDEX(CentralSchoolServicesBlock!$Y:$Y,MATCH($B115,CentralSchoolServicesBlock!$B:$B,0))</f>
        <v>40.284329140461217</v>
      </c>
      <c r="E115" s="180">
        <f>INDEX(CentralSchoolServicesBlock!$D:$D,MATCH($B115,CentralSchoolServicesBlock!$B:$B,0))</f>
        <v>22896</v>
      </c>
      <c r="F115" s="142">
        <f>INDEX(CentralSchoolServicesBlock!$AB:$AB,MATCH($B115,CentralSchoolServicesBlock!$B:$B,0))</f>
        <v>0</v>
      </c>
      <c r="G115" s="140">
        <f>INDEX(CentralSchoolServicesBlock!$AC:$AC,MATCH($B115,CentralSchoolServicesBlock!$B:$B,0))</f>
        <v>922350</v>
      </c>
    </row>
    <row r="116" spans="1:7" x14ac:dyDescent="0.25">
      <c r="A116" s="136" t="s">
        <v>38</v>
      </c>
      <c r="B116" s="66">
        <v>800</v>
      </c>
      <c r="C116" s="67" t="s">
        <v>146</v>
      </c>
      <c r="D116" s="149">
        <f>INDEX(CentralSchoolServicesBlock!$Y:$Y,MATCH($B116,CentralSchoolServicesBlock!$B:$B,0))</f>
        <v>29.696737809064182</v>
      </c>
      <c r="E116" s="180">
        <f>INDEX(CentralSchoolServicesBlock!$D:$D,MATCH($B116,CentralSchoolServicesBlock!$B:$B,0))</f>
        <v>23477</v>
      </c>
      <c r="F116" s="142">
        <f>INDEX(CentralSchoolServicesBlock!$AB:$AB,MATCH($B116,CentralSchoolServicesBlock!$B:$B,0))</f>
        <v>414000.00000000006</v>
      </c>
      <c r="G116" s="140">
        <f>INDEX(CentralSchoolServicesBlock!$AC:$AC,MATCH($B116,CentralSchoolServicesBlock!$B:$B,0))</f>
        <v>1111190.3135433998</v>
      </c>
    </row>
    <row r="117" spans="1:7" x14ac:dyDescent="0.25">
      <c r="A117" s="136" t="s">
        <v>38</v>
      </c>
      <c r="B117" s="66">
        <v>837</v>
      </c>
      <c r="C117" s="67" t="s">
        <v>147</v>
      </c>
      <c r="D117" s="149">
        <f>INDEX(CentralSchoolServicesBlock!$Y:$Y,MATCH($B117,CentralSchoolServicesBlock!$B:$B,0))</f>
        <v>47.88710672424429</v>
      </c>
      <c r="E117" s="180">
        <f>INDEX(CentralSchoolServicesBlock!$D:$D,MATCH($B117,CentralSchoolServicesBlock!$B:$B,0))</f>
        <v>21073</v>
      </c>
      <c r="F117" s="142">
        <f>INDEX(CentralSchoolServicesBlock!$AB:$AB,MATCH($B117,CentralSchoolServicesBlock!$B:$B,0))</f>
        <v>275000</v>
      </c>
      <c r="G117" s="140">
        <f>INDEX(CentralSchoolServicesBlock!$AC:$AC,MATCH($B117,CentralSchoolServicesBlock!$B:$B,0))</f>
        <v>1284125</v>
      </c>
    </row>
    <row r="118" spans="1:7" x14ac:dyDescent="0.25">
      <c r="A118" s="136" t="s">
        <v>38</v>
      </c>
      <c r="B118" s="66">
        <v>801</v>
      </c>
      <c r="C118" s="67" t="s">
        <v>148</v>
      </c>
      <c r="D118" s="149">
        <f>INDEX(CentralSchoolServicesBlock!$Y:$Y,MATCH($B118,CentralSchoolServicesBlock!$B:$B,0))</f>
        <v>31.012299659501647</v>
      </c>
      <c r="E118" s="180">
        <f>INDEX(CentralSchoolServicesBlock!$D:$D,MATCH($B118,CentralSchoolServicesBlock!$B:$B,0))</f>
        <v>52293</v>
      </c>
      <c r="F118" s="142">
        <f>INDEX(CentralSchoolServicesBlock!$AB:$AB,MATCH($B118,CentralSchoolServicesBlock!$B:$B,0))</f>
        <v>1165000</v>
      </c>
      <c r="G118" s="140">
        <f>INDEX(CentralSchoolServicesBlock!$AC:$AC,MATCH($B118,CentralSchoolServicesBlock!$B:$B,0))</f>
        <v>2786726.1860943194</v>
      </c>
    </row>
    <row r="119" spans="1:7" x14ac:dyDescent="0.25">
      <c r="A119" s="136" t="s">
        <v>38</v>
      </c>
      <c r="B119" s="66">
        <v>908</v>
      </c>
      <c r="C119" s="67" t="s">
        <v>149</v>
      </c>
      <c r="D119" s="149">
        <f>INDEX(CentralSchoolServicesBlock!$Y:$Y,MATCH($B119,CentralSchoolServicesBlock!$B:$B,0))</f>
        <v>24.19314534915409</v>
      </c>
      <c r="E119" s="180">
        <f>INDEX(CentralSchoolServicesBlock!$D:$D,MATCH($B119,CentralSchoolServicesBlock!$B:$B,0))</f>
        <v>67213</v>
      </c>
      <c r="F119" s="142">
        <f>INDEX(CentralSchoolServicesBlock!$AB:$AB,MATCH($B119,CentralSchoolServicesBlock!$B:$B,0))</f>
        <v>2523000</v>
      </c>
      <c r="G119" s="140">
        <f>INDEX(CentralSchoolServicesBlock!$AC:$AC,MATCH($B119,CentralSchoolServicesBlock!$B:$B,0))</f>
        <v>4149093.8783526937</v>
      </c>
    </row>
    <row r="120" spans="1:7" x14ac:dyDescent="0.25">
      <c r="A120" s="136" t="s">
        <v>38</v>
      </c>
      <c r="B120" s="66">
        <v>878</v>
      </c>
      <c r="C120" s="67" t="s">
        <v>150</v>
      </c>
      <c r="D120" s="149">
        <f>INDEX(CentralSchoolServicesBlock!$Y:$Y,MATCH($B120,CentralSchoolServicesBlock!$B:$B,0))</f>
        <v>26.300413036664494</v>
      </c>
      <c r="E120" s="180">
        <f>INDEX(CentralSchoolServicesBlock!$D:$D,MATCH($B120,CentralSchoolServicesBlock!$B:$B,0))</f>
        <v>89311</v>
      </c>
      <c r="F120" s="142">
        <f>INDEX(CentralSchoolServicesBlock!$AB:$AB,MATCH($B120,CentralSchoolServicesBlock!$B:$B,0))</f>
        <v>1186000</v>
      </c>
      <c r="G120" s="140">
        <f>INDEX(CentralSchoolServicesBlock!$AC:$AC,MATCH($B120,CentralSchoolServicesBlock!$B:$B,0))</f>
        <v>3534916.1887175427</v>
      </c>
    </row>
    <row r="121" spans="1:7" x14ac:dyDescent="0.25">
      <c r="A121" s="136" t="s">
        <v>38</v>
      </c>
      <c r="B121" s="66">
        <v>835</v>
      </c>
      <c r="C121" s="67" t="s">
        <v>151</v>
      </c>
      <c r="D121" s="149">
        <f>INDEX(CentralSchoolServicesBlock!$Y:$Y,MATCH($B121,CentralSchoolServicesBlock!$B:$B,0))</f>
        <v>35.46481651376147</v>
      </c>
      <c r="E121" s="180">
        <f>INDEX(CentralSchoolServicesBlock!$D:$D,MATCH($B121,CentralSchoolServicesBlock!$B:$B,0))</f>
        <v>49595</v>
      </c>
      <c r="F121" s="142">
        <f>INDEX(CentralSchoolServicesBlock!$AB:$AB,MATCH($B121,CentralSchoolServicesBlock!$B:$B,0))</f>
        <v>400000</v>
      </c>
      <c r="G121" s="140">
        <f>INDEX(CentralSchoolServicesBlock!$AC:$AC,MATCH($B121,CentralSchoolServicesBlock!$B:$B,0))</f>
        <v>2158877.5750000002</v>
      </c>
    </row>
    <row r="122" spans="1:7" x14ac:dyDescent="0.25">
      <c r="A122" s="136" t="s">
        <v>38</v>
      </c>
      <c r="B122" s="66">
        <v>916</v>
      </c>
      <c r="C122" s="67" t="s">
        <v>152</v>
      </c>
      <c r="D122" s="149">
        <f>INDEX(CentralSchoolServicesBlock!$Y:$Y,MATCH($B122,CentralSchoolServicesBlock!$B:$B,0))</f>
        <v>32.412931753351415</v>
      </c>
      <c r="E122" s="180">
        <f>INDEX(CentralSchoolServicesBlock!$D:$D,MATCH($B122,CentralSchoolServicesBlock!$B:$B,0))</f>
        <v>78176</v>
      </c>
      <c r="F122" s="142">
        <f>INDEX(CentralSchoolServicesBlock!$AB:$AB,MATCH($B122,CentralSchoolServicesBlock!$B:$B,0))</f>
        <v>0</v>
      </c>
      <c r="G122" s="140">
        <f>INDEX(CentralSchoolServicesBlock!$AC:$AC,MATCH($B122,CentralSchoolServicesBlock!$B:$B,0))</f>
        <v>2533913.3527500001</v>
      </c>
    </row>
    <row r="123" spans="1:7" x14ac:dyDescent="0.25">
      <c r="A123" s="136" t="s">
        <v>38</v>
      </c>
      <c r="B123" s="66">
        <v>802</v>
      </c>
      <c r="C123" s="67" t="s">
        <v>153</v>
      </c>
      <c r="D123" s="149">
        <f>INDEX(CentralSchoolServicesBlock!$Y:$Y,MATCH($B123,CentralSchoolServicesBlock!$B:$B,0))</f>
        <v>32.315062006686517</v>
      </c>
      <c r="E123" s="180">
        <f>INDEX(CentralSchoolServicesBlock!$D:$D,MATCH($B123,CentralSchoolServicesBlock!$B:$B,0))</f>
        <v>27456</v>
      </c>
      <c r="F123" s="142">
        <f>INDEX(CentralSchoolServicesBlock!$AB:$AB,MATCH($B123,CentralSchoolServicesBlock!$B:$B,0))</f>
        <v>1190893</v>
      </c>
      <c r="G123" s="140">
        <f>INDEX(CentralSchoolServicesBlock!$AC:$AC,MATCH($B123,CentralSchoolServicesBlock!$B:$B,0))</f>
        <v>2078135.342455585</v>
      </c>
    </row>
    <row r="124" spans="1:7" x14ac:dyDescent="0.25">
      <c r="A124" s="136" t="s">
        <v>38</v>
      </c>
      <c r="B124" s="66">
        <v>879</v>
      </c>
      <c r="C124" s="67" t="s">
        <v>154</v>
      </c>
      <c r="D124" s="149">
        <f>INDEX(CentralSchoolServicesBlock!$Y:$Y,MATCH($B124,CentralSchoolServicesBlock!$B:$B,0))</f>
        <v>30.616597644316055</v>
      </c>
      <c r="E124" s="180">
        <f>INDEX(CentralSchoolServicesBlock!$D:$D,MATCH($B124,CentralSchoolServicesBlock!$B:$B,0))</f>
        <v>33810</v>
      </c>
      <c r="F124" s="142">
        <f>INDEX(CentralSchoolServicesBlock!$AB:$AB,MATCH($B124,CentralSchoolServicesBlock!$B:$B,0))</f>
        <v>2631560</v>
      </c>
      <c r="G124" s="140">
        <f>INDEX(CentralSchoolServicesBlock!$AC:$AC,MATCH($B124,CentralSchoolServicesBlock!$B:$B,0))</f>
        <v>3666707.1663543256</v>
      </c>
    </row>
    <row r="125" spans="1:7" x14ac:dyDescent="0.25">
      <c r="A125" s="136" t="s">
        <v>38</v>
      </c>
      <c r="B125" s="66">
        <v>836</v>
      </c>
      <c r="C125" s="67" t="s">
        <v>155</v>
      </c>
      <c r="D125" s="149">
        <f>INDEX(CentralSchoolServicesBlock!$Y:$Y,MATCH($B125,CentralSchoolServicesBlock!$B:$B,0))</f>
        <v>31.173446149238313</v>
      </c>
      <c r="E125" s="180">
        <f>INDEX(CentralSchoolServicesBlock!$D:$D,MATCH($B125,CentralSchoolServicesBlock!$B:$B,0))</f>
        <v>17473</v>
      </c>
      <c r="F125" s="142">
        <f>INDEX(CentralSchoolServicesBlock!$AB:$AB,MATCH($B125,CentralSchoolServicesBlock!$B:$B,0))</f>
        <v>0</v>
      </c>
      <c r="G125" s="140">
        <f>INDEX(CentralSchoolServicesBlock!$AC:$AC,MATCH($B125,CentralSchoolServicesBlock!$B:$B,0))</f>
        <v>544693.62456564105</v>
      </c>
    </row>
    <row r="126" spans="1:7" x14ac:dyDescent="0.25">
      <c r="A126" s="136" t="s">
        <v>38</v>
      </c>
      <c r="B126" s="66">
        <v>933</v>
      </c>
      <c r="C126" s="67" t="s">
        <v>156</v>
      </c>
      <c r="D126" s="149">
        <f>INDEX(CentralSchoolServicesBlock!$Y:$Y,MATCH($B126,CentralSchoolServicesBlock!$B:$B,0))</f>
        <v>31.703564742233521</v>
      </c>
      <c r="E126" s="180">
        <f>INDEX(CentralSchoolServicesBlock!$D:$D,MATCH($B126,CentralSchoolServicesBlock!$B:$B,0))</f>
        <v>65699</v>
      </c>
      <c r="F126" s="142">
        <f>INDEX(CentralSchoolServicesBlock!$AB:$AB,MATCH($B126,CentralSchoolServicesBlock!$B:$B,0))</f>
        <v>6192000</v>
      </c>
      <c r="G126" s="140">
        <f>INDEX(CentralSchoolServicesBlock!$AC:$AC,MATCH($B126,CentralSchoolServicesBlock!$B:$B,0))</f>
        <v>8274892.5</v>
      </c>
    </row>
    <row r="127" spans="1:7" x14ac:dyDescent="0.25">
      <c r="A127" s="136" t="s">
        <v>38</v>
      </c>
      <c r="B127" s="66">
        <v>803</v>
      </c>
      <c r="C127" s="67" t="s">
        <v>157</v>
      </c>
      <c r="D127" s="149">
        <f>INDEX(CentralSchoolServicesBlock!$Y:$Y,MATCH($B127,CentralSchoolServicesBlock!$B:$B,0))</f>
        <v>30.993711477562506</v>
      </c>
      <c r="E127" s="180">
        <f>INDEX(CentralSchoolServicesBlock!$D:$D,MATCH($B127,CentralSchoolServicesBlock!$B:$B,0))</f>
        <v>36177</v>
      </c>
      <c r="F127" s="142">
        <f>INDEX(CentralSchoolServicesBlock!$AB:$AB,MATCH($B127,CentralSchoolServicesBlock!$B:$B,0))</f>
        <v>3016006.4428374404</v>
      </c>
      <c r="G127" s="140">
        <f>INDEX(CentralSchoolServicesBlock!$AC:$AC,MATCH($B127,CentralSchoolServicesBlock!$B:$B,0))</f>
        <v>4137265.9429612192</v>
      </c>
    </row>
    <row r="128" spans="1:7" x14ac:dyDescent="0.25">
      <c r="A128" s="136" t="s">
        <v>38</v>
      </c>
      <c r="B128" s="66">
        <v>866</v>
      </c>
      <c r="C128" s="67" t="s">
        <v>158</v>
      </c>
      <c r="D128" s="149">
        <f>INDEX(CentralSchoolServicesBlock!$Y:$Y,MATCH($B128,CentralSchoolServicesBlock!$B:$B,0))</f>
        <v>30.436637447012668</v>
      </c>
      <c r="E128" s="180">
        <f>INDEX(CentralSchoolServicesBlock!$D:$D,MATCH($B128,CentralSchoolServicesBlock!$B:$B,0))</f>
        <v>30654</v>
      </c>
      <c r="F128" s="142">
        <f>INDEX(CentralSchoolServicesBlock!$AB:$AB,MATCH($B128,CentralSchoolServicesBlock!$B:$B,0))</f>
        <v>0</v>
      </c>
      <c r="G128" s="140">
        <f>INDEX(CentralSchoolServicesBlock!$AC:$AC,MATCH($B128,CentralSchoolServicesBlock!$B:$B,0))</f>
        <v>933004.68430072628</v>
      </c>
    </row>
    <row r="129" spans="1:7" x14ac:dyDescent="0.25">
      <c r="A129" s="136" t="s">
        <v>38</v>
      </c>
      <c r="B129" s="66">
        <v>880</v>
      </c>
      <c r="C129" s="67" t="s">
        <v>159</v>
      </c>
      <c r="D129" s="149">
        <f>INDEX(CentralSchoolServicesBlock!$Y:$Y,MATCH($B129,CentralSchoolServicesBlock!$B:$B,0))</f>
        <v>52.816143497757835</v>
      </c>
      <c r="E129" s="180">
        <f>INDEX(CentralSchoolServicesBlock!$D:$D,MATCH($B129,CentralSchoolServicesBlock!$B:$B,0))</f>
        <v>16725</v>
      </c>
      <c r="F129" s="142">
        <f>INDEX(CentralSchoolServicesBlock!$AB:$AB,MATCH($B129,CentralSchoolServicesBlock!$B:$B,0))</f>
        <v>415000</v>
      </c>
      <c r="G129" s="140">
        <f>INDEX(CentralSchoolServicesBlock!$AC:$AC,MATCH($B129,CentralSchoolServicesBlock!$B:$B,0))</f>
        <v>1298349.9999999998</v>
      </c>
    </row>
    <row r="130" spans="1:7" x14ac:dyDescent="0.25">
      <c r="A130" s="136" t="s">
        <v>38</v>
      </c>
      <c r="B130" s="66">
        <v>865</v>
      </c>
      <c r="C130" s="67" t="s">
        <v>160</v>
      </c>
      <c r="D130" s="149">
        <f>INDEX(CentralSchoolServicesBlock!$Y:$Y,MATCH($B130,CentralSchoolServicesBlock!$B:$B,0))</f>
        <v>30.963554491886498</v>
      </c>
      <c r="E130" s="180">
        <f>INDEX(CentralSchoolServicesBlock!$D:$D,MATCH($B130,CentralSchoolServicesBlock!$B:$B,0))</f>
        <v>62119</v>
      </c>
      <c r="F130" s="142">
        <f>INDEX(CentralSchoolServicesBlock!$AB:$AB,MATCH($B130,CentralSchoolServicesBlock!$B:$B,0))</f>
        <v>574000</v>
      </c>
      <c r="G130" s="140">
        <f>INDEX(CentralSchoolServicesBlock!$AC:$AC,MATCH($B130,CentralSchoolServicesBlock!$B:$B,0))</f>
        <v>2497425.0414814977</v>
      </c>
    </row>
    <row r="131" spans="1:7" x14ac:dyDescent="0.25">
      <c r="A131" s="136" t="s">
        <v>39</v>
      </c>
      <c r="B131" s="66">
        <v>330</v>
      </c>
      <c r="C131" s="67" t="s">
        <v>161</v>
      </c>
      <c r="D131" s="149">
        <f>INDEX(CentralSchoolServicesBlock!$Y:$Y,MATCH($B131,CentralSchoolServicesBlock!$B:$B,0))</f>
        <v>31.33518070252649</v>
      </c>
      <c r="E131" s="180">
        <f>INDEX(CentralSchoolServicesBlock!$D:$D,MATCH($B131,CentralSchoolServicesBlock!$B:$B,0))</f>
        <v>175607</v>
      </c>
      <c r="F131" s="142">
        <f>INDEX(CentralSchoolServicesBlock!$AB:$AB,MATCH($B131,CentralSchoolServicesBlock!$B:$B,0))</f>
        <v>12252000</v>
      </c>
      <c r="G131" s="140">
        <f>INDEX(CentralSchoolServicesBlock!$AC:$AC,MATCH($B131,CentralSchoolServicesBlock!$B:$B,0))</f>
        <v>17754677.077628568</v>
      </c>
    </row>
    <row r="132" spans="1:7" x14ac:dyDescent="0.25">
      <c r="A132" s="136" t="s">
        <v>39</v>
      </c>
      <c r="B132" s="66">
        <v>331</v>
      </c>
      <c r="C132" s="67" t="s">
        <v>162</v>
      </c>
      <c r="D132" s="149">
        <f>INDEX(CentralSchoolServicesBlock!$Y:$Y,MATCH($B132,CentralSchoolServicesBlock!$B:$B,0))</f>
        <v>33.573208722741434</v>
      </c>
      <c r="E132" s="180">
        <f>INDEX(CentralSchoolServicesBlock!$D:$D,MATCH($B132,CentralSchoolServicesBlock!$B:$B,0))</f>
        <v>48150</v>
      </c>
      <c r="F132" s="142">
        <f>INDEX(CentralSchoolServicesBlock!$AB:$AB,MATCH($B132,CentralSchoolServicesBlock!$B:$B,0))</f>
        <v>2023000.0000000002</v>
      </c>
      <c r="G132" s="140">
        <f>INDEX(CentralSchoolServicesBlock!$AC:$AC,MATCH($B132,CentralSchoolServicesBlock!$B:$B,0))</f>
        <v>3639550</v>
      </c>
    </row>
    <row r="133" spans="1:7" x14ac:dyDescent="0.25">
      <c r="A133" s="136" t="s">
        <v>39</v>
      </c>
      <c r="B133" s="66">
        <v>332</v>
      </c>
      <c r="C133" s="67" t="s">
        <v>163</v>
      </c>
      <c r="D133" s="149">
        <f>INDEX(CentralSchoolServicesBlock!$Y:$Y,MATCH($B133,CentralSchoolServicesBlock!$B:$B,0))</f>
        <v>38.301806368370123</v>
      </c>
      <c r="E133" s="180">
        <f>INDEX(CentralSchoolServicesBlock!$D:$D,MATCH($B133,CentralSchoolServicesBlock!$B:$B,0))</f>
        <v>43402</v>
      </c>
      <c r="F133" s="142">
        <f>INDEX(CentralSchoolServicesBlock!$AB:$AB,MATCH($B133,CentralSchoolServicesBlock!$B:$B,0))</f>
        <v>342000.00000000006</v>
      </c>
      <c r="G133" s="140">
        <f>INDEX(CentralSchoolServicesBlock!$AC:$AC,MATCH($B133,CentralSchoolServicesBlock!$B:$B,0))</f>
        <v>2004375</v>
      </c>
    </row>
    <row r="134" spans="1:7" x14ac:dyDescent="0.25">
      <c r="A134" s="136" t="s">
        <v>39</v>
      </c>
      <c r="B134" s="66">
        <v>884</v>
      </c>
      <c r="C134" s="67" t="s">
        <v>164</v>
      </c>
      <c r="D134" s="149">
        <f>INDEX(CentralSchoolServicesBlock!$Y:$Y,MATCH($B134,CentralSchoolServicesBlock!$B:$B,0))</f>
        <v>30.987743160191314</v>
      </c>
      <c r="E134" s="180">
        <f>INDEX(CentralSchoolServicesBlock!$D:$D,MATCH($B134,CentralSchoolServicesBlock!$B:$B,0))</f>
        <v>21771</v>
      </c>
      <c r="F134" s="142">
        <f>INDEX(CentralSchoolServicesBlock!$AB:$AB,MATCH($B134,CentralSchoolServicesBlock!$B:$B,0))</f>
        <v>0</v>
      </c>
      <c r="G134" s="140">
        <f>INDEX(CentralSchoolServicesBlock!$AC:$AC,MATCH($B134,CentralSchoolServicesBlock!$B:$B,0))</f>
        <v>674634.15634052514</v>
      </c>
    </row>
    <row r="135" spans="1:7" x14ac:dyDescent="0.25">
      <c r="A135" s="136" t="s">
        <v>39</v>
      </c>
      <c r="B135" s="66">
        <v>333</v>
      </c>
      <c r="C135" s="67" t="s">
        <v>165</v>
      </c>
      <c r="D135" s="149">
        <f>INDEX(CentralSchoolServicesBlock!$Y:$Y,MATCH($B135,CentralSchoolServicesBlock!$B:$B,0))</f>
        <v>31.468897204587872</v>
      </c>
      <c r="E135" s="180">
        <f>INDEX(CentralSchoolServicesBlock!$D:$D,MATCH($B135,CentralSchoolServicesBlock!$B:$B,0))</f>
        <v>51192</v>
      </c>
      <c r="F135" s="142">
        <f>INDEX(CentralSchoolServicesBlock!$AB:$AB,MATCH($B135,CentralSchoolServicesBlock!$B:$B,0))</f>
        <v>285000</v>
      </c>
      <c r="G135" s="140">
        <f>INDEX(CentralSchoolServicesBlock!$AC:$AC,MATCH($B135,CentralSchoolServicesBlock!$B:$B,0))</f>
        <v>1895955.7856972623</v>
      </c>
    </row>
    <row r="136" spans="1:7" x14ac:dyDescent="0.25">
      <c r="A136" s="136" t="s">
        <v>39</v>
      </c>
      <c r="B136" s="66">
        <v>893</v>
      </c>
      <c r="C136" s="67" t="s">
        <v>166</v>
      </c>
      <c r="D136" s="149">
        <f>INDEX(CentralSchoolServicesBlock!$Y:$Y,MATCH($B136,CentralSchoolServicesBlock!$B:$B,0))</f>
        <v>28.720388852436407</v>
      </c>
      <c r="E136" s="180">
        <f>INDEX(CentralSchoolServicesBlock!$D:$D,MATCH($B136,CentralSchoolServicesBlock!$B:$B,0))</f>
        <v>34959</v>
      </c>
      <c r="F136" s="142">
        <f>INDEX(CentralSchoolServicesBlock!$AB:$AB,MATCH($B136,CentralSchoolServicesBlock!$B:$B,0))</f>
        <v>2142380</v>
      </c>
      <c r="G136" s="140">
        <f>INDEX(CentralSchoolServicesBlock!$AC:$AC,MATCH($B136,CentralSchoolServicesBlock!$B:$B,0))</f>
        <v>3146416.0738923242</v>
      </c>
    </row>
    <row r="137" spans="1:7" x14ac:dyDescent="0.25">
      <c r="A137" s="136" t="s">
        <v>39</v>
      </c>
      <c r="B137" s="66">
        <v>334</v>
      </c>
      <c r="C137" s="67" t="s">
        <v>167</v>
      </c>
      <c r="D137" s="149">
        <f>INDEX(CentralSchoolServicesBlock!$Y:$Y,MATCH($B137,CentralSchoolServicesBlock!$B:$B,0))</f>
        <v>30.904207621194381</v>
      </c>
      <c r="E137" s="180">
        <f>INDEX(CentralSchoolServicesBlock!$D:$D,MATCH($B137,CentralSchoolServicesBlock!$B:$B,0))</f>
        <v>34103</v>
      </c>
      <c r="F137" s="142">
        <f>INDEX(CentralSchoolServicesBlock!$AB:$AB,MATCH($B137,CentralSchoolServicesBlock!$B:$B,0))</f>
        <v>1446999.9999999998</v>
      </c>
      <c r="G137" s="140">
        <f>INDEX(CentralSchoolServicesBlock!$AC:$AC,MATCH($B137,CentralSchoolServicesBlock!$B:$B,0))</f>
        <v>2500926.1925055915</v>
      </c>
    </row>
    <row r="138" spans="1:7" x14ac:dyDescent="0.25">
      <c r="A138" s="136" t="s">
        <v>39</v>
      </c>
      <c r="B138" s="66">
        <v>860</v>
      </c>
      <c r="C138" s="67" t="s">
        <v>168</v>
      </c>
      <c r="D138" s="149">
        <f>INDEX(CentralSchoolServicesBlock!$Y:$Y,MATCH($B138,CentralSchoolServicesBlock!$B:$B,0))</f>
        <v>29.95923012401316</v>
      </c>
      <c r="E138" s="180">
        <f>INDEX(CentralSchoolServicesBlock!$D:$D,MATCH($B138,CentralSchoolServicesBlock!$B:$B,0))</f>
        <v>108261</v>
      </c>
      <c r="F138" s="142">
        <f>INDEX(CentralSchoolServicesBlock!$AB:$AB,MATCH($B138,CentralSchoolServicesBlock!$B:$B,0))</f>
        <v>3190410</v>
      </c>
      <c r="G138" s="140">
        <f>INDEX(CentralSchoolServicesBlock!$AC:$AC,MATCH($B138,CentralSchoolServicesBlock!$B:$B,0))</f>
        <v>6433826.2124557886</v>
      </c>
    </row>
    <row r="139" spans="1:7" x14ac:dyDescent="0.25">
      <c r="A139" s="136" t="s">
        <v>39</v>
      </c>
      <c r="B139" s="66">
        <v>861</v>
      </c>
      <c r="C139" s="67" t="s">
        <v>169</v>
      </c>
      <c r="D139" s="149">
        <f>INDEX(CentralSchoolServicesBlock!$Y:$Y,MATCH($B139,CentralSchoolServicesBlock!$B:$B,0))</f>
        <v>36.288718455746803</v>
      </c>
      <c r="E139" s="180">
        <f>INDEX(CentralSchoolServicesBlock!$D:$D,MATCH($B139,CentralSchoolServicesBlock!$B:$B,0))</f>
        <v>34325</v>
      </c>
      <c r="F139" s="142">
        <f>INDEX(CentralSchoolServicesBlock!$AB:$AB,MATCH($B139,CentralSchoolServicesBlock!$B:$B,0))</f>
        <v>4135384</v>
      </c>
      <c r="G139" s="140">
        <f>INDEX(CentralSchoolServicesBlock!$AC:$AC,MATCH($B139,CentralSchoolServicesBlock!$B:$B,0))</f>
        <v>5380994.2609935086</v>
      </c>
    </row>
    <row r="140" spans="1:7" x14ac:dyDescent="0.25">
      <c r="A140" s="136" t="s">
        <v>39</v>
      </c>
      <c r="B140" s="66">
        <v>894</v>
      </c>
      <c r="C140" s="67" t="s">
        <v>170</v>
      </c>
      <c r="D140" s="149">
        <f>INDEX(CentralSchoolServicesBlock!$Y:$Y,MATCH($B140,CentralSchoolServicesBlock!$B:$B,0))</f>
        <v>42.121994173728815</v>
      </c>
      <c r="E140" s="180">
        <f>INDEX(CentralSchoolServicesBlock!$D:$D,MATCH($B140,CentralSchoolServicesBlock!$B:$B,0))</f>
        <v>24544</v>
      </c>
      <c r="F140" s="142">
        <f>INDEX(CentralSchoolServicesBlock!$AB:$AB,MATCH($B140,CentralSchoolServicesBlock!$B:$B,0))</f>
        <v>25000</v>
      </c>
      <c r="G140" s="140">
        <f>INDEX(CentralSchoolServicesBlock!$AC:$AC,MATCH($B140,CentralSchoolServicesBlock!$B:$B,0))</f>
        <v>1058842.2250000001</v>
      </c>
    </row>
    <row r="141" spans="1:7" x14ac:dyDescent="0.25">
      <c r="A141" s="136" t="s">
        <v>39</v>
      </c>
      <c r="B141" s="66">
        <v>335</v>
      </c>
      <c r="C141" s="67" t="s">
        <v>171</v>
      </c>
      <c r="D141" s="149">
        <f>INDEX(CentralSchoolServicesBlock!$Y:$Y,MATCH($B141,CentralSchoolServicesBlock!$B:$B,0))</f>
        <v>29.866723006134784</v>
      </c>
      <c r="E141" s="180">
        <f>INDEX(CentralSchoolServicesBlock!$D:$D,MATCH($B141,CentralSchoolServicesBlock!$B:$B,0))</f>
        <v>42636</v>
      </c>
      <c r="F141" s="142">
        <f>INDEX(CentralSchoolServicesBlock!$AB:$AB,MATCH($B141,CentralSchoolServicesBlock!$B:$B,0))</f>
        <v>38000</v>
      </c>
      <c r="G141" s="140">
        <f>INDEX(CentralSchoolServicesBlock!$AC:$AC,MATCH($B141,CentralSchoolServicesBlock!$B:$B,0))</f>
        <v>1311397.6020895627</v>
      </c>
    </row>
    <row r="142" spans="1:7" x14ac:dyDescent="0.25">
      <c r="A142" s="136" t="s">
        <v>39</v>
      </c>
      <c r="B142" s="66">
        <v>937</v>
      </c>
      <c r="C142" s="67" t="s">
        <v>172</v>
      </c>
      <c r="D142" s="149">
        <f>INDEX(CentralSchoolServicesBlock!$Y:$Y,MATCH($B142,CentralSchoolServicesBlock!$B:$B,0))</f>
        <v>38.443525478280129</v>
      </c>
      <c r="E142" s="180">
        <f>INDEX(CentralSchoolServicesBlock!$D:$D,MATCH($B142,CentralSchoolServicesBlock!$B:$B,0))</f>
        <v>72238</v>
      </c>
      <c r="F142" s="142">
        <f>INDEX(CentralSchoolServicesBlock!$AB:$AB,MATCH($B142,CentralSchoolServicesBlock!$B:$B,0))</f>
        <v>1597889.35</v>
      </c>
      <c r="G142" s="140">
        <f>INDEX(CentralSchoolServicesBlock!$AC:$AC,MATCH($B142,CentralSchoolServicesBlock!$B:$B,0))</f>
        <v>4374972.7434999999</v>
      </c>
    </row>
    <row r="143" spans="1:7" x14ac:dyDescent="0.25">
      <c r="A143" s="136" t="s">
        <v>39</v>
      </c>
      <c r="B143" s="66">
        <v>336</v>
      </c>
      <c r="C143" s="67" t="s">
        <v>173</v>
      </c>
      <c r="D143" s="149">
        <f>INDEX(CentralSchoolServicesBlock!$Y:$Y,MATCH($B143,CentralSchoolServicesBlock!$B:$B,0))</f>
        <v>31.769627317969572</v>
      </c>
      <c r="E143" s="180">
        <f>INDEX(CentralSchoolServicesBlock!$D:$D,MATCH($B143,CentralSchoolServicesBlock!$B:$B,0))</f>
        <v>36855</v>
      </c>
      <c r="F143" s="142">
        <f>INDEX(CentralSchoolServicesBlock!$AB:$AB,MATCH($B143,CentralSchoolServicesBlock!$B:$B,0))</f>
        <v>760000</v>
      </c>
      <c r="G143" s="140">
        <f>INDEX(CentralSchoolServicesBlock!$AC:$AC,MATCH($B143,CentralSchoolServicesBlock!$B:$B,0))</f>
        <v>1930869.6148037687</v>
      </c>
    </row>
    <row r="144" spans="1:7" x14ac:dyDescent="0.25">
      <c r="A144" s="136" t="s">
        <v>39</v>
      </c>
      <c r="B144" s="66">
        <v>885</v>
      </c>
      <c r="C144" s="67" t="s">
        <v>174</v>
      </c>
      <c r="D144" s="149">
        <f>INDEX(CentralSchoolServicesBlock!$Y:$Y,MATCH($B144,CentralSchoolServicesBlock!$B:$B,0))</f>
        <v>31.384351538451188</v>
      </c>
      <c r="E144" s="180">
        <f>INDEX(CentralSchoolServicesBlock!$D:$D,MATCH($B144,CentralSchoolServicesBlock!$B:$B,0))</f>
        <v>71425</v>
      </c>
      <c r="F144" s="142">
        <f>INDEX(CentralSchoolServicesBlock!$AB:$AB,MATCH($B144,CentralSchoolServicesBlock!$B:$B,0))</f>
        <v>1500000</v>
      </c>
      <c r="G144" s="140">
        <f>INDEX(CentralSchoolServicesBlock!$AC:$AC,MATCH($B144,CentralSchoolServicesBlock!$B:$B,0))</f>
        <v>3741627.308633876</v>
      </c>
    </row>
    <row r="145" spans="1:7" x14ac:dyDescent="0.25">
      <c r="A145" s="136" t="s">
        <v>40</v>
      </c>
      <c r="B145" s="66">
        <v>370</v>
      </c>
      <c r="C145" s="67" t="s">
        <v>175</v>
      </c>
      <c r="D145" s="149">
        <f>INDEX(CentralSchoolServicesBlock!$Y:$Y,MATCH($B145,CentralSchoolServicesBlock!$B:$B,0))</f>
        <v>31.018472891857993</v>
      </c>
      <c r="E145" s="180">
        <f>INDEX(CentralSchoolServicesBlock!$D:$D,MATCH($B145,CentralSchoolServicesBlock!$B:$B,0))</f>
        <v>30635</v>
      </c>
      <c r="F145" s="142">
        <f>INDEX(CentralSchoolServicesBlock!$AB:$AB,MATCH($B145,CentralSchoolServicesBlock!$B:$B,0))</f>
        <v>875000</v>
      </c>
      <c r="G145" s="140">
        <f>INDEX(CentralSchoolServicesBlock!$AC:$AC,MATCH($B145,CentralSchoolServicesBlock!$B:$B,0))</f>
        <v>1825250.9170420696</v>
      </c>
    </row>
    <row r="146" spans="1:7" x14ac:dyDescent="0.25">
      <c r="A146" s="136" t="s">
        <v>40</v>
      </c>
      <c r="B146" s="66">
        <v>380</v>
      </c>
      <c r="C146" s="67" t="s">
        <v>176</v>
      </c>
      <c r="D146" s="149">
        <f>INDEX(CentralSchoolServicesBlock!$Y:$Y,MATCH($B146,CentralSchoolServicesBlock!$B:$B,0))</f>
        <v>27.815821143868497</v>
      </c>
      <c r="E146" s="180">
        <f>INDEX(CentralSchoolServicesBlock!$D:$D,MATCH($B146,CentralSchoolServicesBlock!$B:$B,0))</f>
        <v>85983</v>
      </c>
      <c r="F146" s="142">
        <f>INDEX(CentralSchoolServicesBlock!$AB:$AB,MATCH($B146,CentralSchoolServicesBlock!$B:$B,0))</f>
        <v>439728.74981461139</v>
      </c>
      <c r="G146" s="140">
        <f>INDEX(CentralSchoolServicesBlock!$AC:$AC,MATCH($B146,CentralSchoolServicesBlock!$B:$B,0))</f>
        <v>2831416.4992278563</v>
      </c>
    </row>
    <row r="147" spans="1:7" x14ac:dyDescent="0.25">
      <c r="A147" s="136" t="s">
        <v>40</v>
      </c>
      <c r="B147" s="66">
        <v>381</v>
      </c>
      <c r="C147" s="67" t="s">
        <v>177</v>
      </c>
      <c r="D147" s="149">
        <f>INDEX(CentralSchoolServicesBlock!$Y:$Y,MATCH($B147,CentralSchoolServicesBlock!$B:$B,0))</f>
        <v>32.079414641743973</v>
      </c>
      <c r="E147" s="180">
        <f>INDEX(CentralSchoolServicesBlock!$D:$D,MATCH($B147,CentralSchoolServicesBlock!$B:$B,0))</f>
        <v>32095</v>
      </c>
      <c r="F147" s="142">
        <f>INDEX(CentralSchoolServicesBlock!$AB:$AB,MATCH($B147,CentralSchoolServicesBlock!$B:$B,0))</f>
        <v>1722000</v>
      </c>
      <c r="G147" s="140">
        <f>INDEX(CentralSchoolServicesBlock!$AC:$AC,MATCH($B147,CentralSchoolServicesBlock!$B:$B,0))</f>
        <v>2751588.812926773</v>
      </c>
    </row>
    <row r="148" spans="1:7" x14ac:dyDescent="0.25">
      <c r="A148" s="136" t="s">
        <v>40</v>
      </c>
      <c r="B148" s="66">
        <v>371</v>
      </c>
      <c r="C148" s="67" t="s">
        <v>178</v>
      </c>
      <c r="D148" s="149">
        <f>INDEX(CentralSchoolServicesBlock!$Y:$Y,MATCH($B148,CentralSchoolServicesBlock!$B:$B,0))</f>
        <v>32.257111198337931</v>
      </c>
      <c r="E148" s="180">
        <f>INDEX(CentralSchoolServicesBlock!$D:$D,MATCH($B148,CentralSchoolServicesBlock!$B:$B,0))</f>
        <v>41320</v>
      </c>
      <c r="F148" s="142">
        <f>INDEX(CentralSchoolServicesBlock!$AB:$AB,MATCH($B148,CentralSchoolServicesBlock!$B:$B,0))</f>
        <v>213000</v>
      </c>
      <c r="G148" s="140">
        <f>INDEX(CentralSchoolServicesBlock!$AC:$AC,MATCH($B148,CentralSchoolServicesBlock!$B:$B,0))</f>
        <v>1545863.8347153233</v>
      </c>
    </row>
    <row r="149" spans="1:7" x14ac:dyDescent="0.25">
      <c r="A149" s="136" t="s">
        <v>40</v>
      </c>
      <c r="B149" s="66">
        <v>811</v>
      </c>
      <c r="C149" s="67" t="s">
        <v>179</v>
      </c>
      <c r="D149" s="149">
        <f>INDEX(CentralSchoolServicesBlock!$Y:$Y,MATCH($B149,CentralSchoolServicesBlock!$B:$B,0))</f>
        <v>35.255660377358502</v>
      </c>
      <c r="E149" s="180">
        <f>INDEX(CentralSchoolServicesBlock!$D:$D,MATCH($B149,CentralSchoolServicesBlock!$B:$B,0))</f>
        <v>41340</v>
      </c>
      <c r="F149" s="142">
        <f>INDEX(CentralSchoolServicesBlock!$AB:$AB,MATCH($B149,CentralSchoolServicesBlock!$B:$B,0))</f>
        <v>657590.00000000012</v>
      </c>
      <c r="G149" s="140">
        <f>INDEX(CentralSchoolServicesBlock!$AC:$AC,MATCH($B149,CentralSchoolServicesBlock!$B:$B,0))</f>
        <v>2115059.0000000005</v>
      </c>
    </row>
    <row r="150" spans="1:7" x14ac:dyDescent="0.25">
      <c r="A150" s="136" t="s">
        <v>40</v>
      </c>
      <c r="B150" s="66">
        <v>810</v>
      </c>
      <c r="C150" s="67" t="s">
        <v>180</v>
      </c>
      <c r="D150" s="149">
        <f>INDEX(CentralSchoolServicesBlock!$Y:$Y,MATCH($B150,CentralSchoolServicesBlock!$B:$B,0))</f>
        <v>48.128455376283426</v>
      </c>
      <c r="E150" s="180">
        <f>INDEX(CentralSchoolServicesBlock!$D:$D,MATCH($B150,CentralSchoolServicesBlock!$B:$B,0))</f>
        <v>35452</v>
      </c>
      <c r="F150" s="142">
        <f>INDEX(CentralSchoolServicesBlock!$AB:$AB,MATCH($B150,CentralSchoolServicesBlock!$B:$B,0))</f>
        <v>1151000</v>
      </c>
      <c r="G150" s="140">
        <f>INDEX(CentralSchoolServicesBlock!$AC:$AC,MATCH($B150,CentralSchoolServicesBlock!$B:$B,0))</f>
        <v>2857250</v>
      </c>
    </row>
    <row r="151" spans="1:7" x14ac:dyDescent="0.25">
      <c r="A151" s="136" t="s">
        <v>40</v>
      </c>
      <c r="B151" s="66">
        <v>382</v>
      </c>
      <c r="C151" s="67" t="s">
        <v>181</v>
      </c>
      <c r="D151" s="149">
        <f>INDEX(CentralSchoolServicesBlock!$Y:$Y,MATCH($B151,CentralSchoolServicesBlock!$B:$B,0))</f>
        <v>34.856583403895002</v>
      </c>
      <c r="E151" s="180">
        <f>INDEX(CentralSchoolServicesBlock!$D:$D,MATCH($B151,CentralSchoolServicesBlock!$B:$B,0))</f>
        <v>61412</v>
      </c>
      <c r="F151" s="142">
        <f>INDEX(CentralSchoolServicesBlock!$AB:$AB,MATCH($B151,CentralSchoolServicesBlock!$B:$B,0))</f>
        <v>170400</v>
      </c>
      <c r="G151" s="140">
        <f>INDEX(CentralSchoolServicesBlock!$AC:$AC,MATCH($B151,CentralSchoolServicesBlock!$B:$B,0))</f>
        <v>2311012.5</v>
      </c>
    </row>
    <row r="152" spans="1:7" x14ac:dyDescent="0.25">
      <c r="A152" s="136" t="s">
        <v>40</v>
      </c>
      <c r="B152" s="66">
        <v>383</v>
      </c>
      <c r="C152" s="67" t="s">
        <v>182</v>
      </c>
      <c r="D152" s="149">
        <f>INDEX(CentralSchoolServicesBlock!$Y:$Y,MATCH($B152,CentralSchoolServicesBlock!$B:$B,0))</f>
        <v>31.99831689870576</v>
      </c>
      <c r="E152" s="180">
        <f>INDEX(CentralSchoolServicesBlock!$D:$D,MATCH($B152,CentralSchoolServicesBlock!$B:$B,0))</f>
        <v>105685</v>
      </c>
      <c r="F152" s="142">
        <f>INDEX(CentralSchoolServicesBlock!$AB:$AB,MATCH($B152,CentralSchoolServicesBlock!$B:$B,0))</f>
        <v>1702740</v>
      </c>
      <c r="G152" s="140">
        <f>INDEX(CentralSchoolServicesBlock!$AC:$AC,MATCH($B152,CentralSchoolServicesBlock!$B:$B,0))</f>
        <v>5084482.1214397177</v>
      </c>
    </row>
    <row r="153" spans="1:7" x14ac:dyDescent="0.25">
      <c r="A153" s="136" t="s">
        <v>40</v>
      </c>
      <c r="B153" s="66">
        <v>812</v>
      </c>
      <c r="C153" s="67" t="s">
        <v>183</v>
      </c>
      <c r="D153" s="149">
        <f>INDEX(CentralSchoolServicesBlock!$Y:$Y,MATCH($B153,CentralSchoolServicesBlock!$B:$B,0))</f>
        <v>46.277338296882277</v>
      </c>
      <c r="E153" s="180">
        <f>INDEX(CentralSchoolServicesBlock!$D:$D,MATCH($B153,CentralSchoolServicesBlock!$B:$B,0))</f>
        <v>21490</v>
      </c>
      <c r="F153" s="142">
        <f>INDEX(CentralSchoolServicesBlock!$AB:$AB,MATCH($B153,CentralSchoolServicesBlock!$B:$B,0))</f>
        <v>434000</v>
      </c>
      <c r="G153" s="140">
        <f>INDEX(CentralSchoolServicesBlock!$AC:$AC,MATCH($B153,CentralSchoolServicesBlock!$B:$B,0))</f>
        <v>1428500</v>
      </c>
    </row>
    <row r="154" spans="1:7" x14ac:dyDescent="0.25">
      <c r="A154" s="136" t="s">
        <v>40</v>
      </c>
      <c r="B154" s="66">
        <v>813</v>
      </c>
      <c r="C154" s="67" t="s">
        <v>184</v>
      </c>
      <c r="D154" s="149">
        <f>INDEX(CentralSchoolServicesBlock!$Y:$Y,MATCH($B154,CentralSchoolServicesBlock!$B:$B,0))</f>
        <v>32.158969359356981</v>
      </c>
      <c r="E154" s="180">
        <f>INDEX(CentralSchoolServicesBlock!$D:$D,MATCH($B154,CentralSchoolServicesBlock!$B:$B,0))</f>
        <v>22585</v>
      </c>
      <c r="F154" s="142">
        <f>INDEX(CentralSchoolServicesBlock!$AB:$AB,MATCH($B154,CentralSchoolServicesBlock!$B:$B,0))</f>
        <v>365000</v>
      </c>
      <c r="G154" s="140">
        <f>INDEX(CentralSchoolServicesBlock!$AC:$AC,MATCH($B154,CentralSchoolServicesBlock!$B:$B,0))</f>
        <v>1091310.3229810772</v>
      </c>
    </row>
    <row r="155" spans="1:7" x14ac:dyDescent="0.25">
      <c r="A155" s="136" t="s">
        <v>40</v>
      </c>
      <c r="B155" s="66">
        <v>815</v>
      </c>
      <c r="C155" s="67" t="s">
        <v>185</v>
      </c>
      <c r="D155" s="149">
        <f>INDEX(CentralSchoolServicesBlock!$Y:$Y,MATCH($B155,CentralSchoolServicesBlock!$B:$B,0))</f>
        <v>34.080881213554626</v>
      </c>
      <c r="E155" s="180">
        <f>INDEX(CentralSchoolServicesBlock!$D:$D,MATCH($B155,CentralSchoolServicesBlock!$B:$B,0))</f>
        <v>73569</v>
      </c>
      <c r="F155" s="142">
        <f>INDEX(CentralSchoolServicesBlock!$AB:$AB,MATCH($B155,CentralSchoolServicesBlock!$B:$B,0))</f>
        <v>1788000</v>
      </c>
      <c r="G155" s="140">
        <f>INDEX(CentralSchoolServicesBlock!$AC:$AC,MATCH($B155,CentralSchoolServicesBlock!$B:$B,0))</f>
        <v>4295296.3499999996</v>
      </c>
    </row>
    <row r="156" spans="1:7" x14ac:dyDescent="0.25">
      <c r="A156" s="136" t="s">
        <v>40</v>
      </c>
      <c r="B156" s="66">
        <v>372</v>
      </c>
      <c r="C156" s="67" t="s">
        <v>186</v>
      </c>
      <c r="D156" s="149">
        <f>INDEX(CentralSchoolServicesBlock!$Y:$Y,MATCH($B156,CentralSchoolServicesBlock!$B:$B,0))</f>
        <v>27.453236660172397</v>
      </c>
      <c r="E156" s="180">
        <f>INDEX(CentralSchoolServicesBlock!$D:$D,MATCH($B156,CentralSchoolServicesBlock!$B:$B,0))</f>
        <v>39027</v>
      </c>
      <c r="F156" s="142">
        <f>INDEX(CentralSchoolServicesBlock!$AB:$AB,MATCH($B156,CentralSchoolServicesBlock!$B:$B,0))</f>
        <v>0</v>
      </c>
      <c r="G156" s="140">
        <f>INDEX(CentralSchoolServicesBlock!$AC:$AC,MATCH($B156,CentralSchoolServicesBlock!$B:$B,0))</f>
        <v>1071417.4671365481</v>
      </c>
    </row>
    <row r="157" spans="1:7" x14ac:dyDescent="0.25">
      <c r="A157" s="136" t="s">
        <v>40</v>
      </c>
      <c r="B157" s="66">
        <v>373</v>
      </c>
      <c r="C157" s="67" t="s">
        <v>187</v>
      </c>
      <c r="D157" s="149">
        <f>INDEX(CentralSchoolServicesBlock!$Y:$Y,MATCH($B157,CentralSchoolServicesBlock!$B:$B,0))</f>
        <v>28.859340683529812</v>
      </c>
      <c r="E157" s="180">
        <f>INDEX(CentralSchoolServicesBlock!$D:$D,MATCH($B157,CentralSchoolServicesBlock!$B:$B,0))</f>
        <v>70272</v>
      </c>
      <c r="F157" s="142">
        <f>INDEX(CentralSchoolServicesBlock!$AB:$AB,MATCH($B157,CentralSchoolServicesBlock!$B:$B,0))</f>
        <v>5929000</v>
      </c>
      <c r="G157" s="140">
        <f>INDEX(CentralSchoolServicesBlock!$AC:$AC,MATCH($B157,CentralSchoolServicesBlock!$B:$B,0))</f>
        <v>7957003.5885130074</v>
      </c>
    </row>
    <row r="158" spans="1:7" x14ac:dyDescent="0.25">
      <c r="A158" s="136" t="s">
        <v>40</v>
      </c>
      <c r="B158" s="66">
        <v>384</v>
      </c>
      <c r="C158" s="67" t="s">
        <v>188</v>
      </c>
      <c r="D158" s="149">
        <f>INDEX(CentralSchoolServicesBlock!$Y:$Y,MATCH($B158,CentralSchoolServicesBlock!$B:$B,0))</f>
        <v>30.484701238822115</v>
      </c>
      <c r="E158" s="180">
        <f>INDEX(CentralSchoolServicesBlock!$D:$D,MATCH($B158,CentralSchoolServicesBlock!$B:$B,0))</f>
        <v>45968</v>
      </c>
      <c r="F158" s="142">
        <f>INDEX(CentralSchoolServicesBlock!$AB:$AB,MATCH($B158,CentralSchoolServicesBlock!$B:$B,0))</f>
        <v>205000.00000000003</v>
      </c>
      <c r="G158" s="140">
        <f>INDEX(CentralSchoolServicesBlock!$AC:$AC,MATCH($B158,CentralSchoolServicesBlock!$B:$B,0))</f>
        <v>1606320.7465461751</v>
      </c>
    </row>
    <row r="159" spans="1:7" ht="15.75" thickBot="1" x14ac:dyDescent="0.3">
      <c r="A159" s="137" t="s">
        <v>40</v>
      </c>
      <c r="B159" s="138">
        <v>816</v>
      </c>
      <c r="C159" s="74" t="s">
        <v>189</v>
      </c>
      <c r="D159" s="150">
        <f>INDEX(CentralSchoolServicesBlock!$Y:$Y,MATCH($B159,CentralSchoolServicesBlock!$B:$B,0))</f>
        <v>30.901852328225857</v>
      </c>
      <c r="E159" s="143">
        <f>INDEX(CentralSchoolServicesBlock!$D:$D,MATCH($B159,CentralSchoolServicesBlock!$B:$B,0))</f>
        <v>22362</v>
      </c>
      <c r="F159" s="143">
        <f>INDEX(CentralSchoolServicesBlock!$AB:$AB,MATCH($B159,CentralSchoolServicesBlock!$B:$B,0))</f>
        <v>2953830</v>
      </c>
      <c r="G159" s="144">
        <f>INDEX(CentralSchoolServicesBlock!$AC:$AC,MATCH($B159,CentralSchoolServicesBlock!$B:$B,0))</f>
        <v>3644857.2217637869</v>
      </c>
    </row>
  </sheetData>
  <mergeCells count="4">
    <mergeCell ref="A4:G6"/>
    <mergeCell ref="D8:G8"/>
    <mergeCell ref="A2:G2"/>
    <mergeCell ref="A3:G3"/>
  </mergeCells>
  <hyperlinks>
    <hyperlink ref="A3" r:id="rId1" xr:uid="{A2C1999B-4C18-4116-A8D0-987C4BE122F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J176"/>
  <sheetViews>
    <sheetView showGridLines="0" zoomScale="80" zoomScaleNormal="80" workbookViewId="0">
      <selection activeCell="A13" sqref="A13"/>
    </sheetView>
  </sheetViews>
  <sheetFormatPr defaultColWidth="8.85546875" defaultRowHeight="15" x14ac:dyDescent="0.25"/>
  <cols>
    <col min="1" max="1" width="34.7109375" style="1" customWidth="1"/>
    <col min="2" max="2" width="12.85546875" style="1" customWidth="1"/>
    <col min="3" max="3" width="36.28515625" style="1" customWidth="1"/>
    <col min="4" max="6" width="26.85546875" style="21" customWidth="1"/>
    <col min="7" max="11" width="20.7109375" style="1" customWidth="1"/>
    <col min="12" max="12" width="20.7109375" style="21" customWidth="1"/>
    <col min="13" max="15" width="20.7109375" style="1" customWidth="1"/>
    <col min="16" max="16" width="20.7109375" style="21" customWidth="1"/>
    <col min="17" max="20" width="20.7109375" style="1" customWidth="1"/>
    <col min="21" max="21" width="20.7109375" style="21" customWidth="1"/>
    <col min="22" max="25" width="20.7109375" style="1" customWidth="1"/>
    <col min="26" max="38" width="20.7109375" style="21" customWidth="1"/>
    <col min="39" max="39" width="19.42578125" style="95" customWidth="1"/>
    <col min="40" max="40" width="14.28515625" style="1" customWidth="1"/>
    <col min="41" max="41" width="14.7109375" style="1" customWidth="1"/>
    <col min="42" max="42" width="19.5703125" style="1" customWidth="1"/>
    <col min="43" max="43" width="18.140625" style="1" customWidth="1"/>
    <col min="44" max="44" width="18" style="1" customWidth="1"/>
    <col min="45" max="45" width="19" style="1" customWidth="1"/>
    <col min="46" max="46" width="20.5703125" style="1" customWidth="1"/>
    <col min="47" max="47" width="8.85546875" style="1" customWidth="1"/>
    <col min="48" max="48" width="18.85546875" style="1" customWidth="1"/>
    <col min="49" max="49" width="8.85546875" style="1" customWidth="1"/>
    <col min="50" max="16384" width="8.85546875" style="1"/>
  </cols>
  <sheetData>
    <row r="1" spans="1:65" ht="27" thickBot="1" x14ac:dyDescent="0.45">
      <c r="A1" s="2" t="s">
        <v>193</v>
      </c>
      <c r="C1" s="2"/>
      <c r="D1" s="2"/>
      <c r="E1" s="2"/>
      <c r="F1" s="2"/>
      <c r="L1" s="153" t="s">
        <v>3</v>
      </c>
      <c r="M1" s="39" t="s">
        <v>4</v>
      </c>
      <c r="N1" s="15"/>
      <c r="Q1" s="15"/>
      <c r="R1" s="15"/>
      <c r="S1" s="15"/>
      <c r="T1" s="15"/>
      <c r="V1" s="15"/>
      <c r="W1" s="15"/>
      <c r="X1" s="15"/>
      <c r="Y1" s="15"/>
    </row>
    <row r="2" spans="1:65" s="21" customFormat="1" ht="15.75" customHeight="1" x14ac:dyDescent="0.25">
      <c r="A2" s="273" t="s">
        <v>335</v>
      </c>
      <c r="B2" s="274"/>
      <c r="C2" s="274"/>
      <c r="D2" s="274"/>
      <c r="E2" s="274"/>
      <c r="F2" s="274"/>
      <c r="G2" s="274"/>
      <c r="H2" s="274"/>
      <c r="I2" s="274"/>
      <c r="J2" s="274"/>
      <c r="K2" s="275"/>
      <c r="L2" s="228"/>
      <c r="M2" s="229"/>
      <c r="AM2" s="95"/>
    </row>
    <row r="3" spans="1:65" s="21" customFormat="1" ht="16.5" thickBot="1" x14ac:dyDescent="0.3">
      <c r="A3" s="276" t="s">
        <v>336</v>
      </c>
      <c r="B3" s="277"/>
      <c r="C3" s="277"/>
      <c r="D3" s="277"/>
      <c r="E3" s="277"/>
      <c r="F3" s="277"/>
      <c r="G3" s="277"/>
      <c r="H3" s="277"/>
      <c r="I3" s="277"/>
      <c r="J3" s="277"/>
      <c r="K3" s="278"/>
      <c r="L3" s="228"/>
      <c r="M3" s="229"/>
      <c r="AM3" s="95"/>
    </row>
    <row r="4" spans="1:65" ht="15.6" customHeight="1" x14ac:dyDescent="0.4">
      <c r="B4" s="2"/>
      <c r="C4" s="2"/>
      <c r="D4" s="2"/>
      <c r="E4" s="2"/>
      <c r="F4" s="2"/>
      <c r="L4" s="154"/>
      <c r="T4" s="16"/>
      <c r="U4" s="16"/>
      <c r="V4" s="2"/>
      <c r="W4" s="2"/>
      <c r="X4" s="2"/>
      <c r="AE4" s="2"/>
      <c r="AF4" s="2"/>
      <c r="AG4" s="2"/>
    </row>
    <row r="5" spans="1:65" s="21" customFormat="1" ht="26.25" x14ac:dyDescent="0.4">
      <c r="A5" s="101" t="s">
        <v>244</v>
      </c>
      <c r="B5" s="98"/>
      <c r="C5" s="98"/>
      <c r="D5" s="98"/>
      <c r="E5" s="98"/>
      <c r="F5" s="98"/>
      <c r="G5" s="98"/>
      <c r="H5" s="98"/>
      <c r="I5" s="98"/>
      <c r="J5" s="98"/>
      <c r="K5" s="105"/>
      <c r="L5" s="154"/>
      <c r="T5" s="16"/>
      <c r="U5" s="16"/>
      <c r="V5" s="2"/>
      <c r="W5" s="2"/>
      <c r="X5" s="2"/>
      <c r="AE5" s="2"/>
      <c r="AF5" s="2"/>
      <c r="AG5" s="2"/>
      <c r="AM5" s="95"/>
    </row>
    <row r="6" spans="1:65" s="21" customFormat="1" ht="26.25" x14ac:dyDescent="0.4">
      <c r="A6" s="99"/>
      <c r="B6" s="100"/>
      <c r="C6" s="100"/>
      <c r="D6" s="100"/>
      <c r="E6" s="100"/>
      <c r="F6" s="100"/>
      <c r="G6" s="100"/>
      <c r="H6" s="100"/>
      <c r="I6" s="100"/>
      <c r="J6" s="100"/>
      <c r="K6" s="106"/>
      <c r="L6" s="154"/>
      <c r="T6" s="16"/>
      <c r="U6" s="16"/>
      <c r="V6" s="2"/>
      <c r="W6" s="2"/>
      <c r="X6" s="2"/>
      <c r="AE6" s="2"/>
      <c r="AF6" s="2"/>
      <c r="AG6" s="2"/>
      <c r="AM6" s="95"/>
    </row>
    <row r="7" spans="1:65" s="21" customFormat="1" ht="26.25" x14ac:dyDescent="0.4">
      <c r="A7" s="107" t="s">
        <v>249</v>
      </c>
      <c r="B7" s="100"/>
      <c r="C7" s="100"/>
      <c r="D7" s="100"/>
      <c r="E7" s="100"/>
      <c r="F7" s="100"/>
      <c r="G7" s="100"/>
      <c r="H7" s="100"/>
      <c r="I7" s="100"/>
      <c r="J7" s="100"/>
      <c r="K7" s="106"/>
      <c r="L7" s="154"/>
      <c r="T7" s="16"/>
      <c r="U7" s="16"/>
      <c r="V7" s="2"/>
      <c r="W7" s="2"/>
      <c r="X7" s="2"/>
      <c r="AE7" s="2"/>
      <c r="AF7" s="2"/>
      <c r="AG7" s="2"/>
      <c r="AM7" s="95"/>
    </row>
    <row r="8" spans="1:65" s="34" customFormat="1" ht="42.75" x14ac:dyDescent="0.2">
      <c r="A8" s="108" t="s">
        <v>248</v>
      </c>
      <c r="B8" s="100"/>
      <c r="C8" s="100"/>
      <c r="D8" s="100"/>
      <c r="E8" s="100"/>
      <c r="F8" s="100"/>
      <c r="G8" s="100"/>
      <c r="H8" s="100"/>
      <c r="I8" s="100"/>
      <c r="J8" s="100"/>
      <c r="K8" s="109"/>
      <c r="L8" s="155"/>
      <c r="N8" s="88" t="s">
        <v>250</v>
      </c>
      <c r="P8" s="88" t="s">
        <v>251</v>
      </c>
      <c r="AM8" s="96"/>
      <c r="AX8" s="5"/>
      <c r="AY8" s="5"/>
      <c r="AZ8" s="5"/>
      <c r="BA8" s="5"/>
      <c r="BB8" s="5"/>
      <c r="BC8" s="5"/>
      <c r="BD8" s="5"/>
      <c r="BE8" s="5"/>
      <c r="BF8" s="5"/>
      <c r="BG8" s="5"/>
      <c r="BH8" s="5"/>
      <c r="BI8" s="5"/>
      <c r="BJ8" s="5"/>
      <c r="BK8" s="5"/>
      <c r="BL8" s="5"/>
      <c r="BM8" s="5"/>
    </row>
    <row r="9" spans="1:65" s="34" customFormat="1" ht="64.349999999999994" customHeight="1" x14ac:dyDescent="0.2">
      <c r="A9" s="108"/>
      <c r="B9" s="103" t="s">
        <v>314</v>
      </c>
      <c r="C9" s="100"/>
      <c r="D9" s="100"/>
      <c r="E9" s="100"/>
      <c r="F9" s="100"/>
      <c r="G9" s="100"/>
      <c r="H9" s="100"/>
      <c r="I9" s="100"/>
      <c r="J9" s="100"/>
      <c r="K9" s="109"/>
      <c r="L9" s="155"/>
      <c r="N9" s="88" t="s">
        <v>290</v>
      </c>
      <c r="P9" s="88" t="s">
        <v>291</v>
      </c>
      <c r="Y9" s="7"/>
      <c r="Z9" s="7"/>
      <c r="AA9" s="7"/>
      <c r="AB9" s="7"/>
      <c r="AM9" s="96"/>
      <c r="AX9" s="5"/>
      <c r="AY9" s="5"/>
      <c r="AZ9" s="5"/>
      <c r="BA9" s="5"/>
      <c r="BB9" s="5"/>
      <c r="BC9" s="5"/>
      <c r="BD9" s="5"/>
      <c r="BE9" s="5"/>
      <c r="BF9" s="5"/>
      <c r="BG9" s="5"/>
      <c r="BH9" s="5"/>
      <c r="BI9" s="5"/>
      <c r="BJ9" s="5"/>
      <c r="BK9" s="5"/>
      <c r="BL9" s="5"/>
      <c r="BM9" s="5"/>
    </row>
    <row r="10" spans="1:65" s="34" customFormat="1" x14ac:dyDescent="0.2">
      <c r="A10" s="108"/>
      <c r="B10" s="104" t="s">
        <v>245</v>
      </c>
      <c r="C10" s="100"/>
      <c r="D10" s="100"/>
      <c r="E10" s="100"/>
      <c r="F10" s="100"/>
      <c r="G10" s="100"/>
      <c r="H10" s="100"/>
      <c r="I10" s="100"/>
      <c r="J10" s="100"/>
      <c r="K10" s="109"/>
      <c r="L10" s="155"/>
      <c r="N10" s="93">
        <f>0.9*($J$24+$F$17)</f>
        <v>216985122.10286576</v>
      </c>
      <c r="P10" s="93">
        <f>0.1*($J$24+$F$17)</f>
        <v>24109458.01142953</v>
      </c>
      <c r="Y10" s="7"/>
      <c r="Z10" s="7"/>
      <c r="AA10" s="7"/>
      <c r="AB10" s="7"/>
      <c r="AM10" s="96"/>
      <c r="AX10" s="5"/>
      <c r="AY10" s="5"/>
      <c r="AZ10" s="5"/>
      <c r="BA10" s="5"/>
      <c r="BB10" s="5"/>
      <c r="BC10" s="5"/>
      <c r="BD10" s="5"/>
      <c r="BE10" s="5"/>
      <c r="BF10" s="5"/>
      <c r="BG10" s="5"/>
      <c r="BH10" s="5"/>
      <c r="BI10" s="5"/>
      <c r="BJ10" s="5"/>
      <c r="BK10" s="5"/>
      <c r="BL10" s="5"/>
      <c r="BM10" s="5"/>
    </row>
    <row r="11" spans="1:65" s="34" customFormat="1" x14ac:dyDescent="0.2">
      <c r="A11" s="108"/>
      <c r="B11" s="110" t="s">
        <v>246</v>
      </c>
      <c r="C11" s="100"/>
      <c r="D11" s="100"/>
      <c r="E11" s="100"/>
      <c r="F11" s="100"/>
      <c r="G11" s="100"/>
      <c r="H11" s="100"/>
      <c r="I11" s="100"/>
      <c r="J11" s="100"/>
      <c r="K11" s="109"/>
      <c r="L11" s="155"/>
      <c r="Y11" s="7"/>
      <c r="Z11" s="7"/>
      <c r="AA11" s="7"/>
      <c r="AB11" s="7"/>
      <c r="AM11" s="96"/>
      <c r="AX11" s="5"/>
      <c r="AY11" s="5"/>
      <c r="AZ11" s="5"/>
      <c r="BA11" s="5"/>
      <c r="BB11" s="5"/>
      <c r="BC11" s="5"/>
      <c r="BD11" s="5"/>
      <c r="BE11" s="5"/>
      <c r="BF11" s="5"/>
      <c r="BG11" s="5"/>
      <c r="BH11" s="5"/>
      <c r="BI11" s="5"/>
      <c r="BJ11" s="5"/>
      <c r="BK11" s="5"/>
      <c r="BL11" s="5"/>
      <c r="BM11" s="5"/>
    </row>
    <row r="12" spans="1:65" s="34" customFormat="1" x14ac:dyDescent="0.2">
      <c r="A12" s="111"/>
      <c r="B12" s="112" t="s">
        <v>247</v>
      </c>
      <c r="C12" s="113"/>
      <c r="D12" s="113"/>
      <c r="E12" s="113"/>
      <c r="F12" s="113"/>
      <c r="G12" s="113"/>
      <c r="H12" s="113"/>
      <c r="I12" s="113"/>
      <c r="J12" s="113"/>
      <c r="K12" s="114"/>
      <c r="L12" s="155"/>
      <c r="AM12" s="96"/>
      <c r="AX12" s="5"/>
      <c r="AY12" s="5"/>
      <c r="AZ12" s="5"/>
      <c r="BA12" s="5"/>
      <c r="BB12" s="5"/>
      <c r="BC12" s="5"/>
      <c r="BD12" s="5"/>
      <c r="BE12" s="5"/>
      <c r="BF12" s="5"/>
      <c r="BG12" s="5"/>
      <c r="BH12" s="5"/>
      <c r="BI12" s="5"/>
      <c r="BJ12" s="5"/>
      <c r="BK12" s="5"/>
      <c r="BL12" s="5"/>
      <c r="BM12" s="5"/>
    </row>
    <row r="13" spans="1:65" s="159" customFormat="1" ht="15.75" x14ac:dyDescent="0.25">
      <c r="A13"/>
      <c r="B13" s="156"/>
      <c r="C13" s="157"/>
      <c r="D13" s="157"/>
      <c r="E13" s="157"/>
      <c r="F13" s="157"/>
      <c r="G13" s="157"/>
      <c r="H13" s="157"/>
      <c r="I13" s="157"/>
      <c r="J13" s="157"/>
      <c r="K13" s="158"/>
      <c r="L13" s="158"/>
      <c r="AM13" s="160"/>
      <c r="AX13" s="161"/>
      <c r="AY13" s="161"/>
      <c r="AZ13" s="161"/>
      <c r="BA13" s="161"/>
      <c r="BB13" s="161"/>
      <c r="BC13" s="161"/>
      <c r="BD13" s="161"/>
      <c r="BE13" s="161"/>
      <c r="BF13" s="161"/>
      <c r="BG13" s="161"/>
      <c r="BH13" s="161"/>
      <c r="BI13" s="161"/>
      <c r="BJ13" s="161"/>
      <c r="BK13" s="161"/>
      <c r="BL13" s="161"/>
      <c r="BM13" s="161"/>
    </row>
    <row r="14" spans="1:65" s="159" customFormat="1" ht="16.5" thickBot="1" x14ac:dyDescent="0.3">
      <c r="A14"/>
      <c r="B14" s="156"/>
      <c r="C14" s="157"/>
      <c r="D14" s="157"/>
      <c r="E14" s="157"/>
      <c r="F14" s="157"/>
      <c r="G14" s="157"/>
      <c r="H14" s="157"/>
      <c r="I14" s="157"/>
      <c r="J14" s="157"/>
      <c r="K14" s="158"/>
      <c r="L14" s="158"/>
      <c r="AM14" s="160"/>
      <c r="AX14" s="161"/>
      <c r="AY14" s="161"/>
      <c r="AZ14" s="161"/>
      <c r="BA14" s="161"/>
      <c r="BB14" s="161"/>
      <c r="BC14" s="161"/>
      <c r="BD14" s="161"/>
      <c r="BE14" s="161"/>
      <c r="BF14" s="161"/>
      <c r="BG14" s="161"/>
      <c r="BH14" s="161"/>
      <c r="BI14" s="161"/>
      <c r="BJ14" s="161"/>
      <c r="BK14" s="161"/>
      <c r="BL14" s="161"/>
      <c r="BM14" s="161"/>
    </row>
    <row r="15" spans="1:65" s="34" customFormat="1" ht="57.75" thickBot="1" x14ac:dyDescent="0.3">
      <c r="B15"/>
      <c r="C15"/>
      <c r="D15" s="88" t="s">
        <v>203</v>
      </c>
      <c r="E15" s="88" t="s">
        <v>204</v>
      </c>
      <c r="F15" s="88" t="s">
        <v>215</v>
      </c>
      <c r="G15"/>
      <c r="H15"/>
      <c r="I15"/>
      <c r="J15"/>
      <c r="K15"/>
      <c r="L15"/>
      <c r="N15" s="88" t="s">
        <v>205</v>
      </c>
      <c r="P15" s="88" t="s">
        <v>206</v>
      </c>
      <c r="W15" s="190" t="s">
        <v>227</v>
      </c>
      <c r="X15" s="190" t="s">
        <v>228</v>
      </c>
      <c r="AF15" s="199" t="s">
        <v>231</v>
      </c>
      <c r="AG15" s="199" t="s">
        <v>325</v>
      </c>
      <c r="AM15" s="96"/>
      <c r="AX15" s="5"/>
      <c r="AY15" s="5"/>
      <c r="AZ15" s="5"/>
      <c r="BA15" s="5"/>
      <c r="BB15" s="5"/>
      <c r="BC15" s="5"/>
      <c r="BD15" s="5"/>
      <c r="BE15" s="5"/>
      <c r="BF15" s="5"/>
      <c r="BG15" s="5"/>
      <c r="BH15" s="5"/>
      <c r="BI15" s="5"/>
      <c r="BJ15" s="5"/>
      <c r="BK15" s="5"/>
      <c r="BL15" s="5"/>
      <c r="BM15" s="5"/>
    </row>
    <row r="16" spans="1:65" s="34" customFormat="1" ht="46.5" customHeight="1" thickBot="1" x14ac:dyDescent="0.25">
      <c r="A16" s="102"/>
      <c r="C16" s="102"/>
      <c r="D16" s="88" t="s">
        <v>207</v>
      </c>
      <c r="E16" s="88" t="s">
        <v>208</v>
      </c>
      <c r="F16" s="88" t="s">
        <v>214</v>
      </c>
      <c r="G16" s="102"/>
      <c r="H16" s="102"/>
      <c r="I16" s="102"/>
      <c r="J16" s="102"/>
      <c r="K16" s="5"/>
      <c r="L16" s="5"/>
      <c r="N16" s="88" t="s">
        <v>292</v>
      </c>
      <c r="P16" s="88" t="s">
        <v>293</v>
      </c>
      <c r="W16" s="190" t="s">
        <v>218</v>
      </c>
      <c r="X16" s="190" t="s">
        <v>219</v>
      </c>
      <c r="AF16" s="199" t="s">
        <v>253</v>
      </c>
      <c r="AG16" s="199" t="s">
        <v>254</v>
      </c>
      <c r="AM16" s="96"/>
      <c r="AX16" s="5"/>
      <c r="AY16" s="5"/>
      <c r="AZ16" s="5"/>
      <c r="BA16" s="5"/>
      <c r="BB16" s="5"/>
      <c r="BC16" s="5"/>
      <c r="BD16" s="5"/>
      <c r="BE16" s="5"/>
      <c r="BF16" s="5"/>
      <c r="BG16" s="5"/>
      <c r="BH16" s="5"/>
      <c r="BI16" s="5"/>
      <c r="BJ16" s="5"/>
      <c r="BK16" s="5"/>
      <c r="BL16" s="5"/>
      <c r="BM16" s="5"/>
    </row>
    <row r="17" spans="1:97" s="34" customFormat="1" x14ac:dyDescent="0.2">
      <c r="C17" s="5"/>
      <c r="D17" s="89">
        <f>SUMPRODUCT($F$25:$F$174,$D$25:$D$174)/$D$24</f>
        <v>1.0481696493002248</v>
      </c>
      <c r="E17" s="89">
        <f>SUMPRODUCT($F$25:$F$174,$E$25:$E$174)/$E$24</f>
        <v>1.0536360228906654</v>
      </c>
      <c r="F17" s="181">
        <v>233000</v>
      </c>
      <c r="G17" s="5"/>
      <c r="H17" s="5"/>
      <c r="I17" s="5"/>
      <c r="J17" s="5"/>
      <c r="K17" s="5"/>
      <c r="L17" s="5"/>
      <c r="N17" s="90">
        <f>($N$10/$D$17)/$D$24</f>
        <v>28.836603281073245</v>
      </c>
      <c r="P17" s="90">
        <f>($P$10/$E$17)/$E$24</f>
        <v>11.993199088564559</v>
      </c>
      <c r="W17" s="91">
        <v>-2.5000000000000001E-2</v>
      </c>
      <c r="X17" s="91">
        <v>2.5279872857940928E-2</v>
      </c>
      <c r="AF17" s="91">
        <v>-2.5000000000000001E-2</v>
      </c>
      <c r="AG17" s="91">
        <v>2.1343025431660907E-2</v>
      </c>
      <c r="AM17" s="96"/>
      <c r="AX17" s="5"/>
      <c r="AY17" s="5"/>
      <c r="AZ17" s="5"/>
      <c r="BA17" s="5"/>
      <c r="BB17" s="5"/>
      <c r="BC17" s="5"/>
      <c r="BD17" s="5"/>
      <c r="BE17" s="5"/>
      <c r="BF17" s="5"/>
      <c r="BG17" s="5"/>
      <c r="BH17" s="5"/>
      <c r="BI17" s="5"/>
      <c r="BJ17" s="5"/>
      <c r="BK17" s="5"/>
      <c r="BL17" s="5"/>
      <c r="BM17" s="5"/>
    </row>
    <row r="18" spans="1:97" s="34" customFormat="1" x14ac:dyDescent="0.2">
      <c r="C18" s="5"/>
      <c r="D18" s="92"/>
      <c r="E18" s="92"/>
      <c r="F18" s="5"/>
      <c r="G18" s="5"/>
      <c r="H18" s="5"/>
      <c r="I18" s="5"/>
      <c r="J18" s="5"/>
      <c r="K18" s="5"/>
      <c r="L18" s="5"/>
      <c r="N18" s="92"/>
      <c r="O18" s="7"/>
      <c r="P18" s="92"/>
      <c r="Q18" s="7"/>
      <c r="R18" s="7"/>
      <c r="S18" s="7"/>
      <c r="Y18" s="92"/>
      <c r="Z18" s="92"/>
      <c r="AA18" s="92"/>
      <c r="AH18" s="92"/>
      <c r="AI18" s="92"/>
      <c r="AJ18" s="92"/>
      <c r="AM18" s="96"/>
      <c r="AX18" s="5"/>
      <c r="AY18" s="5"/>
      <c r="AZ18" s="5"/>
      <c r="BA18" s="5"/>
      <c r="BB18" s="5"/>
      <c r="BC18" s="5"/>
      <c r="BD18" s="5"/>
      <c r="BE18" s="5"/>
      <c r="BF18" s="5"/>
      <c r="BG18" s="5"/>
      <c r="BH18" s="5"/>
      <c r="BI18" s="5"/>
      <c r="BJ18" s="5"/>
      <c r="BK18" s="5"/>
      <c r="BL18" s="5"/>
      <c r="BM18" s="5"/>
    </row>
    <row r="19" spans="1:97" s="31" customFormat="1" ht="16.350000000000001" customHeight="1" thickBot="1" x14ac:dyDescent="0.25">
      <c r="A19" s="42"/>
      <c r="B19" s="42"/>
      <c r="C19" s="42"/>
      <c r="H19" s="94"/>
      <c r="I19" s="7"/>
      <c r="K19" s="34"/>
      <c r="L19" s="34"/>
      <c r="N19" s="94"/>
      <c r="O19" s="7"/>
      <c r="Q19" s="34"/>
      <c r="R19" s="34"/>
      <c r="T19" s="34"/>
      <c r="U19" s="34"/>
      <c r="V19" s="34"/>
      <c r="W19" s="34"/>
      <c r="X19" s="34"/>
      <c r="AB19" s="34"/>
      <c r="AE19" s="34"/>
      <c r="AF19" s="34"/>
      <c r="AG19" s="34"/>
      <c r="AK19" s="34"/>
      <c r="AM19" s="97"/>
    </row>
    <row r="20" spans="1:97" s="31" customFormat="1" ht="15.6" customHeight="1" thickBot="1" x14ac:dyDescent="0.3">
      <c r="A20" s="42"/>
      <c r="B20" s="42"/>
      <c r="C20" s="42"/>
      <c r="D20" s="162"/>
      <c r="E20" s="43"/>
      <c r="F20" s="163"/>
      <c r="G20" s="270" t="s">
        <v>5</v>
      </c>
      <c r="H20" s="271"/>
      <c r="I20" s="271"/>
      <c r="J20" s="271"/>
      <c r="K20" s="271"/>
      <c r="L20" s="272"/>
      <c r="M20" s="264" t="s">
        <v>274</v>
      </c>
      <c r="N20" s="265"/>
      <c r="O20" s="265"/>
      <c r="P20" s="265"/>
      <c r="Q20" s="265"/>
      <c r="R20" s="265"/>
      <c r="S20" s="265"/>
      <c r="T20" s="265"/>
      <c r="U20" s="266"/>
      <c r="V20" s="267" t="s">
        <v>252</v>
      </c>
      <c r="W20" s="268"/>
      <c r="X20" s="268"/>
      <c r="Y20" s="268"/>
      <c r="Z20" s="268"/>
      <c r="AA20" s="268"/>
      <c r="AB20" s="268"/>
      <c r="AC20" s="268"/>
      <c r="AD20" s="269"/>
      <c r="AE20" s="261" t="s">
        <v>255</v>
      </c>
      <c r="AF20" s="262"/>
      <c r="AG20" s="262"/>
      <c r="AH20" s="262"/>
      <c r="AI20" s="262"/>
      <c r="AJ20" s="262"/>
      <c r="AK20" s="262"/>
      <c r="AL20" s="262"/>
      <c r="AM20" s="263"/>
    </row>
    <row r="21" spans="1:97" s="33" customFormat="1" ht="101.25" customHeight="1" x14ac:dyDescent="0.25">
      <c r="A21" s="44" t="s">
        <v>6</v>
      </c>
      <c r="B21" s="45" t="s">
        <v>7</v>
      </c>
      <c r="C21" s="46" t="s">
        <v>8</v>
      </c>
      <c r="D21" s="164" t="s">
        <v>201</v>
      </c>
      <c r="E21" s="47" t="s">
        <v>202</v>
      </c>
      <c r="F21" s="165" t="s">
        <v>315</v>
      </c>
      <c r="G21" s="182" t="s">
        <v>333</v>
      </c>
      <c r="H21" s="182" t="s">
        <v>197</v>
      </c>
      <c r="I21" s="183" t="s">
        <v>198</v>
      </c>
      <c r="J21" s="183" t="s">
        <v>199</v>
      </c>
      <c r="K21" s="183" t="s">
        <v>200</v>
      </c>
      <c r="L21" s="184" t="s">
        <v>286</v>
      </c>
      <c r="M21" s="209" t="s">
        <v>234</v>
      </c>
      <c r="N21" s="210" t="s">
        <v>317</v>
      </c>
      <c r="O21" s="210" t="s">
        <v>318</v>
      </c>
      <c r="P21" s="210" t="s">
        <v>319</v>
      </c>
      <c r="Q21" s="210" t="s">
        <v>320</v>
      </c>
      <c r="R21" s="210" t="s">
        <v>321</v>
      </c>
      <c r="S21" s="211" t="s">
        <v>322</v>
      </c>
      <c r="T21" s="210" t="s">
        <v>323</v>
      </c>
      <c r="U21" s="212" t="s">
        <v>324</v>
      </c>
      <c r="V21" s="191" t="s">
        <v>235</v>
      </c>
      <c r="W21" s="192" t="s">
        <v>229</v>
      </c>
      <c r="X21" s="192" t="s">
        <v>230</v>
      </c>
      <c r="Y21" s="192" t="s">
        <v>328</v>
      </c>
      <c r="Z21" s="192" t="s">
        <v>329</v>
      </c>
      <c r="AA21" s="192" t="s">
        <v>236</v>
      </c>
      <c r="AB21" s="192" t="s">
        <v>330</v>
      </c>
      <c r="AC21" s="192" t="s">
        <v>237</v>
      </c>
      <c r="AD21" s="193" t="s">
        <v>261</v>
      </c>
      <c r="AE21" s="200" t="s">
        <v>243</v>
      </c>
      <c r="AF21" s="201" t="s">
        <v>232</v>
      </c>
      <c r="AG21" s="201" t="s">
        <v>233</v>
      </c>
      <c r="AH21" s="201" t="s">
        <v>238</v>
      </c>
      <c r="AI21" s="201" t="s">
        <v>239</v>
      </c>
      <c r="AJ21" s="201" t="s">
        <v>240</v>
      </c>
      <c r="AK21" s="201" t="s">
        <v>241</v>
      </c>
      <c r="AL21" s="201" t="s">
        <v>242</v>
      </c>
      <c r="AM21" s="202" t="s">
        <v>334</v>
      </c>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row>
    <row r="22" spans="1:97" s="33" customFormat="1" x14ac:dyDescent="0.25">
      <c r="A22" s="48"/>
      <c r="B22" s="49"/>
      <c r="C22" s="50"/>
      <c r="D22" s="166" t="s">
        <v>10</v>
      </c>
      <c r="E22" s="51" t="s">
        <v>11</v>
      </c>
      <c r="F22" s="167" t="s">
        <v>13</v>
      </c>
      <c r="G22" s="185" t="s">
        <v>14</v>
      </c>
      <c r="H22" s="185" t="s">
        <v>15</v>
      </c>
      <c r="I22" s="185" t="s">
        <v>16</v>
      </c>
      <c r="J22" s="185" t="s">
        <v>17</v>
      </c>
      <c r="K22" s="185" t="s">
        <v>18</v>
      </c>
      <c r="L22" s="185" t="s">
        <v>19</v>
      </c>
      <c r="M22" s="213" t="s">
        <v>20</v>
      </c>
      <c r="N22" s="214" t="s">
        <v>225</v>
      </c>
      <c r="O22" s="214" t="s">
        <v>226</v>
      </c>
      <c r="P22" s="214" t="s">
        <v>21</v>
      </c>
      <c r="Q22" s="214" t="s">
        <v>22</v>
      </c>
      <c r="R22" s="214" t="s">
        <v>23</v>
      </c>
      <c r="S22" s="215" t="s">
        <v>24</v>
      </c>
      <c r="T22" s="215" t="s">
        <v>25</v>
      </c>
      <c r="U22" s="212" t="s">
        <v>26</v>
      </c>
      <c r="V22" s="194" t="s">
        <v>27</v>
      </c>
      <c r="W22" s="190" t="s">
        <v>28</v>
      </c>
      <c r="X22" s="190" t="s">
        <v>29</v>
      </c>
      <c r="Y22" s="190" t="s">
        <v>30</v>
      </c>
      <c r="Z22" s="190" t="s">
        <v>209</v>
      </c>
      <c r="AA22" s="190" t="s">
        <v>210</v>
      </c>
      <c r="AB22" s="190" t="s">
        <v>211</v>
      </c>
      <c r="AC22" s="190" t="s">
        <v>212</v>
      </c>
      <c r="AD22" s="195" t="s">
        <v>213</v>
      </c>
      <c r="AE22" s="203" t="s">
        <v>220</v>
      </c>
      <c r="AF22" s="204" t="s">
        <v>221</v>
      </c>
      <c r="AG22" s="204" t="s">
        <v>222</v>
      </c>
      <c r="AH22" s="204" t="s">
        <v>223</v>
      </c>
      <c r="AI22" s="204" t="s">
        <v>224</v>
      </c>
      <c r="AJ22" s="204" t="s">
        <v>259</v>
      </c>
      <c r="AK22" s="204" t="s">
        <v>260</v>
      </c>
      <c r="AL22" s="204" t="s">
        <v>262</v>
      </c>
      <c r="AM22" s="205" t="s">
        <v>276</v>
      </c>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row>
    <row r="23" spans="1:97" s="33" customFormat="1" ht="42" customHeight="1" thickBot="1" x14ac:dyDescent="0.3">
      <c r="A23" s="52"/>
      <c r="B23" s="53"/>
      <c r="C23" s="54"/>
      <c r="D23" s="168"/>
      <c r="E23" s="55"/>
      <c r="F23" s="169"/>
      <c r="G23" s="186"/>
      <c r="H23" s="187"/>
      <c r="I23" s="188" t="s">
        <v>287</v>
      </c>
      <c r="J23" s="188" t="s">
        <v>288</v>
      </c>
      <c r="K23" s="188" t="s">
        <v>311</v>
      </c>
      <c r="L23" s="189" t="s">
        <v>316</v>
      </c>
      <c r="M23" s="216" t="s">
        <v>289</v>
      </c>
      <c r="N23" s="217" t="s">
        <v>294</v>
      </c>
      <c r="O23" s="217" t="s">
        <v>296</v>
      </c>
      <c r="P23" s="217" t="s">
        <v>295</v>
      </c>
      <c r="Q23" s="217" t="s">
        <v>301</v>
      </c>
      <c r="R23" s="217" t="s">
        <v>285</v>
      </c>
      <c r="S23" s="218" t="s">
        <v>297</v>
      </c>
      <c r="T23" s="218" t="s">
        <v>298</v>
      </c>
      <c r="U23" s="219" t="s">
        <v>304</v>
      </c>
      <c r="V23" s="196" t="s">
        <v>305</v>
      </c>
      <c r="W23" s="197" t="s">
        <v>281</v>
      </c>
      <c r="X23" s="197" t="s">
        <v>282</v>
      </c>
      <c r="Y23" s="197" t="s">
        <v>306</v>
      </c>
      <c r="Z23" s="196" t="s">
        <v>307</v>
      </c>
      <c r="AA23" s="197" t="s">
        <v>299</v>
      </c>
      <c r="AB23" s="197" t="s">
        <v>289</v>
      </c>
      <c r="AC23" s="197" t="s">
        <v>280</v>
      </c>
      <c r="AD23" s="198" t="s">
        <v>303</v>
      </c>
      <c r="AE23" s="206" t="s">
        <v>283</v>
      </c>
      <c r="AF23" s="207" t="s">
        <v>278</v>
      </c>
      <c r="AG23" s="207" t="s">
        <v>279</v>
      </c>
      <c r="AH23" s="207" t="s">
        <v>284</v>
      </c>
      <c r="AI23" s="207" t="s">
        <v>308</v>
      </c>
      <c r="AJ23" s="207" t="s">
        <v>300</v>
      </c>
      <c r="AK23" s="207" t="s">
        <v>289</v>
      </c>
      <c r="AL23" s="207" t="s">
        <v>277</v>
      </c>
      <c r="AM23" s="208" t="s">
        <v>302</v>
      </c>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row>
    <row r="24" spans="1:97" s="14" customFormat="1" ht="14.45" customHeight="1" thickBot="1" x14ac:dyDescent="0.3">
      <c r="A24" s="56" t="s">
        <v>9</v>
      </c>
      <c r="B24" s="57"/>
      <c r="C24" s="57"/>
      <c r="D24" s="78">
        <f>SUM(D25:D174)</f>
        <v>7178840</v>
      </c>
      <c r="E24" s="79">
        <f>SUM(E25:E174)</f>
        <v>1907927.1757527816</v>
      </c>
      <c r="F24" s="61"/>
      <c r="G24" s="62">
        <f>SUM(G25:G174)</f>
        <v>224412762.91077653</v>
      </c>
      <c r="H24" s="62">
        <f>SUM(H25:H174)</f>
        <v>240861580.11429527</v>
      </c>
      <c r="I24" s="63">
        <f>SUM(I25:I174)</f>
        <v>224412762.91077653</v>
      </c>
      <c r="J24" s="63">
        <f>SUM(J25:J174)</f>
        <v>240861580.11429527</v>
      </c>
      <c r="K24" s="151"/>
      <c r="L24" s="63">
        <f>SUM(L25:L174)</f>
        <v>465274343.02507174</v>
      </c>
      <c r="M24" s="58">
        <f>SUM(M25:M174)</f>
        <v>224412762.91077653</v>
      </c>
      <c r="N24" s="76"/>
      <c r="O24" s="64">
        <f>SUM(O25:O174)</f>
        <v>216985122.10286584</v>
      </c>
      <c r="P24" s="77"/>
      <c r="Q24" s="64">
        <f>SUM(Q25:Q174)</f>
        <v>24109458.011429537</v>
      </c>
      <c r="R24" s="60">
        <f>SUM(R25:R174)</f>
        <v>241094580.11429536</v>
      </c>
      <c r="S24" s="125"/>
      <c r="T24" s="60">
        <f>SUM(T25:T174)</f>
        <v>465507343.0250718</v>
      </c>
      <c r="U24" s="129"/>
      <c r="V24" s="130"/>
      <c r="W24" s="127"/>
      <c r="X24" s="127"/>
      <c r="Y24" s="127"/>
      <c r="Z24" s="127"/>
      <c r="AA24" s="128">
        <f>SUM(AA25:AA174)</f>
        <v>241094580.11429521</v>
      </c>
      <c r="AB24" s="128">
        <f>SUM(AB25:AB174)</f>
        <v>224412762.91077653</v>
      </c>
      <c r="AC24" s="131">
        <f>SUM(AC25:AC174)</f>
        <v>465507343.02507156</v>
      </c>
      <c r="AD24" s="129"/>
      <c r="AE24" s="132"/>
      <c r="AF24" s="61"/>
      <c r="AG24" s="61"/>
      <c r="AH24" s="61"/>
      <c r="AI24" s="61"/>
      <c r="AJ24" s="63">
        <f>SUM(AJ25:AJ174)</f>
        <v>241094580.11429518</v>
      </c>
      <c r="AK24" s="63">
        <f>SUM(AK25:AK174)</f>
        <v>224412762.91077653</v>
      </c>
      <c r="AL24" s="59">
        <f>SUM(AL25:AL174)</f>
        <v>465507343.02507186</v>
      </c>
      <c r="AM24" s="129"/>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row>
    <row r="25" spans="1:97" customFormat="1" x14ac:dyDescent="0.25">
      <c r="A25" s="65" t="s">
        <v>31</v>
      </c>
      <c r="B25" s="66">
        <v>831</v>
      </c>
      <c r="C25" s="67" t="s">
        <v>41</v>
      </c>
      <c r="D25" s="80">
        <v>37588</v>
      </c>
      <c r="E25" s="80">
        <v>11655.831529570984</v>
      </c>
      <c r="F25" s="87">
        <v>1</v>
      </c>
      <c r="G25" s="71">
        <v>2870000</v>
      </c>
      <c r="H25" s="71">
        <v>1006626.9999999999</v>
      </c>
      <c r="I25" s="69">
        <f>$G25</f>
        <v>2870000</v>
      </c>
      <c r="J25" s="69">
        <f>$H25</f>
        <v>1006626.9999999999</v>
      </c>
      <c r="K25" s="72">
        <f>$J25/$D25</f>
        <v>26.780541662232626</v>
      </c>
      <c r="L25" s="152">
        <f>$G25+$H25</f>
        <v>3876627</v>
      </c>
      <c r="M25" s="68">
        <f>$I25</f>
        <v>2870000</v>
      </c>
      <c r="N25" s="72">
        <f t="shared" ref="N25:N56" si="0">$F25*$N$17</f>
        <v>28.836603281073245</v>
      </c>
      <c r="O25" s="69">
        <f t="shared" ref="O25:O56" si="1">$D25*$N25</f>
        <v>1083910.2441289811</v>
      </c>
      <c r="P25" s="72">
        <f t="shared" ref="P25:P56" si="2">$F25*$P$17</f>
        <v>11.993199088564559</v>
      </c>
      <c r="Q25" s="69">
        <f t="shared" ref="Q25:Q56" si="3">$P25*$E25</f>
        <v>139790.70807691276</v>
      </c>
      <c r="R25" s="69">
        <f t="shared" ref="R25:R56" si="4">$Q25+$O25</f>
        <v>1223700.9522058938</v>
      </c>
      <c r="S25" s="72">
        <f t="shared" ref="S25:S56" si="5">$R25/$D25</f>
        <v>32.555628184683776</v>
      </c>
      <c r="T25" s="69">
        <f t="shared" ref="T25:T56" si="6">M25+(D25*S25)</f>
        <v>4093700.9522058936</v>
      </c>
      <c r="U25" s="126">
        <f t="shared" ref="U25:U56" si="7">$T25/($G25+$H25)-1</f>
        <v>5.5995573524585618E-2</v>
      </c>
      <c r="V25" s="70">
        <f t="shared" ref="V25:V56" si="8">$S25/$K25-1</f>
        <v>0.21564487362835871</v>
      </c>
      <c r="W25" s="70">
        <f>IF($V25&lt;$W$17,($W$17-$V25),0)</f>
        <v>0</v>
      </c>
      <c r="X25" s="70">
        <f>IF($V25&gt;$X$17,($X$17-$V25),0)</f>
        <v>-0.19036500077041779</v>
      </c>
      <c r="Y25" s="72">
        <f t="shared" ref="Y25:Y56" si="9">$S25+(($K25*$W25)+($K25*$X25))</f>
        <v>27.457550350520656</v>
      </c>
      <c r="Z25" s="70">
        <f t="shared" ref="Z25:Z56" si="10">$Y25/$K25-1</f>
        <v>2.5279872857940866E-2</v>
      </c>
      <c r="AA25" s="69">
        <f t="shared" ref="AA25:AA56" si="11">$Y25*$D25</f>
        <v>1032074.4025753704</v>
      </c>
      <c r="AB25" s="69">
        <f>$I25</f>
        <v>2870000</v>
      </c>
      <c r="AC25" s="69">
        <f>SUM($AA25:$AB25)</f>
        <v>3902074.4025753704</v>
      </c>
      <c r="AD25" s="126">
        <f t="shared" ref="AD25:AD56" si="12">$AC25/($G25+$H25)-1</f>
        <v>6.5643154668659776E-3</v>
      </c>
      <c r="AE25" s="70">
        <f>$S25/$Y25-1</f>
        <v>0.18567125504939486</v>
      </c>
      <c r="AF25" s="70">
        <f>IF($AE25&lt;$AF$17,($AF$17-$AE25),0)</f>
        <v>0</v>
      </c>
      <c r="AG25" s="70">
        <f>IF($AE25&gt;$AG$17,($AG$17-$AE25),0)</f>
        <v>-0.16432822961773394</v>
      </c>
      <c r="AH25" s="72">
        <f t="shared" ref="AH25:AH56" si="13">$S25+(($Y25*$AF25)+($Y25*$AG25))</f>
        <v>28.043577545942927</v>
      </c>
      <c r="AI25" s="70">
        <f t="shared" ref="AI25:AI56" si="14">$AH25/$K25-1</f>
        <v>4.716244725891805E-2</v>
      </c>
      <c r="AJ25" s="69">
        <f t="shared" ref="AJ25:AJ56" si="15">$AH25*$D25</f>
        <v>1054101.9927969028</v>
      </c>
      <c r="AK25" s="69">
        <f>$I25</f>
        <v>2870000</v>
      </c>
      <c r="AL25" s="69">
        <f>SUM($AJ25:$AK25)</f>
        <v>3924101.9927969025</v>
      </c>
      <c r="AM25" s="126">
        <f t="shared" ref="AM25:AM56" si="16">$AL25/($G25+$H25)-1</f>
        <v>1.2246469107526359E-2</v>
      </c>
      <c r="AN25" s="95"/>
      <c r="AO25" s="95"/>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row>
    <row r="26" spans="1:97" customFormat="1" x14ac:dyDescent="0.25">
      <c r="A26" s="65" t="s">
        <v>31</v>
      </c>
      <c r="B26" s="66">
        <v>830</v>
      </c>
      <c r="C26" s="67" t="s">
        <v>42</v>
      </c>
      <c r="D26" s="80">
        <v>96464</v>
      </c>
      <c r="E26" s="80">
        <v>22901.572991196987</v>
      </c>
      <c r="F26" s="87">
        <v>1</v>
      </c>
      <c r="G26" s="71">
        <v>1737000</v>
      </c>
      <c r="H26" s="71">
        <v>2692000</v>
      </c>
      <c r="I26" s="69">
        <f t="shared" ref="I26:I89" si="17">$G26</f>
        <v>1737000</v>
      </c>
      <c r="J26" s="69">
        <f t="shared" ref="J26:J89" si="18">$H26</f>
        <v>2692000</v>
      </c>
      <c r="K26" s="72">
        <f t="shared" ref="K26:K56" si="19">$J26/$D26</f>
        <v>27.90678387792337</v>
      </c>
      <c r="L26" s="152">
        <f t="shared" ref="L26:L89" si="20">$G26+$H26</f>
        <v>4429000</v>
      </c>
      <c r="M26" s="68">
        <f t="shared" ref="M26:M89" si="21">$I26</f>
        <v>1737000</v>
      </c>
      <c r="N26" s="72">
        <f t="shared" si="0"/>
        <v>28.836603281073245</v>
      </c>
      <c r="O26" s="69">
        <f t="shared" si="1"/>
        <v>2781694.0989054493</v>
      </c>
      <c r="P26" s="72">
        <f t="shared" si="2"/>
        <v>11.993199088564559</v>
      </c>
      <c r="Q26" s="69">
        <f t="shared" si="3"/>
        <v>274663.12432471843</v>
      </c>
      <c r="R26" s="69">
        <f t="shared" si="4"/>
        <v>3056357.2232301678</v>
      </c>
      <c r="S26" s="72">
        <f t="shared" si="5"/>
        <v>31.683915483809169</v>
      </c>
      <c r="T26" s="69">
        <f t="shared" si="6"/>
        <v>4793357.2232301682</v>
      </c>
      <c r="U26" s="126">
        <f t="shared" si="7"/>
        <v>8.226625044709146E-2</v>
      </c>
      <c r="V26" s="70">
        <f t="shared" si="8"/>
        <v>0.13534815127420785</v>
      </c>
      <c r="W26" s="70">
        <f t="shared" ref="W26:W56" si="22">IF($V26&lt;$W$17,($W$17-$V26),0)</f>
        <v>0</v>
      </c>
      <c r="X26" s="70">
        <f t="shared" ref="X26:X56" si="23">IF($V26&gt;$X$17,($X$17-$V26),0)</f>
        <v>-0.11006827841626693</v>
      </c>
      <c r="Y26" s="72">
        <f t="shared" si="9"/>
        <v>28.61226382623131</v>
      </c>
      <c r="Z26" s="70">
        <f t="shared" si="10"/>
        <v>2.5279872857940866E-2</v>
      </c>
      <c r="AA26" s="69">
        <f t="shared" si="11"/>
        <v>2760053.4177335771</v>
      </c>
      <c r="AB26" s="69">
        <f t="shared" ref="AB26:AB89" si="24">$I26</f>
        <v>1737000</v>
      </c>
      <c r="AC26" s="69">
        <f t="shared" ref="AC26:AC89" si="25">SUM($AA26:$AB26)</f>
        <v>4497053.4177335771</v>
      </c>
      <c r="AD26" s="126">
        <f t="shared" si="12"/>
        <v>1.5365413803020367E-2</v>
      </c>
      <c r="AE26" s="70">
        <f t="shared" ref="AE26:AE56" si="26">$S26/$Y26-1</f>
        <v>0.10735437350335819</v>
      </c>
      <c r="AF26" s="70">
        <f t="shared" ref="AF26:AF89" si="27">IF($AE26&lt;$AF$17,($AF$17-$AE26),0)</f>
        <v>0</v>
      </c>
      <c r="AG26" s="70">
        <f t="shared" ref="AG26:AG89" si="28">IF($AE26&gt;$AG$17,($AG$17-$AE26),0)</f>
        <v>-8.6011348071697288E-2</v>
      </c>
      <c r="AH26" s="72">
        <f t="shared" si="13"/>
        <v>29.222936100731957</v>
      </c>
      <c r="AI26" s="70">
        <f t="shared" si="14"/>
        <v>4.716244725891805E-2</v>
      </c>
      <c r="AJ26" s="69">
        <f t="shared" si="15"/>
        <v>2818961.3080210076</v>
      </c>
      <c r="AK26" s="69">
        <f t="shared" ref="AK26:AK89" si="29">$I26</f>
        <v>1737000</v>
      </c>
      <c r="AL26" s="69">
        <f t="shared" ref="AL26:AL89" si="30">SUM($AJ26:$AK26)</f>
        <v>4555961.3080210071</v>
      </c>
      <c r="AM26" s="126">
        <f t="shared" si="16"/>
        <v>2.8665908336194867E-2</v>
      </c>
      <c r="AN26" s="95"/>
      <c r="AO26" s="95"/>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row>
    <row r="27" spans="1:97" customFormat="1" x14ac:dyDescent="0.25">
      <c r="A27" s="65" t="s">
        <v>31</v>
      </c>
      <c r="B27" s="66">
        <v>856</v>
      </c>
      <c r="C27" s="67" t="s">
        <v>43</v>
      </c>
      <c r="D27" s="80">
        <v>49919</v>
      </c>
      <c r="E27" s="80">
        <v>16629.352456524284</v>
      </c>
      <c r="F27" s="87">
        <v>1</v>
      </c>
      <c r="G27" s="71">
        <v>189000</v>
      </c>
      <c r="H27" s="71">
        <v>1662000</v>
      </c>
      <c r="I27" s="69">
        <f t="shared" si="17"/>
        <v>189000</v>
      </c>
      <c r="J27" s="69">
        <f t="shared" si="18"/>
        <v>1662000</v>
      </c>
      <c r="K27" s="72">
        <f t="shared" si="19"/>
        <v>33.293936176606103</v>
      </c>
      <c r="L27" s="152">
        <f t="shared" si="20"/>
        <v>1851000</v>
      </c>
      <c r="M27" s="68">
        <f t="shared" si="21"/>
        <v>189000</v>
      </c>
      <c r="N27" s="72">
        <f t="shared" si="0"/>
        <v>28.836603281073245</v>
      </c>
      <c r="O27" s="69">
        <f t="shared" si="1"/>
        <v>1439494.3991878952</v>
      </c>
      <c r="P27" s="72">
        <f t="shared" si="2"/>
        <v>11.993199088564559</v>
      </c>
      <c r="Q27" s="69">
        <f t="shared" si="3"/>
        <v>199439.13472500586</v>
      </c>
      <c r="R27" s="69">
        <f t="shared" si="4"/>
        <v>1638933.5339129011</v>
      </c>
      <c r="S27" s="72">
        <f t="shared" si="5"/>
        <v>32.831858288685694</v>
      </c>
      <c r="T27" s="69">
        <f t="shared" si="6"/>
        <v>1827933.5339129011</v>
      </c>
      <c r="U27" s="126">
        <f t="shared" si="7"/>
        <v>-1.2461624034089125E-2</v>
      </c>
      <c r="V27" s="70">
        <f t="shared" si="8"/>
        <v>-1.3878740124608213E-2</v>
      </c>
      <c r="W27" s="70">
        <f t="shared" si="22"/>
        <v>0</v>
      </c>
      <c r="X27" s="70">
        <f t="shared" si="23"/>
        <v>0</v>
      </c>
      <c r="Y27" s="72">
        <f t="shared" si="9"/>
        <v>32.831858288685694</v>
      </c>
      <c r="Z27" s="70">
        <f t="shared" si="10"/>
        <v>-1.3878740124608213E-2</v>
      </c>
      <c r="AA27" s="69">
        <f t="shared" si="11"/>
        <v>1638933.5339129011</v>
      </c>
      <c r="AB27" s="69">
        <f t="shared" si="24"/>
        <v>189000</v>
      </c>
      <c r="AC27" s="69">
        <f t="shared" si="25"/>
        <v>1827933.5339129011</v>
      </c>
      <c r="AD27" s="126">
        <f t="shared" si="12"/>
        <v>-1.2461624034089125E-2</v>
      </c>
      <c r="AE27" s="70">
        <f t="shared" si="26"/>
        <v>0</v>
      </c>
      <c r="AF27" s="70">
        <f t="shared" si="27"/>
        <v>0</v>
      </c>
      <c r="AG27" s="70">
        <f t="shared" si="28"/>
        <v>0</v>
      </c>
      <c r="AH27" s="72">
        <f t="shared" si="13"/>
        <v>32.831858288685694</v>
      </c>
      <c r="AI27" s="70">
        <f t="shared" si="14"/>
        <v>-1.3878740124608213E-2</v>
      </c>
      <c r="AJ27" s="69">
        <f t="shared" si="15"/>
        <v>1638933.5339129011</v>
      </c>
      <c r="AK27" s="69">
        <f t="shared" si="29"/>
        <v>189000</v>
      </c>
      <c r="AL27" s="69">
        <f t="shared" si="30"/>
        <v>1827933.5339129011</v>
      </c>
      <c r="AM27" s="126">
        <f t="shared" si="16"/>
        <v>-1.2461624034089125E-2</v>
      </c>
      <c r="AN27" s="95"/>
      <c r="AO27" s="95"/>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row>
    <row r="28" spans="1:97" customFormat="1" x14ac:dyDescent="0.25">
      <c r="A28" s="65" t="s">
        <v>31</v>
      </c>
      <c r="B28" s="66">
        <v>855</v>
      </c>
      <c r="C28" s="67" t="s">
        <v>44</v>
      </c>
      <c r="D28" s="80">
        <v>88759</v>
      </c>
      <c r="E28" s="80">
        <v>14655.989222383452</v>
      </c>
      <c r="F28" s="87">
        <v>1</v>
      </c>
      <c r="G28" s="71">
        <v>923000</v>
      </c>
      <c r="H28" s="71">
        <v>2266373.75</v>
      </c>
      <c r="I28" s="69">
        <f t="shared" si="17"/>
        <v>923000</v>
      </c>
      <c r="J28" s="69">
        <f t="shared" si="18"/>
        <v>2266373.75</v>
      </c>
      <c r="K28" s="72">
        <f t="shared" si="19"/>
        <v>25.534016268772746</v>
      </c>
      <c r="L28" s="152">
        <f t="shared" si="20"/>
        <v>3189373.75</v>
      </c>
      <c r="M28" s="68">
        <f t="shared" si="21"/>
        <v>923000</v>
      </c>
      <c r="N28" s="72">
        <f t="shared" si="0"/>
        <v>28.836603281073245</v>
      </c>
      <c r="O28" s="69">
        <f t="shared" si="1"/>
        <v>2559508.0706247804</v>
      </c>
      <c r="P28" s="72">
        <f t="shared" si="2"/>
        <v>11.993199088564559</v>
      </c>
      <c r="Q28" s="69">
        <f t="shared" si="3"/>
        <v>175772.19658390121</v>
      </c>
      <c r="R28" s="69">
        <f t="shared" si="4"/>
        <v>2735280.2672086814</v>
      </c>
      <c r="S28" s="72">
        <f t="shared" si="5"/>
        <v>30.81693425127234</v>
      </c>
      <c r="T28" s="69">
        <f t="shared" si="6"/>
        <v>3658280.2672086814</v>
      </c>
      <c r="U28" s="126">
        <f t="shared" si="7"/>
        <v>0.14702150138681036</v>
      </c>
      <c r="V28" s="70">
        <f t="shared" si="8"/>
        <v>0.20689725920478974</v>
      </c>
      <c r="W28" s="70">
        <f t="shared" si="22"/>
        <v>0</v>
      </c>
      <c r="X28" s="70">
        <f t="shared" si="23"/>
        <v>-0.18161738634684882</v>
      </c>
      <c r="Y28" s="72">
        <f t="shared" si="9"/>
        <v>26.179512953599918</v>
      </c>
      <c r="Z28" s="70">
        <f t="shared" si="10"/>
        <v>2.5279872857941088E-2</v>
      </c>
      <c r="AA28" s="69">
        <f t="shared" si="11"/>
        <v>2323667.3902485752</v>
      </c>
      <c r="AB28" s="69">
        <f t="shared" si="24"/>
        <v>923000</v>
      </c>
      <c r="AC28" s="69">
        <f t="shared" si="25"/>
        <v>3246667.3902485752</v>
      </c>
      <c r="AD28" s="126">
        <f t="shared" si="12"/>
        <v>1.7963915407711362E-2</v>
      </c>
      <c r="AE28" s="70">
        <f t="shared" si="26"/>
        <v>0.17713932668998478</v>
      </c>
      <c r="AF28" s="70">
        <f t="shared" si="27"/>
        <v>0</v>
      </c>
      <c r="AG28" s="70">
        <f t="shared" si="28"/>
        <v>-0.15579630125832386</v>
      </c>
      <c r="AH28" s="72">
        <f t="shared" si="13"/>
        <v>26.738262964357094</v>
      </c>
      <c r="AI28" s="70">
        <f t="shared" si="14"/>
        <v>4.716244725891805E-2</v>
      </c>
      <c r="AJ28" s="69">
        <f t="shared" si="15"/>
        <v>2373261.4824533714</v>
      </c>
      <c r="AK28" s="69">
        <f t="shared" si="29"/>
        <v>923000</v>
      </c>
      <c r="AL28" s="69">
        <f t="shared" si="30"/>
        <v>3296261.4824533714</v>
      </c>
      <c r="AM28" s="126">
        <f t="shared" si="16"/>
        <v>3.3513705458123599E-2</v>
      </c>
      <c r="AN28" s="95"/>
      <c r="AO28" s="95"/>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row>
    <row r="29" spans="1:97" customFormat="1" x14ac:dyDescent="0.25">
      <c r="A29" s="65" t="s">
        <v>31</v>
      </c>
      <c r="B29" s="66">
        <v>925</v>
      </c>
      <c r="C29" s="67" t="s">
        <v>45</v>
      </c>
      <c r="D29" s="80">
        <v>93550</v>
      </c>
      <c r="E29" s="80">
        <v>21103.38866879854</v>
      </c>
      <c r="F29" s="87">
        <v>1</v>
      </c>
      <c r="G29" s="71">
        <v>2858750</v>
      </c>
      <c r="H29" s="71">
        <v>2780000</v>
      </c>
      <c r="I29" s="69">
        <f t="shared" si="17"/>
        <v>2858750</v>
      </c>
      <c r="J29" s="69">
        <f t="shared" si="18"/>
        <v>2780000</v>
      </c>
      <c r="K29" s="72">
        <f t="shared" si="19"/>
        <v>29.716729021913416</v>
      </c>
      <c r="L29" s="152">
        <f t="shared" si="20"/>
        <v>5638750</v>
      </c>
      <c r="M29" s="68">
        <f t="shared" si="21"/>
        <v>2858750</v>
      </c>
      <c r="N29" s="72">
        <f t="shared" si="0"/>
        <v>28.836603281073245</v>
      </c>
      <c r="O29" s="69">
        <f t="shared" si="1"/>
        <v>2697664.2369444021</v>
      </c>
      <c r="P29" s="72">
        <f t="shared" si="2"/>
        <v>11.993199088564559</v>
      </c>
      <c r="Q29" s="69">
        <f t="shared" si="3"/>
        <v>253097.14174825829</v>
      </c>
      <c r="R29" s="69">
        <f t="shared" si="4"/>
        <v>2950761.3786926605</v>
      </c>
      <c r="S29" s="72">
        <f t="shared" si="5"/>
        <v>31.542077805373175</v>
      </c>
      <c r="T29" s="69">
        <f t="shared" si="6"/>
        <v>5809511.3786926605</v>
      </c>
      <c r="U29" s="126">
        <f t="shared" si="7"/>
        <v>3.0283551973870226E-2</v>
      </c>
      <c r="V29" s="70">
        <f t="shared" si="8"/>
        <v>6.142495636426637E-2</v>
      </c>
      <c r="W29" s="70">
        <f t="shared" si="22"/>
        <v>0</v>
      </c>
      <c r="X29" s="70">
        <f t="shared" si="23"/>
        <v>-3.6145083506325441E-2</v>
      </c>
      <c r="Y29" s="72">
        <f t="shared" si="9"/>
        <v>30.467964153341271</v>
      </c>
      <c r="Z29" s="70">
        <f t="shared" si="10"/>
        <v>2.5279872857940866E-2</v>
      </c>
      <c r="AA29" s="69">
        <f t="shared" si="11"/>
        <v>2850278.0465450757</v>
      </c>
      <c r="AB29" s="69">
        <f t="shared" si="24"/>
        <v>2858750</v>
      </c>
      <c r="AC29" s="69">
        <f t="shared" si="25"/>
        <v>5709028.0465450753</v>
      </c>
      <c r="AD29" s="126">
        <f t="shared" si="12"/>
        <v>1.246340883087127E-2</v>
      </c>
      <c r="AE29" s="70">
        <f t="shared" si="26"/>
        <v>3.5253870151153999E-2</v>
      </c>
      <c r="AF29" s="70">
        <f t="shared" si="27"/>
        <v>0</v>
      </c>
      <c r="AG29" s="70">
        <f t="shared" si="28"/>
        <v>-1.3910844719493092E-2</v>
      </c>
      <c r="AH29" s="72">
        <f t="shared" si="13"/>
        <v>31.118242687116965</v>
      </c>
      <c r="AI29" s="70">
        <f t="shared" si="14"/>
        <v>4.716244725891805E-2</v>
      </c>
      <c r="AJ29" s="69">
        <f t="shared" si="15"/>
        <v>2911111.6033797921</v>
      </c>
      <c r="AK29" s="69">
        <f t="shared" si="29"/>
        <v>2858750</v>
      </c>
      <c r="AL29" s="69">
        <f t="shared" si="30"/>
        <v>5769861.6033797916</v>
      </c>
      <c r="AM29" s="126">
        <f t="shared" si="16"/>
        <v>2.325189153266094E-2</v>
      </c>
      <c r="AN29" s="95"/>
      <c r="AO29" s="95"/>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row>
    <row r="30" spans="1:97" customFormat="1" x14ac:dyDescent="0.25">
      <c r="A30" s="65" t="s">
        <v>31</v>
      </c>
      <c r="B30" s="66">
        <v>928</v>
      </c>
      <c r="C30" s="67" t="s">
        <v>46</v>
      </c>
      <c r="D30" s="80">
        <v>103206</v>
      </c>
      <c r="E30" s="80">
        <v>21267.329117994759</v>
      </c>
      <c r="F30" s="87">
        <v>1.0118638336721273</v>
      </c>
      <c r="G30" s="71">
        <v>7777317</v>
      </c>
      <c r="H30" s="71">
        <v>3079268</v>
      </c>
      <c r="I30" s="69">
        <f t="shared" si="17"/>
        <v>7777317</v>
      </c>
      <c r="J30" s="69">
        <f t="shared" si="18"/>
        <v>3079268</v>
      </c>
      <c r="K30" s="72">
        <f t="shared" si="19"/>
        <v>29.836133558126466</v>
      </c>
      <c r="L30" s="152">
        <f t="shared" si="20"/>
        <v>10856585</v>
      </c>
      <c r="M30" s="68">
        <f t="shared" si="21"/>
        <v>7777317</v>
      </c>
      <c r="N30" s="72">
        <f t="shared" si="0"/>
        <v>29.178715946069019</v>
      </c>
      <c r="O30" s="69">
        <f t="shared" si="1"/>
        <v>3011418.5579299992</v>
      </c>
      <c r="P30" s="72">
        <f t="shared" si="2"/>
        <v>12.135484407747997</v>
      </c>
      <c r="Q30" s="69">
        <f t="shared" si="3"/>
        <v>258089.34090587037</v>
      </c>
      <c r="R30" s="69">
        <f t="shared" si="4"/>
        <v>3269507.8988358695</v>
      </c>
      <c r="S30" s="72">
        <f t="shared" si="5"/>
        <v>31.679436261805218</v>
      </c>
      <c r="T30" s="69">
        <f t="shared" si="6"/>
        <v>11046824.89883587</v>
      </c>
      <c r="U30" s="126">
        <f t="shared" si="7"/>
        <v>1.7522996304627059E-2</v>
      </c>
      <c r="V30" s="70">
        <f t="shared" si="8"/>
        <v>6.1780883910029782E-2</v>
      </c>
      <c r="W30" s="70">
        <f t="shared" si="22"/>
        <v>0</v>
      </c>
      <c r="X30" s="70">
        <f t="shared" si="23"/>
        <v>-3.6501011052088854E-2</v>
      </c>
      <c r="Y30" s="72">
        <f t="shared" si="9"/>
        <v>30.590387221048445</v>
      </c>
      <c r="Z30" s="70">
        <f t="shared" si="10"/>
        <v>2.5279872857940866E-2</v>
      </c>
      <c r="AA30" s="69">
        <f t="shared" si="11"/>
        <v>3157111.5035355259</v>
      </c>
      <c r="AB30" s="69">
        <f t="shared" si="24"/>
        <v>7777317</v>
      </c>
      <c r="AC30" s="69">
        <f t="shared" si="25"/>
        <v>10934428.503535526</v>
      </c>
      <c r="AD30" s="126">
        <f t="shared" si="12"/>
        <v>7.1701647926605272E-3</v>
      </c>
      <c r="AE30" s="70">
        <f t="shared" si="26"/>
        <v>3.5601021748669748E-2</v>
      </c>
      <c r="AF30" s="70">
        <f t="shared" si="27"/>
        <v>0</v>
      </c>
      <c r="AG30" s="70">
        <f t="shared" si="28"/>
        <v>-1.4257996317008841E-2</v>
      </c>
      <c r="AH30" s="72">
        <f t="shared" si="13"/>
        <v>31.243278633471636</v>
      </c>
      <c r="AI30" s="70">
        <f t="shared" si="14"/>
        <v>4.7162447258917828E-2</v>
      </c>
      <c r="AJ30" s="69">
        <f t="shared" si="15"/>
        <v>3224493.8146460736</v>
      </c>
      <c r="AK30" s="69">
        <f t="shared" si="29"/>
        <v>7777317</v>
      </c>
      <c r="AL30" s="69">
        <f t="shared" si="30"/>
        <v>11001810.814646073</v>
      </c>
      <c r="AM30" s="126">
        <f t="shared" si="16"/>
        <v>1.3376749193790838E-2</v>
      </c>
      <c r="AN30" s="95"/>
      <c r="AO30" s="95"/>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row>
    <row r="31" spans="1:97" customFormat="1" x14ac:dyDescent="0.25">
      <c r="A31" s="65" t="s">
        <v>31</v>
      </c>
      <c r="B31" s="66">
        <v>892</v>
      </c>
      <c r="C31" s="67" t="s">
        <v>47</v>
      </c>
      <c r="D31" s="80">
        <v>39354</v>
      </c>
      <c r="E31" s="80">
        <v>16852.680087541095</v>
      </c>
      <c r="F31" s="87">
        <v>1.0099889972008085</v>
      </c>
      <c r="G31" s="71">
        <v>5598935</v>
      </c>
      <c r="H31" s="71">
        <v>1492000</v>
      </c>
      <c r="I31" s="69">
        <f t="shared" si="17"/>
        <v>5598935</v>
      </c>
      <c r="J31" s="69">
        <f t="shared" si="18"/>
        <v>1492000</v>
      </c>
      <c r="K31" s="72">
        <f t="shared" si="19"/>
        <v>37.912283376530972</v>
      </c>
      <c r="L31" s="152">
        <f t="shared" si="20"/>
        <v>7090935</v>
      </c>
      <c r="M31" s="68">
        <f t="shared" si="21"/>
        <v>5598935</v>
      </c>
      <c r="N31" s="72">
        <f t="shared" si="0"/>
        <v>29.124652030528711</v>
      </c>
      <c r="O31" s="69">
        <f t="shared" si="1"/>
        <v>1146171.5560094269</v>
      </c>
      <c r="P31" s="72">
        <f t="shared" si="2"/>
        <v>12.112999120688968</v>
      </c>
      <c r="Q31" s="69">
        <f t="shared" si="3"/>
        <v>204136.49908163777</v>
      </c>
      <c r="R31" s="69">
        <f t="shared" si="4"/>
        <v>1350308.0550910647</v>
      </c>
      <c r="S31" s="72">
        <f t="shared" si="5"/>
        <v>34.311837553770005</v>
      </c>
      <c r="T31" s="69">
        <f t="shared" si="6"/>
        <v>6949243.0550910644</v>
      </c>
      <c r="U31" s="126">
        <f t="shared" si="7"/>
        <v>-1.9982124347344254E-2</v>
      </c>
      <c r="V31" s="70">
        <f t="shared" si="8"/>
        <v>-9.4967791493924314E-2</v>
      </c>
      <c r="W31" s="70">
        <f t="shared" si="22"/>
        <v>6.996779149392432E-2</v>
      </c>
      <c r="X31" s="70">
        <f t="shared" si="23"/>
        <v>0</v>
      </c>
      <c r="Y31" s="72">
        <f t="shared" si="9"/>
        <v>36.964476292117695</v>
      </c>
      <c r="Z31" s="70">
        <f t="shared" si="10"/>
        <v>-2.5000000000000133E-2</v>
      </c>
      <c r="AA31" s="69">
        <f t="shared" si="11"/>
        <v>1454699.9999999998</v>
      </c>
      <c r="AB31" s="69">
        <f t="shared" si="24"/>
        <v>5598935</v>
      </c>
      <c r="AC31" s="69">
        <f t="shared" si="25"/>
        <v>7053635</v>
      </c>
      <c r="AD31" s="126">
        <f t="shared" si="12"/>
        <v>-5.2602371901590006E-3</v>
      </c>
      <c r="AE31" s="70">
        <f t="shared" si="26"/>
        <v>-7.1761837429665909E-2</v>
      </c>
      <c r="AF31" s="70">
        <f t="shared" si="27"/>
        <v>4.6761837429665908E-2</v>
      </c>
      <c r="AG31" s="70">
        <f t="shared" si="28"/>
        <v>0</v>
      </c>
      <c r="AH31" s="72">
        <f t="shared" si="13"/>
        <v>36.040364384814751</v>
      </c>
      <c r="AI31" s="70">
        <f t="shared" si="14"/>
        <v>-4.9375000000000169E-2</v>
      </c>
      <c r="AJ31" s="69">
        <f t="shared" si="15"/>
        <v>1418332.4999999998</v>
      </c>
      <c r="AK31" s="69">
        <f t="shared" si="29"/>
        <v>5598935</v>
      </c>
      <c r="AL31" s="69">
        <f t="shared" si="30"/>
        <v>7017267.5</v>
      </c>
      <c r="AM31" s="126">
        <f t="shared" si="16"/>
        <v>-1.0388968450564029E-2</v>
      </c>
      <c r="AN31" s="95"/>
      <c r="AO31" s="95"/>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row>
    <row r="32" spans="1:97" customFormat="1" x14ac:dyDescent="0.25">
      <c r="A32" s="65" t="s">
        <v>31</v>
      </c>
      <c r="B32" s="66">
        <v>891</v>
      </c>
      <c r="C32" s="67" t="s">
        <v>48</v>
      </c>
      <c r="D32" s="80">
        <v>104824</v>
      </c>
      <c r="E32" s="80">
        <v>24262.907185629017</v>
      </c>
      <c r="F32" s="87">
        <v>1.0099889972008085</v>
      </c>
      <c r="G32" s="71">
        <v>3699538</v>
      </c>
      <c r="H32" s="71">
        <v>2830140</v>
      </c>
      <c r="I32" s="69">
        <f t="shared" si="17"/>
        <v>3699538</v>
      </c>
      <c r="J32" s="69">
        <f t="shared" si="18"/>
        <v>2830140</v>
      </c>
      <c r="K32" s="72">
        <f t="shared" si="19"/>
        <v>26.998969701595055</v>
      </c>
      <c r="L32" s="152">
        <f t="shared" si="20"/>
        <v>6529678</v>
      </c>
      <c r="M32" s="68">
        <f t="shared" si="21"/>
        <v>3699538</v>
      </c>
      <c r="N32" s="72">
        <f t="shared" si="0"/>
        <v>29.124652030528711</v>
      </c>
      <c r="O32" s="69">
        <f t="shared" si="1"/>
        <v>3052962.5244481415</v>
      </c>
      <c r="P32" s="72">
        <f t="shared" si="2"/>
        <v>12.112999120688968</v>
      </c>
      <c r="Q32" s="69">
        <f t="shared" si="3"/>
        <v>293896.57340488234</v>
      </c>
      <c r="R32" s="69">
        <f t="shared" si="4"/>
        <v>3346859.0978530236</v>
      </c>
      <c r="S32" s="72">
        <f t="shared" si="5"/>
        <v>31.928366574954435</v>
      </c>
      <c r="T32" s="69">
        <f t="shared" si="6"/>
        <v>7046397.0978530236</v>
      </c>
      <c r="U32" s="126">
        <f t="shared" si="7"/>
        <v>7.9133932462370105E-2</v>
      </c>
      <c r="V32" s="70">
        <f t="shared" si="8"/>
        <v>0.18257722156961265</v>
      </c>
      <c r="W32" s="70">
        <f t="shared" si="22"/>
        <v>0</v>
      </c>
      <c r="X32" s="70">
        <f t="shared" si="23"/>
        <v>-0.15729734871167173</v>
      </c>
      <c r="Y32" s="72">
        <f t="shared" si="9"/>
        <v>27.681500222946777</v>
      </c>
      <c r="Z32" s="70">
        <f t="shared" si="10"/>
        <v>2.5279872857940866E-2</v>
      </c>
      <c r="AA32" s="69">
        <f t="shared" si="11"/>
        <v>2901685.5793701732</v>
      </c>
      <c r="AB32" s="69">
        <f t="shared" si="24"/>
        <v>3699538</v>
      </c>
      <c r="AC32" s="69">
        <f t="shared" si="25"/>
        <v>6601223.5793701727</v>
      </c>
      <c r="AD32" s="126">
        <f t="shared" si="12"/>
        <v>1.0956984306143891E-2</v>
      </c>
      <c r="AE32" s="70">
        <f t="shared" si="26"/>
        <v>0.153418937478222</v>
      </c>
      <c r="AF32" s="70">
        <f t="shared" si="27"/>
        <v>0</v>
      </c>
      <c r="AG32" s="70">
        <f t="shared" si="28"/>
        <v>-0.13207591204656108</v>
      </c>
      <c r="AH32" s="72">
        <f t="shared" si="13"/>
        <v>28.272307186191654</v>
      </c>
      <c r="AI32" s="70">
        <f t="shared" si="14"/>
        <v>4.7162447258917828E-2</v>
      </c>
      <c r="AJ32" s="69">
        <f t="shared" si="15"/>
        <v>2963616.3284853538</v>
      </c>
      <c r="AK32" s="69">
        <f t="shared" si="29"/>
        <v>3699538</v>
      </c>
      <c r="AL32" s="69">
        <f t="shared" si="30"/>
        <v>6663154.3284853538</v>
      </c>
      <c r="AM32" s="126">
        <f t="shared" si="16"/>
        <v>2.0441487081806153E-2</v>
      </c>
      <c r="AN32" s="95"/>
      <c r="AO32" s="95"/>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row>
    <row r="33" spans="1:97" customFormat="1" x14ac:dyDescent="0.25">
      <c r="A33" s="65" t="s">
        <v>31</v>
      </c>
      <c r="B33" s="66">
        <v>857</v>
      </c>
      <c r="C33" s="67" t="s">
        <v>49</v>
      </c>
      <c r="D33" s="80">
        <v>5273</v>
      </c>
      <c r="E33" s="80">
        <v>639.2066316814695</v>
      </c>
      <c r="F33" s="87">
        <v>1</v>
      </c>
      <c r="G33" s="71">
        <v>0</v>
      </c>
      <c r="H33" s="71">
        <v>166000</v>
      </c>
      <c r="I33" s="69">
        <f t="shared" si="17"/>
        <v>0</v>
      </c>
      <c r="J33" s="69">
        <f t="shared" si="18"/>
        <v>166000</v>
      </c>
      <c r="K33" s="72">
        <f t="shared" si="19"/>
        <v>31.481130286364497</v>
      </c>
      <c r="L33" s="152">
        <f t="shared" si="20"/>
        <v>166000</v>
      </c>
      <c r="M33" s="68">
        <f t="shared" si="21"/>
        <v>0</v>
      </c>
      <c r="N33" s="72">
        <f t="shared" si="0"/>
        <v>28.836603281073245</v>
      </c>
      <c r="O33" s="69">
        <f t="shared" si="1"/>
        <v>152055.40910109921</v>
      </c>
      <c r="P33" s="72">
        <f t="shared" si="2"/>
        <v>11.993199088564559</v>
      </c>
      <c r="Q33" s="69">
        <f t="shared" si="3"/>
        <v>7666.1323924866219</v>
      </c>
      <c r="R33" s="69">
        <f t="shared" si="4"/>
        <v>159721.54149358583</v>
      </c>
      <c r="S33" s="72">
        <f t="shared" si="5"/>
        <v>30.290449742762341</v>
      </c>
      <c r="T33" s="69">
        <f t="shared" si="6"/>
        <v>159721.54149358583</v>
      </c>
      <c r="U33" s="126">
        <f t="shared" si="7"/>
        <v>-3.7822039195266055E-2</v>
      </c>
      <c r="V33" s="70">
        <f t="shared" si="8"/>
        <v>-3.7822039195266055E-2</v>
      </c>
      <c r="W33" s="70">
        <f t="shared" si="22"/>
        <v>1.2822039195266054E-2</v>
      </c>
      <c r="X33" s="70">
        <f t="shared" si="23"/>
        <v>0</v>
      </c>
      <c r="Y33" s="72">
        <f t="shared" si="9"/>
        <v>30.694102029205386</v>
      </c>
      <c r="Z33" s="70">
        <f t="shared" si="10"/>
        <v>-2.4999999999999911E-2</v>
      </c>
      <c r="AA33" s="69">
        <f t="shared" si="11"/>
        <v>161850</v>
      </c>
      <c r="AB33" s="69">
        <f t="shared" si="24"/>
        <v>0</v>
      </c>
      <c r="AC33" s="69">
        <f t="shared" si="25"/>
        <v>161850</v>
      </c>
      <c r="AD33" s="126">
        <f t="shared" si="12"/>
        <v>-2.5000000000000022E-2</v>
      </c>
      <c r="AE33" s="70">
        <f t="shared" si="26"/>
        <v>-1.3150809431042187E-2</v>
      </c>
      <c r="AF33" s="70">
        <f t="shared" si="27"/>
        <v>0</v>
      </c>
      <c r="AG33" s="70">
        <f t="shared" si="28"/>
        <v>0</v>
      </c>
      <c r="AH33" s="72">
        <f t="shared" si="13"/>
        <v>30.290449742762341</v>
      </c>
      <c r="AI33" s="70">
        <f t="shared" si="14"/>
        <v>-3.7822039195266055E-2</v>
      </c>
      <c r="AJ33" s="69">
        <f t="shared" si="15"/>
        <v>159721.54149358583</v>
      </c>
      <c r="AK33" s="69">
        <f t="shared" si="29"/>
        <v>0</v>
      </c>
      <c r="AL33" s="69">
        <f t="shared" si="30"/>
        <v>159721.54149358583</v>
      </c>
      <c r="AM33" s="126">
        <f t="shared" si="16"/>
        <v>-3.7822039195266055E-2</v>
      </c>
      <c r="AN33" s="95"/>
      <c r="AO33" s="95"/>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row>
    <row r="34" spans="1:97" customFormat="1" x14ac:dyDescent="0.25">
      <c r="A34" s="65" t="s">
        <v>32</v>
      </c>
      <c r="B34" s="66">
        <v>822</v>
      </c>
      <c r="C34" s="67" t="s">
        <v>190</v>
      </c>
      <c r="D34" s="80">
        <v>24404</v>
      </c>
      <c r="E34" s="80">
        <v>5762.4702586626481</v>
      </c>
      <c r="F34" s="87">
        <v>1.0566201292045134</v>
      </c>
      <c r="G34" s="71">
        <v>2851499.9999999995</v>
      </c>
      <c r="H34" s="71">
        <v>581000</v>
      </c>
      <c r="I34" s="69">
        <f t="shared" si="17"/>
        <v>2851499.9999999995</v>
      </c>
      <c r="J34" s="69">
        <f t="shared" si="18"/>
        <v>581000</v>
      </c>
      <c r="K34" s="72">
        <f t="shared" si="19"/>
        <v>23.807572529093591</v>
      </c>
      <c r="L34" s="152">
        <f t="shared" si="20"/>
        <v>3432499.9999999995</v>
      </c>
      <c r="M34" s="68">
        <f t="shared" si="21"/>
        <v>2851499.9999999995</v>
      </c>
      <c r="N34" s="72">
        <f t="shared" si="0"/>
        <v>30.469335484666907</v>
      </c>
      <c r="O34" s="69">
        <f t="shared" si="1"/>
        <v>743573.66316781123</v>
      </c>
      <c r="P34" s="72">
        <f t="shared" si="2"/>
        <v>12.672255570534537</v>
      </c>
      <c r="Q34" s="69">
        <f t="shared" si="3"/>
        <v>73023.49583537734</v>
      </c>
      <c r="R34" s="69">
        <f t="shared" si="4"/>
        <v>816597.1590031886</v>
      </c>
      <c r="S34" s="72">
        <f t="shared" si="5"/>
        <v>33.461611170430608</v>
      </c>
      <c r="T34" s="69">
        <f t="shared" si="6"/>
        <v>3668097.1590031879</v>
      </c>
      <c r="U34" s="126">
        <f t="shared" si="7"/>
        <v>6.8637191260943364E-2</v>
      </c>
      <c r="V34" s="70">
        <f t="shared" si="8"/>
        <v>0.4055028554271749</v>
      </c>
      <c r="W34" s="70">
        <f t="shared" si="22"/>
        <v>0</v>
      </c>
      <c r="X34" s="70">
        <f t="shared" si="23"/>
        <v>-0.38022298256923398</v>
      </c>
      <c r="Y34" s="72">
        <f t="shared" si="9"/>
        <v>24.40942493568528</v>
      </c>
      <c r="Z34" s="70">
        <f t="shared" si="10"/>
        <v>2.5279872857940866E-2</v>
      </c>
      <c r="AA34" s="69">
        <f t="shared" si="11"/>
        <v>595687.60613046354</v>
      </c>
      <c r="AB34" s="69">
        <f t="shared" si="24"/>
        <v>2851499.9999999995</v>
      </c>
      <c r="AC34" s="69">
        <f t="shared" si="25"/>
        <v>3447187.6061304631</v>
      </c>
      <c r="AD34" s="126">
        <f t="shared" si="12"/>
        <v>4.2789821210382772E-3</v>
      </c>
      <c r="AE34" s="70">
        <f t="shared" si="26"/>
        <v>0.37084799246997058</v>
      </c>
      <c r="AF34" s="70">
        <f t="shared" si="27"/>
        <v>0</v>
      </c>
      <c r="AG34" s="70">
        <f t="shared" si="28"/>
        <v>-0.34950496703830969</v>
      </c>
      <c r="AH34" s="72">
        <f t="shared" si="13"/>
        <v>24.930395912859829</v>
      </c>
      <c r="AI34" s="70">
        <f t="shared" si="14"/>
        <v>4.7162447258917828E-2</v>
      </c>
      <c r="AJ34" s="69">
        <f t="shared" si="15"/>
        <v>608401.38185743126</v>
      </c>
      <c r="AK34" s="69">
        <f t="shared" si="29"/>
        <v>2851499.9999999995</v>
      </c>
      <c r="AL34" s="69">
        <f t="shared" si="30"/>
        <v>3459901.3818574306</v>
      </c>
      <c r="AM34" s="126">
        <f t="shared" si="16"/>
        <v>7.9829226095939898E-3</v>
      </c>
      <c r="AN34" s="95"/>
      <c r="AO34" s="95"/>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row>
    <row r="35" spans="1:97" customFormat="1" x14ac:dyDescent="0.25">
      <c r="A35" s="65" t="s">
        <v>32</v>
      </c>
      <c r="B35" s="66">
        <v>873</v>
      </c>
      <c r="C35" s="67" t="s">
        <v>50</v>
      </c>
      <c r="D35" s="80">
        <v>78331</v>
      </c>
      <c r="E35" s="80">
        <v>14055.964190387545</v>
      </c>
      <c r="F35" s="87">
        <v>1.0463676857235553</v>
      </c>
      <c r="G35" s="71">
        <v>5770000</v>
      </c>
      <c r="H35" s="71">
        <v>2179095.8800000004</v>
      </c>
      <c r="I35" s="69">
        <f t="shared" si="17"/>
        <v>5770000</v>
      </c>
      <c r="J35" s="69">
        <f t="shared" si="18"/>
        <v>2179095.8800000004</v>
      </c>
      <c r="K35" s="72">
        <f t="shared" si="19"/>
        <v>27.819073929861744</v>
      </c>
      <c r="L35" s="152">
        <f t="shared" si="20"/>
        <v>7949095.8800000008</v>
      </c>
      <c r="M35" s="68">
        <f t="shared" si="21"/>
        <v>5770000</v>
      </c>
      <c r="N35" s="72">
        <f t="shared" si="0"/>
        <v>30.173689839344892</v>
      </c>
      <c r="O35" s="69">
        <f t="shared" si="1"/>
        <v>2363535.2988057248</v>
      </c>
      <c r="P35" s="72">
        <f t="shared" si="2"/>
        <v>12.549295974723151</v>
      </c>
      <c r="Q35" s="69">
        <f t="shared" si="3"/>
        <v>176392.45483528316</v>
      </c>
      <c r="R35" s="69">
        <f t="shared" si="4"/>
        <v>2539927.7536410079</v>
      </c>
      <c r="S35" s="72">
        <f t="shared" si="5"/>
        <v>32.425575489155101</v>
      </c>
      <c r="T35" s="69">
        <f t="shared" si="6"/>
        <v>8309927.7536410084</v>
      </c>
      <c r="U35" s="126">
        <f t="shared" si="7"/>
        <v>4.539281939583395E-2</v>
      </c>
      <c r="V35" s="70">
        <f t="shared" si="8"/>
        <v>0.16558788300816207</v>
      </c>
      <c r="W35" s="70">
        <f t="shared" si="22"/>
        <v>0</v>
      </c>
      <c r="X35" s="70">
        <f t="shared" si="23"/>
        <v>-0.14030801015022115</v>
      </c>
      <c r="Y35" s="72">
        <f t="shared" si="9"/>
        <v>28.522336581834306</v>
      </c>
      <c r="Z35" s="70">
        <f t="shared" si="10"/>
        <v>2.5279872857940866E-2</v>
      </c>
      <c r="AA35" s="69">
        <f t="shared" si="11"/>
        <v>2234183.146791663</v>
      </c>
      <c r="AB35" s="69">
        <f t="shared" si="24"/>
        <v>5770000</v>
      </c>
      <c r="AC35" s="69">
        <f t="shared" si="25"/>
        <v>8004183.146791663</v>
      </c>
      <c r="AD35" s="126">
        <f t="shared" si="12"/>
        <v>6.9300040687976239E-3</v>
      </c>
      <c r="AE35" s="70">
        <f t="shared" si="26"/>
        <v>0.13684849753181649</v>
      </c>
      <c r="AF35" s="70">
        <f t="shared" si="27"/>
        <v>0</v>
      </c>
      <c r="AG35" s="70">
        <f t="shared" si="28"/>
        <v>-0.11550547210015559</v>
      </c>
      <c r="AH35" s="72">
        <f t="shared" si="13"/>
        <v>29.131089536870793</v>
      </c>
      <c r="AI35" s="70">
        <f t="shared" si="14"/>
        <v>4.716244725891805E-2</v>
      </c>
      <c r="AJ35" s="69">
        <f t="shared" si="15"/>
        <v>2281867.3745126259</v>
      </c>
      <c r="AK35" s="69">
        <f t="shared" si="29"/>
        <v>5770000</v>
      </c>
      <c r="AL35" s="69">
        <f t="shared" si="30"/>
        <v>8051867.3745126259</v>
      </c>
      <c r="AM35" s="126">
        <f t="shared" si="16"/>
        <v>1.2928702341004517E-2</v>
      </c>
      <c r="AN35" s="95"/>
      <c r="AO35" s="95"/>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customFormat="1" x14ac:dyDescent="0.25">
      <c r="A36" s="65" t="s">
        <v>32</v>
      </c>
      <c r="B36" s="66">
        <v>823</v>
      </c>
      <c r="C36" s="67" t="s">
        <v>51</v>
      </c>
      <c r="D36" s="80">
        <v>37541</v>
      </c>
      <c r="E36" s="80">
        <v>6053.5318297515541</v>
      </c>
      <c r="F36" s="87">
        <v>1.0566201292045134</v>
      </c>
      <c r="G36" s="71">
        <v>0</v>
      </c>
      <c r="H36" s="71">
        <v>1179205</v>
      </c>
      <c r="I36" s="69">
        <f t="shared" si="17"/>
        <v>0</v>
      </c>
      <c r="J36" s="69">
        <f t="shared" si="18"/>
        <v>1179205</v>
      </c>
      <c r="K36" s="72">
        <f t="shared" si="19"/>
        <v>31.41112383793719</v>
      </c>
      <c r="L36" s="152">
        <f t="shared" si="20"/>
        <v>1179205</v>
      </c>
      <c r="M36" s="68">
        <f t="shared" si="21"/>
        <v>0</v>
      </c>
      <c r="N36" s="72">
        <f t="shared" si="0"/>
        <v>30.469335484666907</v>
      </c>
      <c r="O36" s="69">
        <f t="shared" si="1"/>
        <v>1143849.3234298804</v>
      </c>
      <c r="P36" s="72">
        <f t="shared" si="2"/>
        <v>12.672255570534537</v>
      </c>
      <c r="Q36" s="69">
        <f t="shared" si="3"/>
        <v>76711.902450977257</v>
      </c>
      <c r="R36" s="69">
        <f t="shared" si="4"/>
        <v>1220561.2258808578</v>
      </c>
      <c r="S36" s="72">
        <f t="shared" si="5"/>
        <v>32.512752081214082</v>
      </c>
      <c r="T36" s="69">
        <f t="shared" si="6"/>
        <v>1220561.2258808578</v>
      </c>
      <c r="U36" s="126">
        <f t="shared" si="7"/>
        <v>3.5071277581809612E-2</v>
      </c>
      <c r="V36" s="70">
        <f t="shared" si="8"/>
        <v>3.5071277581809612E-2</v>
      </c>
      <c r="W36" s="70">
        <f t="shared" si="22"/>
        <v>0</v>
      </c>
      <c r="X36" s="70">
        <f t="shared" si="23"/>
        <v>-9.7914047238686838E-3</v>
      </c>
      <c r="Y36" s="72">
        <f t="shared" si="9"/>
        <v>32.205193054885278</v>
      </c>
      <c r="Z36" s="70">
        <f t="shared" si="10"/>
        <v>2.5279872857940866E-2</v>
      </c>
      <c r="AA36" s="69">
        <f t="shared" si="11"/>
        <v>1209015.1524734483</v>
      </c>
      <c r="AB36" s="69">
        <f t="shared" si="24"/>
        <v>0</v>
      </c>
      <c r="AC36" s="69">
        <f t="shared" si="25"/>
        <v>1209015.1524734483</v>
      </c>
      <c r="AD36" s="126">
        <f t="shared" si="12"/>
        <v>2.5279872857941088E-2</v>
      </c>
      <c r="AE36" s="70">
        <f t="shared" si="26"/>
        <v>9.5499823834201969E-3</v>
      </c>
      <c r="AF36" s="70">
        <f t="shared" si="27"/>
        <v>0</v>
      </c>
      <c r="AG36" s="70">
        <f t="shared" si="28"/>
        <v>0</v>
      </c>
      <c r="AH36" s="72">
        <f t="shared" si="13"/>
        <v>32.512752081214082</v>
      </c>
      <c r="AI36" s="70">
        <f t="shared" si="14"/>
        <v>3.5071277581809612E-2</v>
      </c>
      <c r="AJ36" s="69">
        <f t="shared" si="15"/>
        <v>1220561.2258808578</v>
      </c>
      <c r="AK36" s="69">
        <f t="shared" si="29"/>
        <v>0</v>
      </c>
      <c r="AL36" s="69">
        <f t="shared" si="30"/>
        <v>1220561.2258808578</v>
      </c>
      <c r="AM36" s="126">
        <f t="shared" si="16"/>
        <v>3.5071277581809612E-2</v>
      </c>
      <c r="AN36" s="95"/>
      <c r="AO36" s="95"/>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customFormat="1" x14ac:dyDescent="0.25">
      <c r="A37" s="65" t="s">
        <v>32</v>
      </c>
      <c r="B37" s="66">
        <v>881</v>
      </c>
      <c r="C37" s="67" t="s">
        <v>52</v>
      </c>
      <c r="D37" s="80">
        <v>188641</v>
      </c>
      <c r="E37" s="80">
        <v>40155.495809327353</v>
      </c>
      <c r="F37" s="87">
        <v>1.0349811500233776</v>
      </c>
      <c r="G37" s="71">
        <v>5005000</v>
      </c>
      <c r="H37" s="71">
        <v>7361000</v>
      </c>
      <c r="I37" s="69">
        <f t="shared" si="17"/>
        <v>5005000</v>
      </c>
      <c r="J37" s="69">
        <f t="shared" si="18"/>
        <v>7361000</v>
      </c>
      <c r="K37" s="72">
        <f t="shared" si="19"/>
        <v>39.021209599185752</v>
      </c>
      <c r="L37" s="152">
        <f t="shared" si="20"/>
        <v>12366000</v>
      </c>
      <c r="M37" s="68">
        <f t="shared" si="21"/>
        <v>5005000</v>
      </c>
      <c r="N37" s="72">
        <f t="shared" si="0"/>
        <v>29.845340826613093</v>
      </c>
      <c r="O37" s="69">
        <f t="shared" si="1"/>
        <v>5630054.9388731206</v>
      </c>
      <c r="P37" s="72">
        <f t="shared" si="2"/>
        <v>12.412734985141872</v>
      </c>
      <c r="Q37" s="69">
        <f t="shared" si="3"/>
        <v>498439.52767815546</v>
      </c>
      <c r="R37" s="69">
        <f t="shared" si="4"/>
        <v>6128494.4665512759</v>
      </c>
      <c r="S37" s="72">
        <f t="shared" si="5"/>
        <v>32.487605910439811</v>
      </c>
      <c r="T37" s="69">
        <f t="shared" si="6"/>
        <v>11133494.466551276</v>
      </c>
      <c r="U37" s="126">
        <f t="shared" si="7"/>
        <v>-9.9668893211121157E-2</v>
      </c>
      <c r="V37" s="70">
        <f t="shared" si="8"/>
        <v>-0.16743724133252591</v>
      </c>
      <c r="W37" s="70">
        <f t="shared" si="22"/>
        <v>0.14243724133252592</v>
      </c>
      <c r="X37" s="70">
        <f t="shared" si="23"/>
        <v>0</v>
      </c>
      <c r="Y37" s="72">
        <f t="shared" si="9"/>
        <v>38.045679359206112</v>
      </c>
      <c r="Z37" s="70">
        <f t="shared" si="10"/>
        <v>-2.4999999999999911E-2</v>
      </c>
      <c r="AA37" s="69">
        <f t="shared" si="11"/>
        <v>7176975</v>
      </c>
      <c r="AB37" s="69">
        <f t="shared" si="24"/>
        <v>5005000</v>
      </c>
      <c r="AC37" s="69">
        <f t="shared" si="25"/>
        <v>12181975</v>
      </c>
      <c r="AD37" s="126">
        <f t="shared" si="12"/>
        <v>-1.4881530001617294E-2</v>
      </c>
      <c r="AE37" s="70">
        <f t="shared" si="26"/>
        <v>-0.14608947828977026</v>
      </c>
      <c r="AF37" s="70">
        <f t="shared" si="27"/>
        <v>0.12108947828977026</v>
      </c>
      <c r="AG37" s="70">
        <f t="shared" si="28"/>
        <v>0</v>
      </c>
      <c r="AH37" s="72">
        <f t="shared" si="13"/>
        <v>37.094537375225961</v>
      </c>
      <c r="AI37" s="70">
        <f t="shared" si="14"/>
        <v>-4.9374999999999836E-2</v>
      </c>
      <c r="AJ37" s="69">
        <f t="shared" si="15"/>
        <v>6997550.6250000009</v>
      </c>
      <c r="AK37" s="69">
        <f t="shared" si="29"/>
        <v>5005000</v>
      </c>
      <c r="AL37" s="69">
        <f t="shared" si="30"/>
        <v>12002550.625</v>
      </c>
      <c r="AM37" s="126">
        <f t="shared" si="16"/>
        <v>-2.9391021753194191E-2</v>
      </c>
      <c r="AN37" s="95"/>
      <c r="AO37" s="95"/>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customFormat="1" x14ac:dyDescent="0.25">
      <c r="A38" s="65" t="s">
        <v>32</v>
      </c>
      <c r="B38" s="66">
        <v>919</v>
      </c>
      <c r="C38" s="67" t="s">
        <v>53</v>
      </c>
      <c r="D38" s="80">
        <v>164405</v>
      </c>
      <c r="E38" s="80">
        <v>29026.817003355558</v>
      </c>
      <c r="F38" s="87">
        <v>1.1013632316136053</v>
      </c>
      <c r="G38" s="71">
        <v>0</v>
      </c>
      <c r="H38" s="71">
        <v>5841000</v>
      </c>
      <c r="I38" s="69">
        <f t="shared" si="17"/>
        <v>0</v>
      </c>
      <c r="J38" s="69">
        <f t="shared" si="18"/>
        <v>5841000</v>
      </c>
      <c r="K38" s="72">
        <f t="shared" si="19"/>
        <v>35.528116541467718</v>
      </c>
      <c r="L38" s="152">
        <f t="shared" si="20"/>
        <v>5841000</v>
      </c>
      <c r="M38" s="68">
        <f t="shared" si="21"/>
        <v>0</v>
      </c>
      <c r="N38" s="72">
        <f t="shared" si="0"/>
        <v>31.759574578402322</v>
      </c>
      <c r="O38" s="69">
        <f t="shared" si="1"/>
        <v>5221432.8585622339</v>
      </c>
      <c r="P38" s="72">
        <f t="shared" si="2"/>
        <v>13.208868505566809</v>
      </c>
      <c r="Q38" s="69">
        <f t="shared" si="3"/>
        <v>383411.40893247438</v>
      </c>
      <c r="R38" s="69">
        <f t="shared" si="4"/>
        <v>5604844.2674947083</v>
      </c>
      <c r="S38" s="72">
        <f t="shared" si="5"/>
        <v>34.091689836043358</v>
      </c>
      <c r="T38" s="69">
        <f t="shared" si="6"/>
        <v>5604844.2674947083</v>
      </c>
      <c r="U38" s="126">
        <f t="shared" si="7"/>
        <v>-4.0430702363515092E-2</v>
      </c>
      <c r="V38" s="70">
        <f t="shared" si="8"/>
        <v>-4.0430702363515092E-2</v>
      </c>
      <c r="W38" s="70">
        <f t="shared" si="22"/>
        <v>1.5430702363515091E-2</v>
      </c>
      <c r="X38" s="70">
        <f t="shared" si="23"/>
        <v>0</v>
      </c>
      <c r="Y38" s="72">
        <f t="shared" si="9"/>
        <v>34.639913627931023</v>
      </c>
      <c r="Z38" s="70">
        <f t="shared" si="10"/>
        <v>-2.5000000000000022E-2</v>
      </c>
      <c r="AA38" s="69">
        <f t="shared" si="11"/>
        <v>5694975</v>
      </c>
      <c r="AB38" s="69">
        <f t="shared" si="24"/>
        <v>0</v>
      </c>
      <c r="AC38" s="69">
        <f t="shared" si="25"/>
        <v>5694975</v>
      </c>
      <c r="AD38" s="126">
        <f t="shared" si="12"/>
        <v>-2.5000000000000022E-2</v>
      </c>
      <c r="AE38" s="70">
        <f t="shared" si="26"/>
        <v>-1.582636139847704E-2</v>
      </c>
      <c r="AF38" s="70">
        <f t="shared" si="27"/>
        <v>0</v>
      </c>
      <c r="AG38" s="70">
        <f t="shared" si="28"/>
        <v>0</v>
      </c>
      <c r="AH38" s="72">
        <f t="shared" si="13"/>
        <v>34.091689836043358</v>
      </c>
      <c r="AI38" s="70">
        <f t="shared" si="14"/>
        <v>-4.0430702363515092E-2</v>
      </c>
      <c r="AJ38" s="69">
        <f t="shared" si="15"/>
        <v>5604844.2674947083</v>
      </c>
      <c r="AK38" s="69">
        <f t="shared" si="29"/>
        <v>0</v>
      </c>
      <c r="AL38" s="69">
        <f t="shared" si="30"/>
        <v>5604844.2674947083</v>
      </c>
      <c r="AM38" s="126">
        <f t="shared" si="16"/>
        <v>-4.0430702363515092E-2</v>
      </c>
      <c r="AN38" s="95"/>
      <c r="AO38" s="95"/>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customFormat="1" x14ac:dyDescent="0.25">
      <c r="A39" s="65" t="s">
        <v>32</v>
      </c>
      <c r="B39" s="66">
        <v>821</v>
      </c>
      <c r="C39" s="67" t="s">
        <v>54</v>
      </c>
      <c r="D39" s="80">
        <v>36041</v>
      </c>
      <c r="E39" s="80">
        <v>11234.717847622982</v>
      </c>
      <c r="F39" s="87">
        <v>1.0566201292045134</v>
      </c>
      <c r="G39" s="71">
        <v>196467</v>
      </c>
      <c r="H39" s="71">
        <v>1202840.0000000002</v>
      </c>
      <c r="I39" s="69">
        <f t="shared" si="17"/>
        <v>196467</v>
      </c>
      <c r="J39" s="69">
        <f t="shared" si="18"/>
        <v>1202840.0000000002</v>
      </c>
      <c r="K39" s="72">
        <f t="shared" si="19"/>
        <v>33.374212702200282</v>
      </c>
      <c r="L39" s="152">
        <f t="shared" si="20"/>
        <v>1399307.0000000002</v>
      </c>
      <c r="M39" s="68">
        <f t="shared" si="21"/>
        <v>196467</v>
      </c>
      <c r="N39" s="72">
        <f t="shared" si="0"/>
        <v>30.469335484666907</v>
      </c>
      <c r="O39" s="69">
        <f t="shared" si="1"/>
        <v>1098145.3202028801</v>
      </c>
      <c r="P39" s="72">
        <f t="shared" si="2"/>
        <v>12.672255570534537</v>
      </c>
      <c r="Q39" s="69">
        <f t="shared" si="3"/>
        <v>142369.21582792411</v>
      </c>
      <c r="R39" s="69">
        <f t="shared" si="4"/>
        <v>1240514.5360308043</v>
      </c>
      <c r="S39" s="72">
        <f t="shared" si="5"/>
        <v>34.419537083621549</v>
      </c>
      <c r="T39" s="69">
        <f t="shared" si="6"/>
        <v>1436981.5360308043</v>
      </c>
      <c r="U39" s="126">
        <f t="shared" si="7"/>
        <v>2.6923710115652977E-2</v>
      </c>
      <c r="V39" s="70">
        <f t="shared" si="8"/>
        <v>3.1321319569355799E-2</v>
      </c>
      <c r="W39" s="70">
        <f t="shared" si="22"/>
        <v>0</v>
      </c>
      <c r="X39" s="70">
        <f t="shared" si="23"/>
        <v>-6.0414467114148704E-3</v>
      </c>
      <c r="Y39" s="72">
        <f t="shared" si="9"/>
        <v>34.217908556045778</v>
      </c>
      <c r="Z39" s="70">
        <f t="shared" si="10"/>
        <v>2.5279872857940866E-2</v>
      </c>
      <c r="AA39" s="69">
        <f t="shared" si="11"/>
        <v>1233247.6422684458</v>
      </c>
      <c r="AB39" s="69">
        <f t="shared" si="24"/>
        <v>196467</v>
      </c>
      <c r="AC39" s="69">
        <f t="shared" si="25"/>
        <v>1429714.6422684458</v>
      </c>
      <c r="AD39" s="126">
        <f t="shared" si="12"/>
        <v>2.1730501075493569E-2</v>
      </c>
      <c r="AE39" s="70">
        <f t="shared" si="26"/>
        <v>5.8924854289537087E-3</v>
      </c>
      <c r="AF39" s="70">
        <f t="shared" si="27"/>
        <v>0</v>
      </c>
      <c r="AG39" s="70">
        <f t="shared" si="28"/>
        <v>0</v>
      </c>
      <c r="AH39" s="72">
        <f t="shared" si="13"/>
        <v>34.419537083621549</v>
      </c>
      <c r="AI39" s="70">
        <f t="shared" si="14"/>
        <v>3.1321319569355799E-2</v>
      </c>
      <c r="AJ39" s="69">
        <f t="shared" si="15"/>
        <v>1240514.5360308043</v>
      </c>
      <c r="AK39" s="69">
        <f t="shared" si="29"/>
        <v>196467</v>
      </c>
      <c r="AL39" s="69">
        <f t="shared" si="30"/>
        <v>1436981.5360308043</v>
      </c>
      <c r="AM39" s="126">
        <f t="shared" si="16"/>
        <v>2.6923710115652977E-2</v>
      </c>
      <c r="AN39" s="95"/>
      <c r="AO39" s="95"/>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customFormat="1" x14ac:dyDescent="0.25">
      <c r="A40" s="65" t="s">
        <v>32</v>
      </c>
      <c r="B40" s="66">
        <v>926</v>
      </c>
      <c r="C40" s="67" t="s">
        <v>55</v>
      </c>
      <c r="D40" s="80">
        <v>103385</v>
      </c>
      <c r="E40" s="80">
        <v>24831.895400714409</v>
      </c>
      <c r="F40" s="87">
        <v>1</v>
      </c>
      <c r="G40" s="71">
        <v>240000</v>
      </c>
      <c r="H40" s="71">
        <v>2927000</v>
      </c>
      <c r="I40" s="69">
        <f t="shared" si="17"/>
        <v>240000</v>
      </c>
      <c r="J40" s="69">
        <f t="shared" si="18"/>
        <v>2927000</v>
      </c>
      <c r="K40" s="72">
        <f t="shared" si="19"/>
        <v>28.311650626299752</v>
      </c>
      <c r="L40" s="152">
        <f t="shared" si="20"/>
        <v>3167000</v>
      </c>
      <c r="M40" s="68">
        <f t="shared" si="21"/>
        <v>240000</v>
      </c>
      <c r="N40" s="72">
        <f t="shared" si="0"/>
        <v>28.836603281073245</v>
      </c>
      <c r="O40" s="69">
        <f t="shared" si="1"/>
        <v>2981272.2302137576</v>
      </c>
      <c r="P40" s="72">
        <f t="shared" si="2"/>
        <v>11.993199088564559</v>
      </c>
      <c r="Q40" s="69">
        <f t="shared" si="3"/>
        <v>297813.86528717855</v>
      </c>
      <c r="R40" s="69">
        <f t="shared" si="4"/>
        <v>3279086.0955009363</v>
      </c>
      <c r="S40" s="72">
        <f t="shared" si="5"/>
        <v>31.717232630468022</v>
      </c>
      <c r="T40" s="69">
        <f t="shared" si="6"/>
        <v>3519086.0955009363</v>
      </c>
      <c r="U40" s="126">
        <f t="shared" si="7"/>
        <v>0.11117338032868207</v>
      </c>
      <c r="V40" s="70">
        <f t="shared" si="8"/>
        <v>0.12028906576731702</v>
      </c>
      <c r="W40" s="70">
        <f t="shared" si="22"/>
        <v>0</v>
      </c>
      <c r="X40" s="70">
        <f t="shared" si="23"/>
        <v>-9.5009192909376095E-2</v>
      </c>
      <c r="Y40" s="72">
        <f t="shared" si="9"/>
        <v>29.027365554531052</v>
      </c>
      <c r="Z40" s="70">
        <f t="shared" si="10"/>
        <v>2.5279872857940866E-2</v>
      </c>
      <c r="AA40" s="69">
        <f t="shared" si="11"/>
        <v>3000994.1878551929</v>
      </c>
      <c r="AB40" s="69">
        <f t="shared" si="24"/>
        <v>240000</v>
      </c>
      <c r="AC40" s="69">
        <f t="shared" si="25"/>
        <v>3240994.1878551929</v>
      </c>
      <c r="AD40" s="126">
        <f t="shared" si="12"/>
        <v>2.3364126256770756E-2</v>
      </c>
      <c r="AE40" s="70">
        <f t="shared" si="26"/>
        <v>9.2666593214729254E-2</v>
      </c>
      <c r="AF40" s="70">
        <f t="shared" si="27"/>
        <v>0</v>
      </c>
      <c r="AG40" s="70">
        <f t="shared" si="28"/>
        <v>-7.1323567783068351E-2</v>
      </c>
      <c r="AH40" s="72">
        <f t="shared" si="13"/>
        <v>29.646897355775522</v>
      </c>
      <c r="AI40" s="70">
        <f t="shared" si="14"/>
        <v>4.7162447258917828E-2</v>
      </c>
      <c r="AJ40" s="69">
        <f t="shared" si="15"/>
        <v>3065044.4831268522</v>
      </c>
      <c r="AK40" s="69">
        <f t="shared" si="29"/>
        <v>240000</v>
      </c>
      <c r="AL40" s="69">
        <f t="shared" si="30"/>
        <v>3305044.4831268522</v>
      </c>
      <c r="AM40" s="126">
        <f t="shared" si="16"/>
        <v>4.3588406418330283E-2</v>
      </c>
      <c r="AN40" s="95"/>
      <c r="AO40" s="95"/>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customFormat="1" x14ac:dyDescent="0.25">
      <c r="A41" s="65" t="s">
        <v>32</v>
      </c>
      <c r="B41" s="66">
        <v>874</v>
      </c>
      <c r="C41" s="67" t="s">
        <v>56</v>
      </c>
      <c r="D41" s="80">
        <v>32462</v>
      </c>
      <c r="E41" s="80">
        <v>9913.8897721385147</v>
      </c>
      <c r="F41" s="87">
        <v>1.0463676857235553</v>
      </c>
      <c r="G41" s="71">
        <v>321493.76000000001</v>
      </c>
      <c r="H41" s="71">
        <v>1089894.0383312372</v>
      </c>
      <c r="I41" s="69">
        <f t="shared" si="17"/>
        <v>321493.76000000001</v>
      </c>
      <c r="J41" s="69">
        <f t="shared" si="18"/>
        <v>1089894.0383312372</v>
      </c>
      <c r="K41" s="72">
        <f t="shared" si="19"/>
        <v>33.574457468154677</v>
      </c>
      <c r="L41" s="152">
        <f t="shared" si="20"/>
        <v>1411387.7983312372</v>
      </c>
      <c r="M41" s="68">
        <f t="shared" si="21"/>
        <v>321493.76000000001</v>
      </c>
      <c r="N41" s="72">
        <f t="shared" si="0"/>
        <v>30.173689839344892</v>
      </c>
      <c r="O41" s="69">
        <f t="shared" si="1"/>
        <v>979498.31956481386</v>
      </c>
      <c r="P41" s="72">
        <f t="shared" si="2"/>
        <v>12.549295974723151</v>
      </c>
      <c r="Q41" s="69">
        <f t="shared" si="3"/>
        <v>124412.33701134688</v>
      </c>
      <c r="R41" s="69">
        <f t="shared" si="4"/>
        <v>1103910.6565761608</v>
      </c>
      <c r="S41" s="72">
        <f t="shared" si="5"/>
        <v>34.006242886333581</v>
      </c>
      <c r="T41" s="69">
        <f t="shared" si="6"/>
        <v>1425404.4165761608</v>
      </c>
      <c r="U41" s="126">
        <f t="shared" si="7"/>
        <v>9.9310892877890744E-3</v>
      </c>
      <c r="V41" s="70">
        <f t="shared" si="8"/>
        <v>1.2860532998588248E-2</v>
      </c>
      <c r="W41" s="70">
        <f t="shared" si="22"/>
        <v>0</v>
      </c>
      <c r="X41" s="70">
        <f t="shared" si="23"/>
        <v>0</v>
      </c>
      <c r="Y41" s="72">
        <f t="shared" si="9"/>
        <v>34.006242886333581</v>
      </c>
      <c r="Z41" s="70">
        <f t="shared" si="10"/>
        <v>1.2860532998588248E-2</v>
      </c>
      <c r="AA41" s="69">
        <f t="shared" si="11"/>
        <v>1103910.6565761608</v>
      </c>
      <c r="AB41" s="69">
        <f t="shared" si="24"/>
        <v>321493.76000000001</v>
      </c>
      <c r="AC41" s="69">
        <f t="shared" si="25"/>
        <v>1425404.4165761608</v>
      </c>
      <c r="AD41" s="126">
        <f t="shared" si="12"/>
        <v>9.9310892877890744E-3</v>
      </c>
      <c r="AE41" s="70">
        <f t="shared" si="26"/>
        <v>0</v>
      </c>
      <c r="AF41" s="70">
        <f t="shared" si="27"/>
        <v>0</v>
      </c>
      <c r="AG41" s="70">
        <f t="shared" si="28"/>
        <v>0</v>
      </c>
      <c r="AH41" s="72">
        <f t="shared" si="13"/>
        <v>34.006242886333581</v>
      </c>
      <c r="AI41" s="70">
        <f t="shared" si="14"/>
        <v>1.2860532998588248E-2</v>
      </c>
      <c r="AJ41" s="69">
        <f t="shared" si="15"/>
        <v>1103910.6565761608</v>
      </c>
      <c r="AK41" s="69">
        <f t="shared" si="29"/>
        <v>321493.76000000001</v>
      </c>
      <c r="AL41" s="69">
        <f t="shared" si="30"/>
        <v>1425404.4165761608</v>
      </c>
      <c r="AM41" s="126">
        <f t="shared" si="16"/>
        <v>9.9310892877890744E-3</v>
      </c>
      <c r="AN41" s="95"/>
      <c r="AO41" s="95"/>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customFormat="1" x14ac:dyDescent="0.25">
      <c r="A42" s="65" t="s">
        <v>32</v>
      </c>
      <c r="B42" s="66">
        <v>882</v>
      </c>
      <c r="C42" s="67" t="s">
        <v>57</v>
      </c>
      <c r="D42" s="80">
        <v>25341</v>
      </c>
      <c r="E42" s="80">
        <v>6715.620488775854</v>
      </c>
      <c r="F42" s="87">
        <v>1.0127887413944614</v>
      </c>
      <c r="G42" s="71">
        <v>904888</v>
      </c>
      <c r="H42" s="71">
        <v>826914</v>
      </c>
      <c r="I42" s="69">
        <f t="shared" si="17"/>
        <v>904888</v>
      </c>
      <c r="J42" s="69">
        <f t="shared" si="18"/>
        <v>826914</v>
      </c>
      <c r="K42" s="72">
        <f t="shared" si="19"/>
        <v>32.631466792944238</v>
      </c>
      <c r="L42" s="152">
        <f t="shared" si="20"/>
        <v>1731802</v>
      </c>
      <c r="M42" s="68">
        <f t="shared" si="21"/>
        <v>904888</v>
      </c>
      <c r="N42" s="72">
        <f t="shared" si="0"/>
        <v>29.205387143129567</v>
      </c>
      <c r="O42" s="69">
        <f t="shared" si="1"/>
        <v>740093.7155940464</v>
      </c>
      <c r="P42" s="72">
        <f t="shared" si="2"/>
        <v>12.146577010200501</v>
      </c>
      <c r="Q42" s="69">
        <f t="shared" si="3"/>
        <v>81571.801438196242</v>
      </c>
      <c r="R42" s="69">
        <f t="shared" si="4"/>
        <v>821665.51703224261</v>
      </c>
      <c r="S42" s="72">
        <f t="shared" si="5"/>
        <v>32.424352513012217</v>
      </c>
      <c r="T42" s="69">
        <f t="shared" si="6"/>
        <v>1726553.5170322426</v>
      </c>
      <c r="U42" s="126">
        <f t="shared" si="7"/>
        <v>-3.0306484042387227E-3</v>
      </c>
      <c r="V42" s="70">
        <f t="shared" si="8"/>
        <v>-6.3470723288725495E-3</v>
      </c>
      <c r="W42" s="70">
        <f t="shared" si="22"/>
        <v>0</v>
      </c>
      <c r="X42" s="70">
        <f t="shared" si="23"/>
        <v>0</v>
      </c>
      <c r="Y42" s="72">
        <f t="shared" si="9"/>
        <v>32.424352513012217</v>
      </c>
      <c r="Z42" s="70">
        <f t="shared" si="10"/>
        <v>-6.3470723288725495E-3</v>
      </c>
      <c r="AA42" s="69">
        <f t="shared" si="11"/>
        <v>821665.51703224261</v>
      </c>
      <c r="AB42" s="69">
        <f t="shared" si="24"/>
        <v>904888</v>
      </c>
      <c r="AC42" s="69">
        <f t="shared" si="25"/>
        <v>1726553.5170322426</v>
      </c>
      <c r="AD42" s="126">
        <f t="shared" si="12"/>
        <v>-3.0306484042387227E-3</v>
      </c>
      <c r="AE42" s="70">
        <f t="shared" si="26"/>
        <v>0</v>
      </c>
      <c r="AF42" s="70">
        <f t="shared" si="27"/>
        <v>0</v>
      </c>
      <c r="AG42" s="70">
        <f t="shared" si="28"/>
        <v>0</v>
      </c>
      <c r="AH42" s="72">
        <f t="shared" si="13"/>
        <v>32.424352513012217</v>
      </c>
      <c r="AI42" s="70">
        <f t="shared" si="14"/>
        <v>-6.3470723288725495E-3</v>
      </c>
      <c r="AJ42" s="69">
        <f t="shared" si="15"/>
        <v>821665.51703224261</v>
      </c>
      <c r="AK42" s="69">
        <f t="shared" si="29"/>
        <v>904888</v>
      </c>
      <c r="AL42" s="69">
        <f t="shared" si="30"/>
        <v>1726553.5170322426</v>
      </c>
      <c r="AM42" s="126">
        <f t="shared" si="16"/>
        <v>-3.0306484042387227E-3</v>
      </c>
      <c r="AN42" s="95"/>
      <c r="AO42" s="95"/>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customFormat="1" x14ac:dyDescent="0.25">
      <c r="A43" s="65" t="s">
        <v>32</v>
      </c>
      <c r="B43" s="66">
        <v>935</v>
      </c>
      <c r="C43" s="67" t="s">
        <v>58</v>
      </c>
      <c r="D43" s="80">
        <v>91008</v>
      </c>
      <c r="E43" s="80">
        <v>20392.956759677541</v>
      </c>
      <c r="F43" s="87">
        <v>1.0000863170360876</v>
      </c>
      <c r="G43" s="71">
        <v>6620387</v>
      </c>
      <c r="H43" s="71">
        <v>2076080.9999999998</v>
      </c>
      <c r="I43" s="69">
        <f t="shared" si="17"/>
        <v>6620387</v>
      </c>
      <c r="J43" s="69">
        <f t="shared" si="18"/>
        <v>2076080.9999999998</v>
      </c>
      <c r="K43" s="72">
        <f t="shared" si="19"/>
        <v>22.812071466244724</v>
      </c>
      <c r="L43" s="152">
        <f t="shared" si="20"/>
        <v>8696468</v>
      </c>
      <c r="M43" s="68">
        <f t="shared" si="21"/>
        <v>6620387</v>
      </c>
      <c r="N43" s="72">
        <f t="shared" si="0"/>
        <v>28.839092371199303</v>
      </c>
      <c r="O43" s="69">
        <f t="shared" si="1"/>
        <v>2624588.1185181062</v>
      </c>
      <c r="P43" s="72">
        <f t="shared" si="2"/>
        <v>11.994234305963094</v>
      </c>
      <c r="Q43" s="69">
        <f t="shared" si="3"/>
        <v>244597.90156694633</v>
      </c>
      <c r="R43" s="69">
        <f t="shared" si="4"/>
        <v>2869186.0200850526</v>
      </c>
      <c r="S43" s="72">
        <f t="shared" si="5"/>
        <v>31.526745122242577</v>
      </c>
      <c r="T43" s="69">
        <f t="shared" si="6"/>
        <v>9489573.0200850517</v>
      </c>
      <c r="U43" s="126">
        <f t="shared" si="7"/>
        <v>9.1198521064534743E-2</v>
      </c>
      <c r="V43" s="70">
        <f t="shared" si="8"/>
        <v>0.38202026803629185</v>
      </c>
      <c r="W43" s="70">
        <f t="shared" si="22"/>
        <v>0</v>
      </c>
      <c r="X43" s="70">
        <f t="shared" si="23"/>
        <v>-0.35674039517835093</v>
      </c>
      <c r="Y43" s="72">
        <f t="shared" si="9"/>
        <v>23.388757732537648</v>
      </c>
      <c r="Z43" s="70">
        <f t="shared" si="10"/>
        <v>2.5279872857940644E-2</v>
      </c>
      <c r="AA43" s="69">
        <f t="shared" si="11"/>
        <v>2128564.0637227865</v>
      </c>
      <c r="AB43" s="69">
        <f t="shared" si="24"/>
        <v>6620387</v>
      </c>
      <c r="AC43" s="69">
        <f t="shared" si="25"/>
        <v>8748951.0637227856</v>
      </c>
      <c r="AD43" s="126">
        <f t="shared" si="12"/>
        <v>6.0349861257220638E-3</v>
      </c>
      <c r="AE43" s="70">
        <f t="shared" si="26"/>
        <v>0.34794440486181255</v>
      </c>
      <c r="AF43" s="70">
        <f t="shared" si="27"/>
        <v>0</v>
      </c>
      <c r="AG43" s="70">
        <f t="shared" si="28"/>
        <v>-0.32660137943015166</v>
      </c>
      <c r="AH43" s="72">
        <f t="shared" si="13"/>
        <v>23.887944583638156</v>
      </c>
      <c r="AI43" s="70">
        <f t="shared" si="14"/>
        <v>4.7162447258917828E-2</v>
      </c>
      <c r="AJ43" s="69">
        <f t="shared" si="15"/>
        <v>2173994.0606677411</v>
      </c>
      <c r="AK43" s="69">
        <f t="shared" si="29"/>
        <v>6620387</v>
      </c>
      <c r="AL43" s="69">
        <f t="shared" si="30"/>
        <v>8794381.060667742</v>
      </c>
      <c r="AM43" s="126">
        <f t="shared" si="16"/>
        <v>1.1258945662508291E-2</v>
      </c>
      <c r="AN43" s="95"/>
      <c r="AO43" s="95"/>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customFormat="1" x14ac:dyDescent="0.25">
      <c r="A44" s="65" t="s">
        <v>32</v>
      </c>
      <c r="B44" s="66">
        <v>883</v>
      </c>
      <c r="C44" s="67" t="s">
        <v>59</v>
      </c>
      <c r="D44" s="80">
        <v>25409</v>
      </c>
      <c r="E44" s="80">
        <v>6694.1784278914101</v>
      </c>
      <c r="F44" s="87">
        <v>1.0783157642623309</v>
      </c>
      <c r="G44" s="71">
        <v>1278000</v>
      </c>
      <c r="H44" s="71">
        <v>719999.99999999988</v>
      </c>
      <c r="I44" s="69">
        <f t="shared" si="17"/>
        <v>1278000</v>
      </c>
      <c r="J44" s="69">
        <f t="shared" si="18"/>
        <v>719999.99999999988</v>
      </c>
      <c r="K44" s="72">
        <f t="shared" si="19"/>
        <v>28.336416230469514</v>
      </c>
      <c r="L44" s="152">
        <f t="shared" si="20"/>
        <v>1998000</v>
      </c>
      <c r="M44" s="68">
        <f t="shared" si="21"/>
        <v>1278000</v>
      </c>
      <c r="N44" s="72">
        <f t="shared" si="0"/>
        <v>31.094963905760135</v>
      </c>
      <c r="O44" s="69">
        <f t="shared" si="1"/>
        <v>790091.93788145925</v>
      </c>
      <c r="P44" s="72">
        <f t="shared" si="2"/>
        <v>12.932455641135782</v>
      </c>
      <c r="Q44" s="69">
        <f t="shared" si="3"/>
        <v>86572.165572553728</v>
      </c>
      <c r="R44" s="69">
        <f t="shared" si="4"/>
        <v>876664.10345401301</v>
      </c>
      <c r="S44" s="72">
        <f t="shared" si="5"/>
        <v>34.502109624700424</v>
      </c>
      <c r="T44" s="69">
        <f t="shared" si="6"/>
        <v>2154664.1034540134</v>
      </c>
      <c r="U44" s="126">
        <f t="shared" si="7"/>
        <v>7.8410462189195895E-2</v>
      </c>
      <c r="V44" s="70">
        <f t="shared" si="8"/>
        <v>0.21758903257501827</v>
      </c>
      <c r="W44" s="70">
        <f t="shared" si="22"/>
        <v>0</v>
      </c>
      <c r="X44" s="70">
        <f t="shared" si="23"/>
        <v>-0.19230915971707735</v>
      </c>
      <c r="Y44" s="72">
        <f t="shared" si="9"/>
        <v>29.052757230025477</v>
      </c>
      <c r="Z44" s="70">
        <f t="shared" si="10"/>
        <v>2.5279872857940866E-2</v>
      </c>
      <c r="AA44" s="69">
        <f t="shared" si="11"/>
        <v>738201.50845771737</v>
      </c>
      <c r="AB44" s="69">
        <f t="shared" si="24"/>
        <v>1278000</v>
      </c>
      <c r="AC44" s="69">
        <f t="shared" si="25"/>
        <v>2016201.5084577175</v>
      </c>
      <c r="AD44" s="126">
        <f t="shared" si="12"/>
        <v>9.1098640929516694E-3</v>
      </c>
      <c r="AE44" s="70">
        <f t="shared" si="26"/>
        <v>0.18756747772783311</v>
      </c>
      <c r="AF44" s="70">
        <f t="shared" si="27"/>
        <v>0</v>
      </c>
      <c r="AG44" s="70">
        <f t="shared" si="28"/>
        <v>-0.16622445229617219</v>
      </c>
      <c r="AH44" s="72">
        <f t="shared" si="13"/>
        <v>29.672830966445783</v>
      </c>
      <c r="AI44" s="70">
        <f t="shared" si="14"/>
        <v>4.716244725891805E-2</v>
      </c>
      <c r="AJ44" s="69">
        <f t="shared" si="15"/>
        <v>753956.96202642086</v>
      </c>
      <c r="AK44" s="69">
        <f t="shared" si="29"/>
        <v>1278000</v>
      </c>
      <c r="AL44" s="69">
        <f t="shared" si="30"/>
        <v>2031956.962026421</v>
      </c>
      <c r="AM44" s="126">
        <f t="shared" si="16"/>
        <v>1.6995476489700234E-2</v>
      </c>
      <c r="AN44" s="95"/>
      <c r="AO44" s="95"/>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customFormat="1" x14ac:dyDescent="0.25">
      <c r="A45" s="65" t="s">
        <v>33</v>
      </c>
      <c r="B45" s="66">
        <v>202</v>
      </c>
      <c r="C45" s="67" t="s">
        <v>60</v>
      </c>
      <c r="D45" s="80">
        <v>19037</v>
      </c>
      <c r="E45" s="80">
        <v>9316.953472711728</v>
      </c>
      <c r="F45" s="87">
        <v>1.3033675099232167</v>
      </c>
      <c r="G45" s="71">
        <v>708000</v>
      </c>
      <c r="H45" s="71">
        <v>701000</v>
      </c>
      <c r="I45" s="69">
        <f t="shared" si="17"/>
        <v>708000</v>
      </c>
      <c r="J45" s="69">
        <f t="shared" si="18"/>
        <v>701000</v>
      </c>
      <c r="K45" s="72">
        <f t="shared" si="19"/>
        <v>36.823028838577507</v>
      </c>
      <c r="L45" s="152">
        <f t="shared" si="20"/>
        <v>1409000</v>
      </c>
      <c r="M45" s="68">
        <f t="shared" si="21"/>
        <v>708000</v>
      </c>
      <c r="N45" s="72">
        <f t="shared" si="0"/>
        <v>37.584691813096093</v>
      </c>
      <c r="O45" s="69">
        <f t="shared" si="1"/>
        <v>715499.77804591029</v>
      </c>
      <c r="P45" s="72">
        <f t="shared" si="2"/>
        <v>15.631546032075782</v>
      </c>
      <c r="Q45" s="69">
        <f t="shared" si="3"/>
        <v>145638.3870874017</v>
      </c>
      <c r="R45" s="69">
        <f t="shared" si="4"/>
        <v>861138.165133312</v>
      </c>
      <c r="S45" s="72">
        <f t="shared" si="5"/>
        <v>45.234972166481697</v>
      </c>
      <c r="T45" s="69">
        <f t="shared" si="6"/>
        <v>1569138.1651333121</v>
      </c>
      <c r="U45" s="126">
        <f t="shared" si="7"/>
        <v>0.11365377227346496</v>
      </c>
      <c r="V45" s="70">
        <f t="shared" si="8"/>
        <v>0.22844246096050225</v>
      </c>
      <c r="W45" s="70">
        <f t="shared" si="22"/>
        <v>0</v>
      </c>
      <c r="X45" s="70">
        <f t="shared" si="23"/>
        <v>-0.20316258810256133</v>
      </c>
      <c r="Y45" s="72">
        <f t="shared" si="9"/>
        <v>37.753910325861035</v>
      </c>
      <c r="Z45" s="70">
        <f t="shared" si="10"/>
        <v>2.5279872857940866E-2</v>
      </c>
      <c r="AA45" s="69">
        <f t="shared" si="11"/>
        <v>718721.19087341649</v>
      </c>
      <c r="AB45" s="69">
        <f t="shared" si="24"/>
        <v>708000</v>
      </c>
      <c r="AC45" s="69">
        <f t="shared" si="25"/>
        <v>1426721.1908734166</v>
      </c>
      <c r="AD45" s="126">
        <f t="shared" si="12"/>
        <v>1.2577140435356071E-2</v>
      </c>
      <c r="AE45" s="70">
        <f t="shared" si="26"/>
        <v>0.19815329792464476</v>
      </c>
      <c r="AF45" s="70">
        <f t="shared" si="27"/>
        <v>0</v>
      </c>
      <c r="AG45" s="70">
        <f t="shared" si="28"/>
        <v>-0.17681027249298384</v>
      </c>
      <c r="AH45" s="72">
        <f t="shared" si="13"/>
        <v>38.559692994090533</v>
      </c>
      <c r="AI45" s="70">
        <f t="shared" si="14"/>
        <v>4.7162447258917828E-2</v>
      </c>
      <c r="AJ45" s="69">
        <f t="shared" si="15"/>
        <v>734060.87552850146</v>
      </c>
      <c r="AK45" s="69">
        <f t="shared" si="29"/>
        <v>708000</v>
      </c>
      <c r="AL45" s="69">
        <f t="shared" si="30"/>
        <v>1442060.8755285013</v>
      </c>
      <c r="AM45" s="126">
        <f t="shared" si="16"/>
        <v>2.3464070637687184E-2</v>
      </c>
      <c r="AN45" s="95"/>
      <c r="AO45" s="95"/>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customFormat="1" x14ac:dyDescent="0.25">
      <c r="A46" s="65" t="s">
        <v>33</v>
      </c>
      <c r="B46" s="66">
        <v>204</v>
      </c>
      <c r="C46" s="67" t="s">
        <v>61</v>
      </c>
      <c r="D46" s="80">
        <v>29919</v>
      </c>
      <c r="E46" s="80">
        <v>14300.96587419808</v>
      </c>
      <c r="F46" s="87">
        <v>1.3033675099232167</v>
      </c>
      <c r="G46" s="71">
        <v>961000</v>
      </c>
      <c r="H46" s="71">
        <v>1035523.9999999999</v>
      </c>
      <c r="I46" s="69">
        <f t="shared" si="17"/>
        <v>961000</v>
      </c>
      <c r="J46" s="69">
        <f t="shared" si="18"/>
        <v>1035523.9999999999</v>
      </c>
      <c r="K46" s="72">
        <f t="shared" si="19"/>
        <v>34.610916140245322</v>
      </c>
      <c r="L46" s="152">
        <f t="shared" si="20"/>
        <v>1996524</v>
      </c>
      <c r="M46" s="68">
        <f t="shared" si="21"/>
        <v>961000</v>
      </c>
      <c r="N46" s="72">
        <f t="shared" si="0"/>
        <v>37.584691813096093</v>
      </c>
      <c r="O46" s="69">
        <f t="shared" si="1"/>
        <v>1124496.3943560219</v>
      </c>
      <c r="P46" s="72">
        <f t="shared" si="2"/>
        <v>15.631546032075782</v>
      </c>
      <c r="Q46" s="69">
        <f t="shared" si="3"/>
        <v>223546.20636567217</v>
      </c>
      <c r="R46" s="69">
        <f t="shared" si="4"/>
        <v>1348042.6007216941</v>
      </c>
      <c r="S46" s="72">
        <f t="shared" si="5"/>
        <v>45.056405652651961</v>
      </c>
      <c r="T46" s="69">
        <f t="shared" si="6"/>
        <v>2309042.6007216941</v>
      </c>
      <c r="U46" s="126">
        <f t="shared" si="7"/>
        <v>0.15653135185036304</v>
      </c>
      <c r="V46" s="70">
        <f t="shared" si="8"/>
        <v>0.30179754474226983</v>
      </c>
      <c r="W46" s="70">
        <f t="shared" si="22"/>
        <v>0</v>
      </c>
      <c r="X46" s="70">
        <f t="shared" si="23"/>
        <v>-0.27651767188432891</v>
      </c>
      <c r="Y46" s="72">
        <f t="shared" si="9"/>
        <v>35.485875699767583</v>
      </c>
      <c r="Z46" s="70">
        <f t="shared" si="10"/>
        <v>2.5279872857941088E-2</v>
      </c>
      <c r="AA46" s="69">
        <f t="shared" si="11"/>
        <v>1061701.9150613463</v>
      </c>
      <c r="AB46" s="69">
        <f t="shared" si="24"/>
        <v>961000</v>
      </c>
      <c r="AC46" s="69">
        <f t="shared" si="25"/>
        <v>2022701.9150613463</v>
      </c>
      <c r="AD46" s="126">
        <f t="shared" si="12"/>
        <v>1.3111745744777581E-2</v>
      </c>
      <c r="AE46" s="70">
        <f t="shared" si="26"/>
        <v>0.26969969781377157</v>
      </c>
      <c r="AF46" s="70">
        <f t="shared" si="27"/>
        <v>0</v>
      </c>
      <c r="AG46" s="70">
        <f t="shared" si="28"/>
        <v>-0.24835667238211065</v>
      </c>
      <c r="AH46" s="72">
        <f t="shared" si="13"/>
        <v>36.243251647292482</v>
      </c>
      <c r="AI46" s="70">
        <f t="shared" si="14"/>
        <v>4.716244725891805E-2</v>
      </c>
      <c r="AJ46" s="69">
        <f t="shared" si="15"/>
        <v>1084361.8460353438</v>
      </c>
      <c r="AK46" s="69">
        <f t="shared" si="29"/>
        <v>961000</v>
      </c>
      <c r="AL46" s="69">
        <f t="shared" si="30"/>
        <v>2045361.8460353438</v>
      </c>
      <c r="AM46" s="126">
        <f t="shared" si="16"/>
        <v>2.446143699516945E-2</v>
      </c>
      <c r="AN46" s="95"/>
      <c r="AO46" s="95"/>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customFormat="1" x14ac:dyDescent="0.25">
      <c r="A47" s="65" t="s">
        <v>33</v>
      </c>
      <c r="B47" s="66">
        <v>205</v>
      </c>
      <c r="C47" s="67" t="s">
        <v>62</v>
      </c>
      <c r="D47" s="80">
        <v>16556</v>
      </c>
      <c r="E47" s="80">
        <v>6621.3593043013789</v>
      </c>
      <c r="F47" s="87">
        <v>1.3033675099232167</v>
      </c>
      <c r="G47" s="71">
        <v>3348101</v>
      </c>
      <c r="H47" s="71">
        <v>1101900</v>
      </c>
      <c r="I47" s="69">
        <f t="shared" si="17"/>
        <v>3348101</v>
      </c>
      <c r="J47" s="69">
        <f t="shared" si="18"/>
        <v>1101900</v>
      </c>
      <c r="K47" s="72">
        <f t="shared" si="19"/>
        <v>66.555931384392366</v>
      </c>
      <c r="L47" s="152">
        <f t="shared" si="20"/>
        <v>4450001</v>
      </c>
      <c r="M47" s="68">
        <f t="shared" si="21"/>
        <v>3348101</v>
      </c>
      <c r="N47" s="72">
        <f t="shared" si="0"/>
        <v>37.584691813096093</v>
      </c>
      <c r="O47" s="69">
        <f t="shared" si="1"/>
        <v>622252.15765761887</v>
      </c>
      <c r="P47" s="72">
        <f t="shared" si="2"/>
        <v>15.631546032075782</v>
      </c>
      <c r="Q47" s="69">
        <f t="shared" si="3"/>
        <v>103502.08276010028</v>
      </c>
      <c r="R47" s="69">
        <f t="shared" si="4"/>
        <v>725754.24041771912</v>
      </c>
      <c r="S47" s="72">
        <f t="shared" si="5"/>
        <v>43.836327640596707</v>
      </c>
      <c r="T47" s="69">
        <f t="shared" si="6"/>
        <v>4073855.2404177189</v>
      </c>
      <c r="U47" s="126">
        <f t="shared" si="7"/>
        <v>-8.4527117989924294E-2</v>
      </c>
      <c r="V47" s="70">
        <f t="shared" si="8"/>
        <v>-0.34136106686839185</v>
      </c>
      <c r="W47" s="70">
        <f t="shared" si="22"/>
        <v>0.31636106686839183</v>
      </c>
      <c r="X47" s="70">
        <f t="shared" si="23"/>
        <v>0</v>
      </c>
      <c r="Y47" s="72">
        <f t="shared" si="9"/>
        <v>64.892033099782566</v>
      </c>
      <c r="Z47" s="70">
        <f t="shared" si="10"/>
        <v>-2.4999999999999911E-2</v>
      </c>
      <c r="AA47" s="69">
        <f t="shared" si="11"/>
        <v>1074352.5000000002</v>
      </c>
      <c r="AB47" s="69">
        <f t="shared" si="24"/>
        <v>3348101</v>
      </c>
      <c r="AC47" s="69">
        <f t="shared" si="25"/>
        <v>4422453.5</v>
      </c>
      <c r="AD47" s="126">
        <f t="shared" si="12"/>
        <v>-6.1904480470903467E-3</v>
      </c>
      <c r="AE47" s="70">
        <f t="shared" si="26"/>
        <v>-0.32447288909578653</v>
      </c>
      <c r="AF47" s="70">
        <f t="shared" si="27"/>
        <v>0.29947288909578651</v>
      </c>
      <c r="AG47" s="70">
        <f t="shared" si="28"/>
        <v>0</v>
      </c>
      <c r="AH47" s="72">
        <f t="shared" si="13"/>
        <v>63.269732272287996</v>
      </c>
      <c r="AI47" s="70">
        <f t="shared" si="14"/>
        <v>-4.9374999999999947E-2</v>
      </c>
      <c r="AJ47" s="69">
        <f t="shared" si="15"/>
        <v>1047493.6875000001</v>
      </c>
      <c r="AK47" s="69">
        <f t="shared" si="29"/>
        <v>3348101</v>
      </c>
      <c r="AL47" s="69">
        <f t="shared" si="30"/>
        <v>4395594.6875</v>
      </c>
      <c r="AM47" s="126">
        <f t="shared" si="16"/>
        <v>-1.2226134893003393E-2</v>
      </c>
      <c r="AN47" s="95"/>
      <c r="AO47" s="95"/>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customFormat="1" x14ac:dyDescent="0.25">
      <c r="A48" s="65" t="s">
        <v>33</v>
      </c>
      <c r="B48" s="66">
        <v>309</v>
      </c>
      <c r="C48" s="67" t="s">
        <v>63</v>
      </c>
      <c r="D48" s="80">
        <v>33450</v>
      </c>
      <c r="E48" s="80">
        <v>12626.151696130606</v>
      </c>
      <c r="F48" s="87">
        <v>1.1081296382371495</v>
      </c>
      <c r="G48" s="71">
        <v>0</v>
      </c>
      <c r="H48" s="71">
        <v>3143596</v>
      </c>
      <c r="I48" s="69">
        <f t="shared" si="17"/>
        <v>0</v>
      </c>
      <c r="J48" s="69">
        <f t="shared" si="18"/>
        <v>3143596</v>
      </c>
      <c r="K48" s="72">
        <f t="shared" si="19"/>
        <v>93.978953662182363</v>
      </c>
      <c r="L48" s="152">
        <f t="shared" si="20"/>
        <v>3143596</v>
      </c>
      <c r="M48" s="68">
        <f t="shared" si="21"/>
        <v>0</v>
      </c>
      <c r="N48" s="72">
        <f t="shared" si="0"/>
        <v>31.954694761843893</v>
      </c>
      <c r="O48" s="69">
        <f t="shared" si="1"/>
        <v>1068884.5397836783</v>
      </c>
      <c r="P48" s="72">
        <f t="shared" si="2"/>
        <v>13.290019367317155</v>
      </c>
      <c r="Q48" s="69">
        <f t="shared" si="3"/>
        <v>167801.80057626011</v>
      </c>
      <c r="R48" s="69">
        <f t="shared" si="4"/>
        <v>1236686.3403599383</v>
      </c>
      <c r="S48" s="72">
        <f t="shared" si="5"/>
        <v>36.971191042150622</v>
      </c>
      <c r="T48" s="69">
        <f t="shared" si="6"/>
        <v>1236686.3403599383</v>
      </c>
      <c r="U48" s="126">
        <f t="shared" si="7"/>
        <v>-0.60660137614377341</v>
      </c>
      <c r="V48" s="70">
        <f t="shared" si="8"/>
        <v>-0.60660137614377341</v>
      </c>
      <c r="W48" s="70">
        <f t="shared" si="22"/>
        <v>0.58160137614377339</v>
      </c>
      <c r="X48" s="70">
        <f t="shared" si="23"/>
        <v>0</v>
      </c>
      <c r="Y48" s="72">
        <f t="shared" si="9"/>
        <v>91.629479820627793</v>
      </c>
      <c r="Z48" s="70">
        <f t="shared" si="10"/>
        <v>-2.5000000000000133E-2</v>
      </c>
      <c r="AA48" s="69">
        <f t="shared" si="11"/>
        <v>3065006.0999999996</v>
      </c>
      <c r="AB48" s="69">
        <f t="shared" si="24"/>
        <v>0</v>
      </c>
      <c r="AC48" s="69">
        <f t="shared" si="25"/>
        <v>3065006.0999999996</v>
      </c>
      <c r="AD48" s="126">
        <f t="shared" si="12"/>
        <v>-2.5000000000000133E-2</v>
      </c>
      <c r="AE48" s="70">
        <f t="shared" si="26"/>
        <v>-0.59651423194233177</v>
      </c>
      <c r="AF48" s="70">
        <f t="shared" si="27"/>
        <v>0.57151423194233175</v>
      </c>
      <c r="AG48" s="70">
        <f t="shared" si="28"/>
        <v>0</v>
      </c>
      <c r="AH48" s="72">
        <f t="shared" si="13"/>
        <v>89.338742825112092</v>
      </c>
      <c r="AI48" s="70">
        <f t="shared" si="14"/>
        <v>-4.9375000000000169E-2</v>
      </c>
      <c r="AJ48" s="69">
        <f t="shared" si="15"/>
        <v>2988380.9474999993</v>
      </c>
      <c r="AK48" s="69">
        <f t="shared" si="29"/>
        <v>0</v>
      </c>
      <c r="AL48" s="69">
        <f t="shared" si="30"/>
        <v>2988380.9474999993</v>
      </c>
      <c r="AM48" s="126">
        <f t="shared" si="16"/>
        <v>-4.9375000000000169E-2</v>
      </c>
      <c r="AN48" s="95"/>
      <c r="AO48" s="95"/>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customFormat="1" x14ac:dyDescent="0.25">
      <c r="A49" s="65" t="s">
        <v>33</v>
      </c>
      <c r="B49" s="66">
        <v>206</v>
      </c>
      <c r="C49" s="67" t="s">
        <v>64</v>
      </c>
      <c r="D49" s="80">
        <v>21251</v>
      </c>
      <c r="E49" s="80">
        <v>12517.066419371093</v>
      </c>
      <c r="F49" s="87">
        <v>1.3033675099232167</v>
      </c>
      <c r="G49" s="71">
        <v>824000.00000000012</v>
      </c>
      <c r="H49" s="71">
        <v>1036000</v>
      </c>
      <c r="I49" s="69">
        <f t="shared" si="17"/>
        <v>824000.00000000012</v>
      </c>
      <c r="J49" s="69">
        <f t="shared" si="18"/>
        <v>1036000</v>
      </c>
      <c r="K49" s="72">
        <f t="shared" si="19"/>
        <v>48.750647028375134</v>
      </c>
      <c r="L49" s="152">
        <f t="shared" si="20"/>
        <v>1860000</v>
      </c>
      <c r="M49" s="68">
        <f t="shared" si="21"/>
        <v>824000.00000000012</v>
      </c>
      <c r="N49" s="72">
        <f t="shared" si="0"/>
        <v>37.584691813096093</v>
      </c>
      <c r="O49" s="69">
        <f t="shared" si="1"/>
        <v>798712.28572010505</v>
      </c>
      <c r="P49" s="72">
        <f t="shared" si="2"/>
        <v>15.631546032075782</v>
      </c>
      <c r="Q49" s="69">
        <f t="shared" si="3"/>
        <v>195661.09992094923</v>
      </c>
      <c r="R49" s="69">
        <f t="shared" si="4"/>
        <v>994373.38564105425</v>
      </c>
      <c r="S49" s="72">
        <f t="shared" si="5"/>
        <v>46.791839708298632</v>
      </c>
      <c r="T49" s="69">
        <f t="shared" si="6"/>
        <v>1818373.3856410543</v>
      </c>
      <c r="U49" s="126">
        <f t="shared" si="7"/>
        <v>-2.2379900192981639E-2</v>
      </c>
      <c r="V49" s="70">
        <f t="shared" si="8"/>
        <v>-4.0180129690102095E-2</v>
      </c>
      <c r="W49" s="70">
        <f t="shared" si="22"/>
        <v>1.5180129690102094E-2</v>
      </c>
      <c r="X49" s="70">
        <f t="shared" si="23"/>
        <v>0</v>
      </c>
      <c r="Y49" s="72">
        <f t="shared" si="9"/>
        <v>47.531880852665758</v>
      </c>
      <c r="Z49" s="70">
        <f t="shared" si="10"/>
        <v>-2.4999999999999911E-2</v>
      </c>
      <c r="AA49" s="69">
        <f t="shared" si="11"/>
        <v>1010100</v>
      </c>
      <c r="AB49" s="69">
        <f t="shared" si="24"/>
        <v>824000.00000000012</v>
      </c>
      <c r="AC49" s="69">
        <f t="shared" si="25"/>
        <v>1834100</v>
      </c>
      <c r="AD49" s="126">
        <f t="shared" si="12"/>
        <v>-1.3924731182795691E-2</v>
      </c>
      <c r="AE49" s="70">
        <f t="shared" si="26"/>
        <v>-1.5569363784720069E-2</v>
      </c>
      <c r="AF49" s="70">
        <f t="shared" si="27"/>
        <v>0</v>
      </c>
      <c r="AG49" s="70">
        <f t="shared" si="28"/>
        <v>0</v>
      </c>
      <c r="AH49" s="72">
        <f t="shared" si="13"/>
        <v>46.791839708298632</v>
      </c>
      <c r="AI49" s="70">
        <f t="shared" si="14"/>
        <v>-4.0180129690102095E-2</v>
      </c>
      <c r="AJ49" s="69">
        <f t="shared" si="15"/>
        <v>994373.38564105425</v>
      </c>
      <c r="AK49" s="69">
        <f t="shared" si="29"/>
        <v>824000.00000000012</v>
      </c>
      <c r="AL49" s="69">
        <f t="shared" si="30"/>
        <v>1818373.3856410543</v>
      </c>
      <c r="AM49" s="126">
        <f t="shared" si="16"/>
        <v>-2.2379900192981639E-2</v>
      </c>
      <c r="AN49" s="95"/>
      <c r="AO49" s="95"/>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customFormat="1" x14ac:dyDescent="0.25">
      <c r="A50" s="65" t="s">
        <v>33</v>
      </c>
      <c r="B50" s="66">
        <v>207</v>
      </c>
      <c r="C50" s="67" t="s">
        <v>65</v>
      </c>
      <c r="D50" s="80">
        <v>11016</v>
      </c>
      <c r="E50" s="80">
        <v>4554.9659476155675</v>
      </c>
      <c r="F50" s="87">
        <v>1.3033675099232167</v>
      </c>
      <c r="G50" s="71">
        <v>442000</v>
      </c>
      <c r="H50" s="71">
        <v>537999.99999999988</v>
      </c>
      <c r="I50" s="69">
        <f t="shared" si="17"/>
        <v>442000</v>
      </c>
      <c r="J50" s="69">
        <f t="shared" si="18"/>
        <v>537999.99999999988</v>
      </c>
      <c r="K50" s="72">
        <f t="shared" si="19"/>
        <v>48.838053740014516</v>
      </c>
      <c r="L50" s="152">
        <f t="shared" si="20"/>
        <v>979999.99999999988</v>
      </c>
      <c r="M50" s="68">
        <f t="shared" si="21"/>
        <v>442000</v>
      </c>
      <c r="N50" s="72">
        <f t="shared" si="0"/>
        <v>37.584691813096093</v>
      </c>
      <c r="O50" s="69">
        <f t="shared" si="1"/>
        <v>414032.96501306654</v>
      </c>
      <c r="P50" s="72">
        <f t="shared" si="2"/>
        <v>15.631546032075782</v>
      </c>
      <c r="Q50" s="69">
        <f t="shared" si="3"/>
        <v>71201.159884690423</v>
      </c>
      <c r="R50" s="69">
        <f t="shared" si="4"/>
        <v>485234.12489775696</v>
      </c>
      <c r="S50" s="72">
        <f t="shared" si="5"/>
        <v>44.048123175177651</v>
      </c>
      <c r="T50" s="69">
        <f t="shared" si="6"/>
        <v>927234.12489775708</v>
      </c>
      <c r="U50" s="126">
        <f t="shared" si="7"/>
        <v>-5.3842729696166103E-2</v>
      </c>
      <c r="V50" s="70">
        <f t="shared" si="8"/>
        <v>-9.8077834762533289E-2</v>
      </c>
      <c r="W50" s="70">
        <f t="shared" si="22"/>
        <v>7.3077834762533295E-2</v>
      </c>
      <c r="X50" s="70">
        <f t="shared" si="23"/>
        <v>0</v>
      </c>
      <c r="Y50" s="72">
        <f t="shared" si="9"/>
        <v>47.617102396514156</v>
      </c>
      <c r="Z50" s="70">
        <f t="shared" si="10"/>
        <v>-2.4999999999999911E-2</v>
      </c>
      <c r="AA50" s="69">
        <f t="shared" si="11"/>
        <v>524549.99999999988</v>
      </c>
      <c r="AB50" s="69">
        <f t="shared" si="24"/>
        <v>442000</v>
      </c>
      <c r="AC50" s="69">
        <f t="shared" si="25"/>
        <v>966549.99999999988</v>
      </c>
      <c r="AD50" s="126">
        <f t="shared" si="12"/>
        <v>-1.3724489795918338E-2</v>
      </c>
      <c r="AE50" s="70">
        <f t="shared" si="26"/>
        <v>-7.4951625397470134E-2</v>
      </c>
      <c r="AF50" s="70">
        <f t="shared" si="27"/>
        <v>4.9951625397470133E-2</v>
      </c>
      <c r="AG50" s="70">
        <f t="shared" si="28"/>
        <v>0</v>
      </c>
      <c r="AH50" s="72">
        <f t="shared" si="13"/>
        <v>46.4266748366013</v>
      </c>
      <c r="AI50" s="70">
        <f t="shared" si="14"/>
        <v>-4.9374999999999947E-2</v>
      </c>
      <c r="AJ50" s="69">
        <f t="shared" si="15"/>
        <v>511436.24999999994</v>
      </c>
      <c r="AK50" s="69">
        <f t="shared" si="29"/>
        <v>442000</v>
      </c>
      <c r="AL50" s="69">
        <f t="shared" si="30"/>
        <v>953436.25</v>
      </c>
      <c r="AM50" s="126">
        <f t="shared" si="16"/>
        <v>-2.710586734693865E-2</v>
      </c>
      <c r="AN50" s="95"/>
      <c r="AO50" s="95"/>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customFormat="1" x14ac:dyDescent="0.25">
      <c r="A51" s="65" t="s">
        <v>33</v>
      </c>
      <c r="B51" s="66">
        <v>208</v>
      </c>
      <c r="C51" s="67" t="s">
        <v>66</v>
      </c>
      <c r="D51" s="80">
        <v>32775</v>
      </c>
      <c r="E51" s="80">
        <v>15261.186128304296</v>
      </c>
      <c r="F51" s="87">
        <v>1.3033675099232167</v>
      </c>
      <c r="G51" s="71">
        <v>0</v>
      </c>
      <c r="H51" s="71">
        <v>986000</v>
      </c>
      <c r="I51" s="69">
        <f t="shared" si="17"/>
        <v>0</v>
      </c>
      <c r="J51" s="69">
        <f t="shared" si="18"/>
        <v>986000</v>
      </c>
      <c r="K51" s="72">
        <f t="shared" si="19"/>
        <v>30.083905415713197</v>
      </c>
      <c r="L51" s="152">
        <f t="shared" si="20"/>
        <v>986000</v>
      </c>
      <c r="M51" s="68">
        <f t="shared" si="21"/>
        <v>0</v>
      </c>
      <c r="N51" s="72">
        <f t="shared" si="0"/>
        <v>37.584691813096093</v>
      </c>
      <c r="O51" s="69">
        <f t="shared" si="1"/>
        <v>1231838.2741742244</v>
      </c>
      <c r="P51" s="72">
        <f t="shared" si="2"/>
        <v>15.631546032075782</v>
      </c>
      <c r="Q51" s="69">
        <f t="shared" si="3"/>
        <v>238555.933468665</v>
      </c>
      <c r="R51" s="69">
        <f t="shared" si="4"/>
        <v>1470394.2076428893</v>
      </c>
      <c r="S51" s="72">
        <f t="shared" si="5"/>
        <v>44.863286274382588</v>
      </c>
      <c r="T51" s="69">
        <f t="shared" si="6"/>
        <v>1470394.2076428893</v>
      </c>
      <c r="U51" s="126">
        <f t="shared" si="7"/>
        <v>0.49127201586499925</v>
      </c>
      <c r="V51" s="70">
        <f t="shared" si="8"/>
        <v>0.49127201586499925</v>
      </c>
      <c r="W51" s="70">
        <f t="shared" si="22"/>
        <v>0</v>
      </c>
      <c r="X51" s="70">
        <f t="shared" si="23"/>
        <v>-0.46599214300705832</v>
      </c>
      <c r="Y51" s="72">
        <f t="shared" si="9"/>
        <v>30.844422719692748</v>
      </c>
      <c r="Z51" s="70">
        <f t="shared" si="10"/>
        <v>2.5279872857940866E-2</v>
      </c>
      <c r="AA51" s="69">
        <f t="shared" si="11"/>
        <v>1010925.9546379298</v>
      </c>
      <c r="AB51" s="69">
        <f t="shared" si="24"/>
        <v>0</v>
      </c>
      <c r="AC51" s="69">
        <f t="shared" si="25"/>
        <v>1010925.9546379298</v>
      </c>
      <c r="AD51" s="126">
        <f t="shared" si="12"/>
        <v>2.5279872857940866E-2</v>
      </c>
      <c r="AE51" s="70">
        <f t="shared" si="26"/>
        <v>0.45450238061156645</v>
      </c>
      <c r="AF51" s="70">
        <f t="shared" si="27"/>
        <v>0</v>
      </c>
      <c r="AG51" s="70">
        <f t="shared" si="28"/>
        <v>-0.43315935517990556</v>
      </c>
      <c r="AH51" s="72">
        <f t="shared" si="13"/>
        <v>31.502736018224049</v>
      </c>
      <c r="AI51" s="70">
        <f t="shared" si="14"/>
        <v>4.716244725891805E-2</v>
      </c>
      <c r="AJ51" s="69">
        <f t="shared" si="15"/>
        <v>1032502.1729972932</v>
      </c>
      <c r="AK51" s="69">
        <f t="shared" si="29"/>
        <v>0</v>
      </c>
      <c r="AL51" s="69">
        <f t="shared" si="30"/>
        <v>1032502.1729972932</v>
      </c>
      <c r="AM51" s="126">
        <f t="shared" si="16"/>
        <v>4.716244725891805E-2</v>
      </c>
      <c r="AN51" s="95"/>
      <c r="AO51" s="95"/>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customFormat="1" x14ac:dyDescent="0.25">
      <c r="A52" s="65" t="s">
        <v>33</v>
      </c>
      <c r="B52" s="66">
        <v>209</v>
      </c>
      <c r="C52" s="67" t="s">
        <v>67</v>
      </c>
      <c r="D52" s="80">
        <v>36817</v>
      </c>
      <c r="E52" s="80">
        <v>14009.31099759164</v>
      </c>
      <c r="F52" s="87">
        <v>1.3033675099232167</v>
      </c>
      <c r="G52" s="71">
        <v>3955886.6321206698</v>
      </c>
      <c r="H52" s="71">
        <v>1418634</v>
      </c>
      <c r="I52" s="69">
        <f t="shared" si="17"/>
        <v>3955886.6321206698</v>
      </c>
      <c r="J52" s="69">
        <f t="shared" si="18"/>
        <v>1418634</v>
      </c>
      <c r="K52" s="72">
        <f t="shared" si="19"/>
        <v>38.532036830811855</v>
      </c>
      <c r="L52" s="152">
        <f t="shared" si="20"/>
        <v>5374520.6321206698</v>
      </c>
      <c r="M52" s="68">
        <f t="shared" si="21"/>
        <v>3955886.6321206698</v>
      </c>
      <c r="N52" s="72">
        <f t="shared" si="0"/>
        <v>37.584691813096093</v>
      </c>
      <c r="O52" s="69">
        <f t="shared" si="1"/>
        <v>1383755.598482759</v>
      </c>
      <c r="P52" s="72">
        <f t="shared" si="2"/>
        <v>15.631546032075782</v>
      </c>
      <c r="Q52" s="69">
        <f t="shared" si="3"/>
        <v>218987.18973651921</v>
      </c>
      <c r="R52" s="69">
        <f t="shared" si="4"/>
        <v>1602742.7882192782</v>
      </c>
      <c r="S52" s="72">
        <f t="shared" si="5"/>
        <v>43.532682951334387</v>
      </c>
      <c r="T52" s="69">
        <f t="shared" si="6"/>
        <v>5558629.4203399476</v>
      </c>
      <c r="U52" s="126">
        <f t="shared" si="7"/>
        <v>3.4255852906946993E-2</v>
      </c>
      <c r="V52" s="70">
        <f t="shared" si="8"/>
        <v>0.12977891987593559</v>
      </c>
      <c r="W52" s="70">
        <f t="shared" si="22"/>
        <v>0</v>
      </c>
      <c r="X52" s="70">
        <f t="shared" si="23"/>
        <v>-0.10449904701799467</v>
      </c>
      <c r="Y52" s="72">
        <f t="shared" si="9"/>
        <v>39.506121822852279</v>
      </c>
      <c r="Z52" s="70">
        <f t="shared" si="10"/>
        <v>2.5279872857941088E-2</v>
      </c>
      <c r="AA52" s="69">
        <f t="shared" si="11"/>
        <v>1454496.8871519524</v>
      </c>
      <c r="AB52" s="69">
        <f t="shared" si="24"/>
        <v>3955886.6321206698</v>
      </c>
      <c r="AC52" s="69">
        <f t="shared" si="25"/>
        <v>5410383.5192726217</v>
      </c>
      <c r="AD52" s="126">
        <f t="shared" si="12"/>
        <v>6.6727601597840192E-3</v>
      </c>
      <c r="AE52" s="70">
        <f t="shared" si="26"/>
        <v>0.10192246018319495</v>
      </c>
      <c r="AF52" s="70">
        <f t="shared" si="27"/>
        <v>0</v>
      </c>
      <c r="AG52" s="70">
        <f t="shared" si="28"/>
        <v>-8.0579434751534049E-2</v>
      </c>
      <c r="AH52" s="72">
        <f t="shared" si="13"/>
        <v>40.349301985623704</v>
      </c>
      <c r="AI52" s="70">
        <f t="shared" si="14"/>
        <v>4.716244725891805E-2</v>
      </c>
      <c r="AJ52" s="69">
        <f t="shared" si="15"/>
        <v>1485540.2512047079</v>
      </c>
      <c r="AK52" s="69">
        <f t="shared" si="29"/>
        <v>3955886.6321206698</v>
      </c>
      <c r="AL52" s="69">
        <f t="shared" si="30"/>
        <v>5441426.8833253775</v>
      </c>
      <c r="AM52" s="126">
        <f t="shared" si="16"/>
        <v>1.2448784884152131E-2</v>
      </c>
      <c r="AN52" s="95"/>
      <c r="AO52" s="95"/>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customFormat="1" x14ac:dyDescent="0.25">
      <c r="A53" s="65" t="s">
        <v>33</v>
      </c>
      <c r="B53" s="66">
        <v>316</v>
      </c>
      <c r="C53" s="67" t="s">
        <v>68</v>
      </c>
      <c r="D53" s="80">
        <v>53856</v>
      </c>
      <c r="E53" s="80">
        <v>23885.187692137217</v>
      </c>
      <c r="F53" s="87">
        <v>1.1081296382371495</v>
      </c>
      <c r="G53" s="71">
        <v>0</v>
      </c>
      <c r="H53" s="71">
        <v>1810000</v>
      </c>
      <c r="I53" s="69">
        <f t="shared" si="17"/>
        <v>0</v>
      </c>
      <c r="J53" s="69">
        <f t="shared" si="18"/>
        <v>1810000</v>
      </c>
      <c r="K53" s="72">
        <f t="shared" si="19"/>
        <v>33.608140225787288</v>
      </c>
      <c r="L53" s="152">
        <f t="shared" si="20"/>
        <v>1810000</v>
      </c>
      <c r="M53" s="68">
        <f t="shared" si="21"/>
        <v>0</v>
      </c>
      <c r="N53" s="72">
        <f t="shared" si="0"/>
        <v>31.954694761843893</v>
      </c>
      <c r="O53" s="69">
        <f t="shared" si="1"/>
        <v>1720952.0410938647</v>
      </c>
      <c r="P53" s="72">
        <f t="shared" si="2"/>
        <v>13.290019367317155</v>
      </c>
      <c r="Q53" s="69">
        <f t="shared" si="3"/>
        <v>317434.60702050896</v>
      </c>
      <c r="R53" s="69">
        <f t="shared" si="4"/>
        <v>2038386.6481143737</v>
      </c>
      <c r="S53" s="72">
        <f t="shared" si="5"/>
        <v>37.848831107293037</v>
      </c>
      <c r="T53" s="69">
        <f t="shared" si="6"/>
        <v>2038386.6481143739</v>
      </c>
      <c r="U53" s="126">
        <f t="shared" si="7"/>
        <v>0.12618046857147736</v>
      </c>
      <c r="V53" s="70">
        <f t="shared" si="8"/>
        <v>0.12618046857147713</v>
      </c>
      <c r="W53" s="70">
        <f t="shared" si="22"/>
        <v>0</v>
      </c>
      <c r="X53" s="70">
        <f t="shared" si="23"/>
        <v>-0.10090059571353621</v>
      </c>
      <c r="Y53" s="72">
        <f t="shared" si="9"/>
        <v>34.457749737687038</v>
      </c>
      <c r="Z53" s="70">
        <f t="shared" si="10"/>
        <v>2.5279872857940866E-2</v>
      </c>
      <c r="AA53" s="69">
        <f t="shared" si="11"/>
        <v>1855756.5698728731</v>
      </c>
      <c r="AB53" s="69">
        <f t="shared" si="24"/>
        <v>0</v>
      </c>
      <c r="AC53" s="69">
        <f t="shared" si="25"/>
        <v>1855756.5698728731</v>
      </c>
      <c r="AD53" s="126">
        <f t="shared" si="12"/>
        <v>2.5279872857940866E-2</v>
      </c>
      <c r="AE53" s="70">
        <f t="shared" si="26"/>
        <v>9.8412734302760096E-2</v>
      </c>
      <c r="AF53" s="70">
        <f t="shared" si="27"/>
        <v>0</v>
      </c>
      <c r="AG53" s="70">
        <f t="shared" si="28"/>
        <v>-7.7069708871099193E-2</v>
      </c>
      <c r="AH53" s="72">
        <f t="shared" si="13"/>
        <v>35.193182366656302</v>
      </c>
      <c r="AI53" s="70">
        <f t="shared" si="14"/>
        <v>4.716244725891805E-2</v>
      </c>
      <c r="AJ53" s="69">
        <f t="shared" si="15"/>
        <v>1895364.0295386417</v>
      </c>
      <c r="AK53" s="69">
        <f t="shared" si="29"/>
        <v>0</v>
      </c>
      <c r="AL53" s="69">
        <f t="shared" si="30"/>
        <v>1895364.0295386417</v>
      </c>
      <c r="AM53" s="126">
        <f t="shared" si="16"/>
        <v>4.716244725891805E-2</v>
      </c>
      <c r="AN53" s="95"/>
      <c r="AO53" s="95"/>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customFormat="1" x14ac:dyDescent="0.25">
      <c r="A54" s="65" t="s">
        <v>33</v>
      </c>
      <c r="B54" s="66">
        <v>210</v>
      </c>
      <c r="C54" s="67" t="s">
        <v>69</v>
      </c>
      <c r="D54" s="80">
        <v>36694</v>
      </c>
      <c r="E54" s="80">
        <v>16004.912928271331</v>
      </c>
      <c r="F54" s="87">
        <v>1.3033675099232167</v>
      </c>
      <c r="G54" s="71">
        <v>0</v>
      </c>
      <c r="H54" s="71">
        <v>1630000</v>
      </c>
      <c r="I54" s="69">
        <f t="shared" si="17"/>
        <v>0</v>
      </c>
      <c r="J54" s="69">
        <f t="shared" si="18"/>
        <v>1630000</v>
      </c>
      <c r="K54" s="72">
        <f t="shared" si="19"/>
        <v>44.421431296669752</v>
      </c>
      <c r="L54" s="152">
        <f t="shared" si="20"/>
        <v>1630000</v>
      </c>
      <c r="M54" s="68">
        <f t="shared" si="21"/>
        <v>0</v>
      </c>
      <c r="N54" s="72">
        <f t="shared" si="0"/>
        <v>37.584691813096093</v>
      </c>
      <c r="O54" s="69">
        <f t="shared" si="1"/>
        <v>1379132.6813897481</v>
      </c>
      <c r="P54" s="72">
        <f t="shared" si="2"/>
        <v>15.631546032075782</v>
      </c>
      <c r="Q54" s="69">
        <f t="shared" si="3"/>
        <v>250181.53317763811</v>
      </c>
      <c r="R54" s="69">
        <f t="shared" si="4"/>
        <v>1629314.2145673863</v>
      </c>
      <c r="S54" s="72">
        <f t="shared" si="5"/>
        <v>44.402741989627359</v>
      </c>
      <c r="T54" s="69">
        <f t="shared" si="6"/>
        <v>1629314.2145673863</v>
      </c>
      <c r="U54" s="126">
        <f t="shared" si="7"/>
        <v>-4.2072725927222443E-4</v>
      </c>
      <c r="V54" s="70">
        <f t="shared" si="8"/>
        <v>-4.2072725927211341E-4</v>
      </c>
      <c r="W54" s="70">
        <f t="shared" si="22"/>
        <v>0</v>
      </c>
      <c r="X54" s="70">
        <f t="shared" si="23"/>
        <v>0</v>
      </c>
      <c r="Y54" s="72">
        <f t="shared" si="9"/>
        <v>44.402741989627359</v>
      </c>
      <c r="Z54" s="70">
        <f t="shared" si="10"/>
        <v>-4.2072725927211341E-4</v>
      </c>
      <c r="AA54" s="69">
        <f t="shared" si="11"/>
        <v>1629314.2145673863</v>
      </c>
      <c r="AB54" s="69">
        <f t="shared" si="24"/>
        <v>0</v>
      </c>
      <c r="AC54" s="69">
        <f t="shared" si="25"/>
        <v>1629314.2145673863</v>
      </c>
      <c r="AD54" s="126">
        <f t="shared" si="12"/>
        <v>-4.2072725927222443E-4</v>
      </c>
      <c r="AE54" s="70">
        <f t="shared" si="26"/>
        <v>0</v>
      </c>
      <c r="AF54" s="70">
        <f t="shared" si="27"/>
        <v>0</v>
      </c>
      <c r="AG54" s="70">
        <f t="shared" si="28"/>
        <v>0</v>
      </c>
      <c r="AH54" s="72">
        <f t="shared" si="13"/>
        <v>44.402741989627359</v>
      </c>
      <c r="AI54" s="70">
        <f t="shared" si="14"/>
        <v>-4.2072725927211341E-4</v>
      </c>
      <c r="AJ54" s="69">
        <f t="shared" si="15"/>
        <v>1629314.2145673863</v>
      </c>
      <c r="AK54" s="69">
        <f t="shared" si="29"/>
        <v>0</v>
      </c>
      <c r="AL54" s="69">
        <f t="shared" si="30"/>
        <v>1629314.2145673863</v>
      </c>
      <c r="AM54" s="126">
        <f t="shared" si="16"/>
        <v>-4.2072725927222443E-4</v>
      </c>
      <c r="AN54" s="95"/>
      <c r="AO54" s="95"/>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customFormat="1" x14ac:dyDescent="0.25">
      <c r="A55" s="65" t="s">
        <v>33</v>
      </c>
      <c r="B55" s="66">
        <v>211</v>
      </c>
      <c r="C55" s="67" t="s">
        <v>70</v>
      </c>
      <c r="D55" s="80">
        <v>37234</v>
      </c>
      <c r="E55" s="80">
        <v>21075.099007025921</v>
      </c>
      <c r="F55" s="87">
        <v>1.3033675099232167</v>
      </c>
      <c r="G55" s="71">
        <v>2781999.9999999995</v>
      </c>
      <c r="H55" s="71">
        <v>2098000</v>
      </c>
      <c r="I55" s="69">
        <f t="shared" si="17"/>
        <v>2781999.9999999995</v>
      </c>
      <c r="J55" s="69">
        <f t="shared" si="18"/>
        <v>2098000</v>
      </c>
      <c r="K55" s="72">
        <f t="shared" si="19"/>
        <v>56.346350110114415</v>
      </c>
      <c r="L55" s="152">
        <f t="shared" si="20"/>
        <v>4880000</v>
      </c>
      <c r="M55" s="68">
        <f t="shared" si="21"/>
        <v>2781999.9999999995</v>
      </c>
      <c r="N55" s="72">
        <f t="shared" si="0"/>
        <v>37.584691813096093</v>
      </c>
      <c r="O55" s="69">
        <f t="shared" si="1"/>
        <v>1399428.4149688198</v>
      </c>
      <c r="P55" s="72">
        <f t="shared" si="2"/>
        <v>15.631546032075782</v>
      </c>
      <c r="Q55" s="69">
        <f t="shared" si="3"/>
        <v>329436.38025888032</v>
      </c>
      <c r="R55" s="69">
        <f t="shared" si="4"/>
        <v>1728864.7952277001</v>
      </c>
      <c r="S55" s="72">
        <f t="shared" si="5"/>
        <v>46.432421851740351</v>
      </c>
      <c r="T55" s="69">
        <f t="shared" si="6"/>
        <v>4510864.7952276999</v>
      </c>
      <c r="U55" s="126">
        <f t="shared" si="7"/>
        <v>-7.5642459994323841E-2</v>
      </c>
      <c r="V55" s="70">
        <f t="shared" si="8"/>
        <v>-0.17594623678374632</v>
      </c>
      <c r="W55" s="70">
        <f t="shared" si="22"/>
        <v>0.15094623678374633</v>
      </c>
      <c r="X55" s="70">
        <f t="shared" si="23"/>
        <v>0</v>
      </c>
      <c r="Y55" s="72">
        <f t="shared" si="9"/>
        <v>54.937691357361551</v>
      </c>
      <c r="Z55" s="70">
        <f t="shared" si="10"/>
        <v>-2.5000000000000022E-2</v>
      </c>
      <c r="AA55" s="69">
        <f t="shared" si="11"/>
        <v>2045550</v>
      </c>
      <c r="AB55" s="69">
        <f t="shared" si="24"/>
        <v>2781999.9999999995</v>
      </c>
      <c r="AC55" s="69">
        <f t="shared" si="25"/>
        <v>4827550</v>
      </c>
      <c r="AD55" s="126">
        <f t="shared" si="12"/>
        <v>-1.074795081967217E-2</v>
      </c>
      <c r="AE55" s="70">
        <f t="shared" si="26"/>
        <v>-0.1548166531115347</v>
      </c>
      <c r="AF55" s="70">
        <f t="shared" si="27"/>
        <v>0.1298166531115347</v>
      </c>
      <c r="AG55" s="70">
        <f t="shared" si="28"/>
        <v>0</v>
      </c>
      <c r="AH55" s="72">
        <f t="shared" si="13"/>
        <v>53.564249073427511</v>
      </c>
      <c r="AI55" s="70">
        <f t="shared" si="14"/>
        <v>-4.9375000000000058E-2</v>
      </c>
      <c r="AJ55" s="69">
        <f t="shared" si="15"/>
        <v>1994411.25</v>
      </c>
      <c r="AK55" s="69">
        <f t="shared" si="29"/>
        <v>2781999.9999999995</v>
      </c>
      <c r="AL55" s="69">
        <f t="shared" si="30"/>
        <v>4776411.25</v>
      </c>
      <c r="AM55" s="126">
        <f t="shared" si="16"/>
        <v>-2.1227202868852491E-2</v>
      </c>
      <c r="AN55" s="95"/>
      <c r="AO55" s="95"/>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customFormat="1" x14ac:dyDescent="0.25">
      <c r="A56" s="65" t="s">
        <v>33</v>
      </c>
      <c r="B56" s="66">
        <v>212</v>
      </c>
      <c r="C56" s="67" t="s">
        <v>71</v>
      </c>
      <c r="D56" s="80">
        <v>27538</v>
      </c>
      <c r="E56" s="80">
        <v>9640.71877135873</v>
      </c>
      <c r="F56" s="87">
        <v>1.3033675099232167</v>
      </c>
      <c r="G56" s="71">
        <v>2129000</v>
      </c>
      <c r="H56" s="71">
        <v>1034000</v>
      </c>
      <c r="I56" s="69">
        <f t="shared" si="17"/>
        <v>2129000</v>
      </c>
      <c r="J56" s="69">
        <f t="shared" si="18"/>
        <v>1034000</v>
      </c>
      <c r="K56" s="72">
        <f t="shared" si="19"/>
        <v>37.548115331541872</v>
      </c>
      <c r="L56" s="152">
        <f t="shared" si="20"/>
        <v>3163000</v>
      </c>
      <c r="M56" s="68">
        <f t="shared" si="21"/>
        <v>2129000</v>
      </c>
      <c r="N56" s="72">
        <f t="shared" si="0"/>
        <v>37.584691813096093</v>
      </c>
      <c r="O56" s="69">
        <f t="shared" si="1"/>
        <v>1035007.2431490402</v>
      </c>
      <c r="P56" s="72">
        <f t="shared" si="2"/>
        <v>15.631546032075782</v>
      </c>
      <c r="Q56" s="69">
        <f t="shared" si="3"/>
        <v>150699.33925679108</v>
      </c>
      <c r="R56" s="69">
        <f t="shared" si="4"/>
        <v>1185706.5824058312</v>
      </c>
      <c r="S56" s="72">
        <f t="shared" si="5"/>
        <v>43.057105904779981</v>
      </c>
      <c r="T56" s="69">
        <f t="shared" si="6"/>
        <v>3314706.5824058312</v>
      </c>
      <c r="U56" s="126">
        <f t="shared" si="7"/>
        <v>4.7962877776108526E-2</v>
      </c>
      <c r="V56" s="70">
        <f t="shared" si="8"/>
        <v>0.1467181648025444</v>
      </c>
      <c r="W56" s="70">
        <f t="shared" si="22"/>
        <v>0</v>
      </c>
      <c r="X56" s="70">
        <f t="shared" si="23"/>
        <v>-0.12143829194460348</v>
      </c>
      <c r="Y56" s="72">
        <f t="shared" si="9"/>
        <v>38.497326913178554</v>
      </c>
      <c r="Z56" s="70">
        <f t="shared" si="10"/>
        <v>2.5279872857940866E-2</v>
      </c>
      <c r="AA56" s="69">
        <f t="shared" si="11"/>
        <v>1060139.388535111</v>
      </c>
      <c r="AB56" s="69">
        <f t="shared" si="24"/>
        <v>2129000</v>
      </c>
      <c r="AC56" s="69">
        <f t="shared" si="25"/>
        <v>3189139.3885351112</v>
      </c>
      <c r="AD56" s="126">
        <f t="shared" si="12"/>
        <v>8.2641127205536069E-3</v>
      </c>
      <c r="AE56" s="70">
        <f t="shared" si="26"/>
        <v>0.11844404163138167</v>
      </c>
      <c r="AF56" s="70">
        <f t="shared" si="27"/>
        <v>0</v>
      </c>
      <c r="AG56" s="70">
        <f t="shared" si="28"/>
        <v>-9.7101016199720766E-2</v>
      </c>
      <c r="AH56" s="72">
        <f t="shared" si="13"/>
        <v>39.318976340537482</v>
      </c>
      <c r="AI56" s="70">
        <f t="shared" si="14"/>
        <v>4.7162447258917828E-2</v>
      </c>
      <c r="AJ56" s="69">
        <f t="shared" si="15"/>
        <v>1082765.9704657211</v>
      </c>
      <c r="AK56" s="69">
        <f t="shared" si="29"/>
        <v>2129000</v>
      </c>
      <c r="AL56" s="69">
        <f t="shared" si="30"/>
        <v>3211765.9704657211</v>
      </c>
      <c r="AM56" s="126">
        <f t="shared" si="16"/>
        <v>1.5417632142181725E-2</v>
      </c>
      <c r="AN56" s="95"/>
      <c r="AO56" s="95"/>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customFormat="1" x14ac:dyDescent="0.25">
      <c r="A57" s="65" t="s">
        <v>33</v>
      </c>
      <c r="B57" s="66">
        <v>213</v>
      </c>
      <c r="C57" s="67" t="s">
        <v>72</v>
      </c>
      <c r="D57" s="80">
        <v>18703</v>
      </c>
      <c r="E57" s="80">
        <v>9145.8238472196754</v>
      </c>
      <c r="F57" s="87">
        <v>1.3033675099232167</v>
      </c>
      <c r="G57" s="71">
        <v>176000</v>
      </c>
      <c r="H57" s="71">
        <v>974000</v>
      </c>
      <c r="I57" s="69">
        <f t="shared" si="17"/>
        <v>176000</v>
      </c>
      <c r="J57" s="69">
        <f t="shared" si="18"/>
        <v>974000</v>
      </c>
      <c r="K57" s="72">
        <f t="shared" ref="K57:K88" si="31">$J57/$D57</f>
        <v>52.077206865208787</v>
      </c>
      <c r="L57" s="152">
        <f t="shared" si="20"/>
        <v>1150000</v>
      </c>
      <c r="M57" s="68">
        <f t="shared" si="21"/>
        <v>176000</v>
      </c>
      <c r="N57" s="72">
        <f t="shared" ref="N57:N88" si="32">$F57*$N$17</f>
        <v>37.584691813096093</v>
      </c>
      <c r="O57" s="69">
        <f t="shared" ref="O57:O88" si="33">$D57*$N57</f>
        <v>702946.49098033621</v>
      </c>
      <c r="P57" s="72">
        <f t="shared" ref="P57:P88" si="34">$F57*$P$17</f>
        <v>15.631546032075782</v>
      </c>
      <c r="Q57" s="69">
        <f t="shared" ref="Q57:Q88" si="35">$P57*$E57</f>
        <v>142963.36646907078</v>
      </c>
      <c r="R57" s="69">
        <f t="shared" ref="R57:R88" si="36">$Q57+$O57</f>
        <v>845909.85744940699</v>
      </c>
      <c r="S57" s="72">
        <f t="shared" ref="S57:S88" si="37">$R57/$D57</f>
        <v>45.228565334406618</v>
      </c>
      <c r="T57" s="69">
        <f t="shared" ref="T57:T88" si="38">M57+(D57*S57)</f>
        <v>1021909.857449407</v>
      </c>
      <c r="U57" s="126">
        <f t="shared" ref="U57:U88" si="39">$T57/($G57+$H57)-1</f>
        <v>-0.11138273265268961</v>
      </c>
      <c r="V57" s="70">
        <f t="shared" ref="V57:V88" si="40">$S57/$K57-1</f>
        <v>-0.13150938660225153</v>
      </c>
      <c r="W57" s="70">
        <f t="shared" ref="W57:W88" si="41">IF($V57&lt;$W$17,($W$17-$V57),0)</f>
        <v>0.10650938660225154</v>
      </c>
      <c r="X57" s="70">
        <f t="shared" ref="X57:X88" si="42">IF($V57&gt;$X$17,($X$17-$V57),0)</f>
        <v>0</v>
      </c>
      <c r="Y57" s="72">
        <f t="shared" ref="Y57:Y88" si="43">$S57+(($K57*$W57)+($K57*$X57))</f>
        <v>50.775276693578569</v>
      </c>
      <c r="Z57" s="70">
        <f t="shared" ref="Z57:Z88" si="44">$Y57/$K57-1</f>
        <v>-2.5000000000000022E-2</v>
      </c>
      <c r="AA57" s="69">
        <f t="shared" ref="AA57:AA88" si="45">$Y57*$D57</f>
        <v>949650</v>
      </c>
      <c r="AB57" s="69">
        <f t="shared" si="24"/>
        <v>176000</v>
      </c>
      <c r="AC57" s="69">
        <f t="shared" si="25"/>
        <v>1125650</v>
      </c>
      <c r="AD57" s="126">
        <f t="shared" ref="AD57:AD88" si="46">$AC57/($G57+$H57)-1</f>
        <v>-2.1173913043478265E-2</v>
      </c>
      <c r="AE57" s="70">
        <f t="shared" ref="AE57:AE88" si="47">$S57/$Y57-1</f>
        <v>-0.10924039651512973</v>
      </c>
      <c r="AF57" s="70">
        <f t="shared" si="27"/>
        <v>8.424039651512974E-2</v>
      </c>
      <c r="AG57" s="70">
        <f t="shared" si="28"/>
        <v>0</v>
      </c>
      <c r="AH57" s="72">
        <f t="shared" ref="AH57:AH88" si="48">$S57+(($Y57*$AF57)+($Y57*$AG57))</f>
        <v>49.505894776239103</v>
      </c>
      <c r="AI57" s="70">
        <f t="shared" ref="AI57:AI88" si="49">$AH57/$K57-1</f>
        <v>-4.9374999999999947E-2</v>
      </c>
      <c r="AJ57" s="69">
        <f t="shared" ref="AJ57:AJ88" si="50">$AH57*$D57</f>
        <v>925908.74999999988</v>
      </c>
      <c r="AK57" s="69">
        <f t="shared" si="29"/>
        <v>176000</v>
      </c>
      <c r="AL57" s="69">
        <f t="shared" si="30"/>
        <v>1101908.75</v>
      </c>
      <c r="AM57" s="126">
        <f t="shared" ref="AM57:AM88" si="51">$AL57/($G57+$H57)-1</f>
        <v>-4.1818478260869596E-2</v>
      </c>
      <c r="AN57" s="95"/>
      <c r="AO57" s="95"/>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customFormat="1" x14ac:dyDescent="0.25">
      <c r="A58" s="65" t="s">
        <v>34</v>
      </c>
      <c r="B58" s="66">
        <v>841</v>
      </c>
      <c r="C58" s="67" t="s">
        <v>73</v>
      </c>
      <c r="D58" s="80">
        <v>14721</v>
      </c>
      <c r="E58" s="80">
        <v>4319.0693535122282</v>
      </c>
      <c r="F58" s="87">
        <v>1</v>
      </c>
      <c r="G58" s="71">
        <v>972000</v>
      </c>
      <c r="H58" s="71">
        <v>475000</v>
      </c>
      <c r="I58" s="69">
        <f t="shared" si="17"/>
        <v>972000</v>
      </c>
      <c r="J58" s="69">
        <f t="shared" si="18"/>
        <v>475000</v>
      </c>
      <c r="K58" s="72">
        <f t="shared" si="31"/>
        <v>32.266829699069355</v>
      </c>
      <c r="L58" s="152">
        <f t="shared" si="20"/>
        <v>1447000</v>
      </c>
      <c r="M58" s="68">
        <f t="shared" si="21"/>
        <v>972000</v>
      </c>
      <c r="N58" s="72">
        <f t="shared" si="32"/>
        <v>28.836603281073245</v>
      </c>
      <c r="O58" s="69">
        <f t="shared" si="33"/>
        <v>424503.63690067927</v>
      </c>
      <c r="P58" s="72">
        <f t="shared" si="34"/>
        <v>11.993199088564559</v>
      </c>
      <c r="Q58" s="69">
        <f t="shared" si="35"/>
        <v>51799.458633989976</v>
      </c>
      <c r="R58" s="69">
        <f t="shared" si="36"/>
        <v>476303.09553466924</v>
      </c>
      <c r="S58" s="72">
        <f t="shared" si="37"/>
        <v>32.355349197382601</v>
      </c>
      <c r="T58" s="69">
        <f t="shared" si="38"/>
        <v>1448303.0955346692</v>
      </c>
      <c r="U58" s="126">
        <f t="shared" si="39"/>
        <v>9.0054978207954051E-4</v>
      </c>
      <c r="V58" s="70">
        <f t="shared" si="40"/>
        <v>2.743359020356495E-3</v>
      </c>
      <c r="W58" s="70">
        <f t="shared" si="41"/>
        <v>0</v>
      </c>
      <c r="X58" s="70">
        <f t="shared" si="42"/>
        <v>0</v>
      </c>
      <c r="Y58" s="72">
        <f t="shared" si="43"/>
        <v>32.355349197382601</v>
      </c>
      <c r="Z58" s="70">
        <f t="shared" si="44"/>
        <v>2.743359020356495E-3</v>
      </c>
      <c r="AA58" s="69">
        <f t="shared" si="45"/>
        <v>476303.09553466929</v>
      </c>
      <c r="AB58" s="69">
        <f t="shared" si="24"/>
        <v>972000</v>
      </c>
      <c r="AC58" s="69">
        <f t="shared" si="25"/>
        <v>1448303.0955346692</v>
      </c>
      <c r="AD58" s="126">
        <f t="shared" si="46"/>
        <v>9.0054978207954051E-4</v>
      </c>
      <c r="AE58" s="70">
        <f t="shared" si="47"/>
        <v>0</v>
      </c>
      <c r="AF58" s="70">
        <f t="shared" si="27"/>
        <v>0</v>
      </c>
      <c r="AG58" s="70">
        <f t="shared" si="28"/>
        <v>0</v>
      </c>
      <c r="AH58" s="72">
        <f t="shared" si="48"/>
        <v>32.355349197382601</v>
      </c>
      <c r="AI58" s="70">
        <f t="shared" si="49"/>
        <v>2.743359020356495E-3</v>
      </c>
      <c r="AJ58" s="69">
        <f t="shared" si="50"/>
        <v>476303.09553466929</v>
      </c>
      <c r="AK58" s="69">
        <f t="shared" si="29"/>
        <v>972000</v>
      </c>
      <c r="AL58" s="69">
        <f t="shared" si="30"/>
        <v>1448303.0955346692</v>
      </c>
      <c r="AM58" s="126">
        <f t="shared" si="51"/>
        <v>9.0054978207954051E-4</v>
      </c>
      <c r="AN58" s="95"/>
      <c r="AO58" s="95"/>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customFormat="1" x14ac:dyDescent="0.25">
      <c r="A59" s="65" t="s">
        <v>34</v>
      </c>
      <c r="B59" s="66">
        <v>840</v>
      </c>
      <c r="C59" s="67" t="s">
        <v>74</v>
      </c>
      <c r="D59" s="80">
        <v>62741</v>
      </c>
      <c r="E59" s="80">
        <v>20766.813746873646</v>
      </c>
      <c r="F59" s="87">
        <v>1</v>
      </c>
      <c r="G59" s="71">
        <v>741000</v>
      </c>
      <c r="H59" s="71">
        <v>2039000.0000000002</v>
      </c>
      <c r="I59" s="69">
        <f t="shared" si="17"/>
        <v>741000</v>
      </c>
      <c r="J59" s="69">
        <f t="shared" si="18"/>
        <v>2039000.0000000002</v>
      </c>
      <c r="K59" s="72">
        <f t="shared" si="31"/>
        <v>32.498685070368666</v>
      </c>
      <c r="L59" s="152">
        <f t="shared" si="20"/>
        <v>2780000</v>
      </c>
      <c r="M59" s="68">
        <f t="shared" si="21"/>
        <v>741000</v>
      </c>
      <c r="N59" s="72">
        <f t="shared" si="32"/>
        <v>28.836603281073245</v>
      </c>
      <c r="O59" s="69">
        <f t="shared" si="33"/>
        <v>1809237.3264578164</v>
      </c>
      <c r="P59" s="72">
        <f t="shared" si="34"/>
        <v>11.993199088564559</v>
      </c>
      <c r="Q59" s="69">
        <f t="shared" si="35"/>
        <v>249060.53170139497</v>
      </c>
      <c r="R59" s="69">
        <f t="shared" si="36"/>
        <v>2058297.8581592115</v>
      </c>
      <c r="S59" s="72">
        <f t="shared" si="37"/>
        <v>32.806264773580459</v>
      </c>
      <c r="T59" s="69">
        <f t="shared" si="38"/>
        <v>2799297.8581592115</v>
      </c>
      <c r="U59" s="126">
        <f t="shared" si="39"/>
        <v>6.9416755968385591E-3</v>
      </c>
      <c r="V59" s="70">
        <f t="shared" si="40"/>
        <v>9.4643737906872083E-3</v>
      </c>
      <c r="W59" s="70">
        <f t="shared" si="41"/>
        <v>0</v>
      </c>
      <c r="X59" s="70">
        <f t="shared" si="42"/>
        <v>0</v>
      </c>
      <c r="Y59" s="72">
        <f t="shared" si="43"/>
        <v>32.806264773580459</v>
      </c>
      <c r="Z59" s="70">
        <f t="shared" si="44"/>
        <v>9.4643737906872083E-3</v>
      </c>
      <c r="AA59" s="69">
        <f t="shared" si="45"/>
        <v>2058297.8581592115</v>
      </c>
      <c r="AB59" s="69">
        <f t="shared" si="24"/>
        <v>741000</v>
      </c>
      <c r="AC59" s="69">
        <f t="shared" si="25"/>
        <v>2799297.8581592115</v>
      </c>
      <c r="AD59" s="126">
        <f t="shared" si="46"/>
        <v>6.9416755968385591E-3</v>
      </c>
      <c r="AE59" s="70">
        <f t="shared" si="47"/>
        <v>0</v>
      </c>
      <c r="AF59" s="70">
        <f t="shared" si="27"/>
        <v>0</v>
      </c>
      <c r="AG59" s="70">
        <f t="shared" si="28"/>
        <v>0</v>
      </c>
      <c r="AH59" s="72">
        <f t="shared" si="48"/>
        <v>32.806264773580459</v>
      </c>
      <c r="AI59" s="70">
        <f t="shared" si="49"/>
        <v>9.4643737906872083E-3</v>
      </c>
      <c r="AJ59" s="69">
        <f t="shared" si="50"/>
        <v>2058297.8581592115</v>
      </c>
      <c r="AK59" s="69">
        <f t="shared" si="29"/>
        <v>741000</v>
      </c>
      <c r="AL59" s="69">
        <f t="shared" si="30"/>
        <v>2799297.8581592115</v>
      </c>
      <c r="AM59" s="126">
        <f t="shared" si="51"/>
        <v>6.9416755968385591E-3</v>
      </c>
      <c r="AN59" s="95"/>
      <c r="AO59" s="95"/>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customFormat="1" x14ac:dyDescent="0.25">
      <c r="A60" s="65" t="s">
        <v>34</v>
      </c>
      <c r="B60" s="66">
        <v>390</v>
      </c>
      <c r="C60" s="67" t="s">
        <v>75</v>
      </c>
      <c r="D60" s="80">
        <v>23544</v>
      </c>
      <c r="E60" s="80">
        <v>7519.7209820889675</v>
      </c>
      <c r="F60" s="87">
        <v>1</v>
      </c>
      <c r="G60" s="71">
        <v>953000.00000000012</v>
      </c>
      <c r="H60" s="71">
        <v>791000</v>
      </c>
      <c r="I60" s="69">
        <f t="shared" si="17"/>
        <v>953000.00000000012</v>
      </c>
      <c r="J60" s="69">
        <f t="shared" si="18"/>
        <v>791000</v>
      </c>
      <c r="K60" s="72">
        <f t="shared" si="31"/>
        <v>33.596670064559973</v>
      </c>
      <c r="L60" s="152">
        <f t="shared" si="20"/>
        <v>1744000</v>
      </c>
      <c r="M60" s="68">
        <f t="shared" si="21"/>
        <v>953000.00000000012</v>
      </c>
      <c r="N60" s="72">
        <f t="shared" si="32"/>
        <v>28.836603281073245</v>
      </c>
      <c r="O60" s="69">
        <f t="shared" si="33"/>
        <v>678928.9876495885</v>
      </c>
      <c r="P60" s="72">
        <f t="shared" si="34"/>
        <v>11.993199088564559</v>
      </c>
      <c r="Q60" s="69">
        <f t="shared" si="35"/>
        <v>90185.510828649189</v>
      </c>
      <c r="R60" s="69">
        <f t="shared" si="36"/>
        <v>769114.49847823766</v>
      </c>
      <c r="S60" s="72">
        <f t="shared" si="37"/>
        <v>32.667112575528272</v>
      </c>
      <c r="T60" s="69">
        <f t="shared" si="38"/>
        <v>1722114.4984782378</v>
      </c>
      <c r="U60" s="126">
        <f t="shared" si="39"/>
        <v>-1.2549026101927874E-2</v>
      </c>
      <c r="V60" s="70">
        <f t="shared" si="40"/>
        <v>-2.7668143516766608E-2</v>
      </c>
      <c r="W60" s="70">
        <f t="shared" si="41"/>
        <v>2.6681435167666065E-3</v>
      </c>
      <c r="X60" s="70">
        <f t="shared" si="42"/>
        <v>0</v>
      </c>
      <c r="Y60" s="72">
        <f t="shared" si="43"/>
        <v>32.756753312945975</v>
      </c>
      <c r="Z60" s="70">
        <f t="shared" si="44"/>
        <v>-2.5000000000000022E-2</v>
      </c>
      <c r="AA60" s="69">
        <f t="shared" si="45"/>
        <v>771225</v>
      </c>
      <c r="AB60" s="69">
        <f t="shared" si="24"/>
        <v>953000.00000000012</v>
      </c>
      <c r="AC60" s="69">
        <f t="shared" si="25"/>
        <v>1724225</v>
      </c>
      <c r="AD60" s="126">
        <f t="shared" si="46"/>
        <v>-1.1338876146788968E-2</v>
      </c>
      <c r="AE60" s="70">
        <f t="shared" si="47"/>
        <v>-2.7365574530939796E-3</v>
      </c>
      <c r="AF60" s="70">
        <f t="shared" si="27"/>
        <v>0</v>
      </c>
      <c r="AG60" s="70">
        <f t="shared" si="28"/>
        <v>0</v>
      </c>
      <c r="AH60" s="72">
        <f t="shared" si="48"/>
        <v>32.667112575528272</v>
      </c>
      <c r="AI60" s="70">
        <f t="shared" si="49"/>
        <v>-2.7668143516766608E-2</v>
      </c>
      <c r="AJ60" s="69">
        <f t="shared" si="50"/>
        <v>769114.49847823766</v>
      </c>
      <c r="AK60" s="69">
        <f t="shared" si="29"/>
        <v>953000.00000000012</v>
      </c>
      <c r="AL60" s="69">
        <f t="shared" si="30"/>
        <v>1722114.4984782378</v>
      </c>
      <c r="AM60" s="126">
        <f t="shared" si="51"/>
        <v>-1.2549026101927874E-2</v>
      </c>
      <c r="AN60" s="95"/>
      <c r="AO60" s="95"/>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customFormat="1" x14ac:dyDescent="0.25">
      <c r="A61" s="65" t="s">
        <v>34</v>
      </c>
      <c r="B61" s="66">
        <v>805</v>
      </c>
      <c r="C61" s="67" t="s">
        <v>76</v>
      </c>
      <c r="D61" s="80">
        <v>13283</v>
      </c>
      <c r="E61" s="80">
        <v>5358.8425157996435</v>
      </c>
      <c r="F61" s="87">
        <v>1</v>
      </c>
      <c r="G61" s="71">
        <v>465000</v>
      </c>
      <c r="H61" s="71">
        <v>449999.99999999994</v>
      </c>
      <c r="I61" s="69">
        <f t="shared" si="17"/>
        <v>465000</v>
      </c>
      <c r="J61" s="69">
        <f t="shared" si="18"/>
        <v>449999.99999999994</v>
      </c>
      <c r="K61" s="72">
        <f t="shared" si="31"/>
        <v>33.877889031092373</v>
      </c>
      <c r="L61" s="152">
        <f t="shared" si="20"/>
        <v>915000</v>
      </c>
      <c r="M61" s="68">
        <f t="shared" si="21"/>
        <v>465000</v>
      </c>
      <c r="N61" s="72">
        <f t="shared" si="32"/>
        <v>28.836603281073245</v>
      </c>
      <c r="O61" s="69">
        <f t="shared" si="33"/>
        <v>383036.60138249589</v>
      </c>
      <c r="P61" s="72">
        <f t="shared" si="34"/>
        <v>11.993199088564559</v>
      </c>
      <c r="Q61" s="69">
        <f t="shared" si="35"/>
        <v>64269.665176249291</v>
      </c>
      <c r="R61" s="69">
        <f t="shared" si="36"/>
        <v>447306.26655874518</v>
      </c>
      <c r="S61" s="72">
        <f t="shared" si="37"/>
        <v>33.675093469754209</v>
      </c>
      <c r="T61" s="69">
        <f t="shared" si="38"/>
        <v>912306.26655874518</v>
      </c>
      <c r="U61" s="126">
        <f t="shared" si="39"/>
        <v>-2.9439709740489706E-3</v>
      </c>
      <c r="V61" s="70">
        <f t="shared" si="40"/>
        <v>-5.9860743138996364E-3</v>
      </c>
      <c r="W61" s="70">
        <f t="shared" si="41"/>
        <v>0</v>
      </c>
      <c r="X61" s="70">
        <f t="shared" si="42"/>
        <v>0</v>
      </c>
      <c r="Y61" s="72">
        <f t="shared" si="43"/>
        <v>33.675093469754209</v>
      </c>
      <c r="Z61" s="70">
        <f t="shared" si="44"/>
        <v>-5.9860743138996364E-3</v>
      </c>
      <c r="AA61" s="69">
        <f t="shared" si="45"/>
        <v>447306.26655874518</v>
      </c>
      <c r="AB61" s="69">
        <f t="shared" si="24"/>
        <v>465000</v>
      </c>
      <c r="AC61" s="69">
        <f t="shared" si="25"/>
        <v>912306.26655874518</v>
      </c>
      <c r="AD61" s="126">
        <f t="shared" si="46"/>
        <v>-2.9439709740489706E-3</v>
      </c>
      <c r="AE61" s="70">
        <f t="shared" si="47"/>
        <v>0</v>
      </c>
      <c r="AF61" s="70">
        <f t="shared" si="27"/>
        <v>0</v>
      </c>
      <c r="AG61" s="70">
        <f t="shared" si="28"/>
        <v>0</v>
      </c>
      <c r="AH61" s="72">
        <f t="shared" si="48"/>
        <v>33.675093469754209</v>
      </c>
      <c r="AI61" s="70">
        <f t="shared" si="49"/>
        <v>-5.9860743138996364E-3</v>
      </c>
      <c r="AJ61" s="69">
        <f t="shared" si="50"/>
        <v>447306.26655874518</v>
      </c>
      <c r="AK61" s="69">
        <f t="shared" si="29"/>
        <v>465000</v>
      </c>
      <c r="AL61" s="69">
        <f t="shared" si="30"/>
        <v>912306.26655874518</v>
      </c>
      <c r="AM61" s="126">
        <f t="shared" si="51"/>
        <v>-2.9439709740489706E-3</v>
      </c>
      <c r="AN61" s="95"/>
      <c r="AO61" s="95"/>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customFormat="1" x14ac:dyDescent="0.25">
      <c r="A62" s="65" t="s">
        <v>34</v>
      </c>
      <c r="B62" s="66">
        <v>806</v>
      </c>
      <c r="C62" s="67" t="s">
        <v>77</v>
      </c>
      <c r="D62" s="80">
        <v>20225</v>
      </c>
      <c r="E62" s="80">
        <v>9085.435488414274</v>
      </c>
      <c r="F62" s="87">
        <v>1</v>
      </c>
      <c r="G62" s="71">
        <v>372000</v>
      </c>
      <c r="H62" s="71">
        <v>769000</v>
      </c>
      <c r="I62" s="69">
        <f t="shared" si="17"/>
        <v>372000</v>
      </c>
      <c r="J62" s="69">
        <f t="shared" si="18"/>
        <v>769000</v>
      </c>
      <c r="K62" s="72">
        <f t="shared" si="31"/>
        <v>38.022249690976516</v>
      </c>
      <c r="L62" s="152">
        <f t="shared" si="20"/>
        <v>1141000</v>
      </c>
      <c r="M62" s="68">
        <f t="shared" si="21"/>
        <v>372000</v>
      </c>
      <c r="N62" s="72">
        <f t="shared" si="32"/>
        <v>28.836603281073245</v>
      </c>
      <c r="O62" s="69">
        <f t="shared" si="33"/>
        <v>583220.30135970633</v>
      </c>
      <c r="P62" s="72">
        <f t="shared" si="34"/>
        <v>11.993199088564559</v>
      </c>
      <c r="Q62" s="69">
        <f t="shared" si="35"/>
        <v>108963.43661886216</v>
      </c>
      <c r="R62" s="69">
        <f t="shared" si="36"/>
        <v>692183.73797856853</v>
      </c>
      <c r="S62" s="72">
        <f t="shared" si="37"/>
        <v>34.224165042203637</v>
      </c>
      <c r="T62" s="69">
        <f t="shared" si="38"/>
        <v>1064183.7379785685</v>
      </c>
      <c r="U62" s="126">
        <f t="shared" si="39"/>
        <v>-6.7323630167775206E-2</v>
      </c>
      <c r="V62" s="70">
        <f t="shared" si="40"/>
        <v>-9.9891107960249026E-2</v>
      </c>
      <c r="W62" s="70">
        <f t="shared" si="41"/>
        <v>7.4891107960249031E-2</v>
      </c>
      <c r="X62" s="70">
        <f t="shared" si="42"/>
        <v>0</v>
      </c>
      <c r="Y62" s="72">
        <f t="shared" si="43"/>
        <v>37.071693448702106</v>
      </c>
      <c r="Z62" s="70">
        <f t="shared" si="44"/>
        <v>-2.4999999999999911E-2</v>
      </c>
      <c r="AA62" s="69">
        <f t="shared" si="45"/>
        <v>749775.00000000012</v>
      </c>
      <c r="AB62" s="69">
        <f t="shared" si="24"/>
        <v>372000</v>
      </c>
      <c r="AC62" s="69">
        <f t="shared" si="25"/>
        <v>1121775</v>
      </c>
      <c r="AD62" s="126">
        <f t="shared" si="46"/>
        <v>-1.6849255039439126E-2</v>
      </c>
      <c r="AE62" s="70">
        <f t="shared" si="47"/>
        <v>-7.6811392779742582E-2</v>
      </c>
      <c r="AF62" s="70">
        <f t="shared" si="27"/>
        <v>5.1811392779742581E-2</v>
      </c>
      <c r="AG62" s="70">
        <f t="shared" si="28"/>
        <v>0</v>
      </c>
      <c r="AH62" s="72">
        <f t="shared" si="48"/>
        <v>36.144901112484554</v>
      </c>
      <c r="AI62" s="70">
        <f t="shared" si="49"/>
        <v>-4.9374999999999947E-2</v>
      </c>
      <c r="AJ62" s="69">
        <f t="shared" si="50"/>
        <v>731030.62500000012</v>
      </c>
      <c r="AK62" s="69">
        <f t="shared" si="29"/>
        <v>372000</v>
      </c>
      <c r="AL62" s="69">
        <f t="shared" si="30"/>
        <v>1103030.625</v>
      </c>
      <c r="AM62" s="126">
        <f t="shared" si="51"/>
        <v>-3.327727870289221E-2</v>
      </c>
      <c r="AN62" s="95"/>
      <c r="AO62" s="95"/>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customFormat="1" x14ac:dyDescent="0.25">
      <c r="A63" s="65" t="s">
        <v>34</v>
      </c>
      <c r="B63" s="66">
        <v>391</v>
      </c>
      <c r="C63" s="67" t="s">
        <v>78</v>
      </c>
      <c r="D63" s="80">
        <v>33539</v>
      </c>
      <c r="E63" s="80">
        <v>12760.96065348</v>
      </c>
      <c r="F63" s="87">
        <v>1</v>
      </c>
      <c r="G63" s="71">
        <v>523230</v>
      </c>
      <c r="H63" s="71">
        <v>1026300</v>
      </c>
      <c r="I63" s="69">
        <f t="shared" si="17"/>
        <v>523230</v>
      </c>
      <c r="J63" s="69">
        <f t="shared" si="18"/>
        <v>1026300</v>
      </c>
      <c r="K63" s="72">
        <f t="shared" si="31"/>
        <v>30.600196785831422</v>
      </c>
      <c r="L63" s="152">
        <f t="shared" si="20"/>
        <v>1549530</v>
      </c>
      <c r="M63" s="68">
        <f t="shared" si="21"/>
        <v>523230</v>
      </c>
      <c r="N63" s="72">
        <f t="shared" si="32"/>
        <v>28.836603281073245</v>
      </c>
      <c r="O63" s="69">
        <f t="shared" si="33"/>
        <v>967150.83744391555</v>
      </c>
      <c r="P63" s="72">
        <f t="shared" si="34"/>
        <v>11.993199088564559</v>
      </c>
      <c r="Q63" s="69">
        <f t="shared" si="35"/>
        <v>153044.74167852453</v>
      </c>
      <c r="R63" s="69">
        <f t="shared" si="36"/>
        <v>1120195.57912244</v>
      </c>
      <c r="S63" s="72">
        <f t="shared" si="37"/>
        <v>33.39979066526849</v>
      </c>
      <c r="T63" s="69">
        <f t="shared" si="38"/>
        <v>1643425.57912244</v>
      </c>
      <c r="U63" s="126">
        <f t="shared" si="39"/>
        <v>6.0596167303917925E-2</v>
      </c>
      <c r="V63" s="70">
        <f t="shared" si="40"/>
        <v>9.1489407699931746E-2</v>
      </c>
      <c r="W63" s="70">
        <f t="shared" si="41"/>
        <v>0</v>
      </c>
      <c r="X63" s="70">
        <f t="shared" si="42"/>
        <v>-6.6209534841990825E-2</v>
      </c>
      <c r="Y63" s="72">
        <f t="shared" si="43"/>
        <v>31.373765870005208</v>
      </c>
      <c r="Z63" s="70">
        <f t="shared" si="44"/>
        <v>2.5279872857940866E-2</v>
      </c>
      <c r="AA63" s="69">
        <f t="shared" si="45"/>
        <v>1052244.7335141047</v>
      </c>
      <c r="AB63" s="69">
        <f t="shared" si="24"/>
        <v>523230</v>
      </c>
      <c r="AC63" s="69">
        <f t="shared" si="25"/>
        <v>1575474.7335141047</v>
      </c>
      <c r="AD63" s="126">
        <f t="shared" si="46"/>
        <v>1.6743614847150257E-2</v>
      </c>
      <c r="AE63" s="70">
        <f t="shared" si="47"/>
        <v>6.4577035592665588E-2</v>
      </c>
      <c r="AF63" s="70">
        <f t="shared" si="27"/>
        <v>0</v>
      </c>
      <c r="AG63" s="70">
        <f t="shared" si="28"/>
        <v>-4.3234010161004685E-2</v>
      </c>
      <c r="AH63" s="72">
        <f t="shared" si="48"/>
        <v>32.043376952855702</v>
      </c>
      <c r="AI63" s="70">
        <f t="shared" si="49"/>
        <v>4.7162447258917828E-2</v>
      </c>
      <c r="AJ63" s="69">
        <f t="shared" si="50"/>
        <v>1074702.8196218275</v>
      </c>
      <c r="AK63" s="69">
        <f t="shared" si="29"/>
        <v>523230</v>
      </c>
      <c r="AL63" s="69">
        <f t="shared" si="30"/>
        <v>1597932.8196218275</v>
      </c>
      <c r="AM63" s="126">
        <f t="shared" si="51"/>
        <v>3.12370974565368E-2</v>
      </c>
      <c r="AN63" s="95"/>
      <c r="AO63" s="95"/>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customFormat="1" x14ac:dyDescent="0.25">
      <c r="A64" s="65" t="s">
        <v>34</v>
      </c>
      <c r="B64" s="66">
        <v>392</v>
      </c>
      <c r="C64" s="67" t="s">
        <v>79</v>
      </c>
      <c r="D64" s="80">
        <v>26085</v>
      </c>
      <c r="E64" s="80">
        <v>6979.2543634814319</v>
      </c>
      <c r="F64" s="87">
        <v>1</v>
      </c>
      <c r="G64" s="71">
        <v>1555000</v>
      </c>
      <c r="H64" s="71">
        <v>733000</v>
      </c>
      <c r="I64" s="69">
        <f t="shared" si="17"/>
        <v>1555000</v>
      </c>
      <c r="J64" s="69">
        <f t="shared" si="18"/>
        <v>733000</v>
      </c>
      <c r="K64" s="72">
        <f t="shared" si="31"/>
        <v>28.100440866398312</v>
      </c>
      <c r="L64" s="152">
        <f t="shared" si="20"/>
        <v>2288000</v>
      </c>
      <c r="M64" s="68">
        <f t="shared" si="21"/>
        <v>1555000</v>
      </c>
      <c r="N64" s="72">
        <f t="shared" si="32"/>
        <v>28.836603281073245</v>
      </c>
      <c r="O64" s="69">
        <f t="shared" si="33"/>
        <v>752202.79658679559</v>
      </c>
      <c r="P64" s="72">
        <f t="shared" si="34"/>
        <v>11.993199088564559</v>
      </c>
      <c r="Q64" s="69">
        <f t="shared" si="35"/>
        <v>83703.587070965732</v>
      </c>
      <c r="R64" s="69">
        <f t="shared" si="36"/>
        <v>835906.38365776138</v>
      </c>
      <c r="S64" s="72">
        <f t="shared" si="37"/>
        <v>32.045481451323035</v>
      </c>
      <c r="T64" s="69">
        <f t="shared" si="38"/>
        <v>2390906.3836577614</v>
      </c>
      <c r="U64" s="126">
        <f t="shared" si="39"/>
        <v>4.4976566283986719E-2</v>
      </c>
      <c r="V64" s="70">
        <f t="shared" si="40"/>
        <v>0.14039070076092952</v>
      </c>
      <c r="W64" s="70">
        <f t="shared" si="41"/>
        <v>0</v>
      </c>
      <c r="X64" s="70">
        <f t="shared" si="42"/>
        <v>-0.1151108279029886</v>
      </c>
      <c r="Y64" s="72">
        <f t="shared" si="43"/>
        <v>28.810816438752951</v>
      </c>
      <c r="Z64" s="70">
        <f t="shared" si="44"/>
        <v>2.5279872857941088E-2</v>
      </c>
      <c r="AA64" s="69">
        <f t="shared" si="45"/>
        <v>751530.14680487069</v>
      </c>
      <c r="AB64" s="69">
        <f t="shared" si="24"/>
        <v>1555000</v>
      </c>
      <c r="AC64" s="69">
        <f t="shared" si="25"/>
        <v>2306530.1468048706</v>
      </c>
      <c r="AD64" s="126">
        <f t="shared" si="46"/>
        <v>8.0988403867441328E-3</v>
      </c>
      <c r="AE64" s="70">
        <f t="shared" si="47"/>
        <v>0.11227259107517651</v>
      </c>
      <c r="AF64" s="70">
        <f t="shared" si="27"/>
        <v>0</v>
      </c>
      <c r="AG64" s="70">
        <f t="shared" si="28"/>
        <v>-9.0929565643515606E-2</v>
      </c>
      <c r="AH64" s="72">
        <f t="shared" si="48"/>
        <v>29.425726426712171</v>
      </c>
      <c r="AI64" s="70">
        <f t="shared" si="49"/>
        <v>4.716244725891805E-2</v>
      </c>
      <c r="AJ64" s="69">
        <f t="shared" si="50"/>
        <v>767570.07384078694</v>
      </c>
      <c r="AK64" s="69">
        <f t="shared" si="29"/>
        <v>1555000</v>
      </c>
      <c r="AL64" s="69">
        <f t="shared" si="30"/>
        <v>2322570.0738407867</v>
      </c>
      <c r="AM64" s="126">
        <f t="shared" si="51"/>
        <v>1.5109298007336847E-2</v>
      </c>
      <c r="AN64" s="95"/>
      <c r="AO64" s="95"/>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customFormat="1" x14ac:dyDescent="0.25">
      <c r="A65" s="65" t="s">
        <v>34</v>
      </c>
      <c r="B65" s="66">
        <v>929</v>
      </c>
      <c r="C65" s="67" t="s">
        <v>80</v>
      </c>
      <c r="D65" s="80">
        <v>38946</v>
      </c>
      <c r="E65" s="80">
        <v>9409.8568831772991</v>
      </c>
      <c r="F65" s="87">
        <v>1</v>
      </c>
      <c r="G65" s="71">
        <v>1829000</v>
      </c>
      <c r="H65" s="71">
        <v>1363000</v>
      </c>
      <c r="I65" s="69">
        <f t="shared" si="17"/>
        <v>1829000</v>
      </c>
      <c r="J65" s="69">
        <f t="shared" si="18"/>
        <v>1363000</v>
      </c>
      <c r="K65" s="72">
        <f t="shared" si="31"/>
        <v>34.997175576439169</v>
      </c>
      <c r="L65" s="152">
        <f t="shared" si="20"/>
        <v>3192000</v>
      </c>
      <c r="M65" s="68">
        <f t="shared" si="21"/>
        <v>1829000</v>
      </c>
      <c r="N65" s="72">
        <f t="shared" si="32"/>
        <v>28.836603281073245</v>
      </c>
      <c r="O65" s="69">
        <f t="shared" si="33"/>
        <v>1123070.3513846786</v>
      </c>
      <c r="P65" s="72">
        <f t="shared" si="34"/>
        <v>11.993199088564559</v>
      </c>
      <c r="Q65" s="69">
        <f t="shared" si="35"/>
        <v>112854.28699484492</v>
      </c>
      <c r="R65" s="69">
        <f t="shared" si="36"/>
        <v>1235924.6383795235</v>
      </c>
      <c r="S65" s="72">
        <f t="shared" si="37"/>
        <v>31.734315164061098</v>
      </c>
      <c r="T65" s="69">
        <f t="shared" si="38"/>
        <v>3064924.6383795235</v>
      </c>
      <c r="U65" s="126">
        <f t="shared" si="39"/>
        <v>-3.9810576948770771E-2</v>
      </c>
      <c r="V65" s="70">
        <f t="shared" si="40"/>
        <v>-9.3232106838207152E-2</v>
      </c>
      <c r="W65" s="70">
        <f t="shared" si="41"/>
        <v>6.8232106838207157E-2</v>
      </c>
      <c r="X65" s="70">
        <f t="shared" si="42"/>
        <v>0</v>
      </c>
      <c r="Y65" s="72">
        <f t="shared" si="43"/>
        <v>34.122246187028189</v>
      </c>
      <c r="Z65" s="70">
        <f t="shared" si="44"/>
        <v>-2.5000000000000022E-2</v>
      </c>
      <c r="AA65" s="69">
        <f t="shared" si="45"/>
        <v>1328924.9999999998</v>
      </c>
      <c r="AB65" s="69">
        <f t="shared" si="24"/>
        <v>1829000</v>
      </c>
      <c r="AC65" s="69">
        <f t="shared" si="25"/>
        <v>3157925</v>
      </c>
      <c r="AD65" s="126">
        <f t="shared" si="46"/>
        <v>-1.0675125313283185E-2</v>
      </c>
      <c r="AE65" s="70">
        <f t="shared" si="47"/>
        <v>-6.9981648039186828E-2</v>
      </c>
      <c r="AF65" s="70">
        <f t="shared" si="27"/>
        <v>4.4981648039186826E-2</v>
      </c>
      <c r="AG65" s="70">
        <f t="shared" si="28"/>
        <v>0</v>
      </c>
      <c r="AH65" s="72">
        <f t="shared" si="48"/>
        <v>33.269190032352483</v>
      </c>
      <c r="AI65" s="70">
        <f t="shared" si="49"/>
        <v>-4.9375000000000058E-2</v>
      </c>
      <c r="AJ65" s="69">
        <f t="shared" si="50"/>
        <v>1295701.8749999998</v>
      </c>
      <c r="AK65" s="69">
        <f t="shared" si="29"/>
        <v>1829000</v>
      </c>
      <c r="AL65" s="69">
        <f t="shared" si="30"/>
        <v>3124701.875</v>
      </c>
      <c r="AM65" s="126">
        <f t="shared" si="51"/>
        <v>-2.1083372493734376E-2</v>
      </c>
      <c r="AN65" s="95"/>
      <c r="AO65" s="95"/>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customFormat="1" x14ac:dyDescent="0.25">
      <c r="A66" s="65" t="s">
        <v>34</v>
      </c>
      <c r="B66" s="66">
        <v>807</v>
      </c>
      <c r="C66" s="67" t="s">
        <v>81</v>
      </c>
      <c r="D66" s="80">
        <v>19162</v>
      </c>
      <c r="E66" s="80">
        <v>6621.3675041567885</v>
      </c>
      <c r="F66" s="87">
        <v>1</v>
      </c>
      <c r="G66" s="71">
        <v>211900</v>
      </c>
      <c r="H66" s="71">
        <v>610100</v>
      </c>
      <c r="I66" s="69">
        <f t="shared" si="17"/>
        <v>211900</v>
      </c>
      <c r="J66" s="69">
        <f t="shared" si="18"/>
        <v>610100</v>
      </c>
      <c r="K66" s="72">
        <f t="shared" si="31"/>
        <v>31.839056465922138</v>
      </c>
      <c r="L66" s="152">
        <f t="shared" si="20"/>
        <v>822000</v>
      </c>
      <c r="M66" s="68">
        <f t="shared" si="21"/>
        <v>211900</v>
      </c>
      <c r="N66" s="72">
        <f t="shared" si="32"/>
        <v>28.836603281073245</v>
      </c>
      <c r="O66" s="69">
        <f t="shared" si="33"/>
        <v>552566.99207192555</v>
      </c>
      <c r="P66" s="72">
        <f t="shared" si="34"/>
        <v>11.993199088564559</v>
      </c>
      <c r="Q66" s="69">
        <f t="shared" si="35"/>
        <v>79411.378715904182</v>
      </c>
      <c r="R66" s="69">
        <f t="shared" si="36"/>
        <v>631978.37078782974</v>
      </c>
      <c r="S66" s="72">
        <f t="shared" si="37"/>
        <v>32.980814674242239</v>
      </c>
      <c r="T66" s="69">
        <f t="shared" si="38"/>
        <v>843878.37078782974</v>
      </c>
      <c r="U66" s="126">
        <f t="shared" si="39"/>
        <v>2.6616022856240651E-2</v>
      </c>
      <c r="V66" s="70">
        <f t="shared" si="40"/>
        <v>3.5860302881215889E-2</v>
      </c>
      <c r="W66" s="70">
        <f t="shared" si="41"/>
        <v>0</v>
      </c>
      <c r="X66" s="70">
        <f t="shared" si="42"/>
        <v>-1.058043002327496E-2</v>
      </c>
      <c r="Y66" s="72">
        <f t="shared" si="43"/>
        <v>32.64394376529745</v>
      </c>
      <c r="Z66" s="70">
        <f t="shared" si="44"/>
        <v>2.5279872857940866E-2</v>
      </c>
      <c r="AA66" s="69">
        <f t="shared" si="45"/>
        <v>625523.25043062971</v>
      </c>
      <c r="AB66" s="69">
        <f t="shared" si="24"/>
        <v>211900</v>
      </c>
      <c r="AC66" s="69">
        <f t="shared" si="25"/>
        <v>837423.25043062971</v>
      </c>
      <c r="AD66" s="126">
        <f t="shared" si="46"/>
        <v>1.8763078382761256E-2</v>
      </c>
      <c r="AE66" s="70">
        <f t="shared" si="47"/>
        <v>1.0319553034609186E-2</v>
      </c>
      <c r="AF66" s="70">
        <f t="shared" si="27"/>
        <v>0</v>
      </c>
      <c r="AG66" s="70">
        <f t="shared" si="28"/>
        <v>0</v>
      </c>
      <c r="AH66" s="72">
        <f t="shared" si="48"/>
        <v>32.980814674242239</v>
      </c>
      <c r="AI66" s="70">
        <f t="shared" si="49"/>
        <v>3.5860302881215889E-2</v>
      </c>
      <c r="AJ66" s="69">
        <f t="shared" si="50"/>
        <v>631978.37078782974</v>
      </c>
      <c r="AK66" s="69">
        <f t="shared" si="29"/>
        <v>211900</v>
      </c>
      <c r="AL66" s="69">
        <f t="shared" si="30"/>
        <v>843878.37078782974</v>
      </c>
      <c r="AM66" s="126">
        <f t="shared" si="51"/>
        <v>2.6616022856240651E-2</v>
      </c>
      <c r="AN66" s="95"/>
      <c r="AO66" s="95"/>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customFormat="1" x14ac:dyDescent="0.25">
      <c r="A67" s="65" t="s">
        <v>34</v>
      </c>
      <c r="B67" s="66">
        <v>393</v>
      </c>
      <c r="C67" s="67" t="s">
        <v>82</v>
      </c>
      <c r="D67" s="80">
        <v>18918</v>
      </c>
      <c r="E67" s="80">
        <v>7055.8345757166953</v>
      </c>
      <c r="F67" s="87">
        <v>1</v>
      </c>
      <c r="G67" s="71">
        <v>2876000</v>
      </c>
      <c r="H67" s="71">
        <v>487000</v>
      </c>
      <c r="I67" s="69">
        <f t="shared" si="17"/>
        <v>2876000</v>
      </c>
      <c r="J67" s="69">
        <f t="shared" si="18"/>
        <v>487000</v>
      </c>
      <c r="K67" s="72">
        <f t="shared" si="31"/>
        <v>25.742678930119464</v>
      </c>
      <c r="L67" s="152">
        <f t="shared" si="20"/>
        <v>3363000</v>
      </c>
      <c r="M67" s="68">
        <f t="shared" si="21"/>
        <v>2876000</v>
      </c>
      <c r="N67" s="72">
        <f t="shared" si="32"/>
        <v>28.836603281073245</v>
      </c>
      <c r="O67" s="69">
        <f t="shared" si="33"/>
        <v>545530.86087134364</v>
      </c>
      <c r="P67" s="72">
        <f t="shared" si="34"/>
        <v>11.993199088564559</v>
      </c>
      <c r="Q67" s="69">
        <f t="shared" si="35"/>
        <v>84622.028802547778</v>
      </c>
      <c r="R67" s="69">
        <f t="shared" si="36"/>
        <v>630152.88967389148</v>
      </c>
      <c r="S67" s="72">
        <f t="shared" si="37"/>
        <v>33.309699211010226</v>
      </c>
      <c r="T67" s="69">
        <f t="shared" si="38"/>
        <v>3506152.8896738915</v>
      </c>
      <c r="U67" s="126">
        <f t="shared" si="39"/>
        <v>4.2567020420425594E-2</v>
      </c>
      <c r="V67" s="70">
        <f t="shared" si="40"/>
        <v>0.29394843875542387</v>
      </c>
      <c r="W67" s="70">
        <f t="shared" si="41"/>
        <v>0</v>
      </c>
      <c r="X67" s="70">
        <f t="shared" si="42"/>
        <v>-0.26866856589748295</v>
      </c>
      <c r="Y67" s="72">
        <f t="shared" si="43"/>
        <v>26.393450580495681</v>
      </c>
      <c r="Z67" s="70">
        <f t="shared" si="44"/>
        <v>2.5279872857941088E-2</v>
      </c>
      <c r="AA67" s="69">
        <f t="shared" si="45"/>
        <v>499311.29808181728</v>
      </c>
      <c r="AB67" s="69">
        <f t="shared" si="24"/>
        <v>2876000</v>
      </c>
      <c r="AC67" s="69">
        <f t="shared" si="25"/>
        <v>3375311.2980818171</v>
      </c>
      <c r="AD67" s="126">
        <f t="shared" si="46"/>
        <v>3.6608082312867829E-3</v>
      </c>
      <c r="AE67" s="70">
        <f t="shared" si="47"/>
        <v>0.26204412376552</v>
      </c>
      <c r="AF67" s="70">
        <f t="shared" si="27"/>
        <v>0</v>
      </c>
      <c r="AG67" s="70">
        <f t="shared" si="28"/>
        <v>-0.24070109833385908</v>
      </c>
      <c r="AH67" s="72">
        <f t="shared" si="48"/>
        <v>26.956766667464485</v>
      </c>
      <c r="AI67" s="70">
        <f t="shared" si="49"/>
        <v>4.716244725891805E-2</v>
      </c>
      <c r="AJ67" s="69">
        <f t="shared" si="50"/>
        <v>509968.11181509314</v>
      </c>
      <c r="AK67" s="69">
        <f t="shared" si="29"/>
        <v>2876000</v>
      </c>
      <c r="AL67" s="69">
        <f t="shared" si="30"/>
        <v>3385968.1118150931</v>
      </c>
      <c r="AM67" s="126">
        <f t="shared" si="51"/>
        <v>6.8296496625313008E-3</v>
      </c>
      <c r="AN67" s="95"/>
      <c r="AO67" s="95"/>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customFormat="1" x14ac:dyDescent="0.25">
      <c r="A68" s="65" t="s">
        <v>34</v>
      </c>
      <c r="B68" s="66">
        <v>808</v>
      </c>
      <c r="C68" s="67" t="s">
        <v>83</v>
      </c>
      <c r="D68" s="80">
        <v>27120</v>
      </c>
      <c r="E68" s="80">
        <v>8071.138077990001</v>
      </c>
      <c r="F68" s="87">
        <v>1</v>
      </c>
      <c r="G68" s="71">
        <v>149889</v>
      </c>
      <c r="H68" s="71">
        <v>670873</v>
      </c>
      <c r="I68" s="69">
        <f t="shared" si="17"/>
        <v>149889</v>
      </c>
      <c r="J68" s="69">
        <f t="shared" si="18"/>
        <v>670873</v>
      </c>
      <c r="K68" s="72">
        <f t="shared" si="31"/>
        <v>24.737205014749261</v>
      </c>
      <c r="L68" s="152">
        <f t="shared" si="20"/>
        <v>820762</v>
      </c>
      <c r="M68" s="68">
        <f t="shared" si="21"/>
        <v>149889</v>
      </c>
      <c r="N68" s="72">
        <f t="shared" si="32"/>
        <v>28.836603281073245</v>
      </c>
      <c r="O68" s="69">
        <f t="shared" si="33"/>
        <v>782048.68098270637</v>
      </c>
      <c r="P68" s="72">
        <f t="shared" si="34"/>
        <v>11.993199088564559</v>
      </c>
      <c r="Q68" s="69">
        <f t="shared" si="35"/>
        <v>96798.765840628388</v>
      </c>
      <c r="R68" s="69">
        <f t="shared" si="36"/>
        <v>878847.44682333479</v>
      </c>
      <c r="S68" s="72">
        <f t="shared" si="37"/>
        <v>32.405879307645087</v>
      </c>
      <c r="T68" s="69">
        <f t="shared" si="38"/>
        <v>1028736.4468233348</v>
      </c>
      <c r="U68" s="126">
        <f t="shared" si="39"/>
        <v>0.25339190511175569</v>
      </c>
      <c r="V68" s="70">
        <f t="shared" si="40"/>
        <v>0.31000568933812334</v>
      </c>
      <c r="W68" s="70">
        <f t="shared" si="41"/>
        <v>0</v>
      </c>
      <c r="X68" s="70">
        <f t="shared" si="42"/>
        <v>-0.28472581648018241</v>
      </c>
      <c r="Y68" s="72">
        <f t="shared" si="43"/>
        <v>25.362558412382942</v>
      </c>
      <c r="Z68" s="70">
        <f t="shared" si="44"/>
        <v>2.5279872857940866E-2</v>
      </c>
      <c r="AA68" s="69">
        <f t="shared" si="45"/>
        <v>687832.58414382534</v>
      </c>
      <c r="AB68" s="69">
        <f t="shared" si="24"/>
        <v>149889</v>
      </c>
      <c r="AC68" s="69">
        <f t="shared" si="25"/>
        <v>837721.58414382534</v>
      </c>
      <c r="AD68" s="126">
        <f t="shared" si="46"/>
        <v>2.0663218014266516E-2</v>
      </c>
      <c r="AE68" s="70">
        <f t="shared" si="47"/>
        <v>0.27770545781467115</v>
      </c>
      <c r="AF68" s="70">
        <f t="shared" si="27"/>
        <v>0</v>
      </c>
      <c r="AG68" s="70">
        <f t="shared" si="28"/>
        <v>-0.25636243238301026</v>
      </c>
      <c r="AH68" s="72">
        <f t="shared" si="48"/>
        <v>25.903872141590416</v>
      </c>
      <c r="AI68" s="70">
        <f t="shared" si="49"/>
        <v>4.716244725891805E-2</v>
      </c>
      <c r="AJ68" s="69">
        <f t="shared" si="50"/>
        <v>702513.01247993205</v>
      </c>
      <c r="AK68" s="69">
        <f t="shared" si="29"/>
        <v>149889</v>
      </c>
      <c r="AL68" s="69">
        <f t="shared" si="30"/>
        <v>852402.01247993205</v>
      </c>
      <c r="AM68" s="126">
        <f t="shared" si="51"/>
        <v>3.8549558190964062E-2</v>
      </c>
      <c r="AN68" s="95"/>
      <c r="AO68" s="95"/>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customFormat="1" x14ac:dyDescent="0.25">
      <c r="A69" s="65" t="s">
        <v>34</v>
      </c>
      <c r="B69" s="66">
        <v>394</v>
      </c>
      <c r="C69" s="67" t="s">
        <v>84</v>
      </c>
      <c r="D69" s="80">
        <v>35865</v>
      </c>
      <c r="E69" s="80">
        <v>11881.070943806635</v>
      </c>
      <c r="F69" s="87">
        <v>1</v>
      </c>
      <c r="G69" s="71">
        <v>245000</v>
      </c>
      <c r="H69" s="71">
        <v>980022</v>
      </c>
      <c r="I69" s="69">
        <f t="shared" si="17"/>
        <v>245000</v>
      </c>
      <c r="J69" s="69">
        <f t="shared" si="18"/>
        <v>980022</v>
      </c>
      <c r="K69" s="72">
        <f t="shared" si="31"/>
        <v>27.325303220409872</v>
      </c>
      <c r="L69" s="152">
        <f t="shared" si="20"/>
        <v>1225022</v>
      </c>
      <c r="M69" s="68">
        <f t="shared" si="21"/>
        <v>245000</v>
      </c>
      <c r="N69" s="72">
        <f t="shared" si="32"/>
        <v>28.836603281073245</v>
      </c>
      <c r="O69" s="69">
        <f t="shared" si="33"/>
        <v>1034224.7766756919</v>
      </c>
      <c r="P69" s="72">
        <f t="shared" si="34"/>
        <v>11.993199088564559</v>
      </c>
      <c r="Q69" s="69">
        <f t="shared" si="35"/>
        <v>142492.0492144326</v>
      </c>
      <c r="R69" s="69">
        <f t="shared" si="36"/>
        <v>1176716.8258901245</v>
      </c>
      <c r="S69" s="72">
        <f t="shared" si="37"/>
        <v>32.809614551516091</v>
      </c>
      <c r="T69" s="69">
        <f t="shared" si="38"/>
        <v>1421716.8258901245</v>
      </c>
      <c r="U69" s="126">
        <f t="shared" si="39"/>
        <v>0.160564321204129</v>
      </c>
      <c r="V69" s="70">
        <f t="shared" si="40"/>
        <v>0.20070450039909771</v>
      </c>
      <c r="W69" s="70">
        <f t="shared" si="41"/>
        <v>0</v>
      </c>
      <c r="X69" s="70">
        <f t="shared" si="42"/>
        <v>-0.17542462754115679</v>
      </c>
      <c r="Y69" s="72">
        <f t="shared" si="43"/>
        <v>28.016083411626518</v>
      </c>
      <c r="Z69" s="70">
        <f t="shared" si="44"/>
        <v>2.5279872857940866E-2</v>
      </c>
      <c r="AA69" s="69">
        <f t="shared" si="45"/>
        <v>1004796.831557985</v>
      </c>
      <c r="AB69" s="69">
        <f t="shared" si="24"/>
        <v>245000</v>
      </c>
      <c r="AC69" s="69">
        <f t="shared" si="25"/>
        <v>1249796.8315579849</v>
      </c>
      <c r="AD69" s="126">
        <f t="shared" si="46"/>
        <v>2.0223989085897953E-2</v>
      </c>
      <c r="AE69" s="70">
        <f t="shared" si="47"/>
        <v>0.17109926000221298</v>
      </c>
      <c r="AF69" s="70">
        <f t="shared" si="27"/>
        <v>0</v>
      </c>
      <c r="AG69" s="70">
        <f t="shared" si="28"/>
        <v>-0.14975623457055207</v>
      </c>
      <c r="AH69" s="72">
        <f t="shared" si="48"/>
        <v>28.614031392376397</v>
      </c>
      <c r="AI69" s="70">
        <f t="shared" si="49"/>
        <v>4.716244725891805E-2</v>
      </c>
      <c r="AJ69" s="69">
        <f t="shared" si="50"/>
        <v>1026242.2358875795</v>
      </c>
      <c r="AK69" s="69">
        <f t="shared" si="29"/>
        <v>245000</v>
      </c>
      <c r="AL69" s="69">
        <f t="shared" si="30"/>
        <v>1271242.2358875796</v>
      </c>
      <c r="AM69" s="126">
        <f t="shared" si="51"/>
        <v>3.7730127203903008E-2</v>
      </c>
      <c r="AN69" s="95"/>
      <c r="AO69" s="95"/>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pans="1:97" customFormat="1" x14ac:dyDescent="0.25">
      <c r="A70" s="65" t="s">
        <v>35</v>
      </c>
      <c r="B70" s="66">
        <v>889</v>
      </c>
      <c r="C70" s="67" t="s">
        <v>85</v>
      </c>
      <c r="D70" s="80">
        <v>24700</v>
      </c>
      <c r="E70" s="80">
        <v>7583.3933236769408</v>
      </c>
      <c r="F70" s="87">
        <v>1</v>
      </c>
      <c r="G70" s="71">
        <v>1441000</v>
      </c>
      <c r="H70" s="71">
        <v>1225000</v>
      </c>
      <c r="I70" s="69">
        <f t="shared" si="17"/>
        <v>1441000</v>
      </c>
      <c r="J70" s="69">
        <f t="shared" si="18"/>
        <v>1225000</v>
      </c>
      <c r="K70" s="72">
        <f t="shared" si="31"/>
        <v>49.595141700404859</v>
      </c>
      <c r="L70" s="152">
        <f t="shared" si="20"/>
        <v>2666000</v>
      </c>
      <c r="M70" s="68">
        <f t="shared" si="21"/>
        <v>1441000</v>
      </c>
      <c r="N70" s="72">
        <f t="shared" si="32"/>
        <v>28.836603281073245</v>
      </c>
      <c r="O70" s="69">
        <f t="shared" si="33"/>
        <v>712264.1010425092</v>
      </c>
      <c r="P70" s="72">
        <f t="shared" si="34"/>
        <v>11.993199088564559</v>
      </c>
      <c r="Q70" s="69">
        <f t="shared" si="35"/>
        <v>90949.145897748851</v>
      </c>
      <c r="R70" s="69">
        <f t="shared" si="36"/>
        <v>803213.24694025808</v>
      </c>
      <c r="S70" s="72">
        <f t="shared" si="37"/>
        <v>32.518754936852552</v>
      </c>
      <c r="T70" s="69">
        <f t="shared" si="38"/>
        <v>2244213.246940258</v>
      </c>
      <c r="U70" s="126">
        <f t="shared" si="39"/>
        <v>-0.1582095847936017</v>
      </c>
      <c r="V70" s="70">
        <f t="shared" si="40"/>
        <v>-0.34431571678346284</v>
      </c>
      <c r="W70" s="70">
        <f t="shared" si="41"/>
        <v>0.31931571678346282</v>
      </c>
      <c r="X70" s="70">
        <f t="shared" si="42"/>
        <v>0</v>
      </c>
      <c r="Y70" s="72">
        <f t="shared" si="43"/>
        <v>48.35526315789474</v>
      </c>
      <c r="Z70" s="70">
        <f t="shared" si="44"/>
        <v>-2.4999999999999911E-2</v>
      </c>
      <c r="AA70" s="69">
        <f t="shared" si="45"/>
        <v>1194375</v>
      </c>
      <c r="AB70" s="69">
        <f t="shared" si="24"/>
        <v>1441000</v>
      </c>
      <c r="AC70" s="69">
        <f t="shared" si="25"/>
        <v>2635375</v>
      </c>
      <c r="AD70" s="126">
        <f t="shared" si="46"/>
        <v>-1.1487246811702878E-2</v>
      </c>
      <c r="AE70" s="70">
        <f t="shared" si="47"/>
        <v>-0.32750329926509014</v>
      </c>
      <c r="AF70" s="70">
        <f t="shared" si="27"/>
        <v>0.30250329926509012</v>
      </c>
      <c r="AG70" s="70">
        <f t="shared" si="28"/>
        <v>0</v>
      </c>
      <c r="AH70" s="72">
        <f t="shared" si="48"/>
        <v>47.14638157894737</v>
      </c>
      <c r="AI70" s="70">
        <f t="shared" si="49"/>
        <v>-4.9374999999999947E-2</v>
      </c>
      <c r="AJ70" s="69">
        <f t="shared" si="50"/>
        <v>1164515.625</v>
      </c>
      <c r="AK70" s="69">
        <f t="shared" si="29"/>
        <v>1441000</v>
      </c>
      <c r="AL70" s="69">
        <f t="shared" si="30"/>
        <v>2605515.625</v>
      </c>
      <c r="AM70" s="126">
        <f t="shared" si="51"/>
        <v>-2.2687312453113284E-2</v>
      </c>
      <c r="AN70" s="95"/>
      <c r="AO70" s="95"/>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row>
    <row r="71" spans="1:97" customFormat="1" x14ac:dyDescent="0.25">
      <c r="A71" s="65" t="s">
        <v>35</v>
      </c>
      <c r="B71" s="66">
        <v>890</v>
      </c>
      <c r="C71" s="67" t="s">
        <v>86</v>
      </c>
      <c r="D71" s="80">
        <v>17792</v>
      </c>
      <c r="E71" s="80">
        <v>7790.2327109209373</v>
      </c>
      <c r="F71" s="87">
        <v>1</v>
      </c>
      <c r="G71" s="71">
        <v>1000000</v>
      </c>
      <c r="H71" s="71">
        <v>573000</v>
      </c>
      <c r="I71" s="69">
        <f t="shared" si="17"/>
        <v>1000000</v>
      </c>
      <c r="J71" s="69">
        <f t="shared" si="18"/>
        <v>573000</v>
      </c>
      <c r="K71" s="72">
        <f t="shared" si="31"/>
        <v>32.205485611510788</v>
      </c>
      <c r="L71" s="152">
        <f t="shared" si="20"/>
        <v>1573000</v>
      </c>
      <c r="M71" s="68">
        <f t="shared" si="21"/>
        <v>1000000</v>
      </c>
      <c r="N71" s="72">
        <f t="shared" si="32"/>
        <v>28.836603281073245</v>
      </c>
      <c r="O71" s="69">
        <f t="shared" si="33"/>
        <v>513060.84557685518</v>
      </c>
      <c r="P71" s="72">
        <f t="shared" si="34"/>
        <v>11.993199088564559</v>
      </c>
      <c r="Q71" s="69">
        <f t="shared" si="35"/>
        <v>93429.811848322803</v>
      </c>
      <c r="R71" s="69">
        <f t="shared" si="36"/>
        <v>606490.65742517798</v>
      </c>
      <c r="S71" s="72">
        <f t="shared" si="37"/>
        <v>34.087829216792827</v>
      </c>
      <c r="T71" s="69">
        <f t="shared" si="38"/>
        <v>1606490.657425178</v>
      </c>
      <c r="U71" s="126">
        <f t="shared" si="39"/>
        <v>2.1290945597697286E-2</v>
      </c>
      <c r="V71" s="70">
        <f t="shared" si="40"/>
        <v>5.8447918717588143E-2</v>
      </c>
      <c r="W71" s="70">
        <f t="shared" si="41"/>
        <v>0</v>
      </c>
      <c r="X71" s="70">
        <f t="shared" si="42"/>
        <v>-3.3168045859647215E-2</v>
      </c>
      <c r="Y71" s="72">
        <f t="shared" si="43"/>
        <v>33.01963619309803</v>
      </c>
      <c r="Z71" s="70">
        <f t="shared" si="44"/>
        <v>2.5279872857941088E-2</v>
      </c>
      <c r="AA71" s="69">
        <f t="shared" si="45"/>
        <v>587485.36714760016</v>
      </c>
      <c r="AB71" s="69">
        <f t="shared" si="24"/>
        <v>1000000</v>
      </c>
      <c r="AC71" s="69">
        <f t="shared" si="25"/>
        <v>1587485.3671476003</v>
      </c>
      <c r="AD71" s="126">
        <f t="shared" si="46"/>
        <v>9.2087521599493183E-3</v>
      </c>
      <c r="AE71" s="70">
        <f t="shared" si="47"/>
        <v>3.2350236006478905E-2</v>
      </c>
      <c r="AF71" s="70">
        <f t="shared" si="27"/>
        <v>0</v>
      </c>
      <c r="AG71" s="70">
        <f t="shared" si="28"/>
        <v>-1.1007210574817999E-2</v>
      </c>
      <c r="AH71" s="72">
        <f t="shared" si="48"/>
        <v>33.724375128111518</v>
      </c>
      <c r="AI71" s="70">
        <f t="shared" si="49"/>
        <v>4.7162447258918272E-2</v>
      </c>
      <c r="AJ71" s="69">
        <f t="shared" si="50"/>
        <v>600024.08227936015</v>
      </c>
      <c r="AK71" s="69">
        <f t="shared" si="29"/>
        <v>1000000</v>
      </c>
      <c r="AL71" s="69">
        <f t="shared" si="30"/>
        <v>1600024.0822793602</v>
      </c>
      <c r="AM71" s="126">
        <f t="shared" si="51"/>
        <v>1.717996330537841E-2</v>
      </c>
      <c r="AN71" s="95"/>
      <c r="AO71" s="95"/>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row>
    <row r="72" spans="1:97" customFormat="1" x14ac:dyDescent="0.25">
      <c r="A72" s="65" t="s">
        <v>35</v>
      </c>
      <c r="B72" s="66">
        <v>350</v>
      </c>
      <c r="C72" s="67" t="s">
        <v>87</v>
      </c>
      <c r="D72" s="80">
        <v>44205</v>
      </c>
      <c r="E72" s="80">
        <v>14455.83562943845</v>
      </c>
      <c r="F72" s="87">
        <v>1.0197153733560675</v>
      </c>
      <c r="G72" s="71">
        <v>684000</v>
      </c>
      <c r="H72" s="71">
        <v>1115000</v>
      </c>
      <c r="I72" s="69">
        <f t="shared" si="17"/>
        <v>684000</v>
      </c>
      <c r="J72" s="69">
        <f t="shared" si="18"/>
        <v>1115000</v>
      </c>
      <c r="K72" s="72">
        <f t="shared" si="31"/>
        <v>25.223391019115486</v>
      </c>
      <c r="L72" s="152">
        <f t="shared" si="20"/>
        <v>1799000</v>
      </c>
      <c r="M72" s="68">
        <f t="shared" si="21"/>
        <v>684000</v>
      </c>
      <c r="N72" s="72">
        <f t="shared" si="32"/>
        <v>29.405127681080405</v>
      </c>
      <c r="O72" s="69">
        <f t="shared" si="33"/>
        <v>1299853.6691421594</v>
      </c>
      <c r="P72" s="72">
        <f t="shared" si="34"/>
        <v>12.229649486329258</v>
      </c>
      <c r="Q72" s="69">
        <f t="shared" si="35"/>
        <v>176789.80278002212</v>
      </c>
      <c r="R72" s="69">
        <f t="shared" si="36"/>
        <v>1476643.4719221815</v>
      </c>
      <c r="S72" s="72">
        <f t="shared" si="37"/>
        <v>33.404444563334046</v>
      </c>
      <c r="T72" s="69">
        <f t="shared" si="38"/>
        <v>2160643.4719221815</v>
      </c>
      <c r="U72" s="126">
        <f t="shared" si="39"/>
        <v>0.20102472035696595</v>
      </c>
      <c r="V72" s="70">
        <f t="shared" si="40"/>
        <v>0.32434392100644072</v>
      </c>
      <c r="W72" s="70">
        <f t="shared" si="41"/>
        <v>0</v>
      </c>
      <c r="X72" s="70">
        <f t="shared" si="42"/>
        <v>-0.29906404814849979</v>
      </c>
      <c r="Y72" s="72">
        <f t="shared" si="43"/>
        <v>25.861035137124855</v>
      </c>
      <c r="Z72" s="70">
        <f t="shared" si="44"/>
        <v>2.5279872857940866E-2</v>
      </c>
      <c r="AA72" s="69">
        <f t="shared" si="45"/>
        <v>1143187.0582366041</v>
      </c>
      <c r="AB72" s="69">
        <f t="shared" si="24"/>
        <v>684000</v>
      </c>
      <c r="AC72" s="69">
        <f t="shared" si="25"/>
        <v>1827187.0582366041</v>
      </c>
      <c r="AD72" s="126">
        <f t="shared" si="46"/>
        <v>1.5668181343304166E-2</v>
      </c>
      <c r="AE72" s="70">
        <f t="shared" si="47"/>
        <v>0.29169015803935228</v>
      </c>
      <c r="AF72" s="70">
        <f t="shared" si="27"/>
        <v>0</v>
      </c>
      <c r="AG72" s="70">
        <f t="shared" si="28"/>
        <v>-0.27034713260769139</v>
      </c>
      <c r="AH72" s="72">
        <f t="shared" si="48"/>
        <v>26.412987867745585</v>
      </c>
      <c r="AI72" s="70">
        <f t="shared" si="49"/>
        <v>4.716244725891805E-2</v>
      </c>
      <c r="AJ72" s="69">
        <f t="shared" si="50"/>
        <v>1167586.1286936936</v>
      </c>
      <c r="AK72" s="69">
        <f t="shared" si="29"/>
        <v>684000</v>
      </c>
      <c r="AL72" s="69">
        <f t="shared" si="30"/>
        <v>1851586.1286936936</v>
      </c>
      <c r="AM72" s="126">
        <f t="shared" si="51"/>
        <v>2.9230755249412654E-2</v>
      </c>
      <c r="AN72" s="95"/>
      <c r="AO72" s="95"/>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row>
    <row r="73" spans="1:97" customFormat="1" x14ac:dyDescent="0.25">
      <c r="A73" s="65" t="s">
        <v>35</v>
      </c>
      <c r="B73" s="66">
        <v>351</v>
      </c>
      <c r="C73" s="67" t="s">
        <v>88</v>
      </c>
      <c r="D73" s="80">
        <v>27543</v>
      </c>
      <c r="E73" s="80">
        <v>7103.8668686119645</v>
      </c>
      <c r="F73" s="87">
        <v>1.0197153733560675</v>
      </c>
      <c r="G73" s="71">
        <v>50804</v>
      </c>
      <c r="H73" s="71">
        <v>679274</v>
      </c>
      <c r="I73" s="69">
        <f t="shared" si="17"/>
        <v>50804</v>
      </c>
      <c r="J73" s="69">
        <f t="shared" si="18"/>
        <v>679274</v>
      </c>
      <c r="K73" s="72">
        <f t="shared" si="31"/>
        <v>24.66230984279127</v>
      </c>
      <c r="L73" s="152">
        <f t="shared" si="20"/>
        <v>730078</v>
      </c>
      <c r="M73" s="68">
        <f t="shared" si="21"/>
        <v>50804</v>
      </c>
      <c r="N73" s="72">
        <f t="shared" si="32"/>
        <v>29.405127681080405</v>
      </c>
      <c r="O73" s="69">
        <f t="shared" si="33"/>
        <v>809905.43171999755</v>
      </c>
      <c r="P73" s="72">
        <f t="shared" si="34"/>
        <v>12.229649486329258</v>
      </c>
      <c r="Q73" s="69">
        <f t="shared" si="35"/>
        <v>86877.801800671747</v>
      </c>
      <c r="R73" s="69">
        <f t="shared" si="36"/>
        <v>896783.23352066928</v>
      </c>
      <c r="S73" s="72">
        <f t="shared" si="37"/>
        <v>32.55938835713863</v>
      </c>
      <c r="T73" s="69">
        <f t="shared" si="38"/>
        <v>947587.23352066928</v>
      </c>
      <c r="U73" s="126">
        <f t="shared" si="39"/>
        <v>0.2979260209466239</v>
      </c>
      <c r="V73" s="70">
        <f t="shared" si="40"/>
        <v>0.32020838942852126</v>
      </c>
      <c r="W73" s="70">
        <f t="shared" si="41"/>
        <v>0</v>
      </c>
      <c r="X73" s="70">
        <f t="shared" si="42"/>
        <v>-0.29492851657058033</v>
      </c>
      <c r="Y73" s="72">
        <f t="shared" si="43"/>
        <v>25.285769900000179</v>
      </c>
      <c r="Z73" s="70">
        <f t="shared" si="44"/>
        <v>2.5279872857940866E-2</v>
      </c>
      <c r="AA73" s="69">
        <f t="shared" si="45"/>
        <v>696445.960355705</v>
      </c>
      <c r="AB73" s="69">
        <f t="shared" si="24"/>
        <v>50804</v>
      </c>
      <c r="AC73" s="69">
        <f t="shared" si="25"/>
        <v>747249.960355705</v>
      </c>
      <c r="AD73" s="126">
        <f t="shared" si="46"/>
        <v>2.3520720191137157E-2</v>
      </c>
      <c r="AE73" s="70">
        <f t="shared" si="47"/>
        <v>0.28765659443647795</v>
      </c>
      <c r="AF73" s="70">
        <f t="shared" si="27"/>
        <v>0</v>
      </c>
      <c r="AG73" s="70">
        <f t="shared" si="28"/>
        <v>-0.26631356900481706</v>
      </c>
      <c r="AH73" s="72">
        <f t="shared" si="48"/>
        <v>25.825444730035006</v>
      </c>
      <c r="AI73" s="70">
        <f t="shared" si="49"/>
        <v>4.7162447258917828E-2</v>
      </c>
      <c r="AJ73" s="69">
        <f t="shared" si="50"/>
        <v>711310.22419935418</v>
      </c>
      <c r="AK73" s="69">
        <f t="shared" si="29"/>
        <v>50804</v>
      </c>
      <c r="AL73" s="69">
        <f t="shared" si="30"/>
        <v>762114.22419935418</v>
      </c>
      <c r="AM73" s="126">
        <f t="shared" si="51"/>
        <v>4.3880550022537657E-2</v>
      </c>
      <c r="AN73" s="95"/>
      <c r="AO73" s="95"/>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row>
    <row r="74" spans="1:97" customFormat="1" x14ac:dyDescent="0.25">
      <c r="A74" s="65" t="s">
        <v>35</v>
      </c>
      <c r="B74" s="66">
        <v>895</v>
      </c>
      <c r="C74" s="67" t="s">
        <v>89</v>
      </c>
      <c r="D74" s="80">
        <v>47417</v>
      </c>
      <c r="E74" s="80">
        <v>7879.478249179343</v>
      </c>
      <c r="F74" s="87">
        <v>1.0131034419296032</v>
      </c>
      <c r="G74" s="71">
        <v>1469000</v>
      </c>
      <c r="H74" s="71">
        <v>1413000</v>
      </c>
      <c r="I74" s="69">
        <f t="shared" si="17"/>
        <v>1469000</v>
      </c>
      <c r="J74" s="69">
        <f t="shared" si="18"/>
        <v>1413000</v>
      </c>
      <c r="K74" s="72">
        <f t="shared" si="31"/>
        <v>29.799439019760847</v>
      </c>
      <c r="L74" s="152">
        <f t="shared" si="20"/>
        <v>2882000</v>
      </c>
      <c r="M74" s="68">
        <f t="shared" si="21"/>
        <v>1469000</v>
      </c>
      <c r="N74" s="72">
        <f t="shared" si="32"/>
        <v>29.214462037613792</v>
      </c>
      <c r="O74" s="69">
        <f t="shared" si="33"/>
        <v>1385262.1464375332</v>
      </c>
      <c r="P74" s="72">
        <f t="shared" si="34"/>
        <v>12.150351276371735</v>
      </c>
      <c r="Q74" s="69">
        <f t="shared" si="35"/>
        <v>95738.428602059561</v>
      </c>
      <c r="R74" s="69">
        <f t="shared" si="36"/>
        <v>1481000.5750395928</v>
      </c>
      <c r="S74" s="72">
        <f t="shared" si="37"/>
        <v>31.233535968947695</v>
      </c>
      <c r="T74" s="69">
        <f t="shared" si="38"/>
        <v>2950000.5750395926</v>
      </c>
      <c r="U74" s="126">
        <f t="shared" si="39"/>
        <v>2.359492541276631E-2</v>
      </c>
      <c r="V74" s="70">
        <f t="shared" si="40"/>
        <v>4.8124964642316304E-2</v>
      </c>
      <c r="W74" s="70">
        <f t="shared" si="41"/>
        <v>0</v>
      </c>
      <c r="X74" s="70">
        <f t="shared" si="42"/>
        <v>-2.2845091784375375E-2</v>
      </c>
      <c r="Y74" s="72">
        <f t="shared" si="43"/>
        <v>30.552765049418362</v>
      </c>
      <c r="Z74" s="70">
        <f t="shared" si="44"/>
        <v>2.5279872857940866E-2</v>
      </c>
      <c r="AA74" s="69">
        <f t="shared" si="45"/>
        <v>1448720.4603482704</v>
      </c>
      <c r="AB74" s="69">
        <f t="shared" si="24"/>
        <v>1469000</v>
      </c>
      <c r="AC74" s="69">
        <f t="shared" si="25"/>
        <v>2917720.4603482704</v>
      </c>
      <c r="AD74" s="126">
        <f t="shared" si="46"/>
        <v>1.2394330447005775E-2</v>
      </c>
      <c r="AE74" s="70">
        <f t="shared" si="47"/>
        <v>2.2281810449175543E-2</v>
      </c>
      <c r="AF74" s="70">
        <f t="shared" si="27"/>
        <v>0</v>
      </c>
      <c r="AG74" s="70">
        <f t="shared" si="28"/>
        <v>-9.3878501751463658E-4</v>
      </c>
      <c r="AH74" s="72">
        <f t="shared" si="48"/>
        <v>31.204853490875657</v>
      </c>
      <c r="AI74" s="70">
        <f t="shared" si="49"/>
        <v>4.7162447258917828E-2</v>
      </c>
      <c r="AJ74" s="69">
        <f t="shared" si="50"/>
        <v>1479640.537976851</v>
      </c>
      <c r="AK74" s="69">
        <f t="shared" si="29"/>
        <v>1469000</v>
      </c>
      <c r="AL74" s="69">
        <f t="shared" si="30"/>
        <v>2948640.5379768508</v>
      </c>
      <c r="AM74" s="126">
        <f t="shared" si="51"/>
        <v>2.3123018034993281E-2</v>
      </c>
      <c r="AN74" s="95"/>
      <c r="AO74" s="95"/>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row>
    <row r="75" spans="1:97" customFormat="1" x14ac:dyDescent="0.25">
      <c r="A75" s="65" t="s">
        <v>35</v>
      </c>
      <c r="B75" s="66">
        <v>896</v>
      </c>
      <c r="C75" s="67" t="s">
        <v>90</v>
      </c>
      <c r="D75" s="80">
        <v>43626</v>
      </c>
      <c r="E75" s="80">
        <v>9164.6127733606063</v>
      </c>
      <c r="F75" s="87">
        <v>1.0131034419296032</v>
      </c>
      <c r="G75" s="71">
        <v>1265249</v>
      </c>
      <c r="H75" s="71">
        <v>1788788</v>
      </c>
      <c r="I75" s="69">
        <f t="shared" si="17"/>
        <v>1265249</v>
      </c>
      <c r="J75" s="69">
        <f t="shared" si="18"/>
        <v>1788788</v>
      </c>
      <c r="K75" s="72">
        <f t="shared" si="31"/>
        <v>41.002796497501492</v>
      </c>
      <c r="L75" s="152">
        <f t="shared" si="20"/>
        <v>3054037</v>
      </c>
      <c r="M75" s="68">
        <f t="shared" si="21"/>
        <v>1265249</v>
      </c>
      <c r="N75" s="72">
        <f t="shared" si="32"/>
        <v>29.214462037613792</v>
      </c>
      <c r="O75" s="69">
        <f t="shared" si="33"/>
        <v>1274510.1208529393</v>
      </c>
      <c r="P75" s="72">
        <f t="shared" si="34"/>
        <v>12.150351276371735</v>
      </c>
      <c r="Q75" s="69">
        <f t="shared" si="35"/>
        <v>111353.26450825475</v>
      </c>
      <c r="R75" s="69">
        <f t="shared" si="36"/>
        <v>1385863.3853611941</v>
      </c>
      <c r="S75" s="72">
        <f t="shared" si="37"/>
        <v>31.766913889909553</v>
      </c>
      <c r="T75" s="69">
        <f t="shared" si="38"/>
        <v>2651112.3853611941</v>
      </c>
      <c r="U75" s="126">
        <f t="shared" si="39"/>
        <v>-0.1319318052265922</v>
      </c>
      <c r="V75" s="70">
        <f t="shared" si="40"/>
        <v>-0.2252500657645321</v>
      </c>
      <c r="W75" s="70">
        <f t="shared" si="41"/>
        <v>0.20025006576453211</v>
      </c>
      <c r="X75" s="70">
        <f t="shared" si="42"/>
        <v>0</v>
      </c>
      <c r="Y75" s="72">
        <f t="shared" si="43"/>
        <v>39.977726585063955</v>
      </c>
      <c r="Z75" s="70">
        <f t="shared" si="44"/>
        <v>-2.5000000000000022E-2</v>
      </c>
      <c r="AA75" s="69">
        <f t="shared" si="45"/>
        <v>1744068.3</v>
      </c>
      <c r="AB75" s="69">
        <f t="shared" si="24"/>
        <v>1265249</v>
      </c>
      <c r="AC75" s="69">
        <f t="shared" si="25"/>
        <v>3009317.3</v>
      </c>
      <c r="AD75" s="126">
        <f t="shared" si="46"/>
        <v>-1.4642815394836473E-2</v>
      </c>
      <c r="AE75" s="70">
        <f t="shared" si="47"/>
        <v>-0.20538468283541755</v>
      </c>
      <c r="AF75" s="70">
        <f t="shared" si="27"/>
        <v>0.18038468283541756</v>
      </c>
      <c r="AG75" s="70">
        <f t="shared" si="28"/>
        <v>0</v>
      </c>
      <c r="AH75" s="72">
        <f t="shared" si="48"/>
        <v>38.978283420437357</v>
      </c>
      <c r="AI75" s="70">
        <f t="shared" si="49"/>
        <v>-4.9374999999999947E-2</v>
      </c>
      <c r="AJ75" s="69">
        <f t="shared" si="50"/>
        <v>1700466.5925</v>
      </c>
      <c r="AK75" s="69">
        <f t="shared" si="29"/>
        <v>1265249</v>
      </c>
      <c r="AL75" s="69">
        <f t="shared" si="30"/>
        <v>2965715.5925000003</v>
      </c>
      <c r="AM75" s="126">
        <f t="shared" si="51"/>
        <v>-2.8919560404801814E-2</v>
      </c>
      <c r="AN75" s="95"/>
      <c r="AO75" s="95"/>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row>
    <row r="76" spans="1:97" customFormat="1" x14ac:dyDescent="0.25">
      <c r="A76" s="65" t="s">
        <v>35</v>
      </c>
      <c r="B76" s="66">
        <v>909</v>
      </c>
      <c r="C76" s="67" t="s">
        <v>91</v>
      </c>
      <c r="D76" s="80">
        <v>61105</v>
      </c>
      <c r="E76" s="80">
        <v>12154.294402264683</v>
      </c>
      <c r="F76" s="87">
        <v>1</v>
      </c>
      <c r="G76" s="71">
        <v>3128781</v>
      </c>
      <c r="H76" s="71">
        <v>1772909.39</v>
      </c>
      <c r="I76" s="69">
        <f t="shared" si="17"/>
        <v>3128781</v>
      </c>
      <c r="J76" s="69">
        <f t="shared" si="18"/>
        <v>1772909.39</v>
      </c>
      <c r="K76" s="72">
        <f t="shared" si="31"/>
        <v>29.014145978234186</v>
      </c>
      <c r="L76" s="152">
        <f t="shared" si="20"/>
        <v>4901690.3899999997</v>
      </c>
      <c r="M76" s="68">
        <f t="shared" si="21"/>
        <v>3128781</v>
      </c>
      <c r="N76" s="72">
        <f t="shared" si="32"/>
        <v>28.836603281073245</v>
      </c>
      <c r="O76" s="69">
        <f t="shared" si="33"/>
        <v>1762060.6434899806</v>
      </c>
      <c r="P76" s="72">
        <f t="shared" si="34"/>
        <v>11.993199088564559</v>
      </c>
      <c r="Q76" s="69">
        <f t="shared" si="35"/>
        <v>145768.8725473861</v>
      </c>
      <c r="R76" s="69">
        <f t="shared" si="36"/>
        <v>1907829.5160373668</v>
      </c>
      <c r="S76" s="72">
        <f t="shared" si="37"/>
        <v>31.222150659313751</v>
      </c>
      <c r="T76" s="69">
        <f t="shared" si="38"/>
        <v>5036610.5160373673</v>
      </c>
      <c r="U76" s="126">
        <f t="shared" si="39"/>
        <v>2.7525224015090721E-2</v>
      </c>
      <c r="V76" s="70">
        <f t="shared" si="40"/>
        <v>7.610097097932722E-2</v>
      </c>
      <c r="W76" s="70">
        <f t="shared" si="41"/>
        <v>0</v>
      </c>
      <c r="X76" s="70">
        <f t="shared" si="42"/>
        <v>-5.0821098121386292E-2</v>
      </c>
      <c r="Y76" s="72">
        <f t="shared" si="43"/>
        <v>29.747619899645684</v>
      </c>
      <c r="Z76" s="70">
        <f t="shared" si="44"/>
        <v>2.5279872857940866E-2</v>
      </c>
      <c r="AA76" s="69">
        <f t="shared" si="45"/>
        <v>1817728.3139678496</v>
      </c>
      <c r="AB76" s="69">
        <f t="shared" si="24"/>
        <v>3128781</v>
      </c>
      <c r="AC76" s="69">
        <f t="shared" si="25"/>
        <v>4946509.3139678501</v>
      </c>
      <c r="AD76" s="126">
        <f t="shared" si="46"/>
        <v>9.1435648525020063E-3</v>
      </c>
      <c r="AE76" s="70">
        <f t="shared" si="47"/>
        <v>4.9568024757692619E-2</v>
      </c>
      <c r="AF76" s="70">
        <f t="shared" si="27"/>
        <v>0</v>
      </c>
      <c r="AG76" s="70">
        <f t="shared" si="28"/>
        <v>-2.8224999326031713E-2</v>
      </c>
      <c r="AH76" s="72">
        <f t="shared" si="48"/>
        <v>30.382524107695204</v>
      </c>
      <c r="AI76" s="70">
        <f t="shared" si="49"/>
        <v>4.716244725891805E-2</v>
      </c>
      <c r="AJ76" s="69">
        <f t="shared" si="50"/>
        <v>1856524.1356007154</v>
      </c>
      <c r="AK76" s="69">
        <f t="shared" si="29"/>
        <v>3128781</v>
      </c>
      <c r="AL76" s="69">
        <f t="shared" si="30"/>
        <v>4985305.1356007159</v>
      </c>
      <c r="AM76" s="126">
        <f t="shared" si="51"/>
        <v>1.7058349048585386E-2</v>
      </c>
      <c r="AN76" s="95"/>
      <c r="AO76" s="95"/>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row>
    <row r="77" spans="1:97" customFormat="1" x14ac:dyDescent="0.25">
      <c r="A77" s="65" t="s">
        <v>35</v>
      </c>
      <c r="B77" s="66">
        <v>876</v>
      </c>
      <c r="C77" s="67" t="s">
        <v>92</v>
      </c>
      <c r="D77" s="80">
        <v>17791</v>
      </c>
      <c r="E77" s="80">
        <v>7083.5676800492611</v>
      </c>
      <c r="F77" s="87">
        <v>1.0131034419296032</v>
      </c>
      <c r="G77" s="71">
        <v>47100</v>
      </c>
      <c r="H77" s="71">
        <v>640000</v>
      </c>
      <c r="I77" s="69">
        <f t="shared" si="17"/>
        <v>47100</v>
      </c>
      <c r="J77" s="69">
        <f t="shared" si="18"/>
        <v>640000</v>
      </c>
      <c r="K77" s="72">
        <f t="shared" si="31"/>
        <v>35.973244899106291</v>
      </c>
      <c r="L77" s="152">
        <f t="shared" si="20"/>
        <v>687100</v>
      </c>
      <c r="M77" s="68">
        <f t="shared" si="21"/>
        <v>47100</v>
      </c>
      <c r="N77" s="72">
        <f t="shared" si="32"/>
        <v>29.214462037613792</v>
      </c>
      <c r="O77" s="69">
        <f t="shared" si="33"/>
        <v>519754.494111187</v>
      </c>
      <c r="P77" s="72">
        <f t="shared" si="34"/>
        <v>12.150351276371735</v>
      </c>
      <c r="Q77" s="69">
        <f t="shared" si="35"/>
        <v>86067.835602552106</v>
      </c>
      <c r="R77" s="69">
        <f t="shared" si="36"/>
        <v>605822.32971373911</v>
      </c>
      <c r="S77" s="72">
        <f t="shared" si="37"/>
        <v>34.0521797377179</v>
      </c>
      <c r="T77" s="69">
        <f t="shared" si="38"/>
        <v>652922.32971373911</v>
      </c>
      <c r="U77" s="126">
        <f t="shared" si="39"/>
        <v>-4.9741915712794182E-2</v>
      </c>
      <c r="V77" s="70">
        <f t="shared" si="40"/>
        <v>-5.3402609822282621E-2</v>
      </c>
      <c r="W77" s="70">
        <f t="shared" si="41"/>
        <v>2.8402609822282619E-2</v>
      </c>
      <c r="X77" s="70">
        <f t="shared" si="42"/>
        <v>0</v>
      </c>
      <c r="Y77" s="72">
        <f t="shared" si="43"/>
        <v>35.073913776628636</v>
      </c>
      <c r="Z77" s="70">
        <f t="shared" si="44"/>
        <v>-2.4999999999999911E-2</v>
      </c>
      <c r="AA77" s="69">
        <f t="shared" si="45"/>
        <v>624000.00000000012</v>
      </c>
      <c r="AB77" s="69">
        <f t="shared" si="24"/>
        <v>47100</v>
      </c>
      <c r="AC77" s="69">
        <f t="shared" si="25"/>
        <v>671100.00000000012</v>
      </c>
      <c r="AD77" s="126">
        <f t="shared" si="46"/>
        <v>-2.3286275651287824E-2</v>
      </c>
      <c r="AE77" s="70">
        <f t="shared" si="47"/>
        <v>-2.9130881869007919E-2</v>
      </c>
      <c r="AF77" s="70">
        <f t="shared" si="27"/>
        <v>4.1308818690079172E-3</v>
      </c>
      <c r="AG77" s="70">
        <f t="shared" si="28"/>
        <v>0</v>
      </c>
      <c r="AH77" s="72">
        <f t="shared" si="48"/>
        <v>34.197065932212922</v>
      </c>
      <c r="AI77" s="70">
        <f t="shared" si="49"/>
        <v>-4.9374999999999836E-2</v>
      </c>
      <c r="AJ77" s="69">
        <f t="shared" si="50"/>
        <v>608400.00000000012</v>
      </c>
      <c r="AK77" s="69">
        <f t="shared" si="29"/>
        <v>47100</v>
      </c>
      <c r="AL77" s="69">
        <f t="shared" si="30"/>
        <v>655500.00000000012</v>
      </c>
      <c r="AM77" s="126">
        <f t="shared" si="51"/>
        <v>-4.5990394411293711E-2</v>
      </c>
      <c r="AN77" s="95"/>
      <c r="AO77" s="95"/>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row>
    <row r="78" spans="1:97" customFormat="1" x14ac:dyDescent="0.25">
      <c r="A78" s="65" t="s">
        <v>35</v>
      </c>
      <c r="B78" s="66">
        <v>340</v>
      </c>
      <c r="C78" s="67" t="s">
        <v>93</v>
      </c>
      <c r="D78" s="80">
        <v>17849</v>
      </c>
      <c r="E78" s="80">
        <v>8236.859016085562</v>
      </c>
      <c r="F78" s="87">
        <v>1.0040470049701613</v>
      </c>
      <c r="G78" s="71">
        <v>290000</v>
      </c>
      <c r="H78" s="71">
        <v>745606.00000005821</v>
      </c>
      <c r="I78" s="69">
        <f t="shared" si="17"/>
        <v>290000</v>
      </c>
      <c r="J78" s="69">
        <f t="shared" si="18"/>
        <v>745606.00000005821</v>
      </c>
      <c r="K78" s="72">
        <f t="shared" si="31"/>
        <v>41.77298448092656</v>
      </c>
      <c r="L78" s="152">
        <f t="shared" si="20"/>
        <v>1035606.0000000582</v>
      </c>
      <c r="M78" s="68">
        <f t="shared" si="21"/>
        <v>290000</v>
      </c>
      <c r="N78" s="72">
        <f t="shared" si="32"/>
        <v>28.953305157874318</v>
      </c>
      <c r="O78" s="69">
        <f t="shared" si="33"/>
        <v>516787.54376289871</v>
      </c>
      <c r="P78" s="72">
        <f t="shared" si="34"/>
        <v>12.041735624884113</v>
      </c>
      <c r="Q78" s="69">
        <f t="shared" si="35"/>
        <v>99186.078651145421</v>
      </c>
      <c r="R78" s="69">
        <f t="shared" si="36"/>
        <v>615973.6224140441</v>
      </c>
      <c r="S78" s="72">
        <f t="shared" si="37"/>
        <v>34.510259533533763</v>
      </c>
      <c r="T78" s="69">
        <f t="shared" si="38"/>
        <v>905973.6224140441</v>
      </c>
      <c r="U78" s="126">
        <f t="shared" si="39"/>
        <v>-0.1251753829023845</v>
      </c>
      <c r="V78" s="70">
        <f t="shared" si="40"/>
        <v>-0.17386176826099031</v>
      </c>
      <c r="W78" s="70">
        <f t="shared" si="41"/>
        <v>0.14886176826099032</v>
      </c>
      <c r="X78" s="70">
        <f t="shared" si="42"/>
        <v>0</v>
      </c>
      <c r="Y78" s="72">
        <f t="shared" si="43"/>
        <v>40.728659868903399</v>
      </c>
      <c r="Z78" s="70">
        <f t="shared" si="44"/>
        <v>-2.4999999999999911E-2</v>
      </c>
      <c r="AA78" s="69">
        <f t="shared" si="45"/>
        <v>726965.85000005679</v>
      </c>
      <c r="AB78" s="69">
        <f t="shared" si="24"/>
        <v>290000</v>
      </c>
      <c r="AC78" s="69">
        <f t="shared" si="25"/>
        <v>1016965.8500000568</v>
      </c>
      <c r="AD78" s="126">
        <f t="shared" si="46"/>
        <v>-1.7999268061405949E-2</v>
      </c>
      <c r="AE78" s="70">
        <f t="shared" si="47"/>
        <v>-0.15267873667793885</v>
      </c>
      <c r="AF78" s="70">
        <f t="shared" si="27"/>
        <v>0.12767873667793886</v>
      </c>
      <c r="AG78" s="70">
        <f t="shared" si="28"/>
        <v>0</v>
      </c>
      <c r="AH78" s="72">
        <f t="shared" si="48"/>
        <v>39.710443372180819</v>
      </c>
      <c r="AI78" s="70">
        <f t="shared" si="49"/>
        <v>-4.9374999999999836E-2</v>
      </c>
      <c r="AJ78" s="69">
        <f t="shared" si="50"/>
        <v>708791.7037500554</v>
      </c>
      <c r="AK78" s="69">
        <f t="shared" si="29"/>
        <v>290000</v>
      </c>
      <c r="AL78" s="69">
        <f t="shared" si="30"/>
        <v>998791.7037500554</v>
      </c>
      <c r="AM78" s="126">
        <f t="shared" si="51"/>
        <v>-3.5548554421276801E-2</v>
      </c>
      <c r="AN78" s="95"/>
      <c r="AO78" s="95"/>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row>
    <row r="79" spans="1:97" customFormat="1" x14ac:dyDescent="0.25">
      <c r="A79" s="65" t="s">
        <v>35</v>
      </c>
      <c r="B79" s="66">
        <v>888</v>
      </c>
      <c r="C79" s="67" t="s">
        <v>94</v>
      </c>
      <c r="D79" s="80">
        <v>158602</v>
      </c>
      <c r="E79" s="80">
        <v>38681.167998345642</v>
      </c>
      <c r="F79" s="87">
        <v>1</v>
      </c>
      <c r="G79" s="71">
        <v>1695000</v>
      </c>
      <c r="H79" s="71">
        <v>4566000.0000000009</v>
      </c>
      <c r="I79" s="69">
        <f t="shared" si="17"/>
        <v>1695000</v>
      </c>
      <c r="J79" s="69">
        <f t="shared" si="18"/>
        <v>4566000.0000000009</v>
      </c>
      <c r="K79" s="72">
        <f t="shared" si="31"/>
        <v>28.789044274347113</v>
      </c>
      <c r="L79" s="152">
        <f t="shared" si="20"/>
        <v>6261000.0000000009</v>
      </c>
      <c r="M79" s="68">
        <f t="shared" si="21"/>
        <v>1695000</v>
      </c>
      <c r="N79" s="72">
        <f t="shared" si="32"/>
        <v>28.836603281073245</v>
      </c>
      <c r="O79" s="69">
        <f t="shared" si="33"/>
        <v>4573542.9535847791</v>
      </c>
      <c r="P79" s="72">
        <f t="shared" si="34"/>
        <v>11.993199088564559</v>
      </c>
      <c r="Q79" s="69">
        <f t="shared" si="35"/>
        <v>463910.94878237153</v>
      </c>
      <c r="R79" s="69">
        <f t="shared" si="36"/>
        <v>5037453.9023671504</v>
      </c>
      <c r="S79" s="72">
        <f t="shared" si="37"/>
        <v>31.761603903905062</v>
      </c>
      <c r="T79" s="69">
        <f t="shared" si="38"/>
        <v>6732453.9023671504</v>
      </c>
      <c r="U79" s="126">
        <f t="shared" si="39"/>
        <v>7.5300096209415246E-2</v>
      </c>
      <c r="V79" s="70">
        <f t="shared" si="40"/>
        <v>0.10325315426350201</v>
      </c>
      <c r="W79" s="70">
        <f t="shared" si="41"/>
        <v>0</v>
      </c>
      <c r="X79" s="70">
        <f t="shared" si="42"/>
        <v>-7.797328140556109E-2</v>
      </c>
      <c r="Y79" s="72">
        <f t="shared" si="43"/>
        <v>29.516827653304237</v>
      </c>
      <c r="Z79" s="70">
        <f t="shared" si="44"/>
        <v>2.5279872857940866E-2</v>
      </c>
      <c r="AA79" s="69">
        <f t="shared" si="45"/>
        <v>4681427.8994693588</v>
      </c>
      <c r="AB79" s="69">
        <f t="shared" si="24"/>
        <v>1695000</v>
      </c>
      <c r="AC79" s="69">
        <f t="shared" si="25"/>
        <v>6376427.8994693588</v>
      </c>
      <c r="AD79" s="126">
        <f t="shared" si="46"/>
        <v>1.8436016526011567E-2</v>
      </c>
      <c r="AE79" s="70">
        <f t="shared" si="47"/>
        <v>7.6050728654423638E-2</v>
      </c>
      <c r="AF79" s="70">
        <f t="shared" si="27"/>
        <v>0</v>
      </c>
      <c r="AG79" s="70">
        <f t="shared" si="28"/>
        <v>-5.4707703222762735E-2</v>
      </c>
      <c r="AH79" s="72">
        <f t="shared" si="48"/>
        <v>30.146806056570657</v>
      </c>
      <c r="AI79" s="70">
        <f t="shared" si="49"/>
        <v>4.7162447258917828E-2</v>
      </c>
      <c r="AJ79" s="69">
        <f t="shared" si="50"/>
        <v>4781343.7341842195</v>
      </c>
      <c r="AK79" s="69">
        <f t="shared" si="29"/>
        <v>1695000</v>
      </c>
      <c r="AL79" s="69">
        <f t="shared" si="30"/>
        <v>6476343.7341842195</v>
      </c>
      <c r="AM79" s="126">
        <f t="shared" si="51"/>
        <v>3.4394463214217907E-2</v>
      </c>
      <c r="AN79" s="95"/>
      <c r="AO79" s="95"/>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row>
    <row r="80" spans="1:97" customFormat="1" x14ac:dyDescent="0.25">
      <c r="A80" s="65" t="s">
        <v>35</v>
      </c>
      <c r="B80" s="66">
        <v>341</v>
      </c>
      <c r="C80" s="67" t="s">
        <v>95</v>
      </c>
      <c r="D80" s="80">
        <v>59525</v>
      </c>
      <c r="E80" s="80">
        <v>24048.474520397725</v>
      </c>
      <c r="F80" s="87">
        <v>1.0040470049701613</v>
      </c>
      <c r="G80" s="71">
        <v>5683315</v>
      </c>
      <c r="H80" s="71">
        <v>1710627.0000000002</v>
      </c>
      <c r="I80" s="69">
        <f t="shared" si="17"/>
        <v>5683315</v>
      </c>
      <c r="J80" s="69">
        <f t="shared" si="18"/>
        <v>1710627.0000000002</v>
      </c>
      <c r="K80" s="72">
        <f t="shared" si="31"/>
        <v>28.737958840823186</v>
      </c>
      <c r="L80" s="152">
        <f t="shared" si="20"/>
        <v>7393942</v>
      </c>
      <c r="M80" s="68">
        <f t="shared" si="21"/>
        <v>5683315</v>
      </c>
      <c r="N80" s="72">
        <f t="shared" si="32"/>
        <v>28.953305157874318</v>
      </c>
      <c r="O80" s="69">
        <f t="shared" si="33"/>
        <v>1723445.4895224688</v>
      </c>
      <c r="P80" s="72">
        <f t="shared" si="34"/>
        <v>12.041735624884113</v>
      </c>
      <c r="Q80" s="69">
        <f t="shared" si="35"/>
        <v>289585.37235639116</v>
      </c>
      <c r="R80" s="69">
        <f t="shared" si="36"/>
        <v>2013030.8618788598</v>
      </c>
      <c r="S80" s="72">
        <f t="shared" si="37"/>
        <v>33.818242114722551</v>
      </c>
      <c r="T80" s="69">
        <f t="shared" si="38"/>
        <v>7696345.8618788598</v>
      </c>
      <c r="U80" s="126">
        <f t="shared" si="39"/>
        <v>4.0898868543851163E-2</v>
      </c>
      <c r="V80" s="70">
        <f t="shared" si="40"/>
        <v>0.17677954450552913</v>
      </c>
      <c r="W80" s="70">
        <f t="shared" si="41"/>
        <v>0</v>
      </c>
      <c r="X80" s="70">
        <f t="shared" si="42"/>
        <v>-0.15149967164758821</v>
      </c>
      <c r="Y80" s="72">
        <f t="shared" si="43"/>
        <v>29.464450786515933</v>
      </c>
      <c r="Z80" s="70">
        <f t="shared" si="44"/>
        <v>2.5279872857940866E-2</v>
      </c>
      <c r="AA80" s="69">
        <f t="shared" si="45"/>
        <v>1753871.4330673609</v>
      </c>
      <c r="AB80" s="69">
        <f t="shared" si="24"/>
        <v>5683315</v>
      </c>
      <c r="AC80" s="69">
        <f t="shared" si="25"/>
        <v>7437186.4330673609</v>
      </c>
      <c r="AD80" s="126">
        <f t="shared" si="46"/>
        <v>5.8486302796749712E-3</v>
      </c>
      <c r="AE80" s="70">
        <f t="shared" si="47"/>
        <v>0.14776421117610239</v>
      </c>
      <c r="AF80" s="70">
        <f t="shared" si="27"/>
        <v>0</v>
      </c>
      <c r="AG80" s="70">
        <f t="shared" si="28"/>
        <v>-0.12642118574444147</v>
      </c>
      <c r="AH80" s="72">
        <f t="shared" si="48"/>
        <v>30.093311308982464</v>
      </c>
      <c r="AI80" s="70">
        <f t="shared" si="49"/>
        <v>4.716244725891805E-2</v>
      </c>
      <c r="AJ80" s="69">
        <f t="shared" si="50"/>
        <v>1791304.3556671811</v>
      </c>
      <c r="AK80" s="69">
        <f t="shared" si="29"/>
        <v>5683315</v>
      </c>
      <c r="AL80" s="69">
        <f t="shared" si="30"/>
        <v>7474619.3556671813</v>
      </c>
      <c r="AM80" s="126">
        <f t="shared" si="51"/>
        <v>1.0911277863307811E-2</v>
      </c>
      <c r="AN80" s="95"/>
      <c r="AO80" s="95"/>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row>
    <row r="81" spans="1:97" customFormat="1" x14ac:dyDescent="0.25">
      <c r="A81" s="65" t="s">
        <v>35</v>
      </c>
      <c r="B81" s="66">
        <v>352</v>
      </c>
      <c r="C81" s="67" t="s">
        <v>96</v>
      </c>
      <c r="D81" s="80">
        <v>73269</v>
      </c>
      <c r="E81" s="80">
        <v>35320.803133761496</v>
      </c>
      <c r="F81" s="87">
        <v>1.0197153733560675</v>
      </c>
      <c r="G81" s="71">
        <v>679999.99999999988</v>
      </c>
      <c r="H81" s="71">
        <v>3286999.9999999995</v>
      </c>
      <c r="I81" s="69">
        <f t="shared" si="17"/>
        <v>679999.99999999988</v>
      </c>
      <c r="J81" s="69">
        <f t="shared" si="18"/>
        <v>3286999.9999999995</v>
      </c>
      <c r="K81" s="72">
        <f t="shared" si="31"/>
        <v>44.862083555118801</v>
      </c>
      <c r="L81" s="152">
        <f t="shared" si="20"/>
        <v>3966999.9999999995</v>
      </c>
      <c r="M81" s="68">
        <f t="shared" si="21"/>
        <v>679999.99999999988</v>
      </c>
      <c r="N81" s="72">
        <f t="shared" si="32"/>
        <v>29.405127681080405</v>
      </c>
      <c r="O81" s="69">
        <f t="shared" si="33"/>
        <v>2154484.3000650802</v>
      </c>
      <c r="P81" s="72">
        <f t="shared" si="34"/>
        <v>12.229649486329258</v>
      </c>
      <c r="Q81" s="69">
        <f t="shared" si="35"/>
        <v>431961.0419015431</v>
      </c>
      <c r="R81" s="69">
        <f t="shared" si="36"/>
        <v>2586445.3419666234</v>
      </c>
      <c r="S81" s="72">
        <f t="shared" si="37"/>
        <v>35.300677530287345</v>
      </c>
      <c r="T81" s="69">
        <f t="shared" si="38"/>
        <v>3266445.3419666234</v>
      </c>
      <c r="U81" s="126">
        <f t="shared" si="39"/>
        <v>-0.17659557802706738</v>
      </c>
      <c r="V81" s="70">
        <f t="shared" si="40"/>
        <v>-0.21312888896664928</v>
      </c>
      <c r="W81" s="70">
        <f t="shared" si="41"/>
        <v>0.18812888896664928</v>
      </c>
      <c r="X81" s="70">
        <f t="shared" si="42"/>
        <v>0</v>
      </c>
      <c r="Y81" s="72">
        <f t="shared" si="43"/>
        <v>43.740531466240832</v>
      </c>
      <c r="Z81" s="70">
        <f t="shared" si="44"/>
        <v>-2.5000000000000022E-2</v>
      </c>
      <c r="AA81" s="69">
        <f t="shared" si="45"/>
        <v>3204824.9999999995</v>
      </c>
      <c r="AB81" s="69">
        <f t="shared" si="24"/>
        <v>679999.99999999988</v>
      </c>
      <c r="AC81" s="69">
        <f t="shared" si="25"/>
        <v>3884824.9999999995</v>
      </c>
      <c r="AD81" s="126">
        <f t="shared" si="46"/>
        <v>-2.071464582808169E-2</v>
      </c>
      <c r="AE81" s="70">
        <f t="shared" si="47"/>
        <v>-0.19295270663246078</v>
      </c>
      <c r="AF81" s="70">
        <f t="shared" si="27"/>
        <v>0.16795270663246079</v>
      </c>
      <c r="AG81" s="70">
        <f t="shared" si="28"/>
        <v>0</v>
      </c>
      <c r="AH81" s="72">
        <f t="shared" si="48"/>
        <v>42.647018179584812</v>
      </c>
      <c r="AI81" s="70">
        <f t="shared" si="49"/>
        <v>-4.9374999999999947E-2</v>
      </c>
      <c r="AJ81" s="69">
        <f t="shared" si="50"/>
        <v>3124704.3749999995</v>
      </c>
      <c r="AK81" s="69">
        <f t="shared" si="29"/>
        <v>679999.99999999988</v>
      </c>
      <c r="AL81" s="69">
        <f t="shared" si="30"/>
        <v>3804704.3749999995</v>
      </c>
      <c r="AM81" s="126">
        <f t="shared" si="51"/>
        <v>-4.0911425510461341E-2</v>
      </c>
      <c r="AN81" s="95"/>
      <c r="AO81" s="95"/>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row>
    <row r="82" spans="1:97" customFormat="1" x14ac:dyDescent="0.25">
      <c r="A82" s="65" t="s">
        <v>35</v>
      </c>
      <c r="B82" s="66">
        <v>353</v>
      </c>
      <c r="C82" s="67" t="s">
        <v>97</v>
      </c>
      <c r="D82" s="80">
        <v>39244</v>
      </c>
      <c r="E82" s="80">
        <v>13270.856630357432</v>
      </c>
      <c r="F82" s="87">
        <v>1.0197153733560675</v>
      </c>
      <c r="G82" s="71">
        <v>1658430</v>
      </c>
      <c r="H82" s="71">
        <v>1367285</v>
      </c>
      <c r="I82" s="69">
        <f t="shared" si="17"/>
        <v>1658430</v>
      </c>
      <c r="J82" s="69">
        <f t="shared" si="18"/>
        <v>1367285</v>
      </c>
      <c r="K82" s="72">
        <f t="shared" si="31"/>
        <v>34.840612577718886</v>
      </c>
      <c r="L82" s="152">
        <f t="shared" si="20"/>
        <v>3025715</v>
      </c>
      <c r="M82" s="68">
        <f t="shared" si="21"/>
        <v>1658430</v>
      </c>
      <c r="N82" s="72">
        <f t="shared" si="32"/>
        <v>29.405127681080405</v>
      </c>
      <c r="O82" s="69">
        <f t="shared" si="33"/>
        <v>1153974.8307163194</v>
      </c>
      <c r="P82" s="72">
        <f t="shared" si="34"/>
        <v>12.229649486329258</v>
      </c>
      <c r="Q82" s="69">
        <f t="shared" si="35"/>
        <v>162297.92497259998</v>
      </c>
      <c r="R82" s="69">
        <f t="shared" si="36"/>
        <v>1316272.7556889195</v>
      </c>
      <c r="S82" s="72">
        <f t="shared" si="37"/>
        <v>33.540738856612968</v>
      </c>
      <c r="T82" s="69">
        <f t="shared" si="38"/>
        <v>2974702.7556889192</v>
      </c>
      <c r="U82" s="126">
        <f t="shared" si="39"/>
        <v>-1.6859566849845686E-2</v>
      </c>
      <c r="V82" s="70">
        <f t="shared" si="40"/>
        <v>-3.7309152306271631E-2</v>
      </c>
      <c r="W82" s="70">
        <f t="shared" si="41"/>
        <v>1.230915230627163E-2</v>
      </c>
      <c r="X82" s="70">
        <f t="shared" si="42"/>
        <v>0</v>
      </c>
      <c r="Y82" s="72">
        <f t="shared" si="43"/>
        <v>33.969597263275915</v>
      </c>
      <c r="Z82" s="70">
        <f t="shared" si="44"/>
        <v>-2.5000000000000022E-2</v>
      </c>
      <c r="AA82" s="69">
        <f t="shared" si="45"/>
        <v>1333102.875</v>
      </c>
      <c r="AB82" s="69">
        <f t="shared" si="24"/>
        <v>1658430</v>
      </c>
      <c r="AC82" s="69">
        <f t="shared" si="25"/>
        <v>2991532.875</v>
      </c>
      <c r="AD82" s="126">
        <f t="shared" si="46"/>
        <v>-1.1297205784417952E-2</v>
      </c>
      <c r="AE82" s="70">
        <f t="shared" si="47"/>
        <v>-1.2624771596176143E-2</v>
      </c>
      <c r="AF82" s="70">
        <f t="shared" si="27"/>
        <v>0</v>
      </c>
      <c r="AG82" s="70">
        <f t="shared" si="28"/>
        <v>0</v>
      </c>
      <c r="AH82" s="72">
        <f t="shared" si="48"/>
        <v>33.540738856612968</v>
      </c>
      <c r="AI82" s="70">
        <f t="shared" si="49"/>
        <v>-3.7309152306271631E-2</v>
      </c>
      <c r="AJ82" s="69">
        <f t="shared" si="50"/>
        <v>1316272.7556889192</v>
      </c>
      <c r="AK82" s="69">
        <f t="shared" si="29"/>
        <v>1658430</v>
      </c>
      <c r="AL82" s="69">
        <f t="shared" si="30"/>
        <v>2974702.7556889192</v>
      </c>
      <c r="AM82" s="126">
        <f t="shared" si="51"/>
        <v>-1.6859566849845686E-2</v>
      </c>
      <c r="AN82" s="95"/>
      <c r="AO82" s="95"/>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row>
    <row r="83" spans="1:97" customFormat="1" x14ac:dyDescent="0.25">
      <c r="A83" s="65" t="s">
        <v>35</v>
      </c>
      <c r="B83" s="66">
        <v>354</v>
      </c>
      <c r="C83" s="67" t="s">
        <v>98</v>
      </c>
      <c r="D83" s="80">
        <v>32438</v>
      </c>
      <c r="E83" s="80">
        <v>11236.445359511185</v>
      </c>
      <c r="F83" s="87">
        <v>1.0197153733560675</v>
      </c>
      <c r="G83" s="71">
        <v>0</v>
      </c>
      <c r="H83" s="71">
        <v>1213000</v>
      </c>
      <c r="I83" s="69">
        <f t="shared" si="17"/>
        <v>0</v>
      </c>
      <c r="J83" s="69">
        <f t="shared" si="18"/>
        <v>1213000</v>
      </c>
      <c r="K83" s="72">
        <f t="shared" si="31"/>
        <v>37.394413958937051</v>
      </c>
      <c r="L83" s="152">
        <f t="shared" si="20"/>
        <v>1213000</v>
      </c>
      <c r="M83" s="68">
        <f t="shared" si="21"/>
        <v>0</v>
      </c>
      <c r="N83" s="72">
        <f t="shared" si="32"/>
        <v>29.405127681080405</v>
      </c>
      <c r="O83" s="69">
        <f t="shared" si="33"/>
        <v>953843.53171888622</v>
      </c>
      <c r="P83" s="72">
        <f t="shared" si="34"/>
        <v>12.229649486329258</v>
      </c>
      <c r="Q83" s="69">
        <f t="shared" si="35"/>
        <v>137417.78821911273</v>
      </c>
      <c r="R83" s="69">
        <f t="shared" si="36"/>
        <v>1091261.3199379989</v>
      </c>
      <c r="S83" s="72">
        <f t="shared" si="37"/>
        <v>33.64144891602438</v>
      </c>
      <c r="T83" s="69">
        <f t="shared" si="38"/>
        <v>1091261.3199379989</v>
      </c>
      <c r="U83" s="126">
        <f t="shared" si="39"/>
        <v>-0.10036164885573051</v>
      </c>
      <c r="V83" s="70">
        <f t="shared" si="40"/>
        <v>-0.10036164885573062</v>
      </c>
      <c r="W83" s="70">
        <f t="shared" si="41"/>
        <v>7.5361648855730629E-2</v>
      </c>
      <c r="X83" s="70">
        <f t="shared" si="42"/>
        <v>0</v>
      </c>
      <c r="Y83" s="72">
        <f t="shared" si="43"/>
        <v>36.459553609963628</v>
      </c>
      <c r="Z83" s="70">
        <f t="shared" si="44"/>
        <v>-2.4999999999999911E-2</v>
      </c>
      <c r="AA83" s="69">
        <f t="shared" si="45"/>
        <v>1182675.0000000002</v>
      </c>
      <c r="AB83" s="69">
        <f t="shared" si="24"/>
        <v>0</v>
      </c>
      <c r="AC83" s="69">
        <f t="shared" si="25"/>
        <v>1182675.0000000002</v>
      </c>
      <c r="AD83" s="126">
        <f t="shared" si="46"/>
        <v>-2.49999999999998E-2</v>
      </c>
      <c r="AE83" s="70">
        <f t="shared" si="47"/>
        <v>-7.7293998826390431E-2</v>
      </c>
      <c r="AF83" s="70">
        <f t="shared" si="27"/>
        <v>5.229399882639043E-2</v>
      </c>
      <c r="AG83" s="70">
        <f t="shared" si="28"/>
        <v>0</v>
      </c>
      <c r="AH83" s="72">
        <f t="shared" si="48"/>
        <v>35.548064769714536</v>
      </c>
      <c r="AI83" s="70">
        <f t="shared" si="49"/>
        <v>-4.9374999999999947E-2</v>
      </c>
      <c r="AJ83" s="69">
        <f t="shared" si="50"/>
        <v>1153108.125</v>
      </c>
      <c r="AK83" s="69">
        <f t="shared" si="29"/>
        <v>0</v>
      </c>
      <c r="AL83" s="69">
        <f t="shared" si="30"/>
        <v>1153108.125</v>
      </c>
      <c r="AM83" s="126">
        <f t="shared" si="51"/>
        <v>-4.9374999999999947E-2</v>
      </c>
      <c r="AN83" s="95"/>
      <c r="AO83" s="95"/>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row>
    <row r="84" spans="1:97" customFormat="1" x14ac:dyDescent="0.25">
      <c r="A84" s="65" t="s">
        <v>35</v>
      </c>
      <c r="B84" s="66">
        <v>355</v>
      </c>
      <c r="C84" s="67" t="s">
        <v>99</v>
      </c>
      <c r="D84" s="80">
        <v>31738</v>
      </c>
      <c r="E84" s="80">
        <v>12060.377985158464</v>
      </c>
      <c r="F84" s="87">
        <v>1.0197153733560675</v>
      </c>
      <c r="G84" s="71">
        <v>1838224</v>
      </c>
      <c r="H84" s="71">
        <v>869009</v>
      </c>
      <c r="I84" s="69">
        <f t="shared" si="17"/>
        <v>1838224</v>
      </c>
      <c r="J84" s="69">
        <f t="shared" si="18"/>
        <v>869009</v>
      </c>
      <c r="K84" s="72">
        <f t="shared" si="31"/>
        <v>27.380710819837418</v>
      </c>
      <c r="L84" s="152">
        <f t="shared" si="20"/>
        <v>2707233</v>
      </c>
      <c r="M84" s="68">
        <f t="shared" si="21"/>
        <v>1838224</v>
      </c>
      <c r="N84" s="72">
        <f t="shared" si="32"/>
        <v>29.405127681080405</v>
      </c>
      <c r="O84" s="69">
        <f t="shared" si="33"/>
        <v>933259.94234212989</v>
      </c>
      <c r="P84" s="72">
        <f t="shared" si="34"/>
        <v>12.229649486329258</v>
      </c>
      <c r="Q84" s="69">
        <f t="shared" si="35"/>
        <v>147494.19543112989</v>
      </c>
      <c r="R84" s="69">
        <f t="shared" si="36"/>
        <v>1080754.1377732598</v>
      </c>
      <c r="S84" s="72">
        <f t="shared" si="37"/>
        <v>34.052370589616856</v>
      </c>
      <c r="T84" s="69">
        <f t="shared" si="38"/>
        <v>2918978.1377732595</v>
      </c>
      <c r="U84" s="126">
        <f t="shared" si="39"/>
        <v>7.8214596886658549E-2</v>
      </c>
      <c r="V84" s="70">
        <f t="shared" si="40"/>
        <v>0.24366276732837044</v>
      </c>
      <c r="W84" s="70">
        <f t="shared" si="41"/>
        <v>0</v>
      </c>
      <c r="X84" s="70">
        <f t="shared" si="42"/>
        <v>-0.21838289447042952</v>
      </c>
      <c r="Y84" s="72">
        <f t="shared" si="43"/>
        <v>28.072891708122953</v>
      </c>
      <c r="Z84" s="70">
        <f t="shared" si="44"/>
        <v>2.5279872857940866E-2</v>
      </c>
      <c r="AA84" s="69">
        <f t="shared" si="45"/>
        <v>890977.43703240622</v>
      </c>
      <c r="AB84" s="69">
        <f t="shared" si="24"/>
        <v>1838224</v>
      </c>
      <c r="AC84" s="69">
        <f t="shared" si="25"/>
        <v>2729201.4370324062</v>
      </c>
      <c r="AD84" s="126">
        <f t="shared" si="46"/>
        <v>8.1147197276356664E-3</v>
      </c>
      <c r="AE84" s="70">
        <f t="shared" si="47"/>
        <v>0.2129983239227089</v>
      </c>
      <c r="AF84" s="70">
        <f t="shared" si="27"/>
        <v>0</v>
      </c>
      <c r="AG84" s="70">
        <f t="shared" si="28"/>
        <v>-0.19165529849104798</v>
      </c>
      <c r="AH84" s="72">
        <f t="shared" si="48"/>
        <v>28.672052149789685</v>
      </c>
      <c r="AI84" s="70">
        <f t="shared" si="49"/>
        <v>4.716244725891805E-2</v>
      </c>
      <c r="AJ84" s="69">
        <f t="shared" si="50"/>
        <v>909993.59113002499</v>
      </c>
      <c r="AK84" s="69">
        <f t="shared" si="29"/>
        <v>1838224</v>
      </c>
      <c r="AL84" s="69">
        <f t="shared" si="30"/>
        <v>2748217.5911300248</v>
      </c>
      <c r="AM84" s="126">
        <f t="shared" si="51"/>
        <v>1.5138922704482694E-2</v>
      </c>
      <c r="AN84" s="95"/>
      <c r="AO84" s="95"/>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row>
    <row r="85" spans="1:97" customFormat="1" x14ac:dyDescent="0.25">
      <c r="A85" s="65" t="s">
        <v>35</v>
      </c>
      <c r="B85" s="66">
        <v>343</v>
      </c>
      <c r="C85" s="67" t="s">
        <v>100</v>
      </c>
      <c r="D85" s="80">
        <v>35014</v>
      </c>
      <c r="E85" s="80">
        <v>8928.5470299792232</v>
      </c>
      <c r="F85" s="87">
        <v>1.0040470049701613</v>
      </c>
      <c r="G85" s="71">
        <v>671000</v>
      </c>
      <c r="H85" s="71">
        <v>568000</v>
      </c>
      <c r="I85" s="69">
        <f t="shared" si="17"/>
        <v>671000</v>
      </c>
      <c r="J85" s="69">
        <f t="shared" si="18"/>
        <v>568000</v>
      </c>
      <c r="K85" s="72">
        <f t="shared" si="31"/>
        <v>16.222082595533216</v>
      </c>
      <c r="L85" s="152">
        <f t="shared" si="20"/>
        <v>1239000</v>
      </c>
      <c r="M85" s="68">
        <f t="shared" si="21"/>
        <v>671000</v>
      </c>
      <c r="N85" s="72">
        <f t="shared" si="32"/>
        <v>28.953305157874318</v>
      </c>
      <c r="O85" s="69">
        <f t="shared" si="33"/>
        <v>1013771.0267978114</v>
      </c>
      <c r="P85" s="72">
        <f t="shared" si="34"/>
        <v>12.041735624884113</v>
      </c>
      <c r="Q85" s="69">
        <f t="shared" si="35"/>
        <v>107515.20284935406</v>
      </c>
      <c r="R85" s="69">
        <f t="shared" si="36"/>
        <v>1121286.2296471654</v>
      </c>
      <c r="S85" s="72">
        <f t="shared" si="37"/>
        <v>32.023939842553418</v>
      </c>
      <c r="T85" s="69">
        <f t="shared" si="38"/>
        <v>1792286.2296471654</v>
      </c>
      <c r="U85" s="126">
        <f t="shared" si="39"/>
        <v>0.44655870028019806</v>
      </c>
      <c r="V85" s="70">
        <f t="shared" si="40"/>
        <v>0.97409547473092495</v>
      </c>
      <c r="W85" s="70">
        <f t="shared" si="41"/>
        <v>0</v>
      </c>
      <c r="X85" s="70">
        <f t="shared" si="42"/>
        <v>-0.94881560187298397</v>
      </c>
      <c r="Y85" s="72">
        <f t="shared" si="43"/>
        <v>16.632174781039311</v>
      </c>
      <c r="Z85" s="70">
        <f t="shared" si="44"/>
        <v>2.5279872857940866E-2</v>
      </c>
      <c r="AA85" s="69">
        <f t="shared" si="45"/>
        <v>582358.96778331045</v>
      </c>
      <c r="AB85" s="69">
        <f t="shared" si="24"/>
        <v>671000</v>
      </c>
      <c r="AC85" s="69">
        <f t="shared" si="25"/>
        <v>1253358.9677833105</v>
      </c>
      <c r="AD85" s="126">
        <f t="shared" si="46"/>
        <v>1.1589158824302226E-2</v>
      </c>
      <c r="AE85" s="70">
        <f t="shared" si="47"/>
        <v>0.92542107476291857</v>
      </c>
      <c r="AF85" s="70">
        <f t="shared" si="27"/>
        <v>0</v>
      </c>
      <c r="AG85" s="70">
        <f t="shared" si="28"/>
        <v>-0.90407804933125768</v>
      </c>
      <c r="AH85" s="72">
        <f t="shared" si="48"/>
        <v>16.987155710374861</v>
      </c>
      <c r="AI85" s="70">
        <f t="shared" si="49"/>
        <v>4.7162447258917828E-2</v>
      </c>
      <c r="AJ85" s="69">
        <f t="shared" si="50"/>
        <v>594788.27004306542</v>
      </c>
      <c r="AK85" s="69">
        <f t="shared" si="29"/>
        <v>671000</v>
      </c>
      <c r="AL85" s="69">
        <f t="shared" si="30"/>
        <v>1265788.2700430653</v>
      </c>
      <c r="AM85" s="126">
        <f t="shared" si="51"/>
        <v>2.1620879776485413E-2</v>
      </c>
      <c r="AN85" s="95"/>
      <c r="AO85" s="95"/>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row>
    <row r="86" spans="1:97" customFormat="1" x14ac:dyDescent="0.25">
      <c r="A86" s="65" t="s">
        <v>35</v>
      </c>
      <c r="B86" s="66">
        <v>342</v>
      </c>
      <c r="C86" s="67" t="s">
        <v>101</v>
      </c>
      <c r="D86" s="80">
        <v>23587</v>
      </c>
      <c r="E86" s="80">
        <v>7576.1726496993306</v>
      </c>
      <c r="F86" s="87">
        <v>1.0040470049701613</v>
      </c>
      <c r="G86" s="71">
        <v>902000</v>
      </c>
      <c r="H86" s="71">
        <v>655000</v>
      </c>
      <c r="I86" s="69">
        <f t="shared" si="17"/>
        <v>902000</v>
      </c>
      <c r="J86" s="69">
        <f t="shared" si="18"/>
        <v>655000</v>
      </c>
      <c r="K86" s="72">
        <f t="shared" si="31"/>
        <v>27.769534065374994</v>
      </c>
      <c r="L86" s="152">
        <f t="shared" si="20"/>
        <v>1557000</v>
      </c>
      <c r="M86" s="68">
        <f t="shared" si="21"/>
        <v>902000</v>
      </c>
      <c r="N86" s="72">
        <f t="shared" si="32"/>
        <v>28.953305157874318</v>
      </c>
      <c r="O86" s="69">
        <f t="shared" si="33"/>
        <v>682921.60875878157</v>
      </c>
      <c r="P86" s="72">
        <f t="shared" si="34"/>
        <v>12.041735624884113</v>
      </c>
      <c r="Q86" s="69">
        <f t="shared" si="35"/>
        <v>91230.268096157102</v>
      </c>
      <c r="R86" s="69">
        <f t="shared" si="36"/>
        <v>774151.87685493869</v>
      </c>
      <c r="S86" s="72">
        <f t="shared" si="37"/>
        <v>32.821125062743832</v>
      </c>
      <c r="T86" s="69">
        <f t="shared" si="38"/>
        <v>1676151.8768549389</v>
      </c>
      <c r="U86" s="126">
        <f t="shared" si="39"/>
        <v>7.6526574730211294E-2</v>
      </c>
      <c r="V86" s="70">
        <f t="shared" si="40"/>
        <v>0.18191126237395228</v>
      </c>
      <c r="W86" s="70">
        <f t="shared" si="41"/>
        <v>0</v>
      </c>
      <c r="X86" s="70">
        <f t="shared" si="42"/>
        <v>-0.15663138951601135</v>
      </c>
      <c r="Y86" s="72">
        <f t="shared" si="43"/>
        <v>28.471544355871934</v>
      </c>
      <c r="Z86" s="70">
        <f t="shared" si="44"/>
        <v>2.5279872857940866E-2</v>
      </c>
      <c r="AA86" s="69">
        <f t="shared" si="45"/>
        <v>671558.31672195136</v>
      </c>
      <c r="AB86" s="69">
        <f t="shared" si="24"/>
        <v>902000</v>
      </c>
      <c r="AC86" s="69">
        <f t="shared" si="25"/>
        <v>1573558.3167219514</v>
      </c>
      <c r="AD86" s="126">
        <f t="shared" si="46"/>
        <v>1.0634757046853682E-2</v>
      </c>
      <c r="AE86" s="70">
        <f t="shared" si="47"/>
        <v>0.15276939854422911</v>
      </c>
      <c r="AF86" s="70">
        <f t="shared" si="27"/>
        <v>0</v>
      </c>
      <c r="AG86" s="70">
        <f t="shared" si="28"/>
        <v>-0.13142637311256819</v>
      </c>
      <c r="AH86" s="72">
        <f t="shared" si="48"/>
        <v>29.079213251137972</v>
      </c>
      <c r="AI86" s="70">
        <f t="shared" si="49"/>
        <v>4.716244725891805E-2</v>
      </c>
      <c r="AJ86" s="69">
        <f t="shared" si="50"/>
        <v>685891.40295459132</v>
      </c>
      <c r="AK86" s="69">
        <f t="shared" si="29"/>
        <v>902000</v>
      </c>
      <c r="AL86" s="69">
        <f t="shared" si="30"/>
        <v>1587891.4029545914</v>
      </c>
      <c r="AM86" s="126">
        <f t="shared" si="51"/>
        <v>1.9840335873212211E-2</v>
      </c>
      <c r="AN86" s="95"/>
      <c r="AO86" s="95"/>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row>
    <row r="87" spans="1:97" customFormat="1" x14ac:dyDescent="0.25">
      <c r="A87" s="65" t="s">
        <v>35</v>
      </c>
      <c r="B87" s="66">
        <v>356</v>
      </c>
      <c r="C87" s="67" t="s">
        <v>102</v>
      </c>
      <c r="D87" s="80">
        <v>37576</v>
      </c>
      <c r="E87" s="80">
        <v>8513.7701021348021</v>
      </c>
      <c r="F87" s="87">
        <v>1.0197153733560675</v>
      </c>
      <c r="G87" s="71">
        <v>612000</v>
      </c>
      <c r="H87" s="71">
        <v>1373999.9999999998</v>
      </c>
      <c r="I87" s="69">
        <f t="shared" si="17"/>
        <v>612000</v>
      </c>
      <c r="J87" s="69">
        <f t="shared" si="18"/>
        <v>1373999.9999999998</v>
      </c>
      <c r="K87" s="72">
        <f t="shared" si="31"/>
        <v>36.565893123270165</v>
      </c>
      <c r="L87" s="152">
        <f t="shared" si="20"/>
        <v>1985999.9999999998</v>
      </c>
      <c r="M87" s="68">
        <f t="shared" si="21"/>
        <v>612000</v>
      </c>
      <c r="N87" s="72">
        <f t="shared" si="32"/>
        <v>29.405127681080405</v>
      </c>
      <c r="O87" s="69">
        <f t="shared" si="33"/>
        <v>1104927.0777442772</v>
      </c>
      <c r="P87" s="72">
        <f t="shared" si="34"/>
        <v>12.229649486329258</v>
      </c>
      <c r="Q87" s="69">
        <f t="shared" si="35"/>
        <v>104120.42415629828</v>
      </c>
      <c r="R87" s="69">
        <f t="shared" si="36"/>
        <v>1209047.5019005756</v>
      </c>
      <c r="S87" s="72">
        <f t="shared" si="37"/>
        <v>32.176056576021281</v>
      </c>
      <c r="T87" s="69">
        <f t="shared" si="38"/>
        <v>1821047.5019005756</v>
      </c>
      <c r="U87" s="126">
        <f t="shared" si="39"/>
        <v>-8.3057652618038325E-2</v>
      </c>
      <c r="V87" s="70">
        <f t="shared" si="40"/>
        <v>-0.12005276426450073</v>
      </c>
      <c r="W87" s="70">
        <f t="shared" si="41"/>
        <v>9.5052764264500739E-2</v>
      </c>
      <c r="X87" s="70">
        <f t="shared" si="42"/>
        <v>0</v>
      </c>
      <c r="Y87" s="72">
        <f t="shared" si="43"/>
        <v>35.651745795188411</v>
      </c>
      <c r="Z87" s="70">
        <f t="shared" si="44"/>
        <v>-2.5000000000000022E-2</v>
      </c>
      <c r="AA87" s="69">
        <f t="shared" si="45"/>
        <v>1339649.9999999998</v>
      </c>
      <c r="AB87" s="69">
        <f t="shared" si="24"/>
        <v>612000</v>
      </c>
      <c r="AC87" s="69">
        <f t="shared" si="25"/>
        <v>1951649.9999999998</v>
      </c>
      <c r="AD87" s="126">
        <f t="shared" si="46"/>
        <v>-1.7296072507552829E-2</v>
      </c>
      <c r="AE87" s="70">
        <f t="shared" si="47"/>
        <v>-9.7490014630257193E-2</v>
      </c>
      <c r="AF87" s="70">
        <f t="shared" si="27"/>
        <v>7.2490014630257199E-2</v>
      </c>
      <c r="AG87" s="70">
        <f t="shared" si="28"/>
        <v>0</v>
      </c>
      <c r="AH87" s="72">
        <f t="shared" si="48"/>
        <v>34.760452150308701</v>
      </c>
      <c r="AI87" s="70">
        <f t="shared" si="49"/>
        <v>-4.9374999999999947E-2</v>
      </c>
      <c r="AJ87" s="69">
        <f t="shared" si="50"/>
        <v>1306158.7499999998</v>
      </c>
      <c r="AK87" s="69">
        <f t="shared" si="29"/>
        <v>612000</v>
      </c>
      <c r="AL87" s="69">
        <f t="shared" si="30"/>
        <v>1918158.7499999998</v>
      </c>
      <c r="AM87" s="126">
        <f t="shared" si="51"/>
        <v>-3.4159743202416881E-2</v>
      </c>
      <c r="AN87" s="95"/>
      <c r="AO87" s="95"/>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row>
    <row r="88" spans="1:97" customFormat="1" x14ac:dyDescent="0.25">
      <c r="A88" s="65" t="s">
        <v>35</v>
      </c>
      <c r="B88" s="66">
        <v>357</v>
      </c>
      <c r="C88" s="67" t="s">
        <v>103</v>
      </c>
      <c r="D88" s="80">
        <v>33389</v>
      </c>
      <c r="E88" s="80">
        <v>10995.950599333435</v>
      </c>
      <c r="F88" s="87">
        <v>1.0197153733560675</v>
      </c>
      <c r="G88" s="71">
        <v>0</v>
      </c>
      <c r="H88" s="71">
        <v>860430</v>
      </c>
      <c r="I88" s="69">
        <f t="shared" si="17"/>
        <v>0</v>
      </c>
      <c r="J88" s="69">
        <f t="shared" si="18"/>
        <v>860430</v>
      </c>
      <c r="K88" s="72">
        <f t="shared" si="31"/>
        <v>25.76986432657462</v>
      </c>
      <c r="L88" s="152">
        <f t="shared" si="20"/>
        <v>860430</v>
      </c>
      <c r="M88" s="68">
        <f t="shared" si="21"/>
        <v>0</v>
      </c>
      <c r="N88" s="72">
        <f t="shared" si="32"/>
        <v>29.405127681080405</v>
      </c>
      <c r="O88" s="69">
        <f t="shared" si="33"/>
        <v>981807.8081435936</v>
      </c>
      <c r="P88" s="72">
        <f t="shared" si="34"/>
        <v>12.229649486329258</v>
      </c>
      <c r="Q88" s="69">
        <f t="shared" si="35"/>
        <v>134476.62159884005</v>
      </c>
      <c r="R88" s="69">
        <f t="shared" si="36"/>
        <v>1116284.4297424336</v>
      </c>
      <c r="S88" s="72">
        <f t="shared" si="37"/>
        <v>33.432700282800731</v>
      </c>
      <c r="T88" s="69">
        <f t="shared" si="38"/>
        <v>1116284.4297424336</v>
      </c>
      <c r="U88" s="126">
        <f t="shared" si="39"/>
        <v>0.29735647262698128</v>
      </c>
      <c r="V88" s="70">
        <f t="shared" si="40"/>
        <v>0.29735647262698151</v>
      </c>
      <c r="W88" s="70">
        <f t="shared" si="41"/>
        <v>0</v>
      </c>
      <c r="X88" s="70">
        <f t="shared" si="42"/>
        <v>-0.27207659976904058</v>
      </c>
      <c r="Y88" s="72">
        <f t="shared" si="43"/>
        <v>26.421323220316811</v>
      </c>
      <c r="Z88" s="70">
        <f t="shared" si="44"/>
        <v>2.5279872857940866E-2</v>
      </c>
      <c r="AA88" s="69">
        <f t="shared" si="45"/>
        <v>882181.56100315799</v>
      </c>
      <c r="AB88" s="69">
        <f t="shared" si="24"/>
        <v>0</v>
      </c>
      <c r="AC88" s="69">
        <f t="shared" si="25"/>
        <v>882181.56100315799</v>
      </c>
      <c r="AD88" s="126">
        <f t="shared" si="46"/>
        <v>2.5279872857940866E-2</v>
      </c>
      <c r="AE88" s="70">
        <f t="shared" si="47"/>
        <v>0.26536812725157111</v>
      </c>
      <c r="AF88" s="70">
        <f t="shared" si="27"/>
        <v>0</v>
      </c>
      <c r="AG88" s="70">
        <f t="shared" si="28"/>
        <v>-0.24402510181991019</v>
      </c>
      <c r="AH88" s="72">
        <f t="shared" si="48"/>
        <v>26.985234193746162</v>
      </c>
      <c r="AI88" s="70">
        <f t="shared" si="49"/>
        <v>4.7162447258917828E-2</v>
      </c>
      <c r="AJ88" s="69">
        <f t="shared" si="50"/>
        <v>901009.98449499067</v>
      </c>
      <c r="AK88" s="69">
        <f t="shared" si="29"/>
        <v>0</v>
      </c>
      <c r="AL88" s="69">
        <f t="shared" si="30"/>
        <v>901009.98449499067</v>
      </c>
      <c r="AM88" s="126">
        <f t="shared" si="51"/>
        <v>4.7162447258917828E-2</v>
      </c>
      <c r="AN88" s="95"/>
      <c r="AO88" s="95"/>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row>
    <row r="89" spans="1:97" customFormat="1" x14ac:dyDescent="0.25">
      <c r="A89" s="65" t="s">
        <v>35</v>
      </c>
      <c r="B89" s="66">
        <v>358</v>
      </c>
      <c r="C89" s="67" t="s">
        <v>104</v>
      </c>
      <c r="D89" s="80">
        <v>35328</v>
      </c>
      <c r="E89" s="80">
        <v>6236.4674816301031</v>
      </c>
      <c r="F89" s="87">
        <v>1.0197153733560675</v>
      </c>
      <c r="G89" s="71">
        <v>77000</v>
      </c>
      <c r="H89" s="71">
        <v>1491000</v>
      </c>
      <c r="I89" s="69">
        <f t="shared" si="17"/>
        <v>77000</v>
      </c>
      <c r="J89" s="69">
        <f t="shared" si="18"/>
        <v>1491000</v>
      </c>
      <c r="K89" s="72">
        <f t="shared" ref="K89:K120" si="52">$J89/$D89</f>
        <v>42.204483695652172</v>
      </c>
      <c r="L89" s="152">
        <f t="shared" si="20"/>
        <v>1568000</v>
      </c>
      <c r="M89" s="68">
        <f t="shared" si="21"/>
        <v>77000</v>
      </c>
      <c r="N89" s="72">
        <f t="shared" ref="N89:N120" si="53">$F89*$N$17</f>
        <v>29.405127681080405</v>
      </c>
      <c r="O89" s="69">
        <f t="shared" ref="O89:O120" si="54">$D89*$N89</f>
        <v>1038824.3507172086</v>
      </c>
      <c r="P89" s="72">
        <f t="shared" ref="P89:P120" si="55">$F89*$P$17</f>
        <v>12.229649486329258</v>
      </c>
      <c r="Q89" s="69">
        <f t="shared" ref="Q89:Q120" si="56">$P89*$E89</f>
        <v>76269.811333226709</v>
      </c>
      <c r="R89" s="69">
        <f t="shared" ref="R89:R120" si="57">$Q89+$O89</f>
        <v>1115094.1620504353</v>
      </c>
      <c r="S89" s="72">
        <f t="shared" ref="S89:S120" si="58">$R89/$D89</f>
        <v>31.564033119634153</v>
      </c>
      <c r="T89" s="69">
        <f t="shared" ref="T89:T120" si="59">M89+(D89*S89)</f>
        <v>1192094.1620504353</v>
      </c>
      <c r="U89" s="126">
        <f t="shared" ref="U89:U120" si="60">$T89/($G89+$H89)-1</f>
        <v>-0.23973586603926322</v>
      </c>
      <c r="V89" s="70">
        <f t="shared" ref="V89:V120" si="61">$S89/$K89-1</f>
        <v>-0.25211659151546917</v>
      </c>
      <c r="W89" s="70">
        <f t="shared" ref="W89:W120" si="62">IF($V89&lt;$W$17,($W$17-$V89),0)</f>
        <v>0.22711659151546917</v>
      </c>
      <c r="X89" s="70">
        <f t="shared" ref="X89:X120" si="63">IF($V89&gt;$X$17,($X$17-$V89),0)</f>
        <v>0</v>
      </c>
      <c r="Y89" s="72">
        <f t="shared" ref="Y89:Y120" si="64">$S89+(($K89*$W89)+($K89*$X89))</f>
        <v>41.149371603260867</v>
      </c>
      <c r="Z89" s="70">
        <f t="shared" ref="Z89:Z120" si="65">$Y89/$K89-1</f>
        <v>-2.5000000000000022E-2</v>
      </c>
      <c r="AA89" s="69">
        <f t="shared" ref="AA89:AA120" si="66">$Y89*$D89</f>
        <v>1453725</v>
      </c>
      <c r="AB89" s="69">
        <f t="shared" si="24"/>
        <v>77000</v>
      </c>
      <c r="AC89" s="69">
        <f t="shared" si="25"/>
        <v>1530725</v>
      </c>
      <c r="AD89" s="126">
        <f t="shared" ref="AD89:AD120" si="67">$AC89/($G89+$H89)-1</f>
        <v>-2.3772321428571441E-2</v>
      </c>
      <c r="AE89" s="70">
        <f t="shared" ref="AE89:AE120" si="68">$S89/$Y89-1</f>
        <v>-0.23294009386201964</v>
      </c>
      <c r="AF89" s="70">
        <f t="shared" si="27"/>
        <v>0.20794009386201964</v>
      </c>
      <c r="AG89" s="70">
        <f t="shared" si="28"/>
        <v>0</v>
      </c>
      <c r="AH89" s="72">
        <f t="shared" ref="AH89:AH120" si="69">$S89+(($Y89*$AF89)+($Y89*$AG89))</f>
        <v>40.120637313179344</v>
      </c>
      <c r="AI89" s="70">
        <f t="shared" ref="AI89:AI120" si="70">$AH89/$K89-1</f>
        <v>-4.9375000000000058E-2</v>
      </c>
      <c r="AJ89" s="69">
        <f t="shared" ref="AJ89:AJ120" si="71">$AH89*$D89</f>
        <v>1417381.8749999998</v>
      </c>
      <c r="AK89" s="69">
        <f t="shared" si="29"/>
        <v>77000</v>
      </c>
      <c r="AL89" s="69">
        <f t="shared" si="30"/>
        <v>1494381.8749999998</v>
      </c>
      <c r="AM89" s="126">
        <f t="shared" ref="AM89:AM120" si="72">$AL89/($G89+$H89)-1</f>
        <v>-4.6950334821428741E-2</v>
      </c>
      <c r="AN89" s="95"/>
      <c r="AO89" s="95"/>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row>
    <row r="90" spans="1:97" customFormat="1" x14ac:dyDescent="0.25">
      <c r="A90" s="65" t="s">
        <v>35</v>
      </c>
      <c r="B90" s="66">
        <v>877</v>
      </c>
      <c r="C90" s="67" t="s">
        <v>105</v>
      </c>
      <c r="D90" s="80">
        <v>29461</v>
      </c>
      <c r="E90" s="80">
        <v>5695.7228260680349</v>
      </c>
      <c r="F90" s="87">
        <v>1.0131034419296032</v>
      </c>
      <c r="G90" s="71">
        <v>0</v>
      </c>
      <c r="H90" s="71">
        <v>835101</v>
      </c>
      <c r="I90" s="69">
        <f t="shared" ref="I90:I153" si="73">$G90</f>
        <v>0</v>
      </c>
      <c r="J90" s="69">
        <f t="shared" ref="J90:J153" si="74">$H90</f>
        <v>835101</v>
      </c>
      <c r="K90" s="72">
        <f t="shared" si="52"/>
        <v>28.345982824751367</v>
      </c>
      <c r="L90" s="152">
        <f t="shared" ref="L90:L153" si="75">$G90+$H90</f>
        <v>835101</v>
      </c>
      <c r="M90" s="68">
        <f t="shared" ref="M90:M153" si="76">$I90</f>
        <v>0</v>
      </c>
      <c r="N90" s="72">
        <f t="shared" si="53"/>
        <v>29.214462037613792</v>
      </c>
      <c r="O90" s="69">
        <f t="shared" si="54"/>
        <v>860687.26609013998</v>
      </c>
      <c r="P90" s="72">
        <f t="shared" si="55"/>
        <v>12.150351276371735</v>
      </c>
      <c r="Q90" s="69">
        <f t="shared" si="56"/>
        <v>69205.033109575379</v>
      </c>
      <c r="R90" s="69">
        <f t="shared" si="57"/>
        <v>929892.29919971537</v>
      </c>
      <c r="S90" s="72">
        <f t="shared" si="58"/>
        <v>31.563500872330042</v>
      </c>
      <c r="T90" s="69">
        <f t="shared" si="59"/>
        <v>929892.29919971537</v>
      </c>
      <c r="U90" s="126">
        <f t="shared" si="60"/>
        <v>0.11350878420659938</v>
      </c>
      <c r="V90" s="70">
        <f t="shared" si="61"/>
        <v>0.11350878420659938</v>
      </c>
      <c r="W90" s="70">
        <f t="shared" si="62"/>
        <v>0</v>
      </c>
      <c r="X90" s="70">
        <f t="shared" si="63"/>
        <v>-8.8228911348658456E-2</v>
      </c>
      <c r="Y90" s="72">
        <f t="shared" si="64"/>
        <v>29.062565666594459</v>
      </c>
      <c r="Z90" s="70">
        <f t="shared" si="65"/>
        <v>2.5279872857940866E-2</v>
      </c>
      <c r="AA90" s="69">
        <f t="shared" si="66"/>
        <v>856212.24710353941</v>
      </c>
      <c r="AB90" s="69">
        <f t="shared" ref="AB90:AB153" si="77">$I90</f>
        <v>0</v>
      </c>
      <c r="AC90" s="69">
        <f t="shared" ref="AC90:AC153" si="78">SUM($AA90:$AB90)</f>
        <v>856212.24710353941</v>
      </c>
      <c r="AD90" s="126">
        <f t="shared" si="67"/>
        <v>2.5279872857941088E-2</v>
      </c>
      <c r="AE90" s="70">
        <f t="shared" si="68"/>
        <v>8.6053490060935989E-2</v>
      </c>
      <c r="AF90" s="70">
        <f t="shared" ref="AF90:AF153" si="79">IF($AE90&lt;$AF$17,($AF$17-$AE90),0)</f>
        <v>0</v>
      </c>
      <c r="AG90" s="70">
        <f t="shared" ref="AG90:AG153" si="80">IF($AE90&gt;$AG$17,($AG$17-$AE90),0)</f>
        <v>-6.4710464629275086E-2</v>
      </c>
      <c r="AH90" s="72">
        <f t="shared" si="69"/>
        <v>29.682848744725899</v>
      </c>
      <c r="AI90" s="70">
        <f t="shared" si="70"/>
        <v>4.716244725891805E-2</v>
      </c>
      <c r="AJ90" s="69">
        <f t="shared" si="71"/>
        <v>874486.40686836967</v>
      </c>
      <c r="AK90" s="69">
        <f t="shared" ref="AK90:AK153" si="81">$I90</f>
        <v>0</v>
      </c>
      <c r="AL90" s="69">
        <f t="shared" ref="AL90:AL153" si="82">SUM($AJ90:$AK90)</f>
        <v>874486.40686836967</v>
      </c>
      <c r="AM90" s="126">
        <f t="shared" si="72"/>
        <v>4.716244725891805E-2</v>
      </c>
      <c r="AN90" s="95"/>
      <c r="AO90" s="95"/>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row>
    <row r="91" spans="1:97" customFormat="1" x14ac:dyDescent="0.25">
      <c r="A91" s="65" t="s">
        <v>35</v>
      </c>
      <c r="B91" s="66">
        <v>359</v>
      </c>
      <c r="C91" s="67" t="s">
        <v>106</v>
      </c>
      <c r="D91" s="80">
        <v>43433</v>
      </c>
      <c r="E91" s="80">
        <v>11794.979573247987</v>
      </c>
      <c r="F91" s="87">
        <v>1.0197153733560675</v>
      </c>
      <c r="G91" s="71">
        <v>0</v>
      </c>
      <c r="H91" s="71">
        <v>610000</v>
      </c>
      <c r="I91" s="69">
        <f t="shared" si="73"/>
        <v>0</v>
      </c>
      <c r="J91" s="69">
        <f t="shared" si="74"/>
        <v>610000</v>
      </c>
      <c r="K91" s="72">
        <f t="shared" si="52"/>
        <v>14.044620449888333</v>
      </c>
      <c r="L91" s="152">
        <f t="shared" si="75"/>
        <v>610000</v>
      </c>
      <c r="M91" s="68">
        <f t="shared" si="76"/>
        <v>0</v>
      </c>
      <c r="N91" s="72">
        <f t="shared" si="53"/>
        <v>29.405127681080405</v>
      </c>
      <c r="O91" s="69">
        <f t="shared" si="54"/>
        <v>1277152.9105723652</v>
      </c>
      <c r="P91" s="72">
        <f t="shared" si="55"/>
        <v>12.229649486329258</v>
      </c>
      <c r="Q91" s="69">
        <f t="shared" si="56"/>
        <v>144248.46587923635</v>
      </c>
      <c r="R91" s="69">
        <f t="shared" si="57"/>
        <v>1421401.3764516015</v>
      </c>
      <c r="S91" s="72">
        <f t="shared" si="58"/>
        <v>32.726299736412443</v>
      </c>
      <c r="T91" s="69">
        <f t="shared" si="59"/>
        <v>1421401.3764516017</v>
      </c>
      <c r="U91" s="126">
        <f t="shared" si="60"/>
        <v>1.330166190904265</v>
      </c>
      <c r="V91" s="70">
        <f t="shared" si="61"/>
        <v>1.330166190904265</v>
      </c>
      <c r="W91" s="70">
        <f t="shared" si="62"/>
        <v>0</v>
      </c>
      <c r="X91" s="70">
        <f t="shared" si="63"/>
        <v>-1.3048863180463242</v>
      </c>
      <c r="Y91" s="72">
        <f t="shared" si="64"/>
        <v>14.399666669199547</v>
      </c>
      <c r="Z91" s="70">
        <f t="shared" si="65"/>
        <v>2.5279872857940866E-2</v>
      </c>
      <c r="AA91" s="69">
        <f t="shared" si="66"/>
        <v>625420.72244334396</v>
      </c>
      <c r="AB91" s="69">
        <f t="shared" si="77"/>
        <v>0</v>
      </c>
      <c r="AC91" s="69">
        <f t="shared" si="78"/>
        <v>625420.72244334396</v>
      </c>
      <c r="AD91" s="126">
        <f t="shared" si="67"/>
        <v>2.5279872857940866E-2</v>
      </c>
      <c r="AE91" s="70">
        <f t="shared" si="68"/>
        <v>1.2727123125990834</v>
      </c>
      <c r="AF91" s="70">
        <f t="shared" si="79"/>
        <v>0</v>
      </c>
      <c r="AG91" s="70">
        <f t="shared" si="80"/>
        <v>-1.2513692871674225</v>
      </c>
      <c r="AH91" s="72">
        <f t="shared" si="69"/>
        <v>14.706999121127712</v>
      </c>
      <c r="AI91" s="70">
        <f t="shared" si="70"/>
        <v>4.716244725891805E-2</v>
      </c>
      <c r="AJ91" s="69">
        <f t="shared" si="71"/>
        <v>638769.09282793989</v>
      </c>
      <c r="AK91" s="69">
        <f t="shared" si="81"/>
        <v>0</v>
      </c>
      <c r="AL91" s="69">
        <f t="shared" si="82"/>
        <v>638769.09282793989</v>
      </c>
      <c r="AM91" s="126">
        <f t="shared" si="72"/>
        <v>4.7162447258917828E-2</v>
      </c>
      <c r="AN91" s="95"/>
      <c r="AO91" s="95"/>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row>
    <row r="92" spans="1:97" customFormat="1" x14ac:dyDescent="0.25">
      <c r="A92" s="65" t="s">
        <v>35</v>
      </c>
      <c r="B92" s="66">
        <v>344</v>
      </c>
      <c r="C92" s="67" t="s">
        <v>107</v>
      </c>
      <c r="D92" s="80">
        <v>43249</v>
      </c>
      <c r="E92" s="80">
        <v>13850.004379574371</v>
      </c>
      <c r="F92" s="87">
        <v>1.0040470049701613</v>
      </c>
      <c r="G92" s="71">
        <v>1041600.0000000001</v>
      </c>
      <c r="H92" s="71">
        <v>1281499.9999999998</v>
      </c>
      <c r="I92" s="69">
        <f t="shared" si="73"/>
        <v>1041600.0000000001</v>
      </c>
      <c r="J92" s="69">
        <f t="shared" si="74"/>
        <v>1281499.9999999998</v>
      </c>
      <c r="K92" s="72">
        <f t="shared" si="52"/>
        <v>29.630742907350452</v>
      </c>
      <c r="L92" s="152">
        <f t="shared" si="75"/>
        <v>2323100</v>
      </c>
      <c r="M92" s="68">
        <f t="shared" si="76"/>
        <v>1041600.0000000001</v>
      </c>
      <c r="N92" s="72">
        <f t="shared" si="53"/>
        <v>28.953305157874318</v>
      </c>
      <c r="O92" s="69">
        <f t="shared" si="54"/>
        <v>1252201.4947729064</v>
      </c>
      <c r="P92" s="72">
        <f t="shared" si="55"/>
        <v>12.041735624884113</v>
      </c>
      <c r="Q92" s="69">
        <f t="shared" si="56"/>
        <v>166778.0911423217</v>
      </c>
      <c r="R92" s="69">
        <f t="shared" si="57"/>
        <v>1418979.5859152281</v>
      </c>
      <c r="S92" s="72">
        <f t="shared" si="58"/>
        <v>32.809535154922152</v>
      </c>
      <c r="T92" s="69">
        <f t="shared" si="59"/>
        <v>2460579.5859152284</v>
      </c>
      <c r="U92" s="126">
        <f t="shared" si="60"/>
        <v>5.9179366327419602E-2</v>
      </c>
      <c r="V92" s="70">
        <f t="shared" si="61"/>
        <v>0.10728020750310452</v>
      </c>
      <c r="W92" s="70">
        <f t="shared" si="62"/>
        <v>0</v>
      </c>
      <c r="X92" s="70">
        <f t="shared" si="63"/>
        <v>-8.2000334645163597E-2</v>
      </c>
      <c r="Y92" s="72">
        <f t="shared" si="64"/>
        <v>30.379804320734607</v>
      </c>
      <c r="Z92" s="70">
        <f t="shared" si="65"/>
        <v>2.5279872857940866E-2</v>
      </c>
      <c r="AA92" s="69">
        <f t="shared" si="66"/>
        <v>1313896.1570674509</v>
      </c>
      <c r="AB92" s="69">
        <f t="shared" si="77"/>
        <v>1041600.0000000001</v>
      </c>
      <c r="AC92" s="69">
        <f t="shared" si="78"/>
        <v>2355496.1570674512</v>
      </c>
      <c r="AD92" s="126">
        <f t="shared" si="67"/>
        <v>1.3945227096315849E-2</v>
      </c>
      <c r="AE92" s="70">
        <f t="shared" si="68"/>
        <v>7.9978488621443189E-2</v>
      </c>
      <c r="AF92" s="70">
        <f t="shared" si="79"/>
        <v>0</v>
      </c>
      <c r="AG92" s="70">
        <f t="shared" si="80"/>
        <v>-5.8635463189782286E-2</v>
      </c>
      <c r="AH92" s="72">
        <f t="shared" si="69"/>
        <v>31.02820125696093</v>
      </c>
      <c r="AI92" s="70">
        <f t="shared" si="70"/>
        <v>4.716244725891805E-2</v>
      </c>
      <c r="AJ92" s="69">
        <f t="shared" si="71"/>
        <v>1341938.6761623032</v>
      </c>
      <c r="AK92" s="69">
        <f t="shared" si="81"/>
        <v>1041600.0000000001</v>
      </c>
      <c r="AL92" s="69">
        <f t="shared" si="82"/>
        <v>2383538.6761623034</v>
      </c>
      <c r="AM92" s="126">
        <f t="shared" si="72"/>
        <v>2.6016390238174703E-2</v>
      </c>
      <c r="AN92" s="95"/>
      <c r="AO92" s="95"/>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row>
    <row r="93" spans="1:97" customFormat="1" x14ac:dyDescent="0.25">
      <c r="A93" s="65" t="s">
        <v>36</v>
      </c>
      <c r="B93" s="66">
        <v>301</v>
      </c>
      <c r="C93" s="67" t="s">
        <v>108</v>
      </c>
      <c r="D93" s="80">
        <v>37460</v>
      </c>
      <c r="E93" s="80">
        <v>13343.015141227432</v>
      </c>
      <c r="F93" s="87">
        <v>1.1081296382371495</v>
      </c>
      <c r="G93" s="71">
        <v>1156948.3500000001</v>
      </c>
      <c r="H93" s="71">
        <v>1361300</v>
      </c>
      <c r="I93" s="69">
        <f t="shared" si="73"/>
        <v>1156948.3500000001</v>
      </c>
      <c r="J93" s="69">
        <f t="shared" si="74"/>
        <v>1361300</v>
      </c>
      <c r="K93" s="72">
        <f t="shared" si="52"/>
        <v>36.340096102509342</v>
      </c>
      <c r="L93" s="152">
        <f t="shared" si="75"/>
        <v>2518248.35</v>
      </c>
      <c r="M93" s="68">
        <f t="shared" si="76"/>
        <v>1156948.3500000001</v>
      </c>
      <c r="N93" s="72">
        <f t="shared" si="53"/>
        <v>31.954694761843893</v>
      </c>
      <c r="O93" s="69">
        <f t="shared" si="54"/>
        <v>1197022.8657786723</v>
      </c>
      <c r="P93" s="72">
        <f t="shared" si="55"/>
        <v>13.290019367317155</v>
      </c>
      <c r="Q93" s="69">
        <f t="shared" si="56"/>
        <v>177328.92964531863</v>
      </c>
      <c r="R93" s="69">
        <f t="shared" si="57"/>
        <v>1374351.7954239908</v>
      </c>
      <c r="S93" s="72">
        <f t="shared" si="58"/>
        <v>36.688515627976265</v>
      </c>
      <c r="T93" s="69">
        <f t="shared" si="59"/>
        <v>2531300.1454239907</v>
      </c>
      <c r="U93" s="126">
        <f t="shared" si="60"/>
        <v>5.18288651871468E-3</v>
      </c>
      <c r="V93" s="70">
        <f t="shared" si="61"/>
        <v>9.587743645038449E-3</v>
      </c>
      <c r="W93" s="70">
        <f t="shared" si="62"/>
        <v>0</v>
      </c>
      <c r="X93" s="70">
        <f t="shared" si="63"/>
        <v>0</v>
      </c>
      <c r="Y93" s="72">
        <f t="shared" si="64"/>
        <v>36.688515627976265</v>
      </c>
      <c r="Z93" s="70">
        <f t="shared" si="65"/>
        <v>9.587743645038449E-3</v>
      </c>
      <c r="AA93" s="69">
        <f t="shared" si="66"/>
        <v>1374351.7954239908</v>
      </c>
      <c r="AB93" s="69">
        <f t="shared" si="77"/>
        <v>1156948.3500000001</v>
      </c>
      <c r="AC93" s="69">
        <f t="shared" si="78"/>
        <v>2531300.1454239907</v>
      </c>
      <c r="AD93" s="126">
        <f t="shared" si="67"/>
        <v>5.18288651871468E-3</v>
      </c>
      <c r="AE93" s="70">
        <f t="shared" si="68"/>
        <v>0</v>
      </c>
      <c r="AF93" s="70">
        <f t="shared" si="79"/>
        <v>0</v>
      </c>
      <c r="AG93" s="70">
        <f t="shared" si="80"/>
        <v>0</v>
      </c>
      <c r="AH93" s="72">
        <f t="shared" si="69"/>
        <v>36.688515627976265</v>
      </c>
      <c r="AI93" s="70">
        <f t="shared" si="70"/>
        <v>9.587743645038449E-3</v>
      </c>
      <c r="AJ93" s="69">
        <f t="shared" si="71"/>
        <v>1374351.7954239908</v>
      </c>
      <c r="AK93" s="69">
        <f t="shared" si="81"/>
        <v>1156948.3500000001</v>
      </c>
      <c r="AL93" s="69">
        <f t="shared" si="82"/>
        <v>2531300.1454239907</v>
      </c>
      <c r="AM93" s="126">
        <f t="shared" si="72"/>
        <v>5.18288651871468E-3</v>
      </c>
      <c r="AN93" s="95"/>
      <c r="AO93" s="95"/>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row>
    <row r="94" spans="1:97" customFormat="1" x14ac:dyDescent="0.25">
      <c r="A94" s="65" t="s">
        <v>36</v>
      </c>
      <c r="B94" s="66">
        <v>302</v>
      </c>
      <c r="C94" s="67" t="s">
        <v>109</v>
      </c>
      <c r="D94" s="80">
        <v>49034</v>
      </c>
      <c r="E94" s="80">
        <v>13839.529579731519</v>
      </c>
      <c r="F94" s="87">
        <v>1.1670575084131261</v>
      </c>
      <c r="G94" s="71">
        <v>463688</v>
      </c>
      <c r="H94" s="71">
        <v>1585897</v>
      </c>
      <c r="I94" s="69">
        <f t="shared" si="73"/>
        <v>463688</v>
      </c>
      <c r="J94" s="69">
        <f t="shared" si="74"/>
        <v>1585897</v>
      </c>
      <c r="K94" s="72">
        <f t="shared" si="52"/>
        <v>32.342802953052981</v>
      </c>
      <c r="L94" s="152">
        <f t="shared" si="75"/>
        <v>2049585</v>
      </c>
      <c r="M94" s="68">
        <f t="shared" si="76"/>
        <v>463688</v>
      </c>
      <c r="N94" s="72">
        <f t="shared" si="53"/>
        <v>33.653974376307119</v>
      </c>
      <c r="O94" s="69">
        <f t="shared" si="54"/>
        <v>1650188.9795678433</v>
      </c>
      <c r="P94" s="72">
        <f t="shared" si="55"/>
        <v>13.996753046202729</v>
      </c>
      <c r="Q94" s="69">
        <f t="shared" si="56"/>
        <v>193708.47780311992</v>
      </c>
      <c r="R94" s="69">
        <f t="shared" si="57"/>
        <v>1843897.4573709632</v>
      </c>
      <c r="S94" s="72">
        <f t="shared" si="58"/>
        <v>37.604467458721771</v>
      </c>
      <c r="T94" s="69">
        <f t="shared" si="59"/>
        <v>2307585.4573709634</v>
      </c>
      <c r="U94" s="126">
        <f t="shared" si="60"/>
        <v>0.12587936454012083</v>
      </c>
      <c r="V94" s="70">
        <f t="shared" si="61"/>
        <v>0.16268424580597829</v>
      </c>
      <c r="W94" s="70">
        <f t="shared" si="62"/>
        <v>0</v>
      </c>
      <c r="X94" s="70">
        <f t="shared" si="63"/>
        <v>-0.13740437294803737</v>
      </c>
      <c r="Y94" s="72">
        <f t="shared" si="64"/>
        <v>33.160424899575595</v>
      </c>
      <c r="Z94" s="70">
        <f t="shared" si="65"/>
        <v>2.5279872857940866E-2</v>
      </c>
      <c r="AA94" s="69">
        <f t="shared" si="66"/>
        <v>1625988.2745257898</v>
      </c>
      <c r="AB94" s="69">
        <f t="shared" si="77"/>
        <v>463688</v>
      </c>
      <c r="AC94" s="69">
        <f t="shared" si="78"/>
        <v>2089676.2745257898</v>
      </c>
      <c r="AD94" s="126">
        <f t="shared" si="67"/>
        <v>1.9560679125671721E-2</v>
      </c>
      <c r="AE94" s="70">
        <f t="shared" si="68"/>
        <v>0.13401645402930451</v>
      </c>
      <c r="AF94" s="70">
        <f t="shared" si="79"/>
        <v>0</v>
      </c>
      <c r="AG94" s="70">
        <f t="shared" si="80"/>
        <v>-0.11267342859764361</v>
      </c>
      <c r="AH94" s="72">
        <f t="shared" si="69"/>
        <v>33.86816869153192</v>
      </c>
      <c r="AI94" s="70">
        <f t="shared" si="70"/>
        <v>4.716244725891805E-2</v>
      </c>
      <c r="AJ94" s="69">
        <f t="shared" si="71"/>
        <v>1660691.7836205761</v>
      </c>
      <c r="AK94" s="69">
        <f t="shared" si="81"/>
        <v>463688</v>
      </c>
      <c r="AL94" s="69">
        <f t="shared" si="82"/>
        <v>2124379.7836205764</v>
      </c>
      <c r="AM94" s="126">
        <f t="shared" si="72"/>
        <v>3.6492647838746173E-2</v>
      </c>
      <c r="AN94" s="95"/>
      <c r="AO94" s="95"/>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row>
    <row r="95" spans="1:97" customFormat="1" x14ac:dyDescent="0.25">
      <c r="A95" s="65" t="s">
        <v>36</v>
      </c>
      <c r="B95" s="66">
        <v>303</v>
      </c>
      <c r="C95" s="67" t="s">
        <v>110</v>
      </c>
      <c r="D95" s="80">
        <v>38504</v>
      </c>
      <c r="E95" s="80">
        <v>8784.050304777209</v>
      </c>
      <c r="F95" s="87">
        <v>1.1081296382371495</v>
      </c>
      <c r="G95" s="71">
        <v>868000</v>
      </c>
      <c r="H95" s="71">
        <v>1110000</v>
      </c>
      <c r="I95" s="69">
        <f t="shared" si="73"/>
        <v>868000</v>
      </c>
      <c r="J95" s="69">
        <f t="shared" si="74"/>
        <v>1110000</v>
      </c>
      <c r="K95" s="72">
        <f t="shared" si="52"/>
        <v>28.82817369623935</v>
      </c>
      <c r="L95" s="152">
        <f t="shared" si="75"/>
        <v>1978000</v>
      </c>
      <c r="M95" s="68">
        <f t="shared" si="76"/>
        <v>868000</v>
      </c>
      <c r="N95" s="72">
        <f t="shared" si="53"/>
        <v>31.954694761843893</v>
      </c>
      <c r="O95" s="69">
        <f t="shared" si="54"/>
        <v>1230383.5671100372</v>
      </c>
      <c r="P95" s="72">
        <f t="shared" si="55"/>
        <v>13.290019367317155</v>
      </c>
      <c r="Q95" s="69">
        <f t="shared" si="56"/>
        <v>116740.19867397727</v>
      </c>
      <c r="R95" s="69">
        <f t="shared" si="57"/>
        <v>1347123.7657840145</v>
      </c>
      <c r="S95" s="72">
        <f t="shared" si="58"/>
        <v>34.986592712030294</v>
      </c>
      <c r="T95" s="69">
        <f t="shared" si="59"/>
        <v>2215123.7657840145</v>
      </c>
      <c r="U95" s="126">
        <f t="shared" si="60"/>
        <v>0.11988056915268674</v>
      </c>
      <c r="V95" s="70">
        <f t="shared" si="61"/>
        <v>0.21362501421983282</v>
      </c>
      <c r="W95" s="70">
        <f t="shared" si="62"/>
        <v>0</v>
      </c>
      <c r="X95" s="70">
        <f t="shared" si="63"/>
        <v>-0.1883451413618919</v>
      </c>
      <c r="Y95" s="72">
        <f t="shared" si="64"/>
        <v>29.556946262006921</v>
      </c>
      <c r="Z95" s="70">
        <f t="shared" si="65"/>
        <v>2.5279872857941088E-2</v>
      </c>
      <c r="AA95" s="69">
        <f t="shared" si="66"/>
        <v>1138060.6588723145</v>
      </c>
      <c r="AB95" s="69">
        <f t="shared" si="77"/>
        <v>868000</v>
      </c>
      <c r="AC95" s="69">
        <f t="shared" si="78"/>
        <v>2006060.6588723145</v>
      </c>
      <c r="AD95" s="126">
        <f t="shared" si="67"/>
        <v>1.4186379611887956E-2</v>
      </c>
      <c r="AE95" s="70">
        <f t="shared" si="68"/>
        <v>0.18370119842193389</v>
      </c>
      <c r="AF95" s="70">
        <f t="shared" si="79"/>
        <v>0</v>
      </c>
      <c r="AG95" s="70">
        <f t="shared" si="80"/>
        <v>-0.16235817299027297</v>
      </c>
      <c r="AH95" s="72">
        <f t="shared" si="69"/>
        <v>30.187780917759174</v>
      </c>
      <c r="AI95" s="70">
        <f t="shared" si="70"/>
        <v>4.7162447258918272E-2</v>
      </c>
      <c r="AJ95" s="69">
        <f t="shared" si="71"/>
        <v>1162350.3164573992</v>
      </c>
      <c r="AK95" s="69">
        <f t="shared" si="81"/>
        <v>868000</v>
      </c>
      <c r="AL95" s="69">
        <f t="shared" si="82"/>
        <v>2030350.3164573992</v>
      </c>
      <c r="AM95" s="126">
        <f t="shared" si="72"/>
        <v>2.6466287389989462E-2</v>
      </c>
      <c r="AN95" s="95"/>
      <c r="AO95" s="95"/>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row>
    <row r="96" spans="1:97" customFormat="1" x14ac:dyDescent="0.25">
      <c r="A96" s="65" t="s">
        <v>36</v>
      </c>
      <c r="B96" s="66">
        <v>304</v>
      </c>
      <c r="C96" s="67" t="s">
        <v>111</v>
      </c>
      <c r="D96" s="80">
        <v>41916</v>
      </c>
      <c r="E96" s="80">
        <v>12176.767315284978</v>
      </c>
      <c r="F96" s="87">
        <v>1.1670575084131261</v>
      </c>
      <c r="G96" s="71">
        <v>804573</v>
      </c>
      <c r="H96" s="71">
        <v>1524758</v>
      </c>
      <c r="I96" s="69">
        <f t="shared" si="73"/>
        <v>804573</v>
      </c>
      <c r="J96" s="69">
        <f t="shared" si="74"/>
        <v>1524758</v>
      </c>
      <c r="K96" s="72">
        <f t="shared" si="52"/>
        <v>36.376514934631167</v>
      </c>
      <c r="L96" s="152">
        <f t="shared" si="75"/>
        <v>2329331</v>
      </c>
      <c r="M96" s="68">
        <f t="shared" si="76"/>
        <v>804573</v>
      </c>
      <c r="N96" s="72">
        <f t="shared" si="53"/>
        <v>33.653974376307119</v>
      </c>
      <c r="O96" s="69">
        <f t="shared" si="54"/>
        <v>1410639.9899572891</v>
      </c>
      <c r="P96" s="72">
        <f t="shared" si="55"/>
        <v>13.996753046202729</v>
      </c>
      <c r="Q96" s="69">
        <f t="shared" si="56"/>
        <v>170435.20501311685</v>
      </c>
      <c r="R96" s="69">
        <f t="shared" si="57"/>
        <v>1581075.1949704059</v>
      </c>
      <c r="S96" s="72">
        <f t="shared" si="58"/>
        <v>37.720087674644667</v>
      </c>
      <c r="T96" s="69">
        <f t="shared" si="59"/>
        <v>2385648.1949704057</v>
      </c>
      <c r="U96" s="126">
        <f t="shared" si="60"/>
        <v>2.4177411870792698E-2</v>
      </c>
      <c r="V96" s="70">
        <f t="shared" si="61"/>
        <v>3.6935169364847198E-2</v>
      </c>
      <c r="W96" s="70">
        <f t="shared" si="62"/>
        <v>0</v>
      </c>
      <c r="X96" s="70">
        <f t="shared" si="63"/>
        <v>-1.1655296506906269E-2</v>
      </c>
      <c r="Y96" s="72">
        <f t="shared" si="64"/>
        <v>37.296108607193638</v>
      </c>
      <c r="Z96" s="70">
        <f t="shared" si="65"/>
        <v>2.5279872857941088E-2</v>
      </c>
      <c r="AA96" s="69">
        <f t="shared" si="66"/>
        <v>1563303.6883791285</v>
      </c>
      <c r="AB96" s="69">
        <f t="shared" si="77"/>
        <v>804573</v>
      </c>
      <c r="AC96" s="69">
        <f t="shared" si="78"/>
        <v>2367876.6883791285</v>
      </c>
      <c r="AD96" s="126">
        <f t="shared" si="67"/>
        <v>1.6547965222258432E-2</v>
      </c>
      <c r="AE96" s="70">
        <f t="shared" si="68"/>
        <v>1.1367917010228101E-2</v>
      </c>
      <c r="AF96" s="70">
        <f t="shared" si="79"/>
        <v>0</v>
      </c>
      <c r="AG96" s="70">
        <f t="shared" si="80"/>
        <v>0</v>
      </c>
      <c r="AH96" s="72">
        <f t="shared" si="69"/>
        <v>37.720087674644667</v>
      </c>
      <c r="AI96" s="70">
        <f t="shared" si="70"/>
        <v>3.6935169364847198E-2</v>
      </c>
      <c r="AJ96" s="69">
        <f t="shared" si="71"/>
        <v>1581075.1949704059</v>
      </c>
      <c r="AK96" s="69">
        <f t="shared" si="81"/>
        <v>804573</v>
      </c>
      <c r="AL96" s="69">
        <f t="shared" si="82"/>
        <v>2385648.1949704057</v>
      </c>
      <c r="AM96" s="126">
        <f t="shared" si="72"/>
        <v>2.4177411870792698E-2</v>
      </c>
      <c r="AN96" s="95"/>
      <c r="AO96" s="95"/>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row>
    <row r="97" spans="1:97" customFormat="1" x14ac:dyDescent="0.25">
      <c r="A97" s="65" t="s">
        <v>36</v>
      </c>
      <c r="B97" s="66">
        <v>305</v>
      </c>
      <c r="C97" s="67" t="s">
        <v>112</v>
      </c>
      <c r="D97" s="80">
        <v>43332</v>
      </c>
      <c r="E97" s="80">
        <v>8661.1743971695341</v>
      </c>
      <c r="F97" s="87">
        <v>1.1081296382371495</v>
      </c>
      <c r="G97" s="71">
        <v>0</v>
      </c>
      <c r="H97" s="71">
        <v>1976000</v>
      </c>
      <c r="I97" s="69">
        <f t="shared" si="73"/>
        <v>0</v>
      </c>
      <c r="J97" s="69">
        <f t="shared" si="74"/>
        <v>1976000</v>
      </c>
      <c r="K97" s="72">
        <f t="shared" si="52"/>
        <v>45.601403120096002</v>
      </c>
      <c r="L97" s="152">
        <f t="shared" si="75"/>
        <v>1976000</v>
      </c>
      <c r="M97" s="68">
        <f t="shared" si="76"/>
        <v>0</v>
      </c>
      <c r="N97" s="72">
        <f t="shared" si="53"/>
        <v>31.954694761843893</v>
      </c>
      <c r="O97" s="69">
        <f t="shared" si="54"/>
        <v>1384660.8334202196</v>
      </c>
      <c r="P97" s="72">
        <f t="shared" si="55"/>
        <v>13.290019367317155</v>
      </c>
      <c r="Q97" s="69">
        <f t="shared" si="56"/>
        <v>115107.17548209459</v>
      </c>
      <c r="R97" s="69">
        <f t="shared" si="57"/>
        <v>1499768.0089023141</v>
      </c>
      <c r="S97" s="72">
        <f t="shared" si="58"/>
        <v>34.611095931466679</v>
      </c>
      <c r="T97" s="69">
        <f t="shared" si="59"/>
        <v>1499768.0089023141</v>
      </c>
      <c r="U97" s="126">
        <f t="shared" si="60"/>
        <v>-0.24100809266077217</v>
      </c>
      <c r="V97" s="70">
        <f t="shared" si="61"/>
        <v>-0.24100809266077217</v>
      </c>
      <c r="W97" s="70">
        <f t="shared" si="62"/>
        <v>0.21600809266077217</v>
      </c>
      <c r="X97" s="70">
        <f t="shared" si="63"/>
        <v>0</v>
      </c>
      <c r="Y97" s="72">
        <f t="shared" si="64"/>
        <v>44.461368042093603</v>
      </c>
      <c r="Z97" s="70">
        <f t="shared" si="65"/>
        <v>-2.4999999999999911E-2</v>
      </c>
      <c r="AA97" s="69">
        <f t="shared" si="66"/>
        <v>1926600</v>
      </c>
      <c r="AB97" s="69">
        <f t="shared" si="77"/>
        <v>0</v>
      </c>
      <c r="AC97" s="69">
        <f t="shared" si="78"/>
        <v>1926600</v>
      </c>
      <c r="AD97" s="126">
        <f t="shared" si="67"/>
        <v>-2.5000000000000022E-2</v>
      </c>
      <c r="AE97" s="70">
        <f t="shared" si="68"/>
        <v>-0.22154676170335608</v>
      </c>
      <c r="AF97" s="70">
        <f t="shared" si="79"/>
        <v>0.19654676170335608</v>
      </c>
      <c r="AG97" s="70">
        <f t="shared" si="80"/>
        <v>0</v>
      </c>
      <c r="AH97" s="72">
        <f t="shared" si="69"/>
        <v>43.34983384104126</v>
      </c>
      <c r="AI97" s="70">
        <f t="shared" si="70"/>
        <v>-4.9375000000000058E-2</v>
      </c>
      <c r="AJ97" s="69">
        <f t="shared" si="71"/>
        <v>1878434.9999999998</v>
      </c>
      <c r="AK97" s="69">
        <f t="shared" si="81"/>
        <v>0</v>
      </c>
      <c r="AL97" s="69">
        <f t="shared" si="82"/>
        <v>1878434.9999999998</v>
      </c>
      <c r="AM97" s="126">
        <f t="shared" si="72"/>
        <v>-4.9375000000000169E-2</v>
      </c>
      <c r="AN97" s="95"/>
      <c r="AO97" s="95"/>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row>
    <row r="98" spans="1:97" customFormat="1" x14ac:dyDescent="0.25">
      <c r="A98" s="65" t="s">
        <v>36</v>
      </c>
      <c r="B98" s="66">
        <v>306</v>
      </c>
      <c r="C98" s="67" t="s">
        <v>113</v>
      </c>
      <c r="D98" s="80">
        <v>50537</v>
      </c>
      <c r="E98" s="80">
        <v>16431.479542563982</v>
      </c>
      <c r="F98" s="87">
        <v>1.1081296382371495</v>
      </c>
      <c r="G98" s="71">
        <v>3213000</v>
      </c>
      <c r="H98" s="71">
        <v>3025466.2438972592</v>
      </c>
      <c r="I98" s="69">
        <f t="shared" si="73"/>
        <v>3213000</v>
      </c>
      <c r="J98" s="69">
        <f t="shared" si="74"/>
        <v>3025466.2438972592</v>
      </c>
      <c r="K98" s="72">
        <f t="shared" si="52"/>
        <v>59.86636016972237</v>
      </c>
      <c r="L98" s="152">
        <f t="shared" si="75"/>
        <v>6238466.2438972592</v>
      </c>
      <c r="M98" s="68">
        <f t="shared" si="76"/>
        <v>3213000</v>
      </c>
      <c r="N98" s="72">
        <f t="shared" si="53"/>
        <v>31.954694761843893</v>
      </c>
      <c r="O98" s="69">
        <f t="shared" si="54"/>
        <v>1614894.4091793047</v>
      </c>
      <c r="P98" s="72">
        <f t="shared" si="55"/>
        <v>13.290019367317155</v>
      </c>
      <c r="Q98" s="69">
        <f t="shared" si="56"/>
        <v>218374.68135435096</v>
      </c>
      <c r="R98" s="69">
        <f t="shared" si="57"/>
        <v>1833269.0905336556</v>
      </c>
      <c r="S98" s="72">
        <f t="shared" si="58"/>
        <v>36.275779934180015</v>
      </c>
      <c r="T98" s="69">
        <f t="shared" si="59"/>
        <v>5046269.0905336551</v>
      </c>
      <c r="U98" s="126">
        <f t="shared" si="60"/>
        <v>-0.19110420843101672</v>
      </c>
      <c r="V98" s="70">
        <f t="shared" si="61"/>
        <v>-0.39405402581119964</v>
      </c>
      <c r="W98" s="70">
        <f t="shared" si="62"/>
        <v>0.36905402581119962</v>
      </c>
      <c r="X98" s="70">
        <f t="shared" si="63"/>
        <v>0</v>
      </c>
      <c r="Y98" s="72">
        <f t="shared" si="64"/>
        <v>58.369701165479306</v>
      </c>
      <c r="Z98" s="70">
        <f t="shared" si="65"/>
        <v>-2.5000000000000022E-2</v>
      </c>
      <c r="AA98" s="69">
        <f t="shared" si="66"/>
        <v>2949829.5877998276</v>
      </c>
      <c r="AB98" s="69">
        <f t="shared" si="77"/>
        <v>3213000</v>
      </c>
      <c r="AC98" s="69">
        <f t="shared" si="78"/>
        <v>6162829.5877998276</v>
      </c>
      <c r="AD98" s="126">
        <f t="shared" si="67"/>
        <v>-1.2124239058185604E-2</v>
      </c>
      <c r="AE98" s="70">
        <f t="shared" si="68"/>
        <v>-0.3785169495499483</v>
      </c>
      <c r="AF98" s="70">
        <f t="shared" si="79"/>
        <v>0.35351694954994828</v>
      </c>
      <c r="AG98" s="70">
        <f t="shared" si="80"/>
        <v>0</v>
      </c>
      <c r="AH98" s="72">
        <f t="shared" si="69"/>
        <v>56.910458636342319</v>
      </c>
      <c r="AI98" s="70">
        <f t="shared" si="70"/>
        <v>-4.9375000000000169E-2</v>
      </c>
      <c r="AJ98" s="69">
        <f t="shared" si="71"/>
        <v>2876083.8481048318</v>
      </c>
      <c r="AK98" s="69">
        <f t="shared" si="81"/>
        <v>3213000</v>
      </c>
      <c r="AL98" s="69">
        <f t="shared" si="82"/>
        <v>6089083.8481048318</v>
      </c>
      <c r="AM98" s="126">
        <f t="shared" si="72"/>
        <v>-2.3945372139916543E-2</v>
      </c>
      <c r="AN98" s="95"/>
      <c r="AO98" s="95"/>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row>
    <row r="99" spans="1:97" customFormat="1" x14ac:dyDescent="0.25">
      <c r="A99" s="65" t="s">
        <v>36</v>
      </c>
      <c r="B99" s="66">
        <v>307</v>
      </c>
      <c r="C99" s="67" t="s">
        <v>114</v>
      </c>
      <c r="D99" s="80">
        <v>45651</v>
      </c>
      <c r="E99" s="80">
        <v>13018.283477739264</v>
      </c>
      <c r="F99" s="87">
        <v>1.1670575084131261</v>
      </c>
      <c r="G99" s="71">
        <v>1170000</v>
      </c>
      <c r="H99" s="71">
        <v>2145999.9999999995</v>
      </c>
      <c r="I99" s="69">
        <f t="shared" si="73"/>
        <v>1170000</v>
      </c>
      <c r="J99" s="69">
        <f t="shared" si="74"/>
        <v>2145999.9999999995</v>
      </c>
      <c r="K99" s="72">
        <f t="shared" si="52"/>
        <v>47.008827846049364</v>
      </c>
      <c r="L99" s="152">
        <f t="shared" si="75"/>
        <v>3315999.9999999995</v>
      </c>
      <c r="M99" s="68">
        <f t="shared" si="76"/>
        <v>1170000</v>
      </c>
      <c r="N99" s="72">
        <f t="shared" si="53"/>
        <v>33.653974376307119</v>
      </c>
      <c r="O99" s="69">
        <f t="shared" si="54"/>
        <v>1536337.5842527964</v>
      </c>
      <c r="P99" s="72">
        <f t="shared" si="55"/>
        <v>13.996753046202729</v>
      </c>
      <c r="Q99" s="69">
        <f t="shared" si="56"/>
        <v>182213.6989233777</v>
      </c>
      <c r="R99" s="69">
        <f t="shared" si="57"/>
        <v>1718551.2831761742</v>
      </c>
      <c r="S99" s="72">
        <f t="shared" si="58"/>
        <v>37.645424704303828</v>
      </c>
      <c r="T99" s="69">
        <f t="shared" si="59"/>
        <v>2888551.2831761744</v>
      </c>
      <c r="U99" s="126">
        <f t="shared" si="60"/>
        <v>-0.1289049206344467</v>
      </c>
      <c r="V99" s="70">
        <f t="shared" si="61"/>
        <v>-0.19918393141837165</v>
      </c>
      <c r="W99" s="70">
        <f t="shared" si="62"/>
        <v>0.17418393141837166</v>
      </c>
      <c r="X99" s="70">
        <f t="shared" si="63"/>
        <v>0</v>
      </c>
      <c r="Y99" s="72">
        <f t="shared" si="64"/>
        <v>45.833607149898128</v>
      </c>
      <c r="Z99" s="70">
        <f t="shared" si="65"/>
        <v>-2.5000000000000022E-2</v>
      </c>
      <c r="AA99" s="69">
        <f t="shared" si="66"/>
        <v>2092349.9999999995</v>
      </c>
      <c r="AB99" s="69">
        <f t="shared" si="77"/>
        <v>1170000</v>
      </c>
      <c r="AC99" s="69">
        <f t="shared" si="78"/>
        <v>3262349.9999999995</v>
      </c>
      <c r="AD99" s="126">
        <f t="shared" si="67"/>
        <v>-1.6179131483715303E-2</v>
      </c>
      <c r="AE99" s="70">
        <f t="shared" si="68"/>
        <v>-0.17865018607012473</v>
      </c>
      <c r="AF99" s="70">
        <f t="shared" si="79"/>
        <v>0.15365018607012473</v>
      </c>
      <c r="AG99" s="70">
        <f t="shared" si="80"/>
        <v>0</v>
      </c>
      <c r="AH99" s="72">
        <f t="shared" si="69"/>
        <v>44.687766971150673</v>
      </c>
      <c r="AI99" s="70">
        <f t="shared" si="70"/>
        <v>-4.9375000000000058E-2</v>
      </c>
      <c r="AJ99" s="69">
        <f t="shared" si="71"/>
        <v>2040041.2499999993</v>
      </c>
      <c r="AK99" s="69">
        <f t="shared" si="81"/>
        <v>1170000</v>
      </c>
      <c r="AL99" s="69">
        <f t="shared" si="82"/>
        <v>3210041.2499999991</v>
      </c>
      <c r="AM99" s="126">
        <f t="shared" si="72"/>
        <v>-3.1953784680337938E-2</v>
      </c>
      <c r="AN99" s="95"/>
      <c r="AO99" s="95"/>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row>
    <row r="100" spans="1:97" customFormat="1" x14ac:dyDescent="0.25">
      <c r="A100" s="65" t="s">
        <v>36</v>
      </c>
      <c r="B100" s="66">
        <v>308</v>
      </c>
      <c r="C100" s="67" t="s">
        <v>115</v>
      </c>
      <c r="D100" s="80">
        <v>50493</v>
      </c>
      <c r="E100" s="80">
        <v>18600.263159343795</v>
      </c>
      <c r="F100" s="87">
        <v>1.1081296382371495</v>
      </c>
      <c r="G100" s="71">
        <v>912617.53142857132</v>
      </c>
      <c r="H100" s="71">
        <v>2101790</v>
      </c>
      <c r="I100" s="69">
        <f t="shared" si="73"/>
        <v>912617.53142857132</v>
      </c>
      <c r="J100" s="69">
        <f t="shared" si="74"/>
        <v>2101790</v>
      </c>
      <c r="K100" s="72">
        <f t="shared" si="52"/>
        <v>41.625373814192066</v>
      </c>
      <c r="L100" s="152">
        <f t="shared" si="75"/>
        <v>3014407.5314285713</v>
      </c>
      <c r="M100" s="68">
        <f t="shared" si="76"/>
        <v>912617.53142857132</v>
      </c>
      <c r="N100" s="72">
        <f t="shared" si="53"/>
        <v>31.954694761843893</v>
      </c>
      <c r="O100" s="69">
        <f t="shared" si="54"/>
        <v>1613488.4026097837</v>
      </c>
      <c r="P100" s="72">
        <f t="shared" si="55"/>
        <v>13.290019367317155</v>
      </c>
      <c r="Q100" s="69">
        <f t="shared" si="56"/>
        <v>247197.8576248748</v>
      </c>
      <c r="R100" s="69">
        <f t="shared" si="57"/>
        <v>1860686.2602346586</v>
      </c>
      <c r="S100" s="72">
        <f t="shared" si="58"/>
        <v>36.850380453422424</v>
      </c>
      <c r="T100" s="69">
        <f t="shared" si="59"/>
        <v>2773303.7916632295</v>
      </c>
      <c r="U100" s="126">
        <f t="shared" si="60"/>
        <v>-7.9983790264443577E-2</v>
      </c>
      <c r="V100" s="70">
        <f t="shared" si="61"/>
        <v>-0.1147135250264496</v>
      </c>
      <c r="W100" s="70">
        <f t="shared" si="62"/>
        <v>8.9713525026449609E-2</v>
      </c>
      <c r="X100" s="70">
        <f t="shared" si="63"/>
        <v>0</v>
      </c>
      <c r="Y100" s="72">
        <f t="shared" si="64"/>
        <v>40.584739468837263</v>
      </c>
      <c r="Z100" s="70">
        <f t="shared" si="65"/>
        <v>-2.5000000000000022E-2</v>
      </c>
      <c r="AA100" s="69">
        <f t="shared" si="66"/>
        <v>2049245.25</v>
      </c>
      <c r="AB100" s="69">
        <f t="shared" si="77"/>
        <v>912617.53142857132</v>
      </c>
      <c r="AC100" s="69">
        <f t="shared" si="78"/>
        <v>2961862.7814285713</v>
      </c>
      <c r="AD100" s="126">
        <f t="shared" si="67"/>
        <v>-1.7431203131017314E-2</v>
      </c>
      <c r="AE100" s="70">
        <f t="shared" si="68"/>
        <v>-9.2013871821999604E-2</v>
      </c>
      <c r="AF100" s="70">
        <f t="shared" si="79"/>
        <v>6.701387182199961E-2</v>
      </c>
      <c r="AG100" s="70">
        <f t="shared" si="80"/>
        <v>0</v>
      </c>
      <c r="AH100" s="72">
        <f t="shared" si="69"/>
        <v>39.570120982116336</v>
      </c>
      <c r="AI100" s="70">
        <f t="shared" si="70"/>
        <v>-4.9374999999999947E-2</v>
      </c>
      <c r="AJ100" s="69">
        <f t="shared" si="71"/>
        <v>1998014.1187500001</v>
      </c>
      <c r="AK100" s="69">
        <f t="shared" si="81"/>
        <v>912617.53142857132</v>
      </c>
      <c r="AL100" s="69">
        <f t="shared" si="82"/>
        <v>2910631.6501785712</v>
      </c>
      <c r="AM100" s="126">
        <f t="shared" si="72"/>
        <v>-3.4426626183759357E-2</v>
      </c>
      <c r="AN100" s="95"/>
      <c r="AO100" s="95"/>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row>
    <row r="101" spans="1:97" customFormat="1" x14ac:dyDescent="0.25">
      <c r="A101" s="65" t="s">
        <v>36</v>
      </c>
      <c r="B101" s="66">
        <v>203</v>
      </c>
      <c r="C101" s="67" t="s">
        <v>116</v>
      </c>
      <c r="D101" s="80">
        <v>36230</v>
      </c>
      <c r="E101" s="80">
        <v>13280.520078208976</v>
      </c>
      <c r="F101" s="87">
        <v>1.3033675099232167</v>
      </c>
      <c r="G101" s="71">
        <v>8249843.9207752682</v>
      </c>
      <c r="H101" s="71">
        <v>1307919.8488189231</v>
      </c>
      <c r="I101" s="69">
        <f t="shared" si="73"/>
        <v>8249843.9207752682</v>
      </c>
      <c r="J101" s="69">
        <f t="shared" si="74"/>
        <v>1307919.8488189231</v>
      </c>
      <c r="K101" s="72">
        <f t="shared" si="52"/>
        <v>36.100465051584962</v>
      </c>
      <c r="L101" s="152">
        <f t="shared" si="75"/>
        <v>9557763.7695941906</v>
      </c>
      <c r="M101" s="68">
        <f t="shared" si="76"/>
        <v>8249843.9207752682</v>
      </c>
      <c r="N101" s="72">
        <f t="shared" si="53"/>
        <v>37.584691813096093</v>
      </c>
      <c r="O101" s="69">
        <f t="shared" si="54"/>
        <v>1361693.3843884715</v>
      </c>
      <c r="P101" s="72">
        <f t="shared" si="55"/>
        <v>15.631546032075782</v>
      </c>
      <c r="Q101" s="69">
        <f t="shared" si="56"/>
        <v>207595.06093243026</v>
      </c>
      <c r="R101" s="69">
        <f t="shared" si="57"/>
        <v>1569288.4453209017</v>
      </c>
      <c r="S101" s="72">
        <f t="shared" si="58"/>
        <v>43.314613450756326</v>
      </c>
      <c r="T101" s="69">
        <f t="shared" si="59"/>
        <v>9819132.3660961706</v>
      </c>
      <c r="U101" s="126">
        <f t="shared" si="60"/>
        <v>2.7346208046432841E-2</v>
      </c>
      <c r="V101" s="70">
        <f t="shared" si="61"/>
        <v>0.19983533145245813</v>
      </c>
      <c r="W101" s="70">
        <f t="shared" si="62"/>
        <v>0</v>
      </c>
      <c r="X101" s="70">
        <f t="shared" si="63"/>
        <v>-0.17455545859451721</v>
      </c>
      <c r="Y101" s="72">
        <f t="shared" si="64"/>
        <v>37.013080218201573</v>
      </c>
      <c r="Z101" s="70">
        <f t="shared" si="65"/>
        <v>2.5279872857941088E-2</v>
      </c>
      <c r="AA101" s="69">
        <f t="shared" si="66"/>
        <v>1340983.896305443</v>
      </c>
      <c r="AB101" s="69">
        <f t="shared" si="77"/>
        <v>8249843.9207752682</v>
      </c>
      <c r="AC101" s="69">
        <f t="shared" si="78"/>
        <v>9590827.8170807119</v>
      </c>
      <c r="AD101" s="126">
        <f t="shared" si="67"/>
        <v>3.459391577735671E-3</v>
      </c>
      <c r="AE101" s="70">
        <f t="shared" si="68"/>
        <v>0.17025152177029312</v>
      </c>
      <c r="AF101" s="70">
        <f t="shared" si="79"/>
        <v>0</v>
      </c>
      <c r="AG101" s="70">
        <f t="shared" si="80"/>
        <v>-0.14890849633863221</v>
      </c>
      <c r="AH101" s="72">
        <f t="shared" si="69"/>
        <v>37.803051330602756</v>
      </c>
      <c r="AI101" s="70">
        <f t="shared" si="70"/>
        <v>4.716244725891805E-2</v>
      </c>
      <c r="AJ101" s="69">
        <f t="shared" si="71"/>
        <v>1369604.5497077378</v>
      </c>
      <c r="AK101" s="69">
        <f t="shared" si="81"/>
        <v>8249843.9207752682</v>
      </c>
      <c r="AL101" s="69">
        <f t="shared" si="82"/>
        <v>9619448.470483005</v>
      </c>
      <c r="AM101" s="126">
        <f t="shared" si="72"/>
        <v>6.4538842323189627E-3</v>
      </c>
      <c r="AN101" s="95"/>
      <c r="AO101" s="95"/>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row>
    <row r="102" spans="1:97" customFormat="1" x14ac:dyDescent="0.25">
      <c r="A102" s="65" t="s">
        <v>36</v>
      </c>
      <c r="B102" s="66">
        <v>310</v>
      </c>
      <c r="C102" s="67" t="s">
        <v>117</v>
      </c>
      <c r="D102" s="80">
        <v>32125</v>
      </c>
      <c r="E102" s="80">
        <v>6911.6089875482494</v>
      </c>
      <c r="F102" s="87">
        <v>1.1670575084131261</v>
      </c>
      <c r="G102" s="71">
        <v>0</v>
      </c>
      <c r="H102" s="71">
        <v>1171695.0000000002</v>
      </c>
      <c r="I102" s="69">
        <f t="shared" si="73"/>
        <v>0</v>
      </c>
      <c r="J102" s="69">
        <f t="shared" si="74"/>
        <v>1171695.0000000002</v>
      </c>
      <c r="K102" s="72">
        <f t="shared" si="52"/>
        <v>36.472996108949424</v>
      </c>
      <c r="L102" s="152">
        <f t="shared" si="75"/>
        <v>1171695.0000000002</v>
      </c>
      <c r="M102" s="68">
        <f t="shared" si="76"/>
        <v>0</v>
      </c>
      <c r="N102" s="72">
        <f t="shared" si="53"/>
        <v>33.653974376307119</v>
      </c>
      <c r="O102" s="69">
        <f t="shared" si="54"/>
        <v>1081133.9268388662</v>
      </c>
      <c r="P102" s="72">
        <f t="shared" si="55"/>
        <v>13.996753046202729</v>
      </c>
      <c r="Q102" s="69">
        <f t="shared" si="56"/>
        <v>96740.084150628114</v>
      </c>
      <c r="R102" s="69">
        <f t="shared" si="57"/>
        <v>1177874.0109894944</v>
      </c>
      <c r="S102" s="72">
        <f t="shared" si="58"/>
        <v>36.665338863486205</v>
      </c>
      <c r="T102" s="69">
        <f t="shared" si="59"/>
        <v>1177874.0109894944</v>
      </c>
      <c r="U102" s="126">
        <f t="shared" si="60"/>
        <v>5.2735660641158866E-3</v>
      </c>
      <c r="V102" s="70">
        <f t="shared" si="61"/>
        <v>5.2735660641156645E-3</v>
      </c>
      <c r="W102" s="70">
        <f t="shared" si="62"/>
        <v>0</v>
      </c>
      <c r="X102" s="70">
        <f t="shared" si="63"/>
        <v>0</v>
      </c>
      <c r="Y102" s="72">
        <f t="shared" si="64"/>
        <v>36.665338863486205</v>
      </c>
      <c r="Z102" s="70">
        <f t="shared" si="65"/>
        <v>5.2735660641156645E-3</v>
      </c>
      <c r="AA102" s="69">
        <f t="shared" si="66"/>
        <v>1177874.0109894944</v>
      </c>
      <c r="AB102" s="69">
        <f t="shared" si="77"/>
        <v>0</v>
      </c>
      <c r="AC102" s="69">
        <f t="shared" si="78"/>
        <v>1177874.0109894944</v>
      </c>
      <c r="AD102" s="126">
        <f t="shared" si="67"/>
        <v>5.2735660641158866E-3</v>
      </c>
      <c r="AE102" s="70">
        <f t="shared" si="68"/>
        <v>0</v>
      </c>
      <c r="AF102" s="70">
        <f t="shared" si="79"/>
        <v>0</v>
      </c>
      <c r="AG102" s="70">
        <f t="shared" si="80"/>
        <v>0</v>
      </c>
      <c r="AH102" s="72">
        <f t="shared" si="69"/>
        <v>36.665338863486205</v>
      </c>
      <c r="AI102" s="70">
        <f t="shared" si="70"/>
        <v>5.2735660641156645E-3</v>
      </c>
      <c r="AJ102" s="69">
        <f t="shared" si="71"/>
        <v>1177874.0109894944</v>
      </c>
      <c r="AK102" s="69">
        <f t="shared" si="81"/>
        <v>0</v>
      </c>
      <c r="AL102" s="69">
        <f t="shared" si="82"/>
        <v>1177874.0109894944</v>
      </c>
      <c r="AM102" s="126">
        <f t="shared" si="72"/>
        <v>5.2735660641158866E-3</v>
      </c>
      <c r="AN102" s="95"/>
      <c r="AO102" s="95"/>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row>
    <row r="103" spans="1:97" customFormat="1" x14ac:dyDescent="0.25">
      <c r="A103" s="65" t="s">
        <v>36</v>
      </c>
      <c r="B103" s="66">
        <v>311</v>
      </c>
      <c r="C103" s="67" t="s">
        <v>118</v>
      </c>
      <c r="D103" s="80">
        <v>36112</v>
      </c>
      <c r="E103" s="80">
        <v>8712.3877929930004</v>
      </c>
      <c r="F103" s="87">
        <v>1.1081296382371495</v>
      </c>
      <c r="G103" s="71">
        <v>287490</v>
      </c>
      <c r="H103" s="71">
        <v>1296505</v>
      </c>
      <c r="I103" s="69">
        <f t="shared" si="73"/>
        <v>287490</v>
      </c>
      <c r="J103" s="69">
        <f t="shared" si="74"/>
        <v>1296505</v>
      </c>
      <c r="K103" s="72">
        <f t="shared" si="52"/>
        <v>35.902331634913601</v>
      </c>
      <c r="L103" s="152">
        <f t="shared" si="75"/>
        <v>1583995</v>
      </c>
      <c r="M103" s="68">
        <f t="shared" si="76"/>
        <v>287490</v>
      </c>
      <c r="N103" s="72">
        <f t="shared" si="53"/>
        <v>31.954694761843893</v>
      </c>
      <c r="O103" s="69">
        <f t="shared" si="54"/>
        <v>1153947.9372397067</v>
      </c>
      <c r="P103" s="72">
        <f t="shared" si="55"/>
        <v>13.290019367317155</v>
      </c>
      <c r="Q103" s="69">
        <f t="shared" si="56"/>
        <v>115787.80250445455</v>
      </c>
      <c r="R103" s="69">
        <f t="shared" si="57"/>
        <v>1269735.7397441613</v>
      </c>
      <c r="S103" s="72">
        <f t="shared" si="58"/>
        <v>35.161047290212707</v>
      </c>
      <c r="T103" s="69">
        <f t="shared" si="59"/>
        <v>1557225.7397441613</v>
      </c>
      <c r="U103" s="126">
        <f t="shared" si="60"/>
        <v>-1.6899838860500616E-2</v>
      </c>
      <c r="V103" s="70">
        <f t="shared" si="61"/>
        <v>-2.0647247990434825E-2</v>
      </c>
      <c r="W103" s="70">
        <f t="shared" si="62"/>
        <v>0</v>
      </c>
      <c r="X103" s="70">
        <f t="shared" si="63"/>
        <v>0</v>
      </c>
      <c r="Y103" s="72">
        <f t="shared" si="64"/>
        <v>35.161047290212707</v>
      </c>
      <c r="Z103" s="70">
        <f t="shared" si="65"/>
        <v>-2.0647247990434825E-2</v>
      </c>
      <c r="AA103" s="69">
        <f t="shared" si="66"/>
        <v>1269735.7397441613</v>
      </c>
      <c r="AB103" s="69">
        <f t="shared" si="77"/>
        <v>287490</v>
      </c>
      <c r="AC103" s="69">
        <f t="shared" si="78"/>
        <v>1557225.7397441613</v>
      </c>
      <c r="AD103" s="126">
        <f t="shared" si="67"/>
        <v>-1.6899838860500616E-2</v>
      </c>
      <c r="AE103" s="70">
        <f t="shared" si="68"/>
        <v>0</v>
      </c>
      <c r="AF103" s="70">
        <f t="shared" si="79"/>
        <v>0</v>
      </c>
      <c r="AG103" s="70">
        <f t="shared" si="80"/>
        <v>0</v>
      </c>
      <c r="AH103" s="72">
        <f t="shared" si="69"/>
        <v>35.161047290212707</v>
      </c>
      <c r="AI103" s="70">
        <f t="shared" si="70"/>
        <v>-2.0647247990434825E-2</v>
      </c>
      <c r="AJ103" s="69">
        <f t="shared" si="71"/>
        <v>1269735.7397441613</v>
      </c>
      <c r="AK103" s="69">
        <f t="shared" si="81"/>
        <v>287490</v>
      </c>
      <c r="AL103" s="69">
        <f t="shared" si="82"/>
        <v>1557225.7397441613</v>
      </c>
      <c r="AM103" s="126">
        <f t="shared" si="72"/>
        <v>-1.6899838860500616E-2</v>
      </c>
      <c r="AN103" s="95"/>
      <c r="AO103" s="95"/>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row>
    <row r="104" spans="1:97" customFormat="1" x14ac:dyDescent="0.25">
      <c r="A104" s="65" t="s">
        <v>36</v>
      </c>
      <c r="B104" s="66">
        <v>312</v>
      </c>
      <c r="C104" s="67" t="s">
        <v>119</v>
      </c>
      <c r="D104" s="80">
        <v>43771</v>
      </c>
      <c r="E104" s="80">
        <v>11235.588267123423</v>
      </c>
      <c r="F104" s="87">
        <v>1.1670575084131261</v>
      </c>
      <c r="G104" s="71">
        <v>1323000</v>
      </c>
      <c r="H104" s="71">
        <v>1409000</v>
      </c>
      <c r="I104" s="69">
        <f t="shared" si="73"/>
        <v>1323000</v>
      </c>
      <c r="J104" s="69">
        <f t="shared" si="74"/>
        <v>1409000</v>
      </c>
      <c r="K104" s="72">
        <f t="shared" si="52"/>
        <v>32.19026295949373</v>
      </c>
      <c r="L104" s="152">
        <f t="shared" si="75"/>
        <v>2732000</v>
      </c>
      <c r="M104" s="68">
        <f t="shared" si="76"/>
        <v>1323000</v>
      </c>
      <c r="N104" s="72">
        <f t="shared" si="53"/>
        <v>33.653974376307119</v>
      </c>
      <c r="O104" s="69">
        <f t="shared" si="54"/>
        <v>1473068.1124253389</v>
      </c>
      <c r="P104" s="72">
        <f t="shared" si="55"/>
        <v>13.996753046202729</v>
      </c>
      <c r="Q104" s="69">
        <f t="shared" si="56"/>
        <v>157261.75430373941</v>
      </c>
      <c r="R104" s="69">
        <f t="shared" si="57"/>
        <v>1630329.8667290783</v>
      </c>
      <c r="S104" s="72">
        <f t="shared" si="58"/>
        <v>37.24680420207622</v>
      </c>
      <c r="T104" s="69">
        <f t="shared" si="59"/>
        <v>2953329.8667290779</v>
      </c>
      <c r="U104" s="126">
        <f t="shared" si="60"/>
        <v>8.1013860442561425E-2</v>
      </c>
      <c r="V104" s="70">
        <f t="shared" si="61"/>
        <v>0.15708294302986392</v>
      </c>
      <c r="W104" s="70">
        <f t="shared" si="62"/>
        <v>0</v>
      </c>
      <c r="X104" s="70">
        <f t="shared" si="63"/>
        <v>-0.131803070171923</v>
      </c>
      <c r="Y104" s="72">
        <f t="shared" si="64"/>
        <v>33.004028714373412</v>
      </c>
      <c r="Z104" s="70">
        <f t="shared" si="65"/>
        <v>2.5279872857940866E-2</v>
      </c>
      <c r="AA104" s="69">
        <f t="shared" si="66"/>
        <v>1444619.3408568385</v>
      </c>
      <c r="AB104" s="69">
        <f t="shared" si="77"/>
        <v>1323000</v>
      </c>
      <c r="AC104" s="69">
        <f t="shared" si="78"/>
        <v>2767619.3408568385</v>
      </c>
      <c r="AD104" s="126">
        <f t="shared" si="67"/>
        <v>1.3037826082298087E-2</v>
      </c>
      <c r="AE104" s="70">
        <f t="shared" si="68"/>
        <v>0.12855326010109369</v>
      </c>
      <c r="AF104" s="70">
        <f t="shared" si="79"/>
        <v>0</v>
      </c>
      <c r="AG104" s="70">
        <f t="shared" si="80"/>
        <v>-0.10721023466943279</v>
      </c>
      <c r="AH104" s="72">
        <f t="shared" si="69"/>
        <v>33.708434538571545</v>
      </c>
      <c r="AI104" s="70">
        <f t="shared" si="70"/>
        <v>4.7162447258917828E-2</v>
      </c>
      <c r="AJ104" s="69">
        <f t="shared" si="71"/>
        <v>1475451.8881878152</v>
      </c>
      <c r="AK104" s="69">
        <f t="shared" si="81"/>
        <v>1323000</v>
      </c>
      <c r="AL104" s="69">
        <f t="shared" si="82"/>
        <v>2798451.8881878154</v>
      </c>
      <c r="AM104" s="126">
        <f t="shared" si="72"/>
        <v>2.4323531547516541E-2</v>
      </c>
      <c r="AN104" s="95"/>
      <c r="AO104" s="95"/>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row>
    <row r="105" spans="1:97" customFormat="1" x14ac:dyDescent="0.25">
      <c r="A105" s="65" t="s">
        <v>36</v>
      </c>
      <c r="B105" s="66">
        <v>313</v>
      </c>
      <c r="C105" s="67" t="s">
        <v>120</v>
      </c>
      <c r="D105" s="80">
        <v>36532</v>
      </c>
      <c r="E105" s="80">
        <v>10354.747788641762</v>
      </c>
      <c r="F105" s="87">
        <v>1.1670575084131261</v>
      </c>
      <c r="G105" s="71">
        <v>0</v>
      </c>
      <c r="H105" s="71">
        <v>1297000</v>
      </c>
      <c r="I105" s="69">
        <f t="shared" si="73"/>
        <v>0</v>
      </c>
      <c r="J105" s="69">
        <f t="shared" si="74"/>
        <v>1297000</v>
      </c>
      <c r="K105" s="72">
        <f t="shared" si="52"/>
        <v>35.503120551844958</v>
      </c>
      <c r="L105" s="152">
        <f t="shared" si="75"/>
        <v>1297000</v>
      </c>
      <c r="M105" s="68">
        <f t="shared" si="76"/>
        <v>0</v>
      </c>
      <c r="N105" s="72">
        <f t="shared" si="53"/>
        <v>33.653974376307119</v>
      </c>
      <c r="O105" s="69">
        <f t="shared" si="54"/>
        <v>1229446.9919152516</v>
      </c>
      <c r="P105" s="72">
        <f t="shared" si="55"/>
        <v>13.996753046202729</v>
      </c>
      <c r="Q105" s="69">
        <f t="shared" si="56"/>
        <v>144932.84765333254</v>
      </c>
      <c r="R105" s="69">
        <f t="shared" si="57"/>
        <v>1374379.8395685842</v>
      </c>
      <c r="S105" s="72">
        <f t="shared" si="58"/>
        <v>37.621259158233443</v>
      </c>
      <c r="T105" s="69">
        <f t="shared" si="59"/>
        <v>1374379.8395685842</v>
      </c>
      <c r="U105" s="126">
        <f t="shared" si="60"/>
        <v>5.9660631895593008E-2</v>
      </c>
      <c r="V105" s="70">
        <f t="shared" si="61"/>
        <v>5.9660631895593008E-2</v>
      </c>
      <c r="W105" s="70">
        <f t="shared" si="62"/>
        <v>0</v>
      </c>
      <c r="X105" s="70">
        <f t="shared" si="63"/>
        <v>-3.438075903765208E-2</v>
      </c>
      <c r="Y105" s="72">
        <f t="shared" si="64"/>
        <v>36.400634925455748</v>
      </c>
      <c r="Z105" s="70">
        <f t="shared" si="65"/>
        <v>2.5279872857940866E-2</v>
      </c>
      <c r="AA105" s="69">
        <f t="shared" si="66"/>
        <v>1329787.9950967494</v>
      </c>
      <c r="AB105" s="69">
        <f t="shared" si="77"/>
        <v>0</v>
      </c>
      <c r="AC105" s="69">
        <f t="shared" si="78"/>
        <v>1329787.9950967494</v>
      </c>
      <c r="AD105" s="126">
        <f t="shared" si="67"/>
        <v>2.5279872857940866E-2</v>
      </c>
      <c r="AE105" s="70">
        <f t="shared" si="68"/>
        <v>3.3533047851428632E-2</v>
      </c>
      <c r="AF105" s="70">
        <f t="shared" si="79"/>
        <v>0</v>
      </c>
      <c r="AG105" s="70">
        <f t="shared" si="80"/>
        <v>-1.2190022419767726E-2</v>
      </c>
      <c r="AH105" s="72">
        <f t="shared" si="69"/>
        <v>37.17753460239836</v>
      </c>
      <c r="AI105" s="70">
        <f t="shared" si="70"/>
        <v>4.7162447258918272E-2</v>
      </c>
      <c r="AJ105" s="69">
        <f t="shared" si="71"/>
        <v>1358169.6940948169</v>
      </c>
      <c r="AK105" s="69">
        <f t="shared" si="81"/>
        <v>0</v>
      </c>
      <c r="AL105" s="69">
        <f t="shared" si="82"/>
        <v>1358169.6940948169</v>
      </c>
      <c r="AM105" s="126">
        <f t="shared" si="72"/>
        <v>4.7162447258918272E-2</v>
      </c>
      <c r="AN105" s="95"/>
      <c r="AO105" s="95"/>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row>
    <row r="106" spans="1:97" customFormat="1" x14ac:dyDescent="0.25">
      <c r="A106" s="65" t="s">
        <v>36</v>
      </c>
      <c r="B106" s="66">
        <v>314</v>
      </c>
      <c r="C106" s="67" t="s">
        <v>121</v>
      </c>
      <c r="D106" s="80">
        <v>21305</v>
      </c>
      <c r="E106" s="80">
        <v>3649.6605516790073</v>
      </c>
      <c r="F106" s="87">
        <v>1.1670575084131261</v>
      </c>
      <c r="G106" s="71">
        <v>305000</v>
      </c>
      <c r="H106" s="71">
        <v>751700</v>
      </c>
      <c r="I106" s="69">
        <f t="shared" si="73"/>
        <v>305000</v>
      </c>
      <c r="J106" s="69">
        <f t="shared" si="74"/>
        <v>751700</v>
      </c>
      <c r="K106" s="72">
        <f t="shared" si="52"/>
        <v>35.282797465383716</v>
      </c>
      <c r="L106" s="152">
        <f t="shared" si="75"/>
        <v>1056700</v>
      </c>
      <c r="M106" s="68">
        <f t="shared" si="76"/>
        <v>305000</v>
      </c>
      <c r="N106" s="72">
        <f t="shared" si="53"/>
        <v>33.653974376307119</v>
      </c>
      <c r="O106" s="69">
        <f t="shared" si="54"/>
        <v>716997.92408722313</v>
      </c>
      <c r="P106" s="72">
        <f t="shared" si="55"/>
        <v>13.996753046202729</v>
      </c>
      <c r="Q106" s="69">
        <f t="shared" si="56"/>
        <v>51083.397444319075</v>
      </c>
      <c r="R106" s="69">
        <f t="shared" si="57"/>
        <v>768081.32153154223</v>
      </c>
      <c r="S106" s="72">
        <f t="shared" si="58"/>
        <v>36.051693101691725</v>
      </c>
      <c r="T106" s="69">
        <f t="shared" si="59"/>
        <v>1073081.3215315421</v>
      </c>
      <c r="U106" s="126">
        <f t="shared" si="60"/>
        <v>1.5502338915058367E-2</v>
      </c>
      <c r="V106" s="70">
        <f t="shared" si="61"/>
        <v>2.1792366012427955E-2</v>
      </c>
      <c r="W106" s="70">
        <f t="shared" si="62"/>
        <v>0</v>
      </c>
      <c r="X106" s="70">
        <f t="shared" si="63"/>
        <v>0</v>
      </c>
      <c r="Y106" s="72">
        <f t="shared" si="64"/>
        <v>36.051693101691725</v>
      </c>
      <c r="Z106" s="70">
        <f t="shared" si="65"/>
        <v>2.1792366012427955E-2</v>
      </c>
      <c r="AA106" s="69">
        <f t="shared" si="66"/>
        <v>768081.32153154223</v>
      </c>
      <c r="AB106" s="69">
        <f t="shared" si="77"/>
        <v>305000</v>
      </c>
      <c r="AC106" s="69">
        <f t="shared" si="78"/>
        <v>1073081.3215315421</v>
      </c>
      <c r="AD106" s="126">
        <f t="shared" si="67"/>
        <v>1.5502338915058367E-2</v>
      </c>
      <c r="AE106" s="70">
        <f t="shared" si="68"/>
        <v>0</v>
      </c>
      <c r="AF106" s="70">
        <f t="shared" si="79"/>
        <v>0</v>
      </c>
      <c r="AG106" s="70">
        <f t="shared" si="80"/>
        <v>0</v>
      </c>
      <c r="AH106" s="72">
        <f t="shared" si="69"/>
        <v>36.051693101691725</v>
      </c>
      <c r="AI106" s="70">
        <f t="shared" si="70"/>
        <v>2.1792366012427955E-2</v>
      </c>
      <c r="AJ106" s="69">
        <f t="shared" si="71"/>
        <v>768081.32153154223</v>
      </c>
      <c r="AK106" s="69">
        <f t="shared" si="81"/>
        <v>305000</v>
      </c>
      <c r="AL106" s="69">
        <f t="shared" si="82"/>
        <v>1073081.3215315421</v>
      </c>
      <c r="AM106" s="126">
        <f t="shared" si="72"/>
        <v>1.5502338915058367E-2</v>
      </c>
      <c r="AN106" s="95"/>
      <c r="AO106" s="95"/>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row>
    <row r="107" spans="1:97" customFormat="1" x14ac:dyDescent="0.25">
      <c r="A107" s="65" t="s">
        <v>36</v>
      </c>
      <c r="B107" s="66">
        <v>315</v>
      </c>
      <c r="C107" s="67" t="s">
        <v>122</v>
      </c>
      <c r="D107" s="80">
        <v>24563</v>
      </c>
      <c r="E107" s="80">
        <v>5766.754430580042</v>
      </c>
      <c r="F107" s="87">
        <v>1.1670575084131261</v>
      </c>
      <c r="G107" s="71">
        <v>207240</v>
      </c>
      <c r="H107" s="71">
        <v>791600.00000000012</v>
      </c>
      <c r="I107" s="69">
        <f t="shared" si="73"/>
        <v>207240</v>
      </c>
      <c r="J107" s="69">
        <f t="shared" si="74"/>
        <v>791600.00000000012</v>
      </c>
      <c r="K107" s="72">
        <f t="shared" si="52"/>
        <v>32.227333794731919</v>
      </c>
      <c r="L107" s="152">
        <f t="shared" si="75"/>
        <v>998840.00000000012</v>
      </c>
      <c r="M107" s="68">
        <f t="shared" si="76"/>
        <v>207240</v>
      </c>
      <c r="N107" s="72">
        <f t="shared" si="53"/>
        <v>33.653974376307119</v>
      </c>
      <c r="O107" s="69">
        <f t="shared" si="54"/>
        <v>826642.57260523178</v>
      </c>
      <c r="P107" s="72">
        <f t="shared" si="55"/>
        <v>13.996753046202729</v>
      </c>
      <c r="Q107" s="69">
        <f t="shared" si="56"/>
        <v>80715.837642924293</v>
      </c>
      <c r="R107" s="69">
        <f t="shared" si="57"/>
        <v>907358.41024815605</v>
      </c>
      <c r="S107" s="72">
        <f t="shared" si="58"/>
        <v>36.940048456953797</v>
      </c>
      <c r="T107" s="69">
        <f t="shared" si="59"/>
        <v>1114598.4102481562</v>
      </c>
      <c r="U107" s="126">
        <f t="shared" si="60"/>
        <v>0.11589284594945748</v>
      </c>
      <c r="V107" s="70">
        <f t="shared" si="61"/>
        <v>0.1462334641841283</v>
      </c>
      <c r="W107" s="70">
        <f t="shared" si="62"/>
        <v>0</v>
      </c>
      <c r="X107" s="70">
        <f t="shared" si="63"/>
        <v>-0.12095359132618738</v>
      </c>
      <c r="Y107" s="72">
        <f t="shared" si="64"/>
        <v>33.042036695613163</v>
      </c>
      <c r="Z107" s="70">
        <f t="shared" si="65"/>
        <v>2.5279872857940866E-2</v>
      </c>
      <c r="AA107" s="69">
        <f t="shared" si="66"/>
        <v>811611.54735434614</v>
      </c>
      <c r="AB107" s="69">
        <f t="shared" si="77"/>
        <v>207240</v>
      </c>
      <c r="AC107" s="69">
        <f t="shared" si="78"/>
        <v>1018851.5473543461</v>
      </c>
      <c r="AD107" s="126">
        <f t="shared" si="67"/>
        <v>2.0034787708087309E-2</v>
      </c>
      <c r="AE107" s="70">
        <f t="shared" si="68"/>
        <v>0.11797129206197376</v>
      </c>
      <c r="AF107" s="70">
        <f t="shared" si="79"/>
        <v>0</v>
      </c>
      <c r="AG107" s="70">
        <f t="shared" si="80"/>
        <v>-9.6628266630312862E-2</v>
      </c>
      <c r="AH107" s="72">
        <f t="shared" si="69"/>
        <v>33.747253725121503</v>
      </c>
      <c r="AI107" s="70">
        <f t="shared" si="70"/>
        <v>4.7162447258917828E-2</v>
      </c>
      <c r="AJ107" s="69">
        <f t="shared" si="71"/>
        <v>828933.79325015948</v>
      </c>
      <c r="AK107" s="69">
        <f t="shared" si="81"/>
        <v>207240</v>
      </c>
      <c r="AL107" s="69">
        <f t="shared" si="82"/>
        <v>1036173.7932501595</v>
      </c>
      <c r="AM107" s="126">
        <f t="shared" si="72"/>
        <v>3.7377150745023568E-2</v>
      </c>
      <c r="AN107" s="95"/>
      <c r="AO107" s="95"/>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row>
    <row r="108" spans="1:97" customFormat="1" x14ac:dyDescent="0.25">
      <c r="A108" s="65" t="s">
        <v>36</v>
      </c>
      <c r="B108" s="66">
        <v>317</v>
      </c>
      <c r="C108" s="67" t="s">
        <v>123</v>
      </c>
      <c r="D108" s="80">
        <v>47236</v>
      </c>
      <c r="E108" s="80">
        <v>10827.047723167565</v>
      </c>
      <c r="F108" s="87">
        <v>1.1081296382371495</v>
      </c>
      <c r="G108" s="71">
        <v>5639000</v>
      </c>
      <c r="H108" s="71">
        <v>2065970</v>
      </c>
      <c r="I108" s="69">
        <f t="shared" si="73"/>
        <v>5639000</v>
      </c>
      <c r="J108" s="69">
        <f t="shared" si="74"/>
        <v>2065970</v>
      </c>
      <c r="K108" s="72">
        <f t="shared" si="52"/>
        <v>43.737191972224572</v>
      </c>
      <c r="L108" s="152">
        <f t="shared" si="75"/>
        <v>7704970</v>
      </c>
      <c r="M108" s="68">
        <f t="shared" si="76"/>
        <v>5639000</v>
      </c>
      <c r="N108" s="72">
        <f t="shared" si="53"/>
        <v>31.954694761843893</v>
      </c>
      <c r="O108" s="69">
        <f t="shared" si="54"/>
        <v>1509411.9617704581</v>
      </c>
      <c r="P108" s="72">
        <f t="shared" si="55"/>
        <v>13.290019367317155</v>
      </c>
      <c r="Q108" s="69">
        <f t="shared" si="56"/>
        <v>143891.67393176406</v>
      </c>
      <c r="R108" s="69">
        <f t="shared" si="57"/>
        <v>1653303.6357022221</v>
      </c>
      <c r="S108" s="72">
        <f t="shared" si="58"/>
        <v>35.000923780638118</v>
      </c>
      <c r="T108" s="69">
        <f t="shared" si="59"/>
        <v>7292303.6357022226</v>
      </c>
      <c r="U108" s="126">
        <f t="shared" si="60"/>
        <v>-5.3558464769853376E-2</v>
      </c>
      <c r="V108" s="70">
        <f t="shared" si="61"/>
        <v>-0.19974460630976143</v>
      </c>
      <c r="W108" s="70">
        <f t="shared" si="62"/>
        <v>0.17474460630976144</v>
      </c>
      <c r="X108" s="70">
        <f t="shared" si="63"/>
        <v>0</v>
      </c>
      <c r="Y108" s="72">
        <f t="shared" si="64"/>
        <v>42.643762172918962</v>
      </c>
      <c r="Z108" s="70">
        <f t="shared" si="65"/>
        <v>-2.4999999999999911E-2</v>
      </c>
      <c r="AA108" s="69">
        <f t="shared" si="66"/>
        <v>2014320.75</v>
      </c>
      <c r="AB108" s="69">
        <f t="shared" si="77"/>
        <v>5639000</v>
      </c>
      <c r="AC108" s="69">
        <f t="shared" si="78"/>
        <v>7653320.75</v>
      </c>
      <c r="AD108" s="126">
        <f t="shared" si="67"/>
        <v>-6.7033680857939704E-3</v>
      </c>
      <c r="AE108" s="70">
        <f t="shared" si="68"/>
        <v>-0.17922523724078099</v>
      </c>
      <c r="AF108" s="70">
        <f t="shared" si="79"/>
        <v>0.15422523724078099</v>
      </c>
      <c r="AG108" s="70">
        <f t="shared" si="80"/>
        <v>0</v>
      </c>
      <c r="AH108" s="72">
        <f t="shared" si="69"/>
        <v>41.577668118595987</v>
      </c>
      <c r="AI108" s="70">
        <f t="shared" si="70"/>
        <v>-4.9374999999999947E-2</v>
      </c>
      <c r="AJ108" s="69">
        <f t="shared" si="71"/>
        <v>1963962.73125</v>
      </c>
      <c r="AK108" s="69">
        <f t="shared" si="81"/>
        <v>5639000</v>
      </c>
      <c r="AL108" s="69">
        <f t="shared" si="82"/>
        <v>7602962.7312500002</v>
      </c>
      <c r="AM108" s="126">
        <f t="shared" si="72"/>
        <v>-1.323915196944303E-2</v>
      </c>
      <c r="AN108" s="95"/>
      <c r="AO108" s="95"/>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row>
    <row r="109" spans="1:97" customFormat="1" x14ac:dyDescent="0.25">
      <c r="A109" s="65" t="s">
        <v>36</v>
      </c>
      <c r="B109" s="66">
        <v>318</v>
      </c>
      <c r="C109" s="67" t="s">
        <v>124</v>
      </c>
      <c r="D109" s="80">
        <v>24544</v>
      </c>
      <c r="E109" s="80">
        <v>3708.1732365219909</v>
      </c>
      <c r="F109" s="87">
        <v>1.1670575084131261</v>
      </c>
      <c r="G109" s="71">
        <v>134000</v>
      </c>
      <c r="H109" s="71">
        <v>727000</v>
      </c>
      <c r="I109" s="69">
        <f t="shared" si="73"/>
        <v>134000</v>
      </c>
      <c r="J109" s="69">
        <f t="shared" si="74"/>
        <v>727000</v>
      </c>
      <c r="K109" s="72">
        <f t="shared" si="52"/>
        <v>29.620273794002607</v>
      </c>
      <c r="L109" s="152">
        <f t="shared" si="75"/>
        <v>861000</v>
      </c>
      <c r="M109" s="68">
        <f t="shared" si="76"/>
        <v>134000</v>
      </c>
      <c r="N109" s="72">
        <f t="shared" si="53"/>
        <v>33.653974376307119</v>
      </c>
      <c r="O109" s="69">
        <f t="shared" si="54"/>
        <v>826003.14709208196</v>
      </c>
      <c r="P109" s="72">
        <f t="shared" si="55"/>
        <v>13.996753046202729</v>
      </c>
      <c r="Q109" s="69">
        <f t="shared" si="56"/>
        <v>51902.385044136608</v>
      </c>
      <c r="R109" s="69">
        <f t="shared" si="57"/>
        <v>877905.53213621862</v>
      </c>
      <c r="S109" s="72">
        <f t="shared" si="58"/>
        <v>35.768641302812036</v>
      </c>
      <c r="T109" s="69">
        <f t="shared" si="59"/>
        <v>1011905.5321362186</v>
      </c>
      <c r="U109" s="126">
        <f t="shared" si="60"/>
        <v>0.17526774928712974</v>
      </c>
      <c r="V109" s="70">
        <f t="shared" si="61"/>
        <v>0.207572946542254</v>
      </c>
      <c r="W109" s="70">
        <f t="shared" si="62"/>
        <v>0</v>
      </c>
      <c r="X109" s="70">
        <f t="shared" si="63"/>
        <v>-0.18229307368431308</v>
      </c>
      <c r="Y109" s="72">
        <f t="shared" si="64"/>
        <v>30.369070549532392</v>
      </c>
      <c r="Z109" s="70">
        <f t="shared" si="65"/>
        <v>2.5279872857940866E-2</v>
      </c>
      <c r="AA109" s="69">
        <f t="shared" si="66"/>
        <v>745378.46756772301</v>
      </c>
      <c r="AB109" s="69">
        <f t="shared" si="77"/>
        <v>134000</v>
      </c>
      <c r="AC109" s="69">
        <f t="shared" si="78"/>
        <v>879378.46756772301</v>
      </c>
      <c r="AD109" s="126">
        <f t="shared" si="67"/>
        <v>2.1345490787134658E-2</v>
      </c>
      <c r="AE109" s="70">
        <f t="shared" si="68"/>
        <v>0.1777983539032868</v>
      </c>
      <c r="AF109" s="70">
        <f t="shared" si="79"/>
        <v>0</v>
      </c>
      <c r="AG109" s="70">
        <f t="shared" si="80"/>
        <v>-0.15645532847162588</v>
      </c>
      <c r="AH109" s="72">
        <f t="shared" si="69"/>
        <v>31.017238394606967</v>
      </c>
      <c r="AI109" s="70">
        <f t="shared" si="70"/>
        <v>4.716244725891805E-2</v>
      </c>
      <c r="AJ109" s="69">
        <f t="shared" si="71"/>
        <v>761287.09915723337</v>
      </c>
      <c r="AK109" s="69">
        <f t="shared" si="81"/>
        <v>134000</v>
      </c>
      <c r="AL109" s="69">
        <f t="shared" si="82"/>
        <v>895287.09915723337</v>
      </c>
      <c r="AM109" s="126">
        <f t="shared" si="72"/>
        <v>3.9822414816763407E-2</v>
      </c>
      <c r="AN109" s="95"/>
      <c r="AO109" s="95"/>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row>
    <row r="110" spans="1:97" customFormat="1" x14ac:dyDescent="0.25">
      <c r="A110" s="65" t="s">
        <v>36</v>
      </c>
      <c r="B110" s="66">
        <v>319</v>
      </c>
      <c r="C110" s="67" t="s">
        <v>125</v>
      </c>
      <c r="D110" s="80">
        <v>31320</v>
      </c>
      <c r="E110" s="80">
        <v>5868.1029813974083</v>
      </c>
      <c r="F110" s="87">
        <v>1.1670575084131261</v>
      </c>
      <c r="G110" s="71">
        <v>636000</v>
      </c>
      <c r="H110" s="71">
        <v>1132000</v>
      </c>
      <c r="I110" s="69">
        <f t="shared" si="73"/>
        <v>636000</v>
      </c>
      <c r="J110" s="69">
        <f t="shared" si="74"/>
        <v>1132000</v>
      </c>
      <c r="K110" s="72">
        <f t="shared" si="52"/>
        <v>36.14303959131545</v>
      </c>
      <c r="L110" s="152">
        <f t="shared" si="75"/>
        <v>1768000</v>
      </c>
      <c r="M110" s="68">
        <f t="shared" si="76"/>
        <v>636000</v>
      </c>
      <c r="N110" s="72">
        <f t="shared" si="53"/>
        <v>33.653974376307119</v>
      </c>
      <c r="O110" s="69">
        <f t="shared" si="54"/>
        <v>1054042.477465939</v>
      </c>
      <c r="P110" s="72">
        <f t="shared" si="55"/>
        <v>13.996753046202729</v>
      </c>
      <c r="Q110" s="69">
        <f t="shared" si="56"/>
        <v>82134.388280305488</v>
      </c>
      <c r="R110" s="69">
        <f t="shared" si="57"/>
        <v>1136176.8657462446</v>
      </c>
      <c r="S110" s="72">
        <f t="shared" si="58"/>
        <v>36.276400566610619</v>
      </c>
      <c r="T110" s="69">
        <f t="shared" si="59"/>
        <v>1772176.8657462446</v>
      </c>
      <c r="U110" s="126">
        <f t="shared" si="60"/>
        <v>2.3624806257038777E-3</v>
      </c>
      <c r="V110" s="70">
        <f t="shared" si="61"/>
        <v>3.6898107298981575E-3</v>
      </c>
      <c r="W110" s="70">
        <f t="shared" si="62"/>
        <v>0</v>
      </c>
      <c r="X110" s="70">
        <f t="shared" si="63"/>
        <v>0</v>
      </c>
      <c r="Y110" s="72">
        <f t="shared" si="64"/>
        <v>36.276400566610619</v>
      </c>
      <c r="Z110" s="70">
        <f t="shared" si="65"/>
        <v>3.6898107298981575E-3</v>
      </c>
      <c r="AA110" s="69">
        <f t="shared" si="66"/>
        <v>1136176.8657462446</v>
      </c>
      <c r="AB110" s="69">
        <f t="shared" si="77"/>
        <v>636000</v>
      </c>
      <c r="AC110" s="69">
        <f t="shared" si="78"/>
        <v>1772176.8657462446</v>
      </c>
      <c r="AD110" s="126">
        <f t="shared" si="67"/>
        <v>2.3624806257038777E-3</v>
      </c>
      <c r="AE110" s="70">
        <f t="shared" si="68"/>
        <v>0</v>
      </c>
      <c r="AF110" s="70">
        <f t="shared" si="79"/>
        <v>0</v>
      </c>
      <c r="AG110" s="70">
        <f t="shared" si="80"/>
        <v>0</v>
      </c>
      <c r="AH110" s="72">
        <f t="shared" si="69"/>
        <v>36.276400566610619</v>
      </c>
      <c r="AI110" s="70">
        <f t="shared" si="70"/>
        <v>3.6898107298981575E-3</v>
      </c>
      <c r="AJ110" s="69">
        <f t="shared" si="71"/>
        <v>1136176.8657462446</v>
      </c>
      <c r="AK110" s="69">
        <f t="shared" si="81"/>
        <v>636000</v>
      </c>
      <c r="AL110" s="69">
        <f t="shared" si="82"/>
        <v>1772176.8657462446</v>
      </c>
      <c r="AM110" s="126">
        <f t="shared" si="72"/>
        <v>2.3624806257038777E-3</v>
      </c>
      <c r="AN110" s="95"/>
      <c r="AO110" s="95"/>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row>
    <row r="111" spans="1:97" customFormat="1" x14ac:dyDescent="0.25">
      <c r="A111" s="65" t="s">
        <v>36</v>
      </c>
      <c r="B111" s="66">
        <v>320</v>
      </c>
      <c r="C111" s="67" t="s">
        <v>126</v>
      </c>
      <c r="D111" s="80">
        <v>37980</v>
      </c>
      <c r="E111" s="80">
        <v>12855.641707331411</v>
      </c>
      <c r="F111" s="87">
        <v>1.1081296382371495</v>
      </c>
      <c r="G111" s="71">
        <v>0</v>
      </c>
      <c r="H111" s="71">
        <v>1584920.6063300001</v>
      </c>
      <c r="I111" s="69">
        <f t="shared" si="73"/>
        <v>0</v>
      </c>
      <c r="J111" s="69">
        <f t="shared" si="74"/>
        <v>1584920.6063300001</v>
      </c>
      <c r="K111" s="72">
        <f t="shared" si="52"/>
        <v>41.730400377303845</v>
      </c>
      <c r="L111" s="152">
        <f t="shared" si="75"/>
        <v>1584920.6063300001</v>
      </c>
      <c r="M111" s="68">
        <f t="shared" si="76"/>
        <v>0</v>
      </c>
      <c r="N111" s="72">
        <f t="shared" si="53"/>
        <v>31.954694761843893</v>
      </c>
      <c r="O111" s="69">
        <f t="shared" si="54"/>
        <v>1213639.3070548309</v>
      </c>
      <c r="P111" s="72">
        <f t="shared" si="55"/>
        <v>13.290019367317155</v>
      </c>
      <c r="Q111" s="69">
        <f t="shared" si="56"/>
        <v>170851.72726972465</v>
      </c>
      <c r="R111" s="69">
        <f t="shared" si="57"/>
        <v>1384491.0343245557</v>
      </c>
      <c r="S111" s="72">
        <f t="shared" si="58"/>
        <v>36.453160461415365</v>
      </c>
      <c r="T111" s="69">
        <f t="shared" si="59"/>
        <v>1384491.0343245557</v>
      </c>
      <c r="U111" s="126">
        <f t="shared" si="60"/>
        <v>-0.12646032312593491</v>
      </c>
      <c r="V111" s="70">
        <f t="shared" si="61"/>
        <v>-0.12646032312593491</v>
      </c>
      <c r="W111" s="70">
        <f t="shared" si="62"/>
        <v>0.10146032312593492</v>
      </c>
      <c r="X111" s="70">
        <f t="shared" si="63"/>
        <v>0</v>
      </c>
      <c r="Y111" s="72">
        <f t="shared" si="64"/>
        <v>40.687140367871251</v>
      </c>
      <c r="Z111" s="70">
        <f t="shared" si="65"/>
        <v>-2.4999999999999911E-2</v>
      </c>
      <c r="AA111" s="69">
        <f t="shared" si="66"/>
        <v>1545297.5911717501</v>
      </c>
      <c r="AB111" s="69">
        <f t="shared" si="77"/>
        <v>0</v>
      </c>
      <c r="AC111" s="69">
        <f t="shared" si="78"/>
        <v>1545297.5911717501</v>
      </c>
      <c r="AD111" s="126">
        <f t="shared" si="67"/>
        <v>-2.5000000000000022E-2</v>
      </c>
      <c r="AE111" s="70">
        <f t="shared" si="68"/>
        <v>-0.10406186987275379</v>
      </c>
      <c r="AF111" s="70">
        <f t="shared" si="79"/>
        <v>7.9061869872753793E-2</v>
      </c>
      <c r="AG111" s="70">
        <f t="shared" si="80"/>
        <v>0</v>
      </c>
      <c r="AH111" s="72">
        <f t="shared" si="69"/>
        <v>39.669961858674469</v>
      </c>
      <c r="AI111" s="70">
        <f t="shared" si="70"/>
        <v>-4.9374999999999947E-2</v>
      </c>
      <c r="AJ111" s="69">
        <f t="shared" si="71"/>
        <v>1506665.1513924564</v>
      </c>
      <c r="AK111" s="69">
        <f t="shared" si="81"/>
        <v>0</v>
      </c>
      <c r="AL111" s="69">
        <f t="shared" si="82"/>
        <v>1506665.1513924564</v>
      </c>
      <c r="AM111" s="126">
        <f t="shared" si="72"/>
        <v>-4.9374999999999947E-2</v>
      </c>
      <c r="AN111" s="95"/>
      <c r="AO111" s="95"/>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row>
    <row r="112" spans="1:97" customFormat="1" x14ac:dyDescent="0.25">
      <c r="A112" s="65" t="s">
        <v>37</v>
      </c>
      <c r="B112" s="66">
        <v>867</v>
      </c>
      <c r="C112" s="67" t="s">
        <v>127</v>
      </c>
      <c r="D112" s="80">
        <v>15946</v>
      </c>
      <c r="E112" s="80">
        <v>2607.9646714848782</v>
      </c>
      <c r="F112" s="87">
        <v>1.148417094421943</v>
      </c>
      <c r="G112" s="71">
        <v>405680</v>
      </c>
      <c r="H112" s="71">
        <v>648880</v>
      </c>
      <c r="I112" s="69">
        <f t="shared" si="73"/>
        <v>405680</v>
      </c>
      <c r="J112" s="69">
        <f t="shared" si="74"/>
        <v>648880</v>
      </c>
      <c r="K112" s="72">
        <f t="shared" si="52"/>
        <v>40.692336636146997</v>
      </c>
      <c r="L112" s="152">
        <f t="shared" si="75"/>
        <v>1054560</v>
      </c>
      <c r="M112" s="68">
        <f t="shared" si="76"/>
        <v>405680</v>
      </c>
      <c r="N112" s="72">
        <f t="shared" si="53"/>
        <v>33.116448153048403</v>
      </c>
      <c r="O112" s="69">
        <f t="shared" si="54"/>
        <v>528074.88224850979</v>
      </c>
      <c r="P112" s="72">
        <f t="shared" si="55"/>
        <v>13.773194850113205</v>
      </c>
      <c r="Q112" s="69">
        <f t="shared" si="56"/>
        <v>35920.005582572703</v>
      </c>
      <c r="R112" s="69">
        <f t="shared" si="57"/>
        <v>563994.88783108245</v>
      </c>
      <c r="S112" s="72">
        <f t="shared" si="58"/>
        <v>35.369051036691488</v>
      </c>
      <c r="T112" s="69">
        <f t="shared" si="59"/>
        <v>969674.88783108245</v>
      </c>
      <c r="U112" s="126">
        <f t="shared" si="60"/>
        <v>-8.0493392665109242E-2</v>
      </c>
      <c r="V112" s="70">
        <f t="shared" si="61"/>
        <v>-0.13081788954647633</v>
      </c>
      <c r="W112" s="70">
        <f t="shared" si="62"/>
        <v>0.10581788954647633</v>
      </c>
      <c r="X112" s="70">
        <f t="shared" si="63"/>
        <v>0</v>
      </c>
      <c r="Y112" s="72">
        <f t="shared" si="64"/>
        <v>39.67502822024332</v>
      </c>
      <c r="Z112" s="70">
        <f t="shared" si="65"/>
        <v>-2.5000000000000022E-2</v>
      </c>
      <c r="AA112" s="69">
        <f t="shared" si="66"/>
        <v>632658</v>
      </c>
      <c r="AB112" s="69">
        <f t="shared" si="77"/>
        <v>405680</v>
      </c>
      <c r="AC112" s="69">
        <f t="shared" si="78"/>
        <v>1038338</v>
      </c>
      <c r="AD112" s="126">
        <f t="shared" si="67"/>
        <v>-1.5382718859050182E-2</v>
      </c>
      <c r="AE112" s="70">
        <f t="shared" si="68"/>
        <v>-0.10853116876561664</v>
      </c>
      <c r="AF112" s="70">
        <f t="shared" si="79"/>
        <v>8.3531168765616642E-2</v>
      </c>
      <c r="AG112" s="70">
        <f t="shared" si="80"/>
        <v>0</v>
      </c>
      <c r="AH112" s="72">
        <f t="shared" si="69"/>
        <v>38.683152514737237</v>
      </c>
      <c r="AI112" s="70">
        <f t="shared" si="70"/>
        <v>-4.9375000000000058E-2</v>
      </c>
      <c r="AJ112" s="69">
        <f t="shared" si="71"/>
        <v>616841.55000000005</v>
      </c>
      <c r="AK112" s="69">
        <f t="shared" si="81"/>
        <v>405680</v>
      </c>
      <c r="AL112" s="69">
        <f t="shared" si="82"/>
        <v>1022521.55</v>
      </c>
      <c r="AM112" s="126">
        <f t="shared" si="72"/>
        <v>-3.0380869746624128E-2</v>
      </c>
      <c r="AN112" s="95"/>
      <c r="AO112" s="95"/>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row>
    <row r="113" spans="1:97" customFormat="1" x14ac:dyDescent="0.25">
      <c r="A113" s="65" t="s">
        <v>37</v>
      </c>
      <c r="B113" s="66">
        <v>846</v>
      </c>
      <c r="C113" s="67" t="s">
        <v>128</v>
      </c>
      <c r="D113" s="80">
        <v>30145</v>
      </c>
      <c r="E113" s="80">
        <v>7400.7947690410056</v>
      </c>
      <c r="F113" s="87">
        <v>1.0061107115442907</v>
      </c>
      <c r="G113" s="71">
        <v>648000</v>
      </c>
      <c r="H113" s="71">
        <v>2085999.9999999998</v>
      </c>
      <c r="I113" s="69">
        <f t="shared" si="73"/>
        <v>648000</v>
      </c>
      <c r="J113" s="69">
        <f t="shared" si="74"/>
        <v>2085999.9999999998</v>
      </c>
      <c r="K113" s="72">
        <f t="shared" si="52"/>
        <v>69.198872118095863</v>
      </c>
      <c r="L113" s="152">
        <f t="shared" si="75"/>
        <v>2734000</v>
      </c>
      <c r="M113" s="68">
        <f t="shared" si="76"/>
        <v>648000</v>
      </c>
      <c r="N113" s="72">
        <f t="shared" si="53"/>
        <v>29.012815445641028</v>
      </c>
      <c r="O113" s="69">
        <f t="shared" si="54"/>
        <v>874591.32160884875</v>
      </c>
      <c r="P113" s="72">
        <f t="shared" si="55"/>
        <v>12.066486068688027</v>
      </c>
      <c r="Q113" s="69">
        <f t="shared" si="56"/>
        <v>89301.586977852523</v>
      </c>
      <c r="R113" s="69">
        <f t="shared" si="57"/>
        <v>963892.90858670126</v>
      </c>
      <c r="S113" s="72">
        <f t="shared" si="58"/>
        <v>31.975216738653216</v>
      </c>
      <c r="T113" s="69">
        <f t="shared" si="59"/>
        <v>1611892.9085867014</v>
      </c>
      <c r="U113" s="126">
        <f t="shared" si="60"/>
        <v>-0.41042688054619558</v>
      </c>
      <c r="V113" s="70">
        <f t="shared" si="61"/>
        <v>-0.53792286261423716</v>
      </c>
      <c r="W113" s="70">
        <f t="shared" si="62"/>
        <v>0.51292286261423714</v>
      </c>
      <c r="X113" s="70">
        <f t="shared" si="63"/>
        <v>0</v>
      </c>
      <c r="Y113" s="72">
        <f t="shared" si="64"/>
        <v>67.468900315143458</v>
      </c>
      <c r="Z113" s="70">
        <f t="shared" si="65"/>
        <v>-2.5000000000000133E-2</v>
      </c>
      <c r="AA113" s="69">
        <f t="shared" si="66"/>
        <v>2033849.9999999995</v>
      </c>
      <c r="AB113" s="69">
        <f t="shared" si="77"/>
        <v>648000</v>
      </c>
      <c r="AC113" s="69">
        <f t="shared" si="78"/>
        <v>2681849.9999999995</v>
      </c>
      <c r="AD113" s="126">
        <f t="shared" si="67"/>
        <v>-1.9074615947330065E-2</v>
      </c>
      <c r="AE113" s="70">
        <f t="shared" si="68"/>
        <v>-0.526074730886397</v>
      </c>
      <c r="AF113" s="70">
        <f t="shared" si="79"/>
        <v>0.50107473088639698</v>
      </c>
      <c r="AG113" s="70">
        <f t="shared" si="80"/>
        <v>0</v>
      </c>
      <c r="AH113" s="72">
        <f t="shared" si="69"/>
        <v>65.782177807264873</v>
      </c>
      <c r="AI113" s="70">
        <f t="shared" si="70"/>
        <v>-4.9375000000000058E-2</v>
      </c>
      <c r="AJ113" s="69">
        <f t="shared" si="71"/>
        <v>1983003.7499999995</v>
      </c>
      <c r="AK113" s="69">
        <f t="shared" si="81"/>
        <v>648000</v>
      </c>
      <c r="AL113" s="69">
        <f t="shared" si="82"/>
        <v>2631003.7499999995</v>
      </c>
      <c r="AM113" s="126">
        <f t="shared" si="72"/>
        <v>-3.7672366495976717E-2</v>
      </c>
      <c r="AN113" s="95"/>
      <c r="AO113" s="95"/>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row>
    <row r="114" spans="1:97" customFormat="1" x14ac:dyDescent="0.25">
      <c r="A114" s="65" t="s">
        <v>37</v>
      </c>
      <c r="B114" s="66">
        <v>825</v>
      </c>
      <c r="C114" s="67" t="s">
        <v>129</v>
      </c>
      <c r="D114" s="80">
        <v>72325</v>
      </c>
      <c r="E114" s="80">
        <v>9443.8624462730731</v>
      </c>
      <c r="F114" s="87">
        <v>1.1059987076350675</v>
      </c>
      <c r="G114" s="71">
        <v>4654000</v>
      </c>
      <c r="H114" s="71">
        <v>2853000.0000000005</v>
      </c>
      <c r="I114" s="69">
        <f t="shared" si="73"/>
        <v>4654000</v>
      </c>
      <c r="J114" s="69">
        <f t="shared" si="74"/>
        <v>2853000.0000000005</v>
      </c>
      <c r="K114" s="72">
        <f t="shared" si="52"/>
        <v>39.44694089180782</v>
      </c>
      <c r="L114" s="152">
        <f t="shared" si="75"/>
        <v>7507000</v>
      </c>
      <c r="M114" s="68">
        <f t="shared" si="76"/>
        <v>4654000</v>
      </c>
      <c r="N114" s="72">
        <f t="shared" si="53"/>
        <v>31.893245961452156</v>
      </c>
      <c r="O114" s="69">
        <f t="shared" si="54"/>
        <v>2306679.0141620273</v>
      </c>
      <c r="P114" s="72">
        <f t="shared" si="55"/>
        <v>13.264462692362471</v>
      </c>
      <c r="Q114" s="69">
        <f t="shared" si="56"/>
        <v>125267.76109039216</v>
      </c>
      <c r="R114" s="69">
        <f t="shared" si="57"/>
        <v>2431946.7752524195</v>
      </c>
      <c r="S114" s="72">
        <f t="shared" si="58"/>
        <v>33.625257867299268</v>
      </c>
      <c r="T114" s="69">
        <f t="shared" si="59"/>
        <v>7085946.7752524195</v>
      </c>
      <c r="U114" s="126">
        <f t="shared" si="60"/>
        <v>-5.6088081090659436E-2</v>
      </c>
      <c r="V114" s="70">
        <f t="shared" si="61"/>
        <v>-0.14758262346567852</v>
      </c>
      <c r="W114" s="70">
        <f t="shared" si="62"/>
        <v>0.12258262346567853</v>
      </c>
      <c r="X114" s="70">
        <f t="shared" si="63"/>
        <v>0</v>
      </c>
      <c r="Y114" s="72">
        <f t="shared" si="64"/>
        <v>38.460767369512624</v>
      </c>
      <c r="Z114" s="70">
        <f t="shared" si="65"/>
        <v>-2.5000000000000022E-2</v>
      </c>
      <c r="AA114" s="69">
        <f t="shared" si="66"/>
        <v>2781675.0000000005</v>
      </c>
      <c r="AB114" s="69">
        <f t="shared" si="77"/>
        <v>4654000</v>
      </c>
      <c r="AC114" s="69">
        <f t="shared" si="78"/>
        <v>7435675</v>
      </c>
      <c r="AD114" s="126">
        <f t="shared" si="67"/>
        <v>-9.5011322765419237E-3</v>
      </c>
      <c r="AE114" s="70">
        <f t="shared" si="68"/>
        <v>-0.12572576765710619</v>
      </c>
      <c r="AF114" s="70">
        <f t="shared" si="79"/>
        <v>0.1007257676571062</v>
      </c>
      <c r="AG114" s="70">
        <f t="shared" si="80"/>
        <v>0</v>
      </c>
      <c r="AH114" s="72">
        <f t="shared" si="69"/>
        <v>37.499248185274809</v>
      </c>
      <c r="AI114" s="70">
        <f t="shared" si="70"/>
        <v>-4.9375000000000058E-2</v>
      </c>
      <c r="AJ114" s="69">
        <f t="shared" si="71"/>
        <v>2712133.1250000005</v>
      </c>
      <c r="AK114" s="69">
        <f t="shared" si="81"/>
        <v>4654000</v>
      </c>
      <c r="AL114" s="69">
        <f t="shared" si="82"/>
        <v>7366133.125</v>
      </c>
      <c r="AM114" s="126">
        <f t="shared" si="72"/>
        <v>-1.8764736246170255E-2</v>
      </c>
      <c r="AN114" s="95"/>
      <c r="AO114" s="95"/>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row>
    <row r="115" spans="1:97" customFormat="1" x14ac:dyDescent="0.25">
      <c r="A115" s="65" t="s">
        <v>37</v>
      </c>
      <c r="B115" s="66">
        <v>845</v>
      </c>
      <c r="C115" s="67" t="s">
        <v>130</v>
      </c>
      <c r="D115" s="80">
        <v>62163</v>
      </c>
      <c r="E115" s="80">
        <v>14498.018060671888</v>
      </c>
      <c r="F115" s="87">
        <v>1.0061107115442907</v>
      </c>
      <c r="G115" s="71">
        <v>6155000</v>
      </c>
      <c r="H115" s="71">
        <v>1902100</v>
      </c>
      <c r="I115" s="69">
        <f t="shared" si="73"/>
        <v>6155000</v>
      </c>
      <c r="J115" s="69">
        <f t="shared" si="74"/>
        <v>1902100</v>
      </c>
      <c r="K115" s="72">
        <f t="shared" si="52"/>
        <v>30.5985875842543</v>
      </c>
      <c r="L115" s="152">
        <f t="shared" si="75"/>
        <v>8057100</v>
      </c>
      <c r="M115" s="68">
        <f t="shared" si="76"/>
        <v>6155000</v>
      </c>
      <c r="N115" s="72">
        <f t="shared" si="53"/>
        <v>29.012815445641028</v>
      </c>
      <c r="O115" s="69">
        <f t="shared" si="54"/>
        <v>1803523.6465473832</v>
      </c>
      <c r="P115" s="72">
        <f t="shared" si="55"/>
        <v>12.066486068688027</v>
      </c>
      <c r="Q115" s="69">
        <f t="shared" si="56"/>
        <v>174940.13295268474</v>
      </c>
      <c r="R115" s="69">
        <f t="shared" si="57"/>
        <v>1978463.7795000679</v>
      </c>
      <c r="S115" s="72">
        <f t="shared" si="58"/>
        <v>31.827031827615592</v>
      </c>
      <c r="T115" s="69">
        <f t="shared" si="59"/>
        <v>8133463.7795000682</v>
      </c>
      <c r="U115" s="126">
        <f t="shared" si="60"/>
        <v>9.4778244653868082E-3</v>
      </c>
      <c r="V115" s="70">
        <f t="shared" si="61"/>
        <v>4.0147089795524948E-2</v>
      </c>
      <c r="W115" s="70">
        <f t="shared" si="62"/>
        <v>0</v>
      </c>
      <c r="X115" s="70">
        <f t="shared" si="63"/>
        <v>-1.486721693758402E-2</v>
      </c>
      <c r="Y115" s="72">
        <f t="shared" si="64"/>
        <v>31.372115988016819</v>
      </c>
      <c r="Z115" s="70">
        <f t="shared" si="65"/>
        <v>2.5279872857940866E-2</v>
      </c>
      <c r="AA115" s="69">
        <f t="shared" si="66"/>
        <v>1950184.8461630896</v>
      </c>
      <c r="AB115" s="69">
        <f t="shared" si="77"/>
        <v>6155000</v>
      </c>
      <c r="AC115" s="69">
        <f t="shared" si="78"/>
        <v>8105184.8461630894</v>
      </c>
      <c r="AD115" s="126">
        <f t="shared" si="67"/>
        <v>5.9680091053964102E-3</v>
      </c>
      <c r="AE115" s="70">
        <f t="shared" si="68"/>
        <v>1.4500642537868202E-2</v>
      </c>
      <c r="AF115" s="70">
        <f t="shared" si="79"/>
        <v>0</v>
      </c>
      <c r="AG115" s="70">
        <f t="shared" si="80"/>
        <v>0</v>
      </c>
      <c r="AH115" s="72">
        <f t="shared" si="69"/>
        <v>31.827031827615592</v>
      </c>
      <c r="AI115" s="70">
        <f t="shared" si="70"/>
        <v>4.0147089795524948E-2</v>
      </c>
      <c r="AJ115" s="69">
        <f t="shared" si="71"/>
        <v>1978463.7795000679</v>
      </c>
      <c r="AK115" s="69">
        <f t="shared" si="81"/>
        <v>6155000</v>
      </c>
      <c r="AL115" s="69">
        <f t="shared" si="82"/>
        <v>8133463.7795000682</v>
      </c>
      <c r="AM115" s="126">
        <f t="shared" si="72"/>
        <v>9.4778244653868082E-3</v>
      </c>
      <c r="AN115" s="95"/>
      <c r="AO115" s="95"/>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row>
    <row r="116" spans="1:97" customFormat="1" x14ac:dyDescent="0.25">
      <c r="A116" s="65" t="s">
        <v>37</v>
      </c>
      <c r="B116" s="66">
        <v>850</v>
      </c>
      <c r="C116" s="67" t="s">
        <v>131</v>
      </c>
      <c r="D116" s="80">
        <v>169262</v>
      </c>
      <c r="E116" s="80">
        <v>29756.872369737957</v>
      </c>
      <c r="F116" s="87">
        <v>1.0512291169011627</v>
      </c>
      <c r="G116" s="71">
        <v>3014000</v>
      </c>
      <c r="H116" s="71">
        <v>4927000</v>
      </c>
      <c r="I116" s="69">
        <f t="shared" si="73"/>
        <v>3014000</v>
      </c>
      <c r="J116" s="69">
        <f t="shared" si="74"/>
        <v>4927000</v>
      </c>
      <c r="K116" s="72">
        <f t="shared" si="52"/>
        <v>29.10871902730678</v>
      </c>
      <c r="L116" s="152">
        <f t="shared" si="75"/>
        <v>7941000</v>
      </c>
      <c r="M116" s="68">
        <f t="shared" si="76"/>
        <v>3014000</v>
      </c>
      <c r="N116" s="72">
        <f t="shared" si="53"/>
        <v>30.313877001591798</v>
      </c>
      <c r="O116" s="69">
        <f t="shared" si="54"/>
        <v>5130987.4490434313</v>
      </c>
      <c r="P116" s="72">
        <f t="shared" si="55"/>
        <v>12.607600086691551</v>
      </c>
      <c r="Q116" s="69">
        <f t="shared" si="56"/>
        <v>375162.74666837772</v>
      </c>
      <c r="R116" s="69">
        <f t="shared" si="57"/>
        <v>5506150.1957118092</v>
      </c>
      <c r="S116" s="72">
        <f t="shared" si="58"/>
        <v>32.5303387394206</v>
      </c>
      <c r="T116" s="69">
        <f t="shared" si="59"/>
        <v>8520150.1957118101</v>
      </c>
      <c r="U116" s="126">
        <f t="shared" si="60"/>
        <v>7.2931645348420782E-2</v>
      </c>
      <c r="V116" s="70">
        <f t="shared" si="61"/>
        <v>0.11754621386478781</v>
      </c>
      <c r="W116" s="70">
        <f t="shared" si="62"/>
        <v>0</v>
      </c>
      <c r="X116" s="70">
        <f t="shared" si="63"/>
        <v>-9.2266341006846886E-2</v>
      </c>
      <c r="Y116" s="72">
        <f t="shared" si="64"/>
        <v>29.844583743374621</v>
      </c>
      <c r="Z116" s="70">
        <f t="shared" si="65"/>
        <v>2.5279872857940866E-2</v>
      </c>
      <c r="AA116" s="69">
        <f t="shared" si="66"/>
        <v>5051553.9335710751</v>
      </c>
      <c r="AB116" s="69">
        <f t="shared" si="77"/>
        <v>3014000</v>
      </c>
      <c r="AC116" s="69">
        <f t="shared" si="78"/>
        <v>8065553.9335710751</v>
      </c>
      <c r="AD116" s="126">
        <f t="shared" si="67"/>
        <v>1.5684917966386491E-2</v>
      </c>
      <c r="AE116" s="70">
        <f t="shared" si="68"/>
        <v>8.9991370599772802E-2</v>
      </c>
      <c r="AF116" s="70">
        <f t="shared" si="79"/>
        <v>0</v>
      </c>
      <c r="AG116" s="70">
        <f t="shared" si="80"/>
        <v>-6.8648345168111899E-2</v>
      </c>
      <c r="AH116" s="72">
        <f t="shared" si="69"/>
        <v>30.481557453206797</v>
      </c>
      <c r="AI116" s="70">
        <f t="shared" si="70"/>
        <v>4.716244725891805E-2</v>
      </c>
      <c r="AJ116" s="69">
        <f t="shared" si="71"/>
        <v>5159369.3776446888</v>
      </c>
      <c r="AK116" s="69">
        <f t="shared" si="81"/>
        <v>3014000</v>
      </c>
      <c r="AL116" s="69">
        <f t="shared" si="82"/>
        <v>8173369.3776446888</v>
      </c>
      <c r="AM116" s="126">
        <f t="shared" si="72"/>
        <v>2.9261979302945385E-2</v>
      </c>
      <c r="AN116" s="95"/>
      <c r="AO116" s="95"/>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row>
    <row r="117" spans="1:97" customFormat="1" x14ac:dyDescent="0.25">
      <c r="A117" s="65" t="s">
        <v>37</v>
      </c>
      <c r="B117" s="66">
        <v>921</v>
      </c>
      <c r="C117" s="67" t="s">
        <v>132</v>
      </c>
      <c r="D117" s="80">
        <v>15346</v>
      </c>
      <c r="E117" s="80">
        <v>4252.3941714127095</v>
      </c>
      <c r="F117" s="87">
        <v>1.0512291169011627</v>
      </c>
      <c r="G117" s="71">
        <v>0</v>
      </c>
      <c r="H117" s="71">
        <v>648000</v>
      </c>
      <c r="I117" s="69">
        <f t="shared" si="73"/>
        <v>0</v>
      </c>
      <c r="J117" s="69">
        <f t="shared" si="74"/>
        <v>648000</v>
      </c>
      <c r="K117" s="72">
        <f t="shared" si="52"/>
        <v>42.225987227942134</v>
      </c>
      <c r="L117" s="152">
        <f t="shared" si="75"/>
        <v>648000</v>
      </c>
      <c r="M117" s="68">
        <f t="shared" si="76"/>
        <v>0</v>
      </c>
      <c r="N117" s="72">
        <f t="shared" si="53"/>
        <v>30.313877001591798</v>
      </c>
      <c r="O117" s="69">
        <f t="shared" si="54"/>
        <v>465196.75646642776</v>
      </c>
      <c r="P117" s="72">
        <f t="shared" si="55"/>
        <v>12.607600086691551</v>
      </c>
      <c r="Q117" s="69">
        <f t="shared" si="56"/>
        <v>53612.485124149527</v>
      </c>
      <c r="R117" s="69">
        <f t="shared" si="57"/>
        <v>518809.24159057729</v>
      </c>
      <c r="S117" s="72">
        <f t="shared" si="58"/>
        <v>33.807457421515529</v>
      </c>
      <c r="T117" s="69">
        <f t="shared" si="59"/>
        <v>518809.24159057729</v>
      </c>
      <c r="U117" s="126">
        <f t="shared" si="60"/>
        <v>-0.19936845433552886</v>
      </c>
      <c r="V117" s="70">
        <f t="shared" si="61"/>
        <v>-0.19936845433552886</v>
      </c>
      <c r="W117" s="70">
        <f t="shared" si="62"/>
        <v>0.17436845433552886</v>
      </c>
      <c r="X117" s="70">
        <f t="shared" si="63"/>
        <v>0</v>
      </c>
      <c r="Y117" s="72">
        <f t="shared" si="64"/>
        <v>41.170337547243584</v>
      </c>
      <c r="Z117" s="70">
        <f t="shared" si="65"/>
        <v>-2.4999999999999911E-2</v>
      </c>
      <c r="AA117" s="69">
        <f t="shared" si="66"/>
        <v>631800</v>
      </c>
      <c r="AB117" s="69">
        <f t="shared" si="77"/>
        <v>0</v>
      </c>
      <c r="AC117" s="69">
        <f t="shared" si="78"/>
        <v>631800</v>
      </c>
      <c r="AD117" s="126">
        <f t="shared" si="67"/>
        <v>-2.5000000000000022E-2</v>
      </c>
      <c r="AE117" s="70">
        <f t="shared" si="68"/>
        <v>-0.17883944034413224</v>
      </c>
      <c r="AF117" s="70">
        <f t="shared" si="79"/>
        <v>0.15383944034413224</v>
      </c>
      <c r="AG117" s="70">
        <f t="shared" si="80"/>
        <v>0</v>
      </c>
      <c r="AH117" s="72">
        <f t="shared" si="69"/>
        <v>40.141079108562494</v>
      </c>
      <c r="AI117" s="70">
        <f t="shared" si="70"/>
        <v>-4.9374999999999947E-2</v>
      </c>
      <c r="AJ117" s="69">
        <f t="shared" si="71"/>
        <v>616005</v>
      </c>
      <c r="AK117" s="69">
        <f t="shared" si="81"/>
        <v>0</v>
      </c>
      <c r="AL117" s="69">
        <f t="shared" si="82"/>
        <v>616005</v>
      </c>
      <c r="AM117" s="126">
        <f t="shared" si="72"/>
        <v>-4.9374999999999947E-2</v>
      </c>
      <c r="AN117" s="95"/>
      <c r="AO117" s="95"/>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row>
    <row r="118" spans="1:97" customFormat="1" x14ac:dyDescent="0.25">
      <c r="A118" s="65" t="s">
        <v>37</v>
      </c>
      <c r="B118" s="66">
        <v>886</v>
      </c>
      <c r="C118" s="67" t="s">
        <v>133</v>
      </c>
      <c r="D118" s="80">
        <v>202567</v>
      </c>
      <c r="E118" s="80">
        <v>45299.452717805048</v>
      </c>
      <c r="F118" s="87">
        <v>1.0133240709737961</v>
      </c>
      <c r="G118" s="71">
        <v>6983200</v>
      </c>
      <c r="H118" s="71">
        <v>6838017.9000000004</v>
      </c>
      <c r="I118" s="69">
        <f t="shared" si="73"/>
        <v>6983200</v>
      </c>
      <c r="J118" s="69">
        <f t="shared" si="74"/>
        <v>6838017.9000000004</v>
      </c>
      <c r="K118" s="72">
        <f t="shared" si="52"/>
        <v>33.756820706235473</v>
      </c>
      <c r="L118" s="152">
        <f t="shared" si="75"/>
        <v>13821217.9</v>
      </c>
      <c r="M118" s="68">
        <f t="shared" si="76"/>
        <v>6983200</v>
      </c>
      <c r="N118" s="72">
        <f t="shared" si="53"/>
        <v>29.220824229833465</v>
      </c>
      <c r="O118" s="69">
        <f t="shared" si="54"/>
        <v>5919174.7017646758</v>
      </c>
      <c r="P118" s="72">
        <f t="shared" si="55"/>
        <v>12.15299732442346</v>
      </c>
      <c r="Q118" s="69">
        <f t="shared" si="56"/>
        <v>550524.12767733179</v>
      </c>
      <c r="R118" s="69">
        <f t="shared" si="57"/>
        <v>6469698.8294420075</v>
      </c>
      <c r="S118" s="72">
        <f t="shared" si="58"/>
        <v>31.938562695019463</v>
      </c>
      <c r="T118" s="69">
        <f t="shared" si="59"/>
        <v>13452898.829442007</v>
      </c>
      <c r="U118" s="126">
        <f t="shared" si="60"/>
        <v>-2.6648814397028819E-2</v>
      </c>
      <c r="V118" s="70">
        <f t="shared" si="61"/>
        <v>-5.3863425914400298E-2</v>
      </c>
      <c r="W118" s="70">
        <f t="shared" si="62"/>
        <v>2.8863425914400297E-2</v>
      </c>
      <c r="X118" s="70">
        <f t="shared" si="63"/>
        <v>0</v>
      </c>
      <c r="Y118" s="72">
        <f t="shared" si="64"/>
        <v>32.912900188579584</v>
      </c>
      <c r="Z118" s="70">
        <f t="shared" si="65"/>
        <v>-2.5000000000000022E-2</v>
      </c>
      <c r="AA118" s="69">
        <f t="shared" si="66"/>
        <v>6667067.4525000006</v>
      </c>
      <c r="AB118" s="69">
        <f t="shared" si="77"/>
        <v>6983200</v>
      </c>
      <c r="AC118" s="69">
        <f t="shared" si="78"/>
        <v>13650267.452500001</v>
      </c>
      <c r="AD118" s="126">
        <f t="shared" si="67"/>
        <v>-1.2368696357793474E-2</v>
      </c>
      <c r="AE118" s="70">
        <f t="shared" si="68"/>
        <v>-2.9603513758359234E-2</v>
      </c>
      <c r="AF118" s="70">
        <f t="shared" si="79"/>
        <v>4.6035137583592331E-3</v>
      </c>
      <c r="AG118" s="70">
        <f t="shared" si="80"/>
        <v>0</v>
      </c>
      <c r="AH118" s="72">
        <f t="shared" si="69"/>
        <v>32.090077683865097</v>
      </c>
      <c r="AI118" s="70">
        <f t="shared" si="70"/>
        <v>-4.9374999999999947E-2</v>
      </c>
      <c r="AJ118" s="69">
        <f t="shared" si="71"/>
        <v>6500390.7661875011</v>
      </c>
      <c r="AK118" s="69">
        <f t="shared" si="81"/>
        <v>6983200</v>
      </c>
      <c r="AL118" s="69">
        <f t="shared" si="82"/>
        <v>13483590.7661875</v>
      </c>
      <c r="AM118" s="126">
        <f t="shared" si="72"/>
        <v>-2.4428175306642097E-2</v>
      </c>
      <c r="AN118" s="95"/>
      <c r="AO118" s="95"/>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row>
    <row r="119" spans="1:97" customFormat="1" x14ac:dyDescent="0.25">
      <c r="A119" s="65" t="s">
        <v>37</v>
      </c>
      <c r="B119" s="66">
        <v>887</v>
      </c>
      <c r="C119" s="67" t="s">
        <v>134</v>
      </c>
      <c r="D119" s="80">
        <v>39146</v>
      </c>
      <c r="E119" s="80">
        <v>9773.3477095795206</v>
      </c>
      <c r="F119" s="87">
        <v>1.0025501017019141</v>
      </c>
      <c r="G119" s="71">
        <v>0</v>
      </c>
      <c r="H119" s="71">
        <v>685000</v>
      </c>
      <c r="I119" s="69">
        <f t="shared" si="73"/>
        <v>0</v>
      </c>
      <c r="J119" s="69">
        <f t="shared" si="74"/>
        <v>685000</v>
      </c>
      <c r="K119" s="72">
        <f t="shared" si="52"/>
        <v>17.498595003320901</v>
      </c>
      <c r="L119" s="152">
        <f t="shared" si="75"/>
        <v>685000</v>
      </c>
      <c r="M119" s="68">
        <f t="shared" si="76"/>
        <v>0</v>
      </c>
      <c r="N119" s="72">
        <f t="shared" si="53"/>
        <v>28.910139552177728</v>
      </c>
      <c r="O119" s="69">
        <f t="shared" si="54"/>
        <v>1131716.3229095493</v>
      </c>
      <c r="P119" s="72">
        <f t="shared" si="55"/>
        <v>12.023782965971701</v>
      </c>
      <c r="Q119" s="69">
        <f t="shared" si="56"/>
        <v>117512.61171096079</v>
      </c>
      <c r="R119" s="69">
        <f t="shared" si="57"/>
        <v>1249228.9346205101</v>
      </c>
      <c r="S119" s="72">
        <f t="shared" si="58"/>
        <v>31.912045537743577</v>
      </c>
      <c r="T119" s="69">
        <f t="shared" si="59"/>
        <v>1249228.9346205101</v>
      </c>
      <c r="U119" s="126">
        <f t="shared" si="60"/>
        <v>0.82369187535840882</v>
      </c>
      <c r="V119" s="70">
        <f t="shared" si="61"/>
        <v>0.82369187535840882</v>
      </c>
      <c r="W119" s="70">
        <f t="shared" si="62"/>
        <v>0</v>
      </c>
      <c r="X119" s="70">
        <f t="shared" si="63"/>
        <v>-0.79841200250046784</v>
      </c>
      <c r="Y119" s="72">
        <f t="shared" si="64"/>
        <v>17.940957260197457</v>
      </c>
      <c r="Z119" s="70">
        <f t="shared" si="65"/>
        <v>2.5279872857941088E-2</v>
      </c>
      <c r="AA119" s="69">
        <f t="shared" si="66"/>
        <v>702316.71290768962</v>
      </c>
      <c r="AB119" s="69">
        <f t="shared" si="77"/>
        <v>0</v>
      </c>
      <c r="AC119" s="69">
        <f t="shared" si="78"/>
        <v>702316.71290768962</v>
      </c>
      <c r="AD119" s="126">
        <f t="shared" si="67"/>
        <v>2.5279872857941088E-2</v>
      </c>
      <c r="AE119" s="70">
        <f t="shared" si="68"/>
        <v>0.77872591049204432</v>
      </c>
      <c r="AF119" s="70">
        <f t="shared" si="79"/>
        <v>0</v>
      </c>
      <c r="AG119" s="70">
        <f t="shared" si="80"/>
        <v>-0.75738288506038343</v>
      </c>
      <c r="AH119" s="72">
        <f t="shared" si="69"/>
        <v>18.323871567270196</v>
      </c>
      <c r="AI119" s="70">
        <f t="shared" si="70"/>
        <v>4.7162447258918494E-2</v>
      </c>
      <c r="AJ119" s="69">
        <f t="shared" si="71"/>
        <v>717306.27637235913</v>
      </c>
      <c r="AK119" s="69">
        <f t="shared" si="81"/>
        <v>0</v>
      </c>
      <c r="AL119" s="69">
        <f t="shared" si="82"/>
        <v>717306.27637235913</v>
      </c>
      <c r="AM119" s="126">
        <f t="shared" si="72"/>
        <v>4.7162447258918494E-2</v>
      </c>
      <c r="AN119" s="95"/>
      <c r="AO119" s="95"/>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row>
    <row r="120" spans="1:97" customFormat="1" x14ac:dyDescent="0.25">
      <c r="A120" s="65" t="s">
        <v>37</v>
      </c>
      <c r="B120" s="66">
        <v>826</v>
      </c>
      <c r="C120" s="67" t="s">
        <v>135</v>
      </c>
      <c r="D120" s="80">
        <v>40858</v>
      </c>
      <c r="E120" s="80">
        <v>9741.8492030061043</v>
      </c>
      <c r="F120" s="87">
        <v>1.103583766925897</v>
      </c>
      <c r="G120" s="71">
        <v>0</v>
      </c>
      <c r="H120" s="71">
        <v>1492000.18</v>
      </c>
      <c r="I120" s="69">
        <f t="shared" si="73"/>
        <v>0</v>
      </c>
      <c r="J120" s="69">
        <f t="shared" si="74"/>
        <v>1492000.18</v>
      </c>
      <c r="K120" s="72">
        <f t="shared" si="52"/>
        <v>36.516720838024376</v>
      </c>
      <c r="L120" s="152">
        <f t="shared" si="75"/>
        <v>1492000.18</v>
      </c>
      <c r="M120" s="68">
        <f t="shared" si="76"/>
        <v>0</v>
      </c>
      <c r="N120" s="72">
        <f t="shared" si="53"/>
        <v>31.823607274274494</v>
      </c>
      <c r="O120" s="69">
        <f t="shared" si="54"/>
        <v>1300248.9460123072</v>
      </c>
      <c r="P120" s="72">
        <f t="shared" si="55"/>
        <v>13.23549982765031</v>
      </c>
      <c r="Q120" s="69">
        <f t="shared" si="56"/>
        <v>128938.2434473826</v>
      </c>
      <c r="R120" s="69">
        <f t="shared" si="57"/>
        <v>1429187.1894596899</v>
      </c>
      <c r="S120" s="72">
        <f t="shared" si="58"/>
        <v>34.979372202743399</v>
      </c>
      <c r="T120" s="69">
        <f t="shared" si="59"/>
        <v>1429187.1894596899</v>
      </c>
      <c r="U120" s="126">
        <f t="shared" si="60"/>
        <v>-4.2099854532396952E-2</v>
      </c>
      <c r="V120" s="70">
        <f t="shared" si="61"/>
        <v>-4.2099854532397063E-2</v>
      </c>
      <c r="W120" s="70">
        <f t="shared" si="62"/>
        <v>1.7099854532397062E-2</v>
      </c>
      <c r="X120" s="70">
        <f t="shared" si="63"/>
        <v>0</v>
      </c>
      <c r="Y120" s="72">
        <f t="shared" si="64"/>
        <v>35.60380281707377</v>
      </c>
      <c r="Z120" s="70">
        <f t="shared" si="65"/>
        <v>-2.4999999999999911E-2</v>
      </c>
      <c r="AA120" s="69">
        <f t="shared" si="66"/>
        <v>1454700.1755000001</v>
      </c>
      <c r="AB120" s="69">
        <f t="shared" si="77"/>
        <v>0</v>
      </c>
      <c r="AC120" s="69">
        <f t="shared" si="78"/>
        <v>1454700.1755000001</v>
      </c>
      <c r="AD120" s="126">
        <f t="shared" si="67"/>
        <v>-2.4999999999999911E-2</v>
      </c>
      <c r="AE120" s="70">
        <f t="shared" si="68"/>
        <v>-1.7538312340920181E-2</v>
      </c>
      <c r="AF120" s="70">
        <f t="shared" si="79"/>
        <v>0</v>
      </c>
      <c r="AG120" s="70">
        <f t="shared" si="80"/>
        <v>0</v>
      </c>
      <c r="AH120" s="72">
        <f t="shared" si="69"/>
        <v>34.979372202743399</v>
      </c>
      <c r="AI120" s="70">
        <f t="shared" si="70"/>
        <v>-4.2099854532397063E-2</v>
      </c>
      <c r="AJ120" s="69">
        <f t="shared" si="71"/>
        <v>1429187.1894596899</v>
      </c>
      <c r="AK120" s="69">
        <f t="shared" si="81"/>
        <v>0</v>
      </c>
      <c r="AL120" s="69">
        <f t="shared" si="82"/>
        <v>1429187.1894596899</v>
      </c>
      <c r="AM120" s="126">
        <f t="shared" si="72"/>
        <v>-4.2099854532396952E-2</v>
      </c>
      <c r="AN120" s="95"/>
      <c r="AO120" s="95"/>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row>
    <row r="121" spans="1:97" customFormat="1" x14ac:dyDescent="0.25">
      <c r="A121" s="65" t="s">
        <v>37</v>
      </c>
      <c r="B121" s="66">
        <v>931</v>
      </c>
      <c r="C121" s="67" t="s">
        <v>136</v>
      </c>
      <c r="D121" s="80">
        <v>82860</v>
      </c>
      <c r="E121" s="80">
        <v>14133.46480548338</v>
      </c>
      <c r="F121" s="87">
        <v>1.0801583124037386</v>
      </c>
      <c r="G121" s="71">
        <v>1631085.1737999998</v>
      </c>
      <c r="H121" s="71">
        <v>2319000</v>
      </c>
      <c r="I121" s="69">
        <f t="shared" si="73"/>
        <v>1631085.1737999998</v>
      </c>
      <c r="J121" s="69">
        <f t="shared" si="74"/>
        <v>2319000</v>
      </c>
      <c r="K121" s="72">
        <f t="shared" ref="K121:K152" si="83">$J121/$D121</f>
        <v>27.986965966690803</v>
      </c>
      <c r="L121" s="152">
        <f t="shared" si="75"/>
        <v>3950085.1738</v>
      </c>
      <c r="M121" s="68">
        <f t="shared" si="76"/>
        <v>1631085.1737999998</v>
      </c>
      <c r="N121" s="72">
        <f t="shared" ref="N121:N152" si="84">$F121*$N$17</f>
        <v>31.148096735540189</v>
      </c>
      <c r="O121" s="69">
        <f t="shared" ref="O121:O152" si="85">$D121*$N121</f>
        <v>2580931.2955068601</v>
      </c>
      <c r="P121" s="72">
        <f t="shared" ref="P121:P152" si="86">$F121*$P$17</f>
        <v>12.95455368782595</v>
      </c>
      <c r="Q121" s="69">
        <f t="shared" ref="Q121:Q152" si="87">$P121*$E121</f>
        <v>183092.72861763299</v>
      </c>
      <c r="R121" s="69">
        <f t="shared" ref="R121:R152" si="88">$Q121+$O121</f>
        <v>2764024.0241244929</v>
      </c>
      <c r="S121" s="72">
        <f t="shared" ref="S121:S152" si="89">$R121/$D121</f>
        <v>33.357760368386352</v>
      </c>
      <c r="T121" s="69">
        <f t="shared" ref="T121:T152" si="90">M121+(D121*S121)</f>
        <v>4395109.1979244929</v>
      </c>
      <c r="U121" s="126">
        <f t="shared" ref="U121:U152" si="91">$T121/($G121+$H121)-1</f>
        <v>0.11266188057823001</v>
      </c>
      <c r="V121" s="70">
        <f t="shared" ref="V121:V152" si="92">$S121/$K121-1</f>
        <v>0.1919034170437659</v>
      </c>
      <c r="W121" s="70">
        <f t="shared" ref="W121:W152" si="93">IF($V121&lt;$W$17,($W$17-$V121),0)</f>
        <v>0</v>
      </c>
      <c r="X121" s="70">
        <f t="shared" ref="X121:X152" si="94">IF($V121&gt;$X$17,($X$17-$V121),0)</f>
        <v>-0.16662354418582498</v>
      </c>
      <c r="Y121" s="72">
        <f t="shared" ref="Y121:Y152" si="95">$S121+(($K121*$W121)+($K121*$X121))</f>
        <v>28.694472908008265</v>
      </c>
      <c r="Z121" s="70">
        <f t="shared" ref="Z121:Z152" si="96">$Y121/$K121-1</f>
        <v>2.5279872857940866E-2</v>
      </c>
      <c r="AA121" s="69">
        <f t="shared" ref="AA121:AA152" si="97">$Y121*$D121</f>
        <v>2377624.0251575648</v>
      </c>
      <c r="AB121" s="69">
        <f t="shared" si="77"/>
        <v>1631085.1737999998</v>
      </c>
      <c r="AC121" s="69">
        <f t="shared" si="78"/>
        <v>4008709.1989575643</v>
      </c>
      <c r="AD121" s="126">
        <f t="shared" ref="AD121:AD152" si="98">$AC121/($G121+$H121)-1</f>
        <v>1.4841205335622609E-2</v>
      </c>
      <c r="AE121" s="70">
        <f t="shared" ref="AE121:AE152" si="99">$S121/$Y121-1</f>
        <v>0.16251518107086826</v>
      </c>
      <c r="AF121" s="70">
        <f t="shared" si="79"/>
        <v>0</v>
      </c>
      <c r="AG121" s="70">
        <f t="shared" si="80"/>
        <v>-0.14117215563920735</v>
      </c>
      <c r="AH121" s="72">
        <f t="shared" ref="AH121:AH152" si="100">$S121+(($Y121*$AF121)+($Y121*$AG121))</f>
        <v>29.30689977303199</v>
      </c>
      <c r="AI121" s="70">
        <f t="shared" ref="AI121:AI152" si="101">$AH121/$K121-1</f>
        <v>4.716244725891805E-2</v>
      </c>
      <c r="AJ121" s="69">
        <f t="shared" ref="AJ121:AJ152" si="102">$AH121*$D121</f>
        <v>2428369.7151934309</v>
      </c>
      <c r="AK121" s="69">
        <f t="shared" si="81"/>
        <v>1631085.1737999998</v>
      </c>
      <c r="AL121" s="69">
        <f t="shared" si="82"/>
        <v>4059454.8889934309</v>
      </c>
      <c r="AM121" s="126">
        <f t="shared" ref="AM121:AM152" si="103">$AL121/($G121+$H121)-1</f>
        <v>2.768793845734141E-2</v>
      </c>
      <c r="AN121" s="95"/>
      <c r="AO121" s="95"/>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row>
    <row r="122" spans="1:97" customFormat="1" x14ac:dyDescent="0.25">
      <c r="A122" s="65" t="s">
        <v>37</v>
      </c>
      <c r="B122" s="66">
        <v>851</v>
      </c>
      <c r="C122" s="67" t="s">
        <v>137</v>
      </c>
      <c r="D122" s="80">
        <v>24308</v>
      </c>
      <c r="E122" s="80">
        <v>8232.2041070896503</v>
      </c>
      <c r="F122" s="87">
        <v>1.0512291169011627</v>
      </c>
      <c r="G122" s="71">
        <v>0</v>
      </c>
      <c r="H122" s="71">
        <v>762000</v>
      </c>
      <c r="I122" s="69">
        <f t="shared" si="73"/>
        <v>0</v>
      </c>
      <c r="J122" s="69">
        <f t="shared" si="74"/>
        <v>762000</v>
      </c>
      <c r="K122" s="72">
        <f t="shared" si="83"/>
        <v>31.347704459437221</v>
      </c>
      <c r="L122" s="152">
        <f t="shared" si="75"/>
        <v>762000</v>
      </c>
      <c r="M122" s="68">
        <f t="shared" si="76"/>
        <v>0</v>
      </c>
      <c r="N122" s="72">
        <f t="shared" si="84"/>
        <v>30.313877001591798</v>
      </c>
      <c r="O122" s="69">
        <f t="shared" si="85"/>
        <v>736869.72215469345</v>
      </c>
      <c r="P122" s="72">
        <f t="shared" si="86"/>
        <v>12.607600086691551</v>
      </c>
      <c r="Q122" s="69">
        <f t="shared" si="87"/>
        <v>103788.33721420603</v>
      </c>
      <c r="R122" s="69">
        <f t="shared" si="88"/>
        <v>840658.05936889944</v>
      </c>
      <c r="S122" s="72">
        <f t="shared" si="89"/>
        <v>34.583596320919014</v>
      </c>
      <c r="T122" s="69">
        <f t="shared" si="90"/>
        <v>840658.05936889944</v>
      </c>
      <c r="U122" s="126">
        <f t="shared" si="91"/>
        <v>0.10322579969671852</v>
      </c>
      <c r="V122" s="70">
        <f t="shared" si="92"/>
        <v>0.1032257996967183</v>
      </c>
      <c r="W122" s="70">
        <f t="shared" si="93"/>
        <v>0</v>
      </c>
      <c r="X122" s="70">
        <f t="shared" si="94"/>
        <v>-7.794592683877738E-2</v>
      </c>
      <c r="Y122" s="72">
        <f t="shared" si="95"/>
        <v>32.140170442560105</v>
      </c>
      <c r="Z122" s="70">
        <f t="shared" si="96"/>
        <v>2.5279872857941088E-2</v>
      </c>
      <c r="AA122" s="69">
        <f t="shared" si="97"/>
        <v>781263.26311775099</v>
      </c>
      <c r="AB122" s="69">
        <f t="shared" si="77"/>
        <v>0</v>
      </c>
      <c r="AC122" s="69">
        <f t="shared" si="78"/>
        <v>781263.26311775099</v>
      </c>
      <c r="AD122" s="126">
        <f t="shared" si="98"/>
        <v>2.5279872857940866E-2</v>
      </c>
      <c r="AE122" s="70">
        <f t="shared" si="99"/>
        <v>7.602404855710776E-2</v>
      </c>
      <c r="AF122" s="70">
        <f t="shared" si="79"/>
        <v>0</v>
      </c>
      <c r="AG122" s="70">
        <f t="shared" si="80"/>
        <v>-5.4681023125446857E-2</v>
      </c>
      <c r="AH122" s="72">
        <f t="shared" si="100"/>
        <v>32.826138917693584</v>
      </c>
      <c r="AI122" s="70">
        <f t="shared" si="101"/>
        <v>4.7162447258918272E-2</v>
      </c>
      <c r="AJ122" s="69">
        <f t="shared" si="102"/>
        <v>797937.78481129569</v>
      </c>
      <c r="AK122" s="69">
        <f t="shared" si="81"/>
        <v>0</v>
      </c>
      <c r="AL122" s="69">
        <f t="shared" si="82"/>
        <v>797937.78481129569</v>
      </c>
      <c r="AM122" s="126">
        <f t="shared" si="103"/>
        <v>4.7162447258918272E-2</v>
      </c>
      <c r="AN122" s="95"/>
      <c r="AO122" s="95"/>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row>
    <row r="123" spans="1:97" customFormat="1" x14ac:dyDescent="0.25">
      <c r="A123" s="65" t="s">
        <v>37</v>
      </c>
      <c r="B123" s="66">
        <v>870</v>
      </c>
      <c r="C123" s="67" t="s">
        <v>138</v>
      </c>
      <c r="D123" s="80">
        <v>18805</v>
      </c>
      <c r="E123" s="80">
        <v>4676.9661313661945</v>
      </c>
      <c r="F123" s="87">
        <v>1.1254795891274165</v>
      </c>
      <c r="G123" s="71">
        <v>680000</v>
      </c>
      <c r="H123" s="71">
        <v>591800.00000000012</v>
      </c>
      <c r="I123" s="69">
        <f t="shared" si="73"/>
        <v>680000</v>
      </c>
      <c r="J123" s="69">
        <f t="shared" si="74"/>
        <v>591800.00000000012</v>
      </c>
      <c r="K123" s="72">
        <f t="shared" si="83"/>
        <v>31.470353629353902</v>
      </c>
      <c r="L123" s="152">
        <f t="shared" si="75"/>
        <v>1271800</v>
      </c>
      <c r="M123" s="68">
        <f t="shared" si="76"/>
        <v>680000</v>
      </c>
      <c r="N123" s="72">
        <f t="shared" si="84"/>
        <v>32.455008412612628</v>
      </c>
      <c r="O123" s="69">
        <f t="shared" si="85"/>
        <v>610316.43319918052</v>
      </c>
      <c r="P123" s="72">
        <f t="shared" si="86"/>
        <v>13.498100782520947</v>
      </c>
      <c r="Q123" s="69">
        <f t="shared" si="87"/>
        <v>63130.160197617995</v>
      </c>
      <c r="R123" s="69">
        <f t="shared" si="88"/>
        <v>673446.59339679847</v>
      </c>
      <c r="S123" s="72">
        <f t="shared" si="89"/>
        <v>35.812102812911377</v>
      </c>
      <c r="T123" s="69">
        <f t="shared" si="90"/>
        <v>1353446.5933967985</v>
      </c>
      <c r="U123" s="126">
        <f t="shared" si="91"/>
        <v>6.4197667398017355E-2</v>
      </c>
      <c r="V123" s="70">
        <f t="shared" si="92"/>
        <v>0.1379631520729947</v>
      </c>
      <c r="W123" s="70">
        <f t="shared" si="93"/>
        <v>0</v>
      </c>
      <c r="X123" s="70">
        <f t="shared" si="94"/>
        <v>-0.11268327921505378</v>
      </c>
      <c r="Y123" s="72">
        <f t="shared" si="95"/>
        <v>32.265920167898408</v>
      </c>
      <c r="Z123" s="70">
        <f t="shared" si="96"/>
        <v>2.5279872857940866E-2</v>
      </c>
      <c r="AA123" s="69">
        <f t="shared" si="97"/>
        <v>606760.62875732954</v>
      </c>
      <c r="AB123" s="69">
        <f t="shared" si="77"/>
        <v>680000</v>
      </c>
      <c r="AC123" s="69">
        <f t="shared" si="78"/>
        <v>1286760.6287573297</v>
      </c>
      <c r="AD123" s="126">
        <f t="shared" si="98"/>
        <v>1.1763350178746412E-2</v>
      </c>
      <c r="AE123" s="70">
        <f t="shared" si="99"/>
        <v>0.10990489738275278</v>
      </c>
      <c r="AF123" s="70">
        <f t="shared" si="79"/>
        <v>0</v>
      </c>
      <c r="AG123" s="70">
        <f t="shared" si="80"/>
        <v>-8.8561871951091872E-2</v>
      </c>
      <c r="AH123" s="72">
        <f t="shared" si="100"/>
        <v>32.954572522617802</v>
      </c>
      <c r="AI123" s="70">
        <f t="shared" si="101"/>
        <v>4.716244725891805E-2</v>
      </c>
      <c r="AJ123" s="69">
        <f t="shared" si="102"/>
        <v>619710.73628782772</v>
      </c>
      <c r="AK123" s="69">
        <f t="shared" si="81"/>
        <v>680000</v>
      </c>
      <c r="AL123" s="69">
        <f t="shared" si="82"/>
        <v>1299710.7362878276</v>
      </c>
      <c r="AM123" s="126">
        <f t="shared" si="103"/>
        <v>2.1945853347875133E-2</v>
      </c>
      <c r="AN123" s="95"/>
      <c r="AO123" s="95"/>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row>
    <row r="124" spans="1:97" customFormat="1" x14ac:dyDescent="0.25">
      <c r="A124" s="65" t="s">
        <v>37</v>
      </c>
      <c r="B124" s="66">
        <v>871</v>
      </c>
      <c r="C124" s="67" t="s">
        <v>139</v>
      </c>
      <c r="D124" s="80">
        <v>25709</v>
      </c>
      <c r="E124" s="80">
        <v>5975.1758186711722</v>
      </c>
      <c r="F124" s="87">
        <v>1.148417094421943</v>
      </c>
      <c r="G124" s="71">
        <v>78000</v>
      </c>
      <c r="H124" s="71">
        <v>518999.99999999988</v>
      </c>
      <c r="I124" s="69">
        <f t="shared" si="73"/>
        <v>78000</v>
      </c>
      <c r="J124" s="69">
        <f t="shared" si="74"/>
        <v>518999.99999999988</v>
      </c>
      <c r="K124" s="72">
        <f t="shared" si="83"/>
        <v>20.187482982613087</v>
      </c>
      <c r="L124" s="152">
        <f t="shared" si="75"/>
        <v>596999.99999999988</v>
      </c>
      <c r="M124" s="68">
        <f t="shared" si="76"/>
        <v>78000</v>
      </c>
      <c r="N124" s="72">
        <f t="shared" si="84"/>
        <v>33.116448153048403</v>
      </c>
      <c r="O124" s="69">
        <f t="shared" si="85"/>
        <v>851390.76556672133</v>
      </c>
      <c r="P124" s="72">
        <f t="shared" si="86"/>
        <v>13.773194850113205</v>
      </c>
      <c r="Q124" s="69">
        <f t="shared" si="87"/>
        <v>82297.260814242749</v>
      </c>
      <c r="R124" s="69">
        <f t="shared" si="88"/>
        <v>933688.02638096409</v>
      </c>
      <c r="S124" s="72">
        <f t="shared" si="89"/>
        <v>36.317555190048779</v>
      </c>
      <c r="T124" s="69">
        <f t="shared" si="90"/>
        <v>1011688.0263809641</v>
      </c>
      <c r="U124" s="126">
        <f t="shared" si="91"/>
        <v>0.69461980968335735</v>
      </c>
      <c r="V124" s="70">
        <f t="shared" si="92"/>
        <v>0.79901353830628974</v>
      </c>
      <c r="W124" s="70">
        <f t="shared" si="93"/>
        <v>0</v>
      </c>
      <c r="X124" s="70">
        <f t="shared" si="94"/>
        <v>-0.77373366544834876</v>
      </c>
      <c r="Y124" s="72">
        <f t="shared" si="95"/>
        <v>20.697819985735393</v>
      </c>
      <c r="Z124" s="70">
        <f t="shared" si="96"/>
        <v>2.5279872857940866E-2</v>
      </c>
      <c r="AA124" s="69">
        <f t="shared" si="97"/>
        <v>532120.25401327119</v>
      </c>
      <c r="AB124" s="69">
        <f t="shared" si="77"/>
        <v>78000</v>
      </c>
      <c r="AC124" s="69">
        <f t="shared" si="78"/>
        <v>610120.25401327119</v>
      </c>
      <c r="AD124" s="126">
        <f t="shared" si="98"/>
        <v>2.1976974896601886E-2</v>
      </c>
      <c r="AE124" s="70">
        <f t="shared" si="99"/>
        <v>0.7546560562937672</v>
      </c>
      <c r="AF124" s="70">
        <f t="shared" si="79"/>
        <v>0</v>
      </c>
      <c r="AG124" s="70">
        <f t="shared" si="80"/>
        <v>-0.73331303086210631</v>
      </c>
      <c r="AH124" s="72">
        <f t="shared" si="100"/>
        <v>21.13957408407088</v>
      </c>
      <c r="AI124" s="70">
        <f t="shared" si="101"/>
        <v>4.7162447258917828E-2</v>
      </c>
      <c r="AJ124" s="69">
        <f t="shared" si="102"/>
        <v>543477.31012737821</v>
      </c>
      <c r="AK124" s="69">
        <f t="shared" si="81"/>
        <v>78000</v>
      </c>
      <c r="AL124" s="69">
        <f t="shared" si="82"/>
        <v>621477.31012737821</v>
      </c>
      <c r="AM124" s="126">
        <f t="shared" si="103"/>
        <v>4.1000519476345643E-2</v>
      </c>
      <c r="AN124" s="95"/>
      <c r="AO124" s="95"/>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row>
    <row r="125" spans="1:97" customFormat="1" x14ac:dyDescent="0.25">
      <c r="A125" s="65" t="s">
        <v>37</v>
      </c>
      <c r="B125" s="66">
        <v>852</v>
      </c>
      <c r="C125" s="67" t="s">
        <v>140</v>
      </c>
      <c r="D125" s="80">
        <v>29810</v>
      </c>
      <c r="E125" s="80">
        <v>9764.8401255824265</v>
      </c>
      <c r="F125" s="87">
        <v>1.0512291169011627</v>
      </c>
      <c r="G125" s="71">
        <v>626800</v>
      </c>
      <c r="H125" s="71">
        <v>1446761.1118162468</v>
      </c>
      <c r="I125" s="69">
        <f t="shared" si="73"/>
        <v>626800</v>
      </c>
      <c r="J125" s="69">
        <f t="shared" si="74"/>
        <v>1446761.1118162468</v>
      </c>
      <c r="K125" s="72">
        <f t="shared" si="83"/>
        <v>48.532744442007605</v>
      </c>
      <c r="L125" s="152">
        <f t="shared" si="75"/>
        <v>2073561.1118162468</v>
      </c>
      <c r="M125" s="68">
        <f t="shared" si="76"/>
        <v>626800</v>
      </c>
      <c r="N125" s="72">
        <f t="shared" si="84"/>
        <v>30.313877001591798</v>
      </c>
      <c r="O125" s="69">
        <f t="shared" si="85"/>
        <v>903656.67341745156</v>
      </c>
      <c r="P125" s="72">
        <f t="shared" si="86"/>
        <v>12.607600086691551</v>
      </c>
      <c r="Q125" s="69">
        <f t="shared" si="87"/>
        <v>123111.19921382214</v>
      </c>
      <c r="R125" s="69">
        <f t="shared" si="88"/>
        <v>1026767.8726312737</v>
      </c>
      <c r="S125" s="72">
        <f t="shared" si="89"/>
        <v>34.443739437479827</v>
      </c>
      <c r="T125" s="69">
        <f t="shared" si="90"/>
        <v>1653567.8726312737</v>
      </c>
      <c r="U125" s="126">
        <f t="shared" si="91"/>
        <v>-0.20254683442490784</v>
      </c>
      <c r="V125" s="70">
        <f t="shared" si="92"/>
        <v>-0.29029895520050197</v>
      </c>
      <c r="W125" s="70">
        <f t="shared" si="93"/>
        <v>0.26529895520050195</v>
      </c>
      <c r="X125" s="70">
        <f t="shared" si="94"/>
        <v>0</v>
      </c>
      <c r="Y125" s="72">
        <f t="shared" si="95"/>
        <v>47.319425830957414</v>
      </c>
      <c r="Z125" s="70">
        <f t="shared" si="96"/>
        <v>-2.5000000000000022E-2</v>
      </c>
      <c r="AA125" s="69">
        <f t="shared" si="97"/>
        <v>1410592.0840208405</v>
      </c>
      <c r="AB125" s="69">
        <f t="shared" si="77"/>
        <v>626800</v>
      </c>
      <c r="AC125" s="69">
        <f t="shared" si="78"/>
        <v>2037392.0840208405</v>
      </c>
      <c r="AD125" s="126">
        <f t="shared" si="98"/>
        <v>-1.7442952411335311E-2</v>
      </c>
      <c r="AE125" s="70">
        <f t="shared" si="99"/>
        <v>-0.27210149251333537</v>
      </c>
      <c r="AF125" s="70">
        <f t="shared" si="79"/>
        <v>0.24710149251333538</v>
      </c>
      <c r="AG125" s="70">
        <f t="shared" si="80"/>
        <v>0</v>
      </c>
      <c r="AH125" s="72">
        <f t="shared" si="100"/>
        <v>46.136440185183481</v>
      </c>
      <c r="AI125" s="70">
        <f t="shared" si="101"/>
        <v>-4.9374999999999947E-2</v>
      </c>
      <c r="AJ125" s="69">
        <f t="shared" si="102"/>
        <v>1375327.2819203197</v>
      </c>
      <c r="AK125" s="69">
        <f t="shared" si="81"/>
        <v>626800</v>
      </c>
      <c r="AL125" s="69">
        <f t="shared" si="82"/>
        <v>2002127.2819203197</v>
      </c>
      <c r="AM125" s="126">
        <f t="shared" si="103"/>
        <v>-3.4449831012387078E-2</v>
      </c>
      <c r="AN125" s="95"/>
      <c r="AO125" s="95"/>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row>
    <row r="126" spans="1:97" customFormat="1" x14ac:dyDescent="0.25">
      <c r="A126" s="65" t="s">
        <v>37</v>
      </c>
      <c r="B126" s="66">
        <v>936</v>
      </c>
      <c r="C126" s="67" t="s">
        <v>141</v>
      </c>
      <c r="D126" s="80">
        <v>140353</v>
      </c>
      <c r="E126" s="80">
        <v>20939.973208572723</v>
      </c>
      <c r="F126" s="87">
        <v>1.148417094421943</v>
      </c>
      <c r="G126" s="71">
        <v>1087000</v>
      </c>
      <c r="H126" s="71">
        <v>5286000</v>
      </c>
      <c r="I126" s="69">
        <f t="shared" si="73"/>
        <v>1087000</v>
      </c>
      <c r="J126" s="69">
        <f t="shared" si="74"/>
        <v>5286000</v>
      </c>
      <c r="K126" s="72">
        <f t="shared" si="83"/>
        <v>37.662180359522061</v>
      </c>
      <c r="L126" s="152">
        <f t="shared" si="75"/>
        <v>6373000</v>
      </c>
      <c r="M126" s="68">
        <f t="shared" si="76"/>
        <v>1087000</v>
      </c>
      <c r="N126" s="72">
        <f t="shared" si="84"/>
        <v>33.116448153048403</v>
      </c>
      <c r="O126" s="69">
        <f t="shared" si="85"/>
        <v>4647992.847624802</v>
      </c>
      <c r="P126" s="72">
        <f t="shared" si="86"/>
        <v>13.773194850113205</v>
      </c>
      <c r="Q126" s="69">
        <f t="shared" si="87"/>
        <v>288410.33115782234</v>
      </c>
      <c r="R126" s="69">
        <f t="shared" si="88"/>
        <v>4936403.1787826242</v>
      </c>
      <c r="S126" s="72">
        <f t="shared" si="89"/>
        <v>35.171340682298379</v>
      </c>
      <c r="T126" s="69">
        <f t="shared" si="90"/>
        <v>6023403.1787826242</v>
      </c>
      <c r="U126" s="126">
        <f t="shared" si="91"/>
        <v>-5.4855926756217754E-2</v>
      </c>
      <c r="V126" s="70">
        <f t="shared" si="92"/>
        <v>-6.6136364210627185E-2</v>
      </c>
      <c r="W126" s="70">
        <f t="shared" si="93"/>
        <v>4.1136364210627184E-2</v>
      </c>
      <c r="X126" s="70">
        <f t="shared" si="94"/>
        <v>0</v>
      </c>
      <c r="Y126" s="72">
        <f t="shared" si="95"/>
        <v>36.720625850534006</v>
      </c>
      <c r="Z126" s="70">
        <f t="shared" si="96"/>
        <v>-2.5000000000000133E-2</v>
      </c>
      <c r="AA126" s="69">
        <f t="shared" si="97"/>
        <v>5153849.9999999991</v>
      </c>
      <c r="AB126" s="69">
        <f t="shared" si="77"/>
        <v>1087000</v>
      </c>
      <c r="AC126" s="69">
        <f t="shared" si="78"/>
        <v>6240849.9999999991</v>
      </c>
      <c r="AD126" s="126">
        <f t="shared" si="98"/>
        <v>-2.0735917150478733E-2</v>
      </c>
      <c r="AE126" s="70">
        <f t="shared" si="99"/>
        <v>-4.2191142780130364E-2</v>
      </c>
      <c r="AF126" s="70">
        <f t="shared" si="79"/>
        <v>1.7191142780130363E-2</v>
      </c>
      <c r="AG126" s="70">
        <f t="shared" si="80"/>
        <v>0</v>
      </c>
      <c r="AH126" s="72">
        <f t="shared" si="100"/>
        <v>35.802610204270657</v>
      </c>
      <c r="AI126" s="70">
        <f t="shared" si="101"/>
        <v>-4.9375000000000058E-2</v>
      </c>
      <c r="AJ126" s="69">
        <f t="shared" si="102"/>
        <v>5025003.7499999991</v>
      </c>
      <c r="AK126" s="69">
        <f t="shared" si="81"/>
        <v>1087000</v>
      </c>
      <c r="AL126" s="69">
        <f t="shared" si="82"/>
        <v>6112003.7499999991</v>
      </c>
      <c r="AM126" s="126">
        <f t="shared" si="103"/>
        <v>-4.0953436372195395E-2</v>
      </c>
      <c r="AN126" s="95"/>
      <c r="AO126" s="95"/>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row>
    <row r="127" spans="1:97" customFormat="1" x14ac:dyDescent="0.25">
      <c r="A127" s="65" t="s">
        <v>37</v>
      </c>
      <c r="B127" s="66">
        <v>869</v>
      </c>
      <c r="C127" s="67" t="s">
        <v>142</v>
      </c>
      <c r="D127" s="80">
        <v>22335</v>
      </c>
      <c r="E127" s="80">
        <v>3150.8232150042822</v>
      </c>
      <c r="F127" s="87">
        <v>1.1254795891274165</v>
      </c>
      <c r="G127" s="71">
        <v>0</v>
      </c>
      <c r="H127" s="71">
        <v>1012999.9999999999</v>
      </c>
      <c r="I127" s="69">
        <f t="shared" si="73"/>
        <v>0</v>
      </c>
      <c r="J127" s="69">
        <f t="shared" si="74"/>
        <v>1012999.9999999999</v>
      </c>
      <c r="K127" s="72">
        <f t="shared" si="83"/>
        <v>45.354824266845753</v>
      </c>
      <c r="L127" s="152">
        <f t="shared" si="75"/>
        <v>1012999.9999999999</v>
      </c>
      <c r="M127" s="68">
        <f t="shared" si="76"/>
        <v>0</v>
      </c>
      <c r="N127" s="72">
        <f t="shared" si="84"/>
        <v>32.455008412612628</v>
      </c>
      <c r="O127" s="69">
        <f t="shared" si="85"/>
        <v>724882.61289570306</v>
      </c>
      <c r="P127" s="72">
        <f t="shared" si="86"/>
        <v>13.498100782520947</v>
      </c>
      <c r="Q127" s="69">
        <f t="shared" si="87"/>
        <v>42530.129304034468</v>
      </c>
      <c r="R127" s="69">
        <f t="shared" si="88"/>
        <v>767412.74219973758</v>
      </c>
      <c r="S127" s="72">
        <f t="shared" si="89"/>
        <v>34.359200456670585</v>
      </c>
      <c r="T127" s="69">
        <f t="shared" si="90"/>
        <v>767412.74219973758</v>
      </c>
      <c r="U127" s="126">
        <f t="shared" si="91"/>
        <v>-0.2424355950644248</v>
      </c>
      <c r="V127" s="70">
        <f t="shared" si="92"/>
        <v>-0.24243559506442491</v>
      </c>
      <c r="W127" s="70">
        <f t="shared" si="93"/>
        <v>0.21743559506442492</v>
      </c>
      <c r="X127" s="70">
        <f t="shared" si="94"/>
        <v>0</v>
      </c>
      <c r="Y127" s="72">
        <f t="shared" si="95"/>
        <v>44.220953660174615</v>
      </c>
      <c r="Z127" s="70">
        <f t="shared" si="96"/>
        <v>-2.4999999999999911E-2</v>
      </c>
      <c r="AA127" s="69">
        <f t="shared" si="97"/>
        <v>987675</v>
      </c>
      <c r="AB127" s="69">
        <f t="shared" si="77"/>
        <v>0</v>
      </c>
      <c r="AC127" s="69">
        <f t="shared" si="78"/>
        <v>987675</v>
      </c>
      <c r="AD127" s="126">
        <f t="shared" si="98"/>
        <v>-2.4999999999999911E-2</v>
      </c>
      <c r="AE127" s="70">
        <f t="shared" si="99"/>
        <v>-0.22301086673274362</v>
      </c>
      <c r="AF127" s="70">
        <f t="shared" si="79"/>
        <v>0.19801086673274362</v>
      </c>
      <c r="AG127" s="70">
        <f t="shared" si="80"/>
        <v>0</v>
      </c>
      <c r="AH127" s="72">
        <f t="shared" si="100"/>
        <v>43.11542981867025</v>
      </c>
      <c r="AI127" s="70">
        <f t="shared" si="101"/>
        <v>-4.9374999999999836E-2</v>
      </c>
      <c r="AJ127" s="69">
        <f t="shared" si="102"/>
        <v>962983.125</v>
      </c>
      <c r="AK127" s="69">
        <f t="shared" si="81"/>
        <v>0</v>
      </c>
      <c r="AL127" s="69">
        <f t="shared" si="82"/>
        <v>962983.125</v>
      </c>
      <c r="AM127" s="126">
        <f t="shared" si="103"/>
        <v>-4.9374999999999836E-2</v>
      </c>
      <c r="AN127" s="95"/>
      <c r="AO127" s="95"/>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row>
    <row r="128" spans="1:97" customFormat="1" x14ac:dyDescent="0.25">
      <c r="A128" s="65" t="s">
        <v>37</v>
      </c>
      <c r="B128" s="66">
        <v>938</v>
      </c>
      <c r="C128" s="67" t="s">
        <v>143</v>
      </c>
      <c r="D128" s="80">
        <v>103807</v>
      </c>
      <c r="E128" s="80">
        <v>16776.114678255963</v>
      </c>
      <c r="F128" s="87">
        <v>1.0237466925004461</v>
      </c>
      <c r="G128" s="71">
        <v>5190000</v>
      </c>
      <c r="H128" s="71">
        <v>3522000</v>
      </c>
      <c r="I128" s="69">
        <f t="shared" si="73"/>
        <v>5190000</v>
      </c>
      <c r="J128" s="69">
        <f t="shared" si="74"/>
        <v>3522000</v>
      </c>
      <c r="K128" s="72">
        <f t="shared" si="83"/>
        <v>33.928347799281362</v>
      </c>
      <c r="L128" s="152">
        <f t="shared" si="75"/>
        <v>8712000</v>
      </c>
      <c r="M128" s="68">
        <f t="shared" si="76"/>
        <v>5190000</v>
      </c>
      <c r="N128" s="72">
        <f t="shared" si="84"/>
        <v>29.521377231946246</v>
      </c>
      <c r="O128" s="69">
        <f t="shared" si="85"/>
        <v>3064525.6063166442</v>
      </c>
      <c r="P128" s="72">
        <f t="shared" si="86"/>
        <v>12.277997899417333</v>
      </c>
      <c r="Q128" s="69">
        <f t="shared" si="87"/>
        <v>205977.10078001098</v>
      </c>
      <c r="R128" s="69">
        <f t="shared" si="88"/>
        <v>3270502.7070966554</v>
      </c>
      <c r="S128" s="72">
        <f t="shared" si="89"/>
        <v>31.505608553340867</v>
      </c>
      <c r="T128" s="69">
        <f t="shared" si="90"/>
        <v>8460502.7070966549</v>
      </c>
      <c r="U128" s="126">
        <f t="shared" si="91"/>
        <v>-2.8867916999924859E-2</v>
      </c>
      <c r="V128" s="70">
        <f t="shared" si="92"/>
        <v>-7.1407522119064426E-2</v>
      </c>
      <c r="W128" s="70">
        <f t="shared" si="93"/>
        <v>4.6407522119064425E-2</v>
      </c>
      <c r="X128" s="70">
        <f t="shared" si="94"/>
        <v>0</v>
      </c>
      <c r="Y128" s="72">
        <f t="shared" si="95"/>
        <v>33.080139104299327</v>
      </c>
      <c r="Z128" s="70">
        <f t="shared" si="96"/>
        <v>-2.5000000000000022E-2</v>
      </c>
      <c r="AA128" s="69">
        <f t="shared" si="97"/>
        <v>3433950.0000000005</v>
      </c>
      <c r="AB128" s="69">
        <f t="shared" si="77"/>
        <v>5190000</v>
      </c>
      <c r="AC128" s="69">
        <f t="shared" si="78"/>
        <v>8623950</v>
      </c>
      <c r="AD128" s="126">
        <f t="shared" si="98"/>
        <v>-1.0106749311294738E-2</v>
      </c>
      <c r="AE128" s="70">
        <f t="shared" si="99"/>
        <v>-4.7597458583655827E-2</v>
      </c>
      <c r="AF128" s="70">
        <f t="shared" si="79"/>
        <v>2.2597458583655826E-2</v>
      </c>
      <c r="AG128" s="70">
        <f t="shared" si="80"/>
        <v>0</v>
      </c>
      <c r="AH128" s="72">
        <f t="shared" si="100"/>
        <v>32.253135626691844</v>
      </c>
      <c r="AI128" s="70">
        <f t="shared" si="101"/>
        <v>-4.9375000000000058E-2</v>
      </c>
      <c r="AJ128" s="69">
        <f t="shared" si="102"/>
        <v>3348101.25</v>
      </c>
      <c r="AK128" s="69">
        <f t="shared" si="81"/>
        <v>5190000</v>
      </c>
      <c r="AL128" s="69">
        <f t="shared" si="82"/>
        <v>8538101.25</v>
      </c>
      <c r="AM128" s="126">
        <f t="shared" si="103"/>
        <v>-1.9960829889807186E-2</v>
      </c>
      <c r="AN128" s="95"/>
      <c r="AO128" s="95"/>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row>
    <row r="129" spans="1:97" customFormat="1" x14ac:dyDescent="0.25">
      <c r="A129" s="65" t="s">
        <v>37</v>
      </c>
      <c r="B129" s="66">
        <v>868</v>
      </c>
      <c r="C129" s="67" t="s">
        <v>144</v>
      </c>
      <c r="D129" s="80">
        <v>18859</v>
      </c>
      <c r="E129" s="80">
        <v>2606.027392370695</v>
      </c>
      <c r="F129" s="87">
        <v>1.148417094421943</v>
      </c>
      <c r="G129" s="71">
        <v>268000</v>
      </c>
      <c r="H129" s="71">
        <v>887000</v>
      </c>
      <c r="I129" s="69">
        <f t="shared" si="73"/>
        <v>268000</v>
      </c>
      <c r="J129" s="69">
        <f t="shared" si="74"/>
        <v>887000</v>
      </c>
      <c r="K129" s="72">
        <f t="shared" si="83"/>
        <v>47.033246725701254</v>
      </c>
      <c r="L129" s="152">
        <f t="shared" si="75"/>
        <v>1155000</v>
      </c>
      <c r="M129" s="68">
        <f t="shared" si="76"/>
        <v>268000</v>
      </c>
      <c r="N129" s="72">
        <f t="shared" si="84"/>
        <v>33.116448153048403</v>
      </c>
      <c r="O129" s="69">
        <f t="shared" si="85"/>
        <v>624543.09571833978</v>
      </c>
      <c r="P129" s="72">
        <f t="shared" si="86"/>
        <v>13.773194850113205</v>
      </c>
      <c r="Q129" s="69">
        <f t="shared" si="87"/>
        <v>35893.323059854003</v>
      </c>
      <c r="R129" s="69">
        <f t="shared" si="88"/>
        <v>660436.41877819377</v>
      </c>
      <c r="S129" s="72">
        <f t="shared" si="89"/>
        <v>35.019694510747854</v>
      </c>
      <c r="T129" s="69">
        <f t="shared" si="90"/>
        <v>928436.41877819377</v>
      </c>
      <c r="U129" s="126">
        <f t="shared" si="91"/>
        <v>-0.19615894478078466</v>
      </c>
      <c r="V129" s="70">
        <f t="shared" si="92"/>
        <v>-0.25542681084758312</v>
      </c>
      <c r="W129" s="70">
        <f t="shared" si="93"/>
        <v>0.23042681084758312</v>
      </c>
      <c r="X129" s="70">
        <f t="shared" si="94"/>
        <v>0</v>
      </c>
      <c r="Y129" s="72">
        <f t="shared" si="95"/>
        <v>45.857415557558724</v>
      </c>
      <c r="Z129" s="70">
        <f t="shared" si="96"/>
        <v>-2.4999999999999911E-2</v>
      </c>
      <c r="AA129" s="69">
        <f t="shared" si="97"/>
        <v>864825</v>
      </c>
      <c r="AB129" s="69">
        <f t="shared" si="77"/>
        <v>268000</v>
      </c>
      <c r="AC129" s="69">
        <f t="shared" si="78"/>
        <v>1132825</v>
      </c>
      <c r="AD129" s="126">
        <f t="shared" si="98"/>
        <v>-1.9199134199134216E-2</v>
      </c>
      <c r="AE129" s="70">
        <f t="shared" si="99"/>
        <v>-0.23633519061290575</v>
      </c>
      <c r="AF129" s="70">
        <f t="shared" si="79"/>
        <v>0.21133519061290576</v>
      </c>
      <c r="AG129" s="70">
        <f t="shared" si="80"/>
        <v>0</v>
      </c>
      <c r="AH129" s="72">
        <f t="shared" si="100"/>
        <v>44.710980168619756</v>
      </c>
      <c r="AI129" s="70">
        <f t="shared" si="101"/>
        <v>-4.9374999999999947E-2</v>
      </c>
      <c r="AJ129" s="69">
        <f t="shared" si="102"/>
        <v>843204.375</v>
      </c>
      <c r="AK129" s="69">
        <f t="shared" si="81"/>
        <v>268000</v>
      </c>
      <c r="AL129" s="69">
        <f t="shared" si="82"/>
        <v>1111204.375</v>
      </c>
      <c r="AM129" s="126">
        <f t="shared" si="103"/>
        <v>-3.7918290043290059E-2</v>
      </c>
      <c r="AN129" s="95"/>
      <c r="AO129" s="95"/>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row>
    <row r="130" spans="1:97" customFormat="1" x14ac:dyDescent="0.25">
      <c r="A130" s="65" t="s">
        <v>37</v>
      </c>
      <c r="B130" s="66">
        <v>872</v>
      </c>
      <c r="C130" s="67" t="s">
        <v>145</v>
      </c>
      <c r="D130" s="80">
        <v>22896</v>
      </c>
      <c r="E130" s="80">
        <v>2364.551333034708</v>
      </c>
      <c r="F130" s="87">
        <v>1.1254795891274165</v>
      </c>
      <c r="G130" s="71">
        <v>0</v>
      </c>
      <c r="H130" s="71">
        <v>946000</v>
      </c>
      <c r="I130" s="69">
        <f t="shared" si="73"/>
        <v>0</v>
      </c>
      <c r="J130" s="69">
        <f t="shared" si="74"/>
        <v>946000</v>
      </c>
      <c r="K130" s="72">
        <f t="shared" si="83"/>
        <v>41.317260656883299</v>
      </c>
      <c r="L130" s="152">
        <f t="shared" si="75"/>
        <v>946000</v>
      </c>
      <c r="M130" s="68">
        <f t="shared" si="76"/>
        <v>0</v>
      </c>
      <c r="N130" s="72">
        <f t="shared" si="84"/>
        <v>32.455008412612628</v>
      </c>
      <c r="O130" s="69">
        <f t="shared" si="85"/>
        <v>743089.8726151787</v>
      </c>
      <c r="P130" s="72">
        <f t="shared" si="86"/>
        <v>13.498100782520947</v>
      </c>
      <c r="Q130" s="69">
        <f t="shared" si="87"/>
        <v>31916.952198746741</v>
      </c>
      <c r="R130" s="69">
        <f t="shared" si="88"/>
        <v>775006.82481392543</v>
      </c>
      <c r="S130" s="72">
        <f t="shared" si="89"/>
        <v>33.849005276638948</v>
      </c>
      <c r="T130" s="69">
        <f t="shared" si="90"/>
        <v>775006.82481392531</v>
      </c>
      <c r="U130" s="126">
        <f t="shared" si="91"/>
        <v>-0.18075388497470901</v>
      </c>
      <c r="V130" s="70">
        <f t="shared" si="92"/>
        <v>-0.1807538849747089</v>
      </c>
      <c r="W130" s="70">
        <f t="shared" si="93"/>
        <v>0.15575388497470891</v>
      </c>
      <c r="X130" s="70">
        <f t="shared" si="94"/>
        <v>0</v>
      </c>
      <c r="Y130" s="72">
        <f t="shared" si="95"/>
        <v>40.284329140461217</v>
      </c>
      <c r="Z130" s="70">
        <f t="shared" si="96"/>
        <v>-2.5000000000000022E-2</v>
      </c>
      <c r="AA130" s="69">
        <f t="shared" si="97"/>
        <v>922350</v>
      </c>
      <c r="AB130" s="69">
        <f t="shared" si="77"/>
        <v>0</v>
      </c>
      <c r="AC130" s="69">
        <f t="shared" si="78"/>
        <v>922350</v>
      </c>
      <c r="AD130" s="126">
        <f t="shared" si="98"/>
        <v>-2.5000000000000022E-2</v>
      </c>
      <c r="AE130" s="70">
        <f t="shared" si="99"/>
        <v>-0.15974757433303477</v>
      </c>
      <c r="AF130" s="70">
        <f t="shared" si="79"/>
        <v>0.13474757433303478</v>
      </c>
      <c r="AG130" s="70">
        <f t="shared" si="80"/>
        <v>0</v>
      </c>
      <c r="AH130" s="72">
        <f t="shared" si="100"/>
        <v>39.277220911949684</v>
      </c>
      <c r="AI130" s="70">
        <f t="shared" si="101"/>
        <v>-4.9375000000000058E-2</v>
      </c>
      <c r="AJ130" s="69">
        <f t="shared" si="102"/>
        <v>899291.25</v>
      </c>
      <c r="AK130" s="69">
        <f t="shared" si="81"/>
        <v>0</v>
      </c>
      <c r="AL130" s="69">
        <f t="shared" si="82"/>
        <v>899291.25</v>
      </c>
      <c r="AM130" s="126">
        <f t="shared" si="103"/>
        <v>-4.9374999999999947E-2</v>
      </c>
      <c r="AN130" s="95"/>
      <c r="AO130" s="95"/>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row>
    <row r="131" spans="1:97" customFormat="1" x14ac:dyDescent="0.25">
      <c r="A131" s="65" t="s">
        <v>38</v>
      </c>
      <c r="B131" s="66">
        <v>800</v>
      </c>
      <c r="C131" s="67" t="s">
        <v>146</v>
      </c>
      <c r="D131" s="80">
        <v>23477</v>
      </c>
      <c r="E131" s="80">
        <v>4043.5389263429934</v>
      </c>
      <c r="F131" s="87">
        <v>1.0527890414904892</v>
      </c>
      <c r="G131" s="71">
        <v>414000.00000000006</v>
      </c>
      <c r="H131" s="71">
        <v>680000</v>
      </c>
      <c r="I131" s="69">
        <f t="shared" si="73"/>
        <v>414000.00000000006</v>
      </c>
      <c r="J131" s="69">
        <f t="shared" si="74"/>
        <v>680000</v>
      </c>
      <c r="K131" s="72">
        <f t="shared" si="83"/>
        <v>28.96451846488052</v>
      </c>
      <c r="L131" s="152">
        <f t="shared" si="75"/>
        <v>1094000</v>
      </c>
      <c r="M131" s="68">
        <f t="shared" si="76"/>
        <v>414000.00000000006</v>
      </c>
      <c r="N131" s="72">
        <f t="shared" si="84"/>
        <v>30.358859928122598</v>
      </c>
      <c r="O131" s="69">
        <f t="shared" si="85"/>
        <v>712734.95453253423</v>
      </c>
      <c r="P131" s="72">
        <f t="shared" si="86"/>
        <v>12.626308572854491</v>
      </c>
      <c r="Q131" s="69">
        <f t="shared" si="87"/>
        <v>51054.970210355379</v>
      </c>
      <c r="R131" s="69">
        <f t="shared" si="88"/>
        <v>763789.92474288959</v>
      </c>
      <c r="S131" s="72">
        <f t="shared" si="89"/>
        <v>32.533540262507543</v>
      </c>
      <c r="T131" s="69">
        <f t="shared" si="90"/>
        <v>1177789.9247428896</v>
      </c>
      <c r="U131" s="126">
        <f t="shared" si="91"/>
        <v>7.6590424810685231E-2</v>
      </c>
      <c r="V131" s="70">
        <f t="shared" si="92"/>
        <v>0.12322047756307297</v>
      </c>
      <c r="W131" s="70">
        <f t="shared" si="93"/>
        <v>0</v>
      </c>
      <c r="X131" s="70">
        <f t="shared" si="94"/>
        <v>-9.7940604705132051E-2</v>
      </c>
      <c r="Y131" s="72">
        <f t="shared" si="95"/>
        <v>29.696737809064182</v>
      </c>
      <c r="Z131" s="70">
        <f t="shared" si="96"/>
        <v>2.5279872857940866E-2</v>
      </c>
      <c r="AA131" s="69">
        <f t="shared" si="97"/>
        <v>697190.3135433998</v>
      </c>
      <c r="AB131" s="69">
        <f t="shared" si="77"/>
        <v>414000.00000000006</v>
      </c>
      <c r="AC131" s="69">
        <f t="shared" si="78"/>
        <v>1111190.3135433998</v>
      </c>
      <c r="AD131" s="126">
        <f t="shared" si="98"/>
        <v>1.5713266493052824E-2</v>
      </c>
      <c r="AE131" s="70">
        <f t="shared" si="99"/>
        <v>9.5525726484930518E-2</v>
      </c>
      <c r="AF131" s="70">
        <f t="shared" si="79"/>
        <v>0</v>
      </c>
      <c r="AG131" s="70">
        <f t="shared" si="80"/>
        <v>-7.4182701053269615E-2</v>
      </c>
      <c r="AH131" s="72">
        <f t="shared" si="100"/>
        <v>30.330556039360406</v>
      </c>
      <c r="AI131" s="70">
        <f t="shared" si="101"/>
        <v>4.716244725891805E-2</v>
      </c>
      <c r="AJ131" s="69">
        <f t="shared" si="102"/>
        <v>712070.46413606429</v>
      </c>
      <c r="AK131" s="69">
        <f t="shared" si="81"/>
        <v>414000.00000000006</v>
      </c>
      <c r="AL131" s="69">
        <f t="shared" si="82"/>
        <v>1126070.4641360643</v>
      </c>
      <c r="AM131" s="126">
        <f t="shared" si="103"/>
        <v>2.9314866669162942E-2</v>
      </c>
      <c r="AN131" s="95"/>
      <c r="AO131" s="95"/>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row>
    <row r="132" spans="1:97" customFormat="1" x14ac:dyDescent="0.25">
      <c r="A132" s="65" t="s">
        <v>38</v>
      </c>
      <c r="B132" s="66">
        <v>837</v>
      </c>
      <c r="C132" s="67" t="s">
        <v>147</v>
      </c>
      <c r="D132" s="80">
        <v>21073</v>
      </c>
      <c r="E132" s="80">
        <v>4803.0531385653194</v>
      </c>
      <c r="F132" s="87">
        <v>1</v>
      </c>
      <c r="G132" s="71">
        <v>275000</v>
      </c>
      <c r="H132" s="71">
        <v>1034999.9999999999</v>
      </c>
      <c r="I132" s="69">
        <f t="shared" si="73"/>
        <v>275000</v>
      </c>
      <c r="J132" s="69">
        <f t="shared" si="74"/>
        <v>1034999.9999999999</v>
      </c>
      <c r="K132" s="72">
        <f t="shared" si="83"/>
        <v>49.114981255635165</v>
      </c>
      <c r="L132" s="152">
        <f t="shared" si="75"/>
        <v>1310000</v>
      </c>
      <c r="M132" s="68">
        <f t="shared" si="76"/>
        <v>275000</v>
      </c>
      <c r="N132" s="72">
        <f t="shared" si="84"/>
        <v>28.836603281073245</v>
      </c>
      <c r="O132" s="69">
        <f t="shared" si="85"/>
        <v>607673.74094205652</v>
      </c>
      <c r="P132" s="72">
        <f t="shared" si="86"/>
        <v>11.993199088564559</v>
      </c>
      <c r="Q132" s="69">
        <f t="shared" si="87"/>
        <v>57603.972523768731</v>
      </c>
      <c r="R132" s="69">
        <f t="shared" si="88"/>
        <v>665277.71346582531</v>
      </c>
      <c r="S132" s="72">
        <f t="shared" si="89"/>
        <v>31.570147272140904</v>
      </c>
      <c r="T132" s="69">
        <f t="shared" si="90"/>
        <v>940277.71346582531</v>
      </c>
      <c r="U132" s="126">
        <f t="shared" si="91"/>
        <v>-0.28223075307952272</v>
      </c>
      <c r="V132" s="70">
        <f t="shared" si="92"/>
        <v>-0.35721960051611079</v>
      </c>
      <c r="W132" s="70">
        <f t="shared" si="93"/>
        <v>0.33221960051611077</v>
      </c>
      <c r="X132" s="70">
        <f t="shared" si="94"/>
        <v>0</v>
      </c>
      <c r="Y132" s="72">
        <f t="shared" si="95"/>
        <v>47.88710672424429</v>
      </c>
      <c r="Z132" s="70">
        <f t="shared" si="96"/>
        <v>-2.4999999999999911E-2</v>
      </c>
      <c r="AA132" s="69">
        <f t="shared" si="97"/>
        <v>1009124.9999999999</v>
      </c>
      <c r="AB132" s="69">
        <f t="shared" si="77"/>
        <v>275000</v>
      </c>
      <c r="AC132" s="69">
        <f t="shared" si="78"/>
        <v>1284125</v>
      </c>
      <c r="AD132" s="126">
        <f t="shared" si="98"/>
        <v>-1.9751908396946516E-2</v>
      </c>
      <c r="AE132" s="70">
        <f t="shared" si="99"/>
        <v>-0.34073805181139571</v>
      </c>
      <c r="AF132" s="70">
        <f t="shared" si="79"/>
        <v>0.31573805181139569</v>
      </c>
      <c r="AG132" s="70">
        <f t="shared" si="80"/>
        <v>0</v>
      </c>
      <c r="AH132" s="72">
        <f t="shared" si="100"/>
        <v>46.689929056138183</v>
      </c>
      <c r="AI132" s="70">
        <f t="shared" si="101"/>
        <v>-4.9374999999999947E-2</v>
      </c>
      <c r="AJ132" s="69">
        <f t="shared" si="102"/>
        <v>983896.87499999988</v>
      </c>
      <c r="AK132" s="69">
        <f t="shared" si="81"/>
        <v>275000</v>
      </c>
      <c r="AL132" s="69">
        <f t="shared" si="82"/>
        <v>1258896.875</v>
      </c>
      <c r="AM132" s="126">
        <f t="shared" si="103"/>
        <v>-3.9010019083969505E-2</v>
      </c>
      <c r="AN132" s="95"/>
      <c r="AO132" s="95"/>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row>
    <row r="133" spans="1:97" customFormat="1" x14ac:dyDescent="0.25">
      <c r="A133" s="65" t="s">
        <v>38</v>
      </c>
      <c r="B133" s="66">
        <v>801</v>
      </c>
      <c r="C133" s="67" t="s">
        <v>148</v>
      </c>
      <c r="D133" s="80">
        <v>52293</v>
      </c>
      <c r="E133" s="80">
        <v>16565.060675295332</v>
      </c>
      <c r="F133" s="87">
        <v>1.0527890414904892</v>
      </c>
      <c r="G133" s="71">
        <v>1165000</v>
      </c>
      <c r="H133" s="71">
        <v>1581740</v>
      </c>
      <c r="I133" s="69">
        <f t="shared" si="73"/>
        <v>1165000</v>
      </c>
      <c r="J133" s="69">
        <f t="shared" si="74"/>
        <v>1581740</v>
      </c>
      <c r="K133" s="72">
        <f t="shared" si="83"/>
        <v>30.247643087985008</v>
      </c>
      <c r="L133" s="152">
        <f t="shared" si="75"/>
        <v>2746740</v>
      </c>
      <c r="M133" s="68">
        <f t="shared" si="76"/>
        <v>1165000</v>
      </c>
      <c r="N133" s="72">
        <f t="shared" si="84"/>
        <v>30.358859928122598</v>
      </c>
      <c r="O133" s="69">
        <f t="shared" si="85"/>
        <v>1587555.862221315</v>
      </c>
      <c r="P133" s="72">
        <f t="shared" si="86"/>
        <v>12.626308572854491</v>
      </c>
      <c r="Q133" s="69">
        <f t="shared" si="87"/>
        <v>209155.56761433624</v>
      </c>
      <c r="R133" s="69">
        <f t="shared" si="88"/>
        <v>1796711.4298356513</v>
      </c>
      <c r="S133" s="72">
        <f t="shared" si="89"/>
        <v>34.358545691309573</v>
      </c>
      <c r="T133" s="69">
        <f t="shared" si="90"/>
        <v>2961711.4298356515</v>
      </c>
      <c r="U133" s="126">
        <f t="shared" si="91"/>
        <v>7.8264207691900678E-2</v>
      </c>
      <c r="V133" s="70">
        <f t="shared" si="92"/>
        <v>0.13590819593337167</v>
      </c>
      <c r="W133" s="70">
        <f t="shared" si="93"/>
        <v>0</v>
      </c>
      <c r="X133" s="70">
        <f t="shared" si="94"/>
        <v>-0.11062832307543075</v>
      </c>
      <c r="Y133" s="72">
        <f t="shared" si="95"/>
        <v>31.012299659501647</v>
      </c>
      <c r="Z133" s="70">
        <f t="shared" si="96"/>
        <v>2.5279872857941088E-2</v>
      </c>
      <c r="AA133" s="69">
        <f t="shared" si="97"/>
        <v>1621726.1860943197</v>
      </c>
      <c r="AB133" s="69">
        <f t="shared" si="77"/>
        <v>1165000</v>
      </c>
      <c r="AC133" s="69">
        <f t="shared" si="78"/>
        <v>2786726.1860943194</v>
      </c>
      <c r="AD133" s="126">
        <f t="shared" si="98"/>
        <v>1.4557688785367118E-2</v>
      </c>
      <c r="AE133" s="70">
        <f t="shared" si="99"/>
        <v>0.10790060938878776</v>
      </c>
      <c r="AF133" s="70">
        <f t="shared" si="79"/>
        <v>0</v>
      </c>
      <c r="AG133" s="70">
        <f t="shared" si="80"/>
        <v>-8.6557583957126857E-2</v>
      </c>
      <c r="AH133" s="72">
        <f t="shared" si="100"/>
        <v>31.674195959828683</v>
      </c>
      <c r="AI133" s="70">
        <f t="shared" si="101"/>
        <v>4.7162447258918272E-2</v>
      </c>
      <c r="AJ133" s="69">
        <f t="shared" si="102"/>
        <v>1656338.7293273213</v>
      </c>
      <c r="AK133" s="69">
        <f t="shared" si="81"/>
        <v>1165000</v>
      </c>
      <c r="AL133" s="69">
        <f t="shared" si="82"/>
        <v>2821338.7293273211</v>
      </c>
      <c r="AM133" s="126">
        <f t="shared" si="103"/>
        <v>2.7159006432105448E-2</v>
      </c>
      <c r="AN133" s="95"/>
      <c r="AO133" s="95"/>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row>
    <row r="134" spans="1:97" customFormat="1" x14ac:dyDescent="0.25">
      <c r="A134" s="65" t="s">
        <v>38</v>
      </c>
      <c r="B134" s="66">
        <v>908</v>
      </c>
      <c r="C134" s="67" t="s">
        <v>149</v>
      </c>
      <c r="D134" s="80">
        <v>67213</v>
      </c>
      <c r="E134" s="80">
        <v>15587.835368003442</v>
      </c>
      <c r="F134" s="87">
        <v>1</v>
      </c>
      <c r="G134" s="71">
        <v>2523000</v>
      </c>
      <c r="H134" s="71">
        <v>1585999.9999999998</v>
      </c>
      <c r="I134" s="69">
        <f t="shared" si="73"/>
        <v>2523000</v>
      </c>
      <c r="J134" s="69">
        <f t="shared" si="74"/>
        <v>1585999.9999999998</v>
      </c>
      <c r="K134" s="72">
        <f t="shared" si="83"/>
        <v>23.596625652775501</v>
      </c>
      <c r="L134" s="152">
        <f t="shared" si="75"/>
        <v>4109000</v>
      </c>
      <c r="M134" s="68">
        <f t="shared" si="76"/>
        <v>2523000</v>
      </c>
      <c r="N134" s="72">
        <f t="shared" si="84"/>
        <v>28.836603281073245</v>
      </c>
      <c r="O134" s="69">
        <f t="shared" si="85"/>
        <v>1938194.6163307759</v>
      </c>
      <c r="P134" s="72">
        <f t="shared" si="86"/>
        <v>11.993199088564559</v>
      </c>
      <c r="Q134" s="69">
        <f t="shared" si="87"/>
        <v>186948.01292823328</v>
      </c>
      <c r="R134" s="69">
        <f t="shared" si="88"/>
        <v>2125142.6292590094</v>
      </c>
      <c r="S134" s="72">
        <f t="shared" si="89"/>
        <v>31.618029685611553</v>
      </c>
      <c r="T134" s="69">
        <f t="shared" si="90"/>
        <v>4648142.6292590089</v>
      </c>
      <c r="U134" s="126">
        <f t="shared" si="91"/>
        <v>0.13121017991214634</v>
      </c>
      <c r="V134" s="70">
        <f t="shared" si="92"/>
        <v>0.33993860609017013</v>
      </c>
      <c r="W134" s="70">
        <f t="shared" si="93"/>
        <v>0</v>
      </c>
      <c r="X134" s="70">
        <f t="shared" si="94"/>
        <v>-0.3146587332322292</v>
      </c>
      <c r="Y134" s="72">
        <f t="shared" si="95"/>
        <v>24.19314534915409</v>
      </c>
      <c r="Z134" s="70">
        <f t="shared" si="96"/>
        <v>2.5279872857940866E-2</v>
      </c>
      <c r="AA134" s="69">
        <f t="shared" si="97"/>
        <v>1626093.8783526937</v>
      </c>
      <c r="AB134" s="69">
        <f t="shared" si="77"/>
        <v>2523000</v>
      </c>
      <c r="AC134" s="69">
        <f t="shared" si="78"/>
        <v>4149093.8783526937</v>
      </c>
      <c r="AD134" s="126">
        <f t="shared" si="98"/>
        <v>9.7575756516654621E-3</v>
      </c>
      <c r="AE134" s="70">
        <f t="shared" si="99"/>
        <v>0.30690033186268084</v>
      </c>
      <c r="AF134" s="70">
        <f t="shared" si="79"/>
        <v>0</v>
      </c>
      <c r="AG134" s="70">
        <f t="shared" si="80"/>
        <v>-0.28555730643101995</v>
      </c>
      <c r="AH134" s="72">
        <f t="shared" si="100"/>
        <v>24.709500265612952</v>
      </c>
      <c r="AI134" s="70">
        <f t="shared" si="101"/>
        <v>4.7162447258917828E-2</v>
      </c>
      <c r="AJ134" s="69">
        <f t="shared" si="102"/>
        <v>1660799.6413526433</v>
      </c>
      <c r="AK134" s="69">
        <f t="shared" si="81"/>
        <v>2523000</v>
      </c>
      <c r="AL134" s="69">
        <f t="shared" si="82"/>
        <v>4183799.6413526433</v>
      </c>
      <c r="AM134" s="126">
        <f t="shared" si="103"/>
        <v>1.8203855281733627E-2</v>
      </c>
      <c r="AN134" s="95"/>
      <c r="AO134" s="95"/>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row>
    <row r="135" spans="1:97" customFormat="1" x14ac:dyDescent="0.25">
      <c r="A135" s="65" t="s">
        <v>38</v>
      </c>
      <c r="B135" s="66">
        <v>878</v>
      </c>
      <c r="C135" s="67" t="s">
        <v>150</v>
      </c>
      <c r="D135" s="80">
        <v>89311</v>
      </c>
      <c r="E135" s="80">
        <v>17847.780910693051</v>
      </c>
      <c r="F135" s="87">
        <v>1</v>
      </c>
      <c r="G135" s="71">
        <v>1186000</v>
      </c>
      <c r="H135" s="71">
        <v>2291000</v>
      </c>
      <c r="I135" s="69">
        <f t="shared" si="73"/>
        <v>1186000</v>
      </c>
      <c r="J135" s="69">
        <f t="shared" si="74"/>
        <v>2291000</v>
      </c>
      <c r="K135" s="72">
        <f t="shared" si="83"/>
        <v>25.651935371902677</v>
      </c>
      <c r="L135" s="152">
        <f t="shared" si="75"/>
        <v>3477000</v>
      </c>
      <c r="M135" s="68">
        <f t="shared" si="76"/>
        <v>1186000</v>
      </c>
      <c r="N135" s="72">
        <f t="shared" si="84"/>
        <v>28.836603281073245</v>
      </c>
      <c r="O135" s="69">
        <f t="shared" si="85"/>
        <v>2575425.8756359327</v>
      </c>
      <c r="P135" s="72">
        <f t="shared" si="86"/>
        <v>11.993199088564559</v>
      </c>
      <c r="Q135" s="69">
        <f t="shared" si="87"/>
        <v>214051.98975102382</v>
      </c>
      <c r="R135" s="69">
        <f t="shared" si="88"/>
        <v>2789477.8653869564</v>
      </c>
      <c r="S135" s="72">
        <f t="shared" si="89"/>
        <v>31.233306819842532</v>
      </c>
      <c r="T135" s="69">
        <f t="shared" si="90"/>
        <v>3975477.8653869564</v>
      </c>
      <c r="U135" s="126">
        <f t="shared" si="91"/>
        <v>0.14336435587775553</v>
      </c>
      <c r="V135" s="70">
        <f t="shared" si="92"/>
        <v>0.21758091025183601</v>
      </c>
      <c r="W135" s="70">
        <f t="shared" si="93"/>
        <v>0</v>
      </c>
      <c r="X135" s="70">
        <f t="shared" si="94"/>
        <v>-0.19230103739389509</v>
      </c>
      <c r="Y135" s="72">
        <f t="shared" si="95"/>
        <v>26.300413036664494</v>
      </c>
      <c r="Z135" s="70">
        <f t="shared" si="96"/>
        <v>2.5279872857940866E-2</v>
      </c>
      <c r="AA135" s="69">
        <f t="shared" si="97"/>
        <v>2348916.1887175427</v>
      </c>
      <c r="AB135" s="69">
        <f t="shared" si="77"/>
        <v>1186000</v>
      </c>
      <c r="AC135" s="69">
        <f t="shared" si="78"/>
        <v>3534916.1887175427</v>
      </c>
      <c r="AD135" s="126">
        <f t="shared" si="98"/>
        <v>1.6656942397912822E-2</v>
      </c>
      <c r="AE135" s="70">
        <f t="shared" si="99"/>
        <v>0.18755955567318505</v>
      </c>
      <c r="AF135" s="70">
        <f t="shared" si="79"/>
        <v>0</v>
      </c>
      <c r="AG135" s="70">
        <f t="shared" si="80"/>
        <v>-0.16621653024152414</v>
      </c>
      <c r="AH135" s="72">
        <f t="shared" si="100"/>
        <v>26.861743420969212</v>
      </c>
      <c r="AI135" s="70">
        <f t="shared" si="101"/>
        <v>4.716244725891805E-2</v>
      </c>
      <c r="AJ135" s="69">
        <f t="shared" si="102"/>
        <v>2399049.1666701813</v>
      </c>
      <c r="AK135" s="69">
        <f t="shared" si="81"/>
        <v>1186000</v>
      </c>
      <c r="AL135" s="69">
        <f t="shared" si="82"/>
        <v>3585049.1666701813</v>
      </c>
      <c r="AM135" s="126">
        <f t="shared" si="103"/>
        <v>3.1075400250267782E-2</v>
      </c>
      <c r="AN135" s="95"/>
      <c r="AO135" s="95"/>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row>
    <row r="136" spans="1:97" customFormat="1" x14ac:dyDescent="0.25">
      <c r="A136" s="65" t="s">
        <v>38</v>
      </c>
      <c r="B136" s="66">
        <v>835</v>
      </c>
      <c r="C136" s="67" t="s">
        <v>151</v>
      </c>
      <c r="D136" s="80">
        <v>49595</v>
      </c>
      <c r="E136" s="80">
        <v>8922.122798328146</v>
      </c>
      <c r="F136" s="87">
        <v>1</v>
      </c>
      <c r="G136" s="71">
        <v>400000</v>
      </c>
      <c r="H136" s="71">
        <v>1803977.0000000002</v>
      </c>
      <c r="I136" s="69">
        <f t="shared" si="73"/>
        <v>400000</v>
      </c>
      <c r="J136" s="69">
        <f t="shared" si="74"/>
        <v>1803977.0000000002</v>
      </c>
      <c r="K136" s="72">
        <f t="shared" si="83"/>
        <v>36.3741707833451</v>
      </c>
      <c r="L136" s="152">
        <f t="shared" si="75"/>
        <v>2203977</v>
      </c>
      <c r="M136" s="68">
        <f t="shared" si="76"/>
        <v>400000</v>
      </c>
      <c r="N136" s="72">
        <f t="shared" si="84"/>
        <v>28.836603281073245</v>
      </c>
      <c r="O136" s="69">
        <f t="shared" si="85"/>
        <v>1430151.3397248276</v>
      </c>
      <c r="P136" s="72">
        <f t="shared" si="86"/>
        <v>11.993199088564559</v>
      </c>
      <c r="Q136" s="69">
        <f t="shared" si="87"/>
        <v>107004.79501297019</v>
      </c>
      <c r="R136" s="69">
        <f t="shared" si="88"/>
        <v>1537156.1347377978</v>
      </c>
      <c r="S136" s="72">
        <f t="shared" si="89"/>
        <v>30.994175516439114</v>
      </c>
      <c r="T136" s="69">
        <f t="shared" si="90"/>
        <v>1937156.1347377978</v>
      </c>
      <c r="U136" s="126">
        <f t="shared" si="91"/>
        <v>-0.12106336194170908</v>
      </c>
      <c r="V136" s="70">
        <f t="shared" si="92"/>
        <v>-0.14790702168719572</v>
      </c>
      <c r="W136" s="70">
        <f t="shared" si="93"/>
        <v>0.12290702168719572</v>
      </c>
      <c r="X136" s="70">
        <f t="shared" si="94"/>
        <v>0</v>
      </c>
      <c r="Y136" s="72">
        <f t="shared" si="95"/>
        <v>35.46481651376147</v>
      </c>
      <c r="Z136" s="70">
        <f t="shared" si="96"/>
        <v>-2.5000000000000133E-2</v>
      </c>
      <c r="AA136" s="69">
        <f t="shared" si="97"/>
        <v>1758877.5750000002</v>
      </c>
      <c r="AB136" s="69">
        <f t="shared" si="77"/>
        <v>400000</v>
      </c>
      <c r="AC136" s="69">
        <f t="shared" si="78"/>
        <v>2158877.5750000002</v>
      </c>
      <c r="AD136" s="126">
        <f t="shared" si="98"/>
        <v>-2.0462747569507167E-2</v>
      </c>
      <c r="AE136" s="70">
        <f t="shared" si="99"/>
        <v>-0.12605848378173912</v>
      </c>
      <c r="AF136" s="70">
        <f t="shared" si="79"/>
        <v>0.10105848378173912</v>
      </c>
      <c r="AG136" s="70">
        <f t="shared" si="80"/>
        <v>0</v>
      </c>
      <c r="AH136" s="72">
        <f t="shared" si="100"/>
        <v>34.578196100917431</v>
      </c>
      <c r="AI136" s="70">
        <f t="shared" si="101"/>
        <v>-4.9375000000000169E-2</v>
      </c>
      <c r="AJ136" s="69">
        <f t="shared" si="102"/>
        <v>1714905.6356249999</v>
      </c>
      <c r="AK136" s="69">
        <f t="shared" si="81"/>
        <v>400000</v>
      </c>
      <c r="AL136" s="69">
        <f t="shared" si="82"/>
        <v>2114905.6356250001</v>
      </c>
      <c r="AM136" s="126">
        <f t="shared" si="103"/>
        <v>-4.0413926449776927E-2</v>
      </c>
      <c r="AN136" s="95"/>
      <c r="AO136" s="95"/>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row>
    <row r="137" spans="1:97" customFormat="1" x14ac:dyDescent="0.25">
      <c r="A137" s="65" t="s">
        <v>38</v>
      </c>
      <c r="B137" s="66">
        <v>916</v>
      </c>
      <c r="C137" s="67" t="s">
        <v>152</v>
      </c>
      <c r="D137" s="80">
        <v>78176</v>
      </c>
      <c r="E137" s="80">
        <v>15263.325904548255</v>
      </c>
      <c r="F137" s="87">
        <v>1.0227477508899505</v>
      </c>
      <c r="G137" s="71">
        <v>0</v>
      </c>
      <c r="H137" s="71">
        <v>2598885.4900000002</v>
      </c>
      <c r="I137" s="69">
        <f t="shared" si="73"/>
        <v>0</v>
      </c>
      <c r="J137" s="69">
        <f t="shared" si="74"/>
        <v>2598885.4900000002</v>
      </c>
      <c r="K137" s="72">
        <f t="shared" si="83"/>
        <v>33.244032567539911</v>
      </c>
      <c r="L137" s="152">
        <f t="shared" si="75"/>
        <v>2598885.4900000002</v>
      </c>
      <c r="M137" s="68">
        <f t="shared" si="76"/>
        <v>0</v>
      </c>
      <c r="N137" s="72">
        <f t="shared" si="84"/>
        <v>29.49257114902343</v>
      </c>
      <c r="O137" s="69">
        <f t="shared" si="85"/>
        <v>2305611.2421460557</v>
      </c>
      <c r="P137" s="72">
        <f t="shared" si="86"/>
        <v>12.266017393804807</v>
      </c>
      <c r="Q137" s="69">
        <f t="shared" si="87"/>
        <v>187220.22103250038</v>
      </c>
      <c r="R137" s="69">
        <f t="shared" si="88"/>
        <v>2492831.4631785559</v>
      </c>
      <c r="S137" s="72">
        <f t="shared" si="89"/>
        <v>31.887426616590204</v>
      </c>
      <c r="T137" s="69">
        <f t="shared" si="90"/>
        <v>2492831.4631785559</v>
      </c>
      <c r="U137" s="126">
        <f t="shared" si="91"/>
        <v>-4.0807502765904613E-2</v>
      </c>
      <c r="V137" s="70">
        <f t="shared" si="92"/>
        <v>-4.0807502765904613E-2</v>
      </c>
      <c r="W137" s="70">
        <f t="shared" si="93"/>
        <v>1.5807502765904612E-2</v>
      </c>
      <c r="X137" s="70">
        <f t="shared" si="94"/>
        <v>0</v>
      </c>
      <c r="Y137" s="72">
        <f t="shared" si="95"/>
        <v>32.412931753351415</v>
      </c>
      <c r="Z137" s="70">
        <f t="shared" si="96"/>
        <v>-2.4999999999999911E-2</v>
      </c>
      <c r="AA137" s="69">
        <f t="shared" si="97"/>
        <v>2533913.3527500001</v>
      </c>
      <c r="AB137" s="69">
        <f t="shared" si="77"/>
        <v>0</v>
      </c>
      <c r="AC137" s="69">
        <f t="shared" si="78"/>
        <v>2533913.3527500001</v>
      </c>
      <c r="AD137" s="126">
        <f t="shared" si="98"/>
        <v>-2.5000000000000022E-2</v>
      </c>
      <c r="AE137" s="70">
        <f t="shared" si="99"/>
        <v>-1.62128233496458E-2</v>
      </c>
      <c r="AF137" s="70">
        <f t="shared" si="79"/>
        <v>0</v>
      </c>
      <c r="AG137" s="70">
        <f t="shared" si="80"/>
        <v>0</v>
      </c>
      <c r="AH137" s="72">
        <f t="shared" si="100"/>
        <v>31.887426616590204</v>
      </c>
      <c r="AI137" s="70">
        <f t="shared" si="101"/>
        <v>-4.0807502765904613E-2</v>
      </c>
      <c r="AJ137" s="69">
        <f t="shared" si="102"/>
        <v>2492831.4631785559</v>
      </c>
      <c r="AK137" s="69">
        <f t="shared" si="81"/>
        <v>0</v>
      </c>
      <c r="AL137" s="69">
        <f t="shared" si="82"/>
        <v>2492831.4631785559</v>
      </c>
      <c r="AM137" s="126">
        <f t="shared" si="103"/>
        <v>-4.0807502765904613E-2</v>
      </c>
      <c r="AN137" s="95"/>
      <c r="AO137" s="95"/>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row>
    <row r="138" spans="1:97" customFormat="1" x14ac:dyDescent="0.25">
      <c r="A138" s="65" t="s">
        <v>38</v>
      </c>
      <c r="B138" s="66">
        <v>802</v>
      </c>
      <c r="C138" s="67" t="s">
        <v>153</v>
      </c>
      <c r="D138" s="80">
        <v>27456</v>
      </c>
      <c r="E138" s="80">
        <v>5260.2893229963074</v>
      </c>
      <c r="F138" s="87">
        <v>1.0527890414904892</v>
      </c>
      <c r="G138" s="71">
        <v>1190893</v>
      </c>
      <c r="H138" s="71">
        <v>865366</v>
      </c>
      <c r="I138" s="69">
        <f t="shared" si="73"/>
        <v>1190893</v>
      </c>
      <c r="J138" s="69">
        <f t="shared" si="74"/>
        <v>865366</v>
      </c>
      <c r="K138" s="72">
        <f t="shared" si="83"/>
        <v>31.518283799533801</v>
      </c>
      <c r="L138" s="152">
        <f t="shared" si="75"/>
        <v>2056259</v>
      </c>
      <c r="M138" s="68">
        <f t="shared" si="76"/>
        <v>1190893</v>
      </c>
      <c r="N138" s="72">
        <f t="shared" si="84"/>
        <v>30.358859928122598</v>
      </c>
      <c r="O138" s="69">
        <f t="shared" si="85"/>
        <v>833532.85818653402</v>
      </c>
      <c r="P138" s="72">
        <f t="shared" si="86"/>
        <v>12.626308572854491</v>
      </c>
      <c r="Q138" s="69">
        <f t="shared" si="87"/>
        <v>66418.036174643217</v>
      </c>
      <c r="R138" s="69">
        <f t="shared" si="88"/>
        <v>899950.89436117723</v>
      </c>
      <c r="S138" s="72">
        <f t="shared" si="89"/>
        <v>32.777931758492763</v>
      </c>
      <c r="T138" s="69">
        <f t="shared" si="90"/>
        <v>2090843.8943611775</v>
      </c>
      <c r="U138" s="126">
        <f t="shared" si="91"/>
        <v>1.6819327896523406E-2</v>
      </c>
      <c r="V138" s="70">
        <f t="shared" si="92"/>
        <v>3.9965626522393105E-2</v>
      </c>
      <c r="W138" s="70">
        <f t="shared" si="93"/>
        <v>0</v>
      </c>
      <c r="X138" s="70">
        <f t="shared" si="94"/>
        <v>-1.4685753664452177E-2</v>
      </c>
      <c r="Y138" s="72">
        <f t="shared" si="95"/>
        <v>32.315062006686517</v>
      </c>
      <c r="Z138" s="70">
        <f t="shared" si="96"/>
        <v>2.5279872857941088E-2</v>
      </c>
      <c r="AA138" s="69">
        <f t="shared" si="97"/>
        <v>887242.34245558502</v>
      </c>
      <c r="AB138" s="69">
        <f t="shared" si="77"/>
        <v>1190893</v>
      </c>
      <c r="AC138" s="69">
        <f t="shared" si="78"/>
        <v>2078135.342455585</v>
      </c>
      <c r="AD138" s="126">
        <f t="shared" si="98"/>
        <v>1.0638904172862063E-2</v>
      </c>
      <c r="AE138" s="70">
        <f t="shared" si="99"/>
        <v>1.432365352449172E-2</v>
      </c>
      <c r="AF138" s="70">
        <f t="shared" si="79"/>
        <v>0</v>
      </c>
      <c r="AG138" s="70">
        <f t="shared" si="80"/>
        <v>0</v>
      </c>
      <c r="AH138" s="72">
        <f t="shared" si="100"/>
        <v>32.777931758492763</v>
      </c>
      <c r="AI138" s="70">
        <f t="shared" si="101"/>
        <v>3.9965626522393105E-2</v>
      </c>
      <c r="AJ138" s="69">
        <f t="shared" si="102"/>
        <v>899950.89436117734</v>
      </c>
      <c r="AK138" s="69">
        <f t="shared" si="81"/>
        <v>1190893</v>
      </c>
      <c r="AL138" s="69">
        <f t="shared" si="82"/>
        <v>2090843.8943611775</v>
      </c>
      <c r="AM138" s="126">
        <f t="shared" si="103"/>
        <v>1.6819327896523406E-2</v>
      </c>
      <c r="AN138" s="95"/>
      <c r="AO138" s="95"/>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row>
    <row r="139" spans="1:97" customFormat="1" x14ac:dyDescent="0.25">
      <c r="A139" s="65" t="s">
        <v>38</v>
      </c>
      <c r="B139" s="66">
        <v>879</v>
      </c>
      <c r="C139" s="67" t="s">
        <v>154</v>
      </c>
      <c r="D139" s="80">
        <v>33810</v>
      </c>
      <c r="E139" s="80">
        <v>10301.346465773078</v>
      </c>
      <c r="F139" s="87">
        <v>1</v>
      </c>
      <c r="G139" s="71">
        <v>2631560</v>
      </c>
      <c r="H139" s="71">
        <v>1009624.0000000001</v>
      </c>
      <c r="I139" s="69">
        <f t="shared" si="73"/>
        <v>2631560</v>
      </c>
      <c r="J139" s="69">
        <f t="shared" si="74"/>
        <v>1009624.0000000001</v>
      </c>
      <c r="K139" s="72">
        <f t="shared" si="83"/>
        <v>29.861697722567293</v>
      </c>
      <c r="L139" s="152">
        <f t="shared" si="75"/>
        <v>3641184</v>
      </c>
      <c r="M139" s="68">
        <f t="shared" si="76"/>
        <v>2631560</v>
      </c>
      <c r="N139" s="72">
        <f t="shared" si="84"/>
        <v>28.836603281073245</v>
      </c>
      <c r="O139" s="69">
        <f t="shared" si="85"/>
        <v>974965.55693308637</v>
      </c>
      <c r="P139" s="72">
        <f t="shared" si="86"/>
        <v>11.993199088564559</v>
      </c>
      <c r="Q139" s="69">
        <f t="shared" si="87"/>
        <v>123546.09904429743</v>
      </c>
      <c r="R139" s="69">
        <f t="shared" si="88"/>
        <v>1098511.6559773837</v>
      </c>
      <c r="S139" s="72">
        <f t="shared" si="89"/>
        <v>32.490732208736581</v>
      </c>
      <c r="T139" s="69">
        <f t="shared" si="90"/>
        <v>3730071.6559773837</v>
      </c>
      <c r="U139" s="126">
        <f t="shared" si="91"/>
        <v>2.4411745184364175E-2</v>
      </c>
      <c r="V139" s="70">
        <f t="shared" si="92"/>
        <v>8.8040355595136122E-2</v>
      </c>
      <c r="W139" s="70">
        <f t="shared" si="93"/>
        <v>0</v>
      </c>
      <c r="X139" s="70">
        <f t="shared" si="94"/>
        <v>-6.27604827371952E-2</v>
      </c>
      <c r="Y139" s="72">
        <f t="shared" si="95"/>
        <v>30.616597644316055</v>
      </c>
      <c r="Z139" s="70">
        <f t="shared" si="96"/>
        <v>2.5279872857940866E-2</v>
      </c>
      <c r="AA139" s="69">
        <f t="shared" si="97"/>
        <v>1035147.1663543258</v>
      </c>
      <c r="AB139" s="69">
        <f t="shared" si="77"/>
        <v>2631560</v>
      </c>
      <c r="AC139" s="69">
        <f t="shared" si="78"/>
        <v>3666707.1663543256</v>
      </c>
      <c r="AD139" s="126">
        <f t="shared" si="98"/>
        <v>7.0095788497164246E-3</v>
      </c>
      <c r="AE139" s="70">
        <f t="shared" si="99"/>
        <v>6.1213025241831698E-2</v>
      </c>
      <c r="AF139" s="70">
        <f t="shared" si="79"/>
        <v>0</v>
      </c>
      <c r="AG139" s="70">
        <f t="shared" si="80"/>
        <v>-3.9869999810170795E-2</v>
      </c>
      <c r="AH139" s="72">
        <f t="shared" si="100"/>
        <v>31.270048466469625</v>
      </c>
      <c r="AI139" s="70">
        <f t="shared" si="101"/>
        <v>4.716244725891805E-2</v>
      </c>
      <c r="AJ139" s="69">
        <f t="shared" si="102"/>
        <v>1057240.3386513381</v>
      </c>
      <c r="AK139" s="69">
        <f t="shared" si="81"/>
        <v>2631560</v>
      </c>
      <c r="AL139" s="69">
        <f t="shared" si="82"/>
        <v>3688800.3386513381</v>
      </c>
      <c r="AM139" s="126">
        <f t="shared" si="103"/>
        <v>1.3077158048409032E-2</v>
      </c>
      <c r="AN139" s="95"/>
      <c r="AO139" s="95"/>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row>
    <row r="140" spans="1:97" customFormat="1" x14ac:dyDescent="0.25">
      <c r="A140" s="65" t="s">
        <v>38</v>
      </c>
      <c r="B140" s="66">
        <v>836</v>
      </c>
      <c r="C140" s="67" t="s">
        <v>155</v>
      </c>
      <c r="D140" s="80">
        <v>17473</v>
      </c>
      <c r="E140" s="80">
        <v>3404.5674664386197</v>
      </c>
      <c r="F140" s="87">
        <v>1</v>
      </c>
      <c r="G140" s="71">
        <v>0</v>
      </c>
      <c r="H140" s="71">
        <v>552000</v>
      </c>
      <c r="I140" s="69">
        <f t="shared" si="73"/>
        <v>0</v>
      </c>
      <c r="J140" s="69">
        <f t="shared" si="74"/>
        <v>552000</v>
      </c>
      <c r="K140" s="72">
        <f t="shared" si="83"/>
        <v>31.591598466205003</v>
      </c>
      <c r="L140" s="152">
        <f t="shared" si="75"/>
        <v>552000</v>
      </c>
      <c r="M140" s="68">
        <f t="shared" si="76"/>
        <v>0</v>
      </c>
      <c r="N140" s="72">
        <f t="shared" si="84"/>
        <v>28.836603281073245</v>
      </c>
      <c r="O140" s="69">
        <f t="shared" si="85"/>
        <v>503861.96913019283</v>
      </c>
      <c r="P140" s="72">
        <f t="shared" si="86"/>
        <v>11.993199088564559</v>
      </c>
      <c r="Q140" s="69">
        <f t="shared" si="87"/>
        <v>40831.655435448207</v>
      </c>
      <c r="R140" s="69">
        <f t="shared" si="88"/>
        <v>544693.62456564105</v>
      </c>
      <c r="S140" s="72">
        <f t="shared" si="89"/>
        <v>31.173446149238313</v>
      </c>
      <c r="T140" s="69">
        <f t="shared" si="90"/>
        <v>544693.62456564105</v>
      </c>
      <c r="U140" s="126">
        <f t="shared" si="91"/>
        <v>-1.3236187381085007E-2</v>
      </c>
      <c r="V140" s="70">
        <f t="shared" si="92"/>
        <v>-1.3236187381085118E-2</v>
      </c>
      <c r="W140" s="70">
        <f t="shared" si="93"/>
        <v>0</v>
      </c>
      <c r="X140" s="70">
        <f t="shared" si="94"/>
        <v>0</v>
      </c>
      <c r="Y140" s="72">
        <f t="shared" si="95"/>
        <v>31.173446149238313</v>
      </c>
      <c r="Z140" s="70">
        <f t="shared" si="96"/>
        <v>-1.3236187381085118E-2</v>
      </c>
      <c r="AA140" s="69">
        <f t="shared" si="97"/>
        <v>544693.62456564105</v>
      </c>
      <c r="AB140" s="69">
        <f t="shared" si="77"/>
        <v>0</v>
      </c>
      <c r="AC140" s="69">
        <f t="shared" si="78"/>
        <v>544693.62456564105</v>
      </c>
      <c r="AD140" s="126">
        <f t="shared" si="98"/>
        <v>-1.3236187381085007E-2</v>
      </c>
      <c r="AE140" s="70">
        <f t="shared" si="99"/>
        <v>0</v>
      </c>
      <c r="AF140" s="70">
        <f t="shared" si="79"/>
        <v>0</v>
      </c>
      <c r="AG140" s="70">
        <f t="shared" si="80"/>
        <v>0</v>
      </c>
      <c r="AH140" s="72">
        <f t="shared" si="100"/>
        <v>31.173446149238313</v>
      </c>
      <c r="AI140" s="70">
        <f t="shared" si="101"/>
        <v>-1.3236187381085118E-2</v>
      </c>
      <c r="AJ140" s="69">
        <f t="shared" si="102"/>
        <v>544693.62456564105</v>
      </c>
      <c r="AK140" s="69">
        <f t="shared" si="81"/>
        <v>0</v>
      </c>
      <c r="AL140" s="69">
        <f t="shared" si="82"/>
        <v>544693.62456564105</v>
      </c>
      <c r="AM140" s="126">
        <f t="shared" si="103"/>
        <v>-1.3236187381085007E-2</v>
      </c>
      <c r="AN140" s="95"/>
      <c r="AO140" s="95"/>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row>
    <row r="141" spans="1:97" customFormat="1" x14ac:dyDescent="0.25">
      <c r="A141" s="65" t="s">
        <v>38</v>
      </c>
      <c r="B141" s="66">
        <v>933</v>
      </c>
      <c r="C141" s="67" t="s">
        <v>156</v>
      </c>
      <c r="D141" s="80">
        <v>65699</v>
      </c>
      <c r="E141" s="80">
        <v>13587.385027074009</v>
      </c>
      <c r="F141" s="87">
        <v>1</v>
      </c>
      <c r="G141" s="71">
        <v>6192000</v>
      </c>
      <c r="H141" s="71">
        <v>2136300</v>
      </c>
      <c r="I141" s="69">
        <f t="shared" si="73"/>
        <v>6192000</v>
      </c>
      <c r="J141" s="69">
        <f t="shared" si="74"/>
        <v>2136300</v>
      </c>
      <c r="K141" s="72">
        <f t="shared" si="83"/>
        <v>32.516476658701045</v>
      </c>
      <c r="L141" s="152">
        <f t="shared" si="75"/>
        <v>8328300</v>
      </c>
      <c r="M141" s="68">
        <f t="shared" si="76"/>
        <v>6192000</v>
      </c>
      <c r="N141" s="72">
        <f t="shared" si="84"/>
        <v>28.836603281073245</v>
      </c>
      <c r="O141" s="69">
        <f t="shared" si="85"/>
        <v>1894535.9989632312</v>
      </c>
      <c r="P141" s="72">
        <f t="shared" si="86"/>
        <v>11.993199088564559</v>
      </c>
      <c r="Q141" s="69">
        <f t="shared" si="87"/>
        <v>162956.21372267973</v>
      </c>
      <c r="R141" s="69">
        <f t="shared" si="88"/>
        <v>2057492.212685911</v>
      </c>
      <c r="S141" s="72">
        <f t="shared" si="89"/>
        <v>31.316948700679021</v>
      </c>
      <c r="T141" s="69">
        <f t="shared" si="90"/>
        <v>8249492.212685911</v>
      </c>
      <c r="U141" s="126">
        <f t="shared" si="91"/>
        <v>-9.462649918241306E-3</v>
      </c>
      <c r="V141" s="70">
        <f t="shared" si="92"/>
        <v>-3.6889850355328879E-2</v>
      </c>
      <c r="W141" s="70">
        <f t="shared" si="93"/>
        <v>1.1889850355328878E-2</v>
      </c>
      <c r="X141" s="70">
        <f t="shared" si="94"/>
        <v>0</v>
      </c>
      <c r="Y141" s="72">
        <f t="shared" si="95"/>
        <v>31.703564742233521</v>
      </c>
      <c r="Z141" s="70">
        <f t="shared" si="96"/>
        <v>-2.4999999999999911E-2</v>
      </c>
      <c r="AA141" s="69">
        <f t="shared" si="97"/>
        <v>2082892.5</v>
      </c>
      <c r="AB141" s="69">
        <f t="shared" si="77"/>
        <v>6192000</v>
      </c>
      <c r="AC141" s="69">
        <f t="shared" si="78"/>
        <v>8274892.5</v>
      </c>
      <c r="AD141" s="126">
        <f t="shared" si="98"/>
        <v>-6.4127733150822763E-3</v>
      </c>
      <c r="AE141" s="70">
        <f t="shared" si="99"/>
        <v>-1.2194718313157882E-2</v>
      </c>
      <c r="AF141" s="70">
        <f t="shared" si="79"/>
        <v>0</v>
      </c>
      <c r="AG141" s="70">
        <f t="shared" si="80"/>
        <v>0</v>
      </c>
      <c r="AH141" s="72">
        <f t="shared" si="100"/>
        <v>31.316948700679021</v>
      </c>
      <c r="AI141" s="70">
        <f t="shared" si="101"/>
        <v>-3.6889850355328879E-2</v>
      </c>
      <c r="AJ141" s="69">
        <f t="shared" si="102"/>
        <v>2057492.212685911</v>
      </c>
      <c r="AK141" s="69">
        <f t="shared" si="81"/>
        <v>6192000</v>
      </c>
      <c r="AL141" s="69">
        <f t="shared" si="82"/>
        <v>8249492.212685911</v>
      </c>
      <c r="AM141" s="126">
        <f t="shared" si="103"/>
        <v>-9.462649918241306E-3</v>
      </c>
      <c r="AN141" s="95"/>
      <c r="AO141" s="95"/>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row>
    <row r="142" spans="1:97" customFormat="1" x14ac:dyDescent="0.25">
      <c r="A142" s="65" t="s">
        <v>38</v>
      </c>
      <c r="B142" s="66">
        <v>803</v>
      </c>
      <c r="C142" s="67" t="s">
        <v>157</v>
      </c>
      <c r="D142" s="80">
        <v>36177</v>
      </c>
      <c r="E142" s="80">
        <v>6046.3750510923146</v>
      </c>
      <c r="F142" s="87">
        <v>1.0527890414904892</v>
      </c>
      <c r="G142" s="71">
        <v>3016006.4428374404</v>
      </c>
      <c r="H142" s="71">
        <v>1093613.1000000001</v>
      </c>
      <c r="I142" s="69">
        <f t="shared" si="73"/>
        <v>3016006.4428374404</v>
      </c>
      <c r="J142" s="69">
        <f t="shared" si="74"/>
        <v>1093613.1000000001</v>
      </c>
      <c r="K142" s="72">
        <f t="shared" si="83"/>
        <v>30.22951322663571</v>
      </c>
      <c r="L142" s="152">
        <f t="shared" si="75"/>
        <v>4109619.5428374405</v>
      </c>
      <c r="M142" s="68">
        <f t="shared" si="76"/>
        <v>3016006.4428374404</v>
      </c>
      <c r="N142" s="72">
        <f t="shared" si="84"/>
        <v>30.358859928122598</v>
      </c>
      <c r="O142" s="69">
        <f t="shared" si="85"/>
        <v>1098292.4756196912</v>
      </c>
      <c r="P142" s="72">
        <f t="shared" si="86"/>
        <v>12.626308572854491</v>
      </c>
      <c r="Q142" s="69">
        <f t="shared" si="87"/>
        <v>76343.397142300397</v>
      </c>
      <c r="R142" s="69">
        <f t="shared" si="88"/>
        <v>1174635.8727619916</v>
      </c>
      <c r="S142" s="72">
        <f t="shared" si="89"/>
        <v>32.469134332918472</v>
      </c>
      <c r="T142" s="69">
        <f t="shared" si="90"/>
        <v>4190642.3155994322</v>
      </c>
      <c r="U142" s="126">
        <f t="shared" si="91"/>
        <v>1.9715395042639416E-2</v>
      </c>
      <c r="V142" s="70">
        <f t="shared" si="92"/>
        <v>7.4087236850026272E-2</v>
      </c>
      <c r="W142" s="70">
        <f t="shared" si="93"/>
        <v>0</v>
      </c>
      <c r="X142" s="70">
        <f t="shared" si="94"/>
        <v>-4.8807363992085344E-2</v>
      </c>
      <c r="Y142" s="72">
        <f t="shared" si="95"/>
        <v>30.993711477562506</v>
      </c>
      <c r="Z142" s="70">
        <f t="shared" si="96"/>
        <v>2.5279872857941088E-2</v>
      </c>
      <c r="AA142" s="69">
        <f t="shared" si="97"/>
        <v>1121259.5001237788</v>
      </c>
      <c r="AB142" s="69">
        <f t="shared" si="77"/>
        <v>3016006.4428374404</v>
      </c>
      <c r="AC142" s="69">
        <f t="shared" si="78"/>
        <v>4137265.9429612192</v>
      </c>
      <c r="AD142" s="126">
        <f t="shared" si="98"/>
        <v>6.7272407665968093E-3</v>
      </c>
      <c r="AE142" s="70">
        <f t="shared" si="99"/>
        <v>4.7603942381152953E-2</v>
      </c>
      <c r="AF142" s="70">
        <f t="shared" si="79"/>
        <v>0</v>
      </c>
      <c r="AG142" s="70">
        <f t="shared" si="80"/>
        <v>-2.6260916949492046E-2</v>
      </c>
      <c r="AH142" s="72">
        <f t="shared" si="100"/>
        <v>31.655211049849683</v>
      </c>
      <c r="AI142" s="70">
        <f t="shared" si="101"/>
        <v>4.716244725891805E-2</v>
      </c>
      <c r="AJ142" s="69">
        <f t="shared" si="102"/>
        <v>1145190.5701504119</v>
      </c>
      <c r="AK142" s="69">
        <f t="shared" si="81"/>
        <v>3016006.4428374404</v>
      </c>
      <c r="AL142" s="69">
        <f t="shared" si="82"/>
        <v>4161197.0129878521</v>
      </c>
      <c r="AM142" s="126">
        <f t="shared" si="103"/>
        <v>1.2550424586213804E-2</v>
      </c>
      <c r="AN142" s="95"/>
      <c r="AO142" s="95"/>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row>
    <row r="143" spans="1:97" customFormat="1" x14ac:dyDescent="0.25">
      <c r="A143" s="65" t="s">
        <v>38</v>
      </c>
      <c r="B143" s="66">
        <v>866</v>
      </c>
      <c r="C143" s="67" t="s">
        <v>158</v>
      </c>
      <c r="D143" s="80">
        <v>30654</v>
      </c>
      <c r="E143" s="80">
        <v>6848.4708153985384</v>
      </c>
      <c r="F143" s="87">
        <v>1.0259021427190396</v>
      </c>
      <c r="G143" s="71">
        <v>0</v>
      </c>
      <c r="H143" s="71">
        <v>910000</v>
      </c>
      <c r="I143" s="69">
        <f t="shared" si="73"/>
        <v>0</v>
      </c>
      <c r="J143" s="69">
        <f t="shared" si="74"/>
        <v>910000</v>
      </c>
      <c r="K143" s="72">
        <f t="shared" si="83"/>
        <v>29.686174724342663</v>
      </c>
      <c r="L143" s="152">
        <f t="shared" si="75"/>
        <v>910000</v>
      </c>
      <c r="M143" s="68">
        <f t="shared" si="76"/>
        <v>0</v>
      </c>
      <c r="N143" s="72">
        <f t="shared" si="84"/>
        <v>29.583533094791928</v>
      </c>
      <c r="O143" s="69">
        <f t="shared" si="85"/>
        <v>906853.62348775181</v>
      </c>
      <c r="P143" s="72">
        <f t="shared" si="86"/>
        <v>12.303848643014414</v>
      </c>
      <c r="Q143" s="69">
        <f t="shared" si="87"/>
        <v>84262.548348765122</v>
      </c>
      <c r="R143" s="69">
        <f t="shared" si="88"/>
        <v>991116.17183651694</v>
      </c>
      <c r="S143" s="72">
        <f t="shared" si="89"/>
        <v>32.332360273912606</v>
      </c>
      <c r="T143" s="69">
        <f t="shared" si="90"/>
        <v>991116.17183651705</v>
      </c>
      <c r="U143" s="126">
        <f t="shared" si="91"/>
        <v>8.9138650369799066E-2</v>
      </c>
      <c r="V143" s="70">
        <f t="shared" si="92"/>
        <v>8.9138650369798844E-2</v>
      </c>
      <c r="W143" s="70">
        <f t="shared" si="93"/>
        <v>0</v>
      </c>
      <c r="X143" s="70">
        <f t="shared" si="94"/>
        <v>-6.3858777511857923E-2</v>
      </c>
      <c r="Y143" s="72">
        <f t="shared" si="95"/>
        <v>30.436637447012668</v>
      </c>
      <c r="Z143" s="70">
        <f t="shared" si="96"/>
        <v>2.5279872857941088E-2</v>
      </c>
      <c r="AA143" s="69">
        <f t="shared" si="97"/>
        <v>933004.68430072628</v>
      </c>
      <c r="AB143" s="69">
        <f t="shared" si="77"/>
        <v>0</v>
      </c>
      <c r="AC143" s="69">
        <f t="shared" si="78"/>
        <v>933004.68430072628</v>
      </c>
      <c r="AD143" s="126">
        <f t="shared" si="98"/>
        <v>2.5279872857940866E-2</v>
      </c>
      <c r="AE143" s="70">
        <f t="shared" si="99"/>
        <v>6.2284239847460565E-2</v>
      </c>
      <c r="AF143" s="70">
        <f t="shared" si="79"/>
        <v>0</v>
      </c>
      <c r="AG143" s="70">
        <f t="shared" si="80"/>
        <v>-4.0941214415799662E-2</v>
      </c>
      <c r="AH143" s="72">
        <f t="shared" si="100"/>
        <v>31.086247374098502</v>
      </c>
      <c r="AI143" s="70">
        <f t="shared" si="101"/>
        <v>4.716244725891805E-2</v>
      </c>
      <c r="AJ143" s="69">
        <f t="shared" si="102"/>
        <v>952917.82700561546</v>
      </c>
      <c r="AK143" s="69">
        <f t="shared" si="81"/>
        <v>0</v>
      </c>
      <c r="AL143" s="69">
        <f t="shared" si="82"/>
        <v>952917.82700561546</v>
      </c>
      <c r="AM143" s="126">
        <f t="shared" si="103"/>
        <v>4.716244725891805E-2</v>
      </c>
      <c r="AN143" s="95"/>
      <c r="AO143" s="95"/>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row>
    <row r="144" spans="1:97" customFormat="1" x14ac:dyDescent="0.25">
      <c r="A144" s="65" t="s">
        <v>38</v>
      </c>
      <c r="B144" s="66">
        <v>880</v>
      </c>
      <c r="C144" s="67" t="s">
        <v>159</v>
      </c>
      <c r="D144" s="80">
        <v>16725</v>
      </c>
      <c r="E144" s="80">
        <v>4863.8801382176434</v>
      </c>
      <c r="F144" s="87">
        <v>1</v>
      </c>
      <c r="G144" s="71">
        <v>415000</v>
      </c>
      <c r="H144" s="71">
        <v>906000</v>
      </c>
      <c r="I144" s="69">
        <f t="shared" si="73"/>
        <v>415000</v>
      </c>
      <c r="J144" s="69">
        <f t="shared" si="74"/>
        <v>906000</v>
      </c>
      <c r="K144" s="72">
        <f t="shared" si="83"/>
        <v>54.170403587443943</v>
      </c>
      <c r="L144" s="152">
        <f t="shared" si="75"/>
        <v>1321000</v>
      </c>
      <c r="M144" s="68">
        <f t="shared" si="76"/>
        <v>415000</v>
      </c>
      <c r="N144" s="72">
        <f t="shared" si="84"/>
        <v>28.836603281073245</v>
      </c>
      <c r="O144" s="69">
        <f t="shared" si="85"/>
        <v>482292.18987595005</v>
      </c>
      <c r="P144" s="72">
        <f t="shared" si="86"/>
        <v>11.993199088564559</v>
      </c>
      <c r="Q144" s="69">
        <f t="shared" si="87"/>
        <v>58333.482840559103</v>
      </c>
      <c r="R144" s="69">
        <f t="shared" si="88"/>
        <v>540625.6727165092</v>
      </c>
      <c r="S144" s="72">
        <f t="shared" si="89"/>
        <v>32.324404945680669</v>
      </c>
      <c r="T144" s="69">
        <f t="shared" si="90"/>
        <v>955625.6727165092</v>
      </c>
      <c r="U144" s="126">
        <f t="shared" si="91"/>
        <v>-0.2765891955211891</v>
      </c>
      <c r="V144" s="70">
        <f t="shared" si="92"/>
        <v>-0.40328292194645776</v>
      </c>
      <c r="W144" s="70">
        <f t="shared" si="93"/>
        <v>0.37828292194645774</v>
      </c>
      <c r="X144" s="70">
        <f t="shared" si="94"/>
        <v>0</v>
      </c>
      <c r="Y144" s="72">
        <f t="shared" si="95"/>
        <v>52.816143497757835</v>
      </c>
      <c r="Z144" s="70">
        <f t="shared" si="96"/>
        <v>-2.5000000000000133E-2</v>
      </c>
      <c r="AA144" s="69">
        <f t="shared" si="97"/>
        <v>883349.99999999977</v>
      </c>
      <c r="AB144" s="69">
        <f t="shared" si="77"/>
        <v>415000</v>
      </c>
      <c r="AC144" s="69">
        <f t="shared" si="78"/>
        <v>1298349.9999999998</v>
      </c>
      <c r="AD144" s="126">
        <f t="shared" si="98"/>
        <v>-1.7146101438304528E-2</v>
      </c>
      <c r="AE144" s="70">
        <f t="shared" si="99"/>
        <v>-0.3879824840476489</v>
      </c>
      <c r="AF144" s="70">
        <f t="shared" si="79"/>
        <v>0.36298248404764888</v>
      </c>
      <c r="AG144" s="70">
        <f t="shared" si="80"/>
        <v>0</v>
      </c>
      <c r="AH144" s="72">
        <f t="shared" si="100"/>
        <v>51.495739910313887</v>
      </c>
      <c r="AI144" s="70">
        <f t="shared" si="101"/>
        <v>-4.9375000000000169E-2</v>
      </c>
      <c r="AJ144" s="69">
        <f t="shared" si="102"/>
        <v>861266.24999999977</v>
      </c>
      <c r="AK144" s="69">
        <f t="shared" si="81"/>
        <v>415000</v>
      </c>
      <c r="AL144" s="69">
        <f t="shared" si="82"/>
        <v>1276266.2499999998</v>
      </c>
      <c r="AM144" s="126">
        <f t="shared" si="103"/>
        <v>-3.3863550340651249E-2</v>
      </c>
      <c r="AN144" s="95"/>
      <c r="AO144" s="95"/>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row>
    <row r="145" spans="1:97" customFormat="1" x14ac:dyDescent="0.25">
      <c r="A145" s="65" t="s">
        <v>38</v>
      </c>
      <c r="B145" s="66">
        <v>865</v>
      </c>
      <c r="C145" s="67" t="s">
        <v>160</v>
      </c>
      <c r="D145" s="80">
        <v>62119</v>
      </c>
      <c r="E145" s="80">
        <v>10216.303075052072</v>
      </c>
      <c r="F145" s="87">
        <v>1.0259021427190396</v>
      </c>
      <c r="G145" s="71">
        <v>574000</v>
      </c>
      <c r="H145" s="71">
        <v>1876000</v>
      </c>
      <c r="I145" s="69">
        <f t="shared" si="73"/>
        <v>574000</v>
      </c>
      <c r="J145" s="69">
        <f t="shared" si="74"/>
        <v>1876000</v>
      </c>
      <c r="K145" s="72">
        <f t="shared" si="83"/>
        <v>30.200099808432203</v>
      </c>
      <c r="L145" s="152">
        <f t="shared" si="75"/>
        <v>2450000</v>
      </c>
      <c r="M145" s="68">
        <f t="shared" si="76"/>
        <v>574000</v>
      </c>
      <c r="N145" s="72">
        <f t="shared" si="84"/>
        <v>29.583533094791928</v>
      </c>
      <c r="O145" s="69">
        <f t="shared" si="85"/>
        <v>1837699.4923153797</v>
      </c>
      <c r="P145" s="72">
        <f t="shared" si="86"/>
        <v>12.303848643014414</v>
      </c>
      <c r="Q145" s="69">
        <f t="shared" si="87"/>
        <v>125699.84672660341</v>
      </c>
      <c r="R145" s="69">
        <f t="shared" si="88"/>
        <v>1963399.339041983</v>
      </c>
      <c r="S145" s="72">
        <f t="shared" si="89"/>
        <v>31.607066099614983</v>
      </c>
      <c r="T145" s="69">
        <f t="shared" si="90"/>
        <v>2537399.3390419828</v>
      </c>
      <c r="U145" s="126">
        <f t="shared" si="91"/>
        <v>3.5673199608972528E-2</v>
      </c>
      <c r="V145" s="70">
        <f t="shared" si="92"/>
        <v>4.6588133817688115E-2</v>
      </c>
      <c r="W145" s="70">
        <f t="shared" si="93"/>
        <v>0</v>
      </c>
      <c r="X145" s="70">
        <f t="shared" si="94"/>
        <v>-2.1308260959747187E-2</v>
      </c>
      <c r="Y145" s="72">
        <f t="shared" si="95"/>
        <v>30.963554491886498</v>
      </c>
      <c r="Z145" s="70">
        <f t="shared" si="96"/>
        <v>2.5279872857941088E-2</v>
      </c>
      <c r="AA145" s="69">
        <f t="shared" si="97"/>
        <v>1923425.0414814975</v>
      </c>
      <c r="AB145" s="69">
        <f t="shared" si="77"/>
        <v>574000</v>
      </c>
      <c r="AC145" s="69">
        <f t="shared" si="78"/>
        <v>2497425.0414814977</v>
      </c>
      <c r="AD145" s="126">
        <f t="shared" si="98"/>
        <v>1.9357159788366385E-2</v>
      </c>
      <c r="AE145" s="70">
        <f t="shared" si="99"/>
        <v>2.0782872583220646E-2</v>
      </c>
      <c r="AF145" s="70">
        <f t="shared" si="79"/>
        <v>0</v>
      </c>
      <c r="AG145" s="70">
        <f t="shared" si="80"/>
        <v>0</v>
      </c>
      <c r="AH145" s="72">
        <f t="shared" si="100"/>
        <v>31.607066099614983</v>
      </c>
      <c r="AI145" s="70">
        <f t="shared" si="101"/>
        <v>4.6588133817688115E-2</v>
      </c>
      <c r="AJ145" s="69">
        <f t="shared" si="102"/>
        <v>1963399.339041983</v>
      </c>
      <c r="AK145" s="69">
        <f t="shared" si="81"/>
        <v>574000</v>
      </c>
      <c r="AL145" s="69">
        <f t="shared" si="82"/>
        <v>2537399.3390419828</v>
      </c>
      <c r="AM145" s="126">
        <f t="shared" si="103"/>
        <v>3.5673199608972528E-2</v>
      </c>
      <c r="AN145" s="95"/>
      <c r="AO145" s="95"/>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row>
    <row r="146" spans="1:97" customFormat="1" x14ac:dyDescent="0.25">
      <c r="A146" s="65" t="s">
        <v>39</v>
      </c>
      <c r="B146" s="66">
        <v>330</v>
      </c>
      <c r="C146" s="67" t="s">
        <v>161</v>
      </c>
      <c r="D146" s="80">
        <v>175607</v>
      </c>
      <c r="E146" s="80">
        <v>76134.083563159191</v>
      </c>
      <c r="F146" s="87">
        <v>1.0122018986559222</v>
      </c>
      <c r="G146" s="71">
        <v>12252000</v>
      </c>
      <c r="H146" s="71">
        <v>5367000</v>
      </c>
      <c r="I146" s="69">
        <f t="shared" si="73"/>
        <v>12252000</v>
      </c>
      <c r="J146" s="69">
        <f t="shared" si="74"/>
        <v>5367000</v>
      </c>
      <c r="K146" s="72">
        <f t="shared" si="83"/>
        <v>30.56256299578035</v>
      </c>
      <c r="L146" s="152">
        <f t="shared" si="75"/>
        <v>17619000</v>
      </c>
      <c r="M146" s="68">
        <f t="shared" si="76"/>
        <v>12252000</v>
      </c>
      <c r="N146" s="72">
        <f t="shared" si="84"/>
        <v>29.188464591889936</v>
      </c>
      <c r="O146" s="69">
        <f t="shared" si="85"/>
        <v>5125698.701588016</v>
      </c>
      <c r="P146" s="72">
        <f t="shared" si="86"/>
        <v>12.139538888403523</v>
      </c>
      <c r="Q146" s="69">
        <f t="shared" si="87"/>
        <v>924232.66814793448</v>
      </c>
      <c r="R146" s="69">
        <f t="shared" si="88"/>
        <v>6049931.3697359506</v>
      </c>
      <c r="S146" s="72">
        <f t="shared" si="89"/>
        <v>34.451538775424389</v>
      </c>
      <c r="T146" s="69">
        <f t="shared" si="90"/>
        <v>18301931.369735949</v>
      </c>
      <c r="U146" s="126">
        <f t="shared" si="91"/>
        <v>3.8761074393322437E-2</v>
      </c>
      <c r="V146" s="70">
        <f t="shared" si="92"/>
        <v>0.12724638899495999</v>
      </c>
      <c r="W146" s="70">
        <f t="shared" si="93"/>
        <v>0</v>
      </c>
      <c r="X146" s="70">
        <f t="shared" si="94"/>
        <v>-0.10196651613701907</v>
      </c>
      <c r="Y146" s="72">
        <f t="shared" si="95"/>
        <v>31.33518070252649</v>
      </c>
      <c r="Z146" s="70">
        <f t="shared" si="96"/>
        <v>2.5279872857941088E-2</v>
      </c>
      <c r="AA146" s="69">
        <f t="shared" si="97"/>
        <v>5502677.0776285697</v>
      </c>
      <c r="AB146" s="69">
        <f t="shared" si="77"/>
        <v>12252000</v>
      </c>
      <c r="AC146" s="69">
        <f t="shared" si="78"/>
        <v>17754677.077628568</v>
      </c>
      <c r="AD146" s="126">
        <f t="shared" si="98"/>
        <v>7.7006117048963318E-3</v>
      </c>
      <c r="AE146" s="70">
        <f t="shared" si="99"/>
        <v>9.945237279728314E-2</v>
      </c>
      <c r="AF146" s="70">
        <f t="shared" si="79"/>
        <v>0</v>
      </c>
      <c r="AG146" s="70">
        <f t="shared" si="80"/>
        <v>-7.8109347365622236E-2</v>
      </c>
      <c r="AH146" s="72">
        <f t="shared" si="100"/>
        <v>32.003968261166207</v>
      </c>
      <c r="AI146" s="70">
        <f t="shared" si="101"/>
        <v>4.7162447258918272E-2</v>
      </c>
      <c r="AJ146" s="69">
        <f t="shared" si="102"/>
        <v>5620120.8544386141</v>
      </c>
      <c r="AK146" s="69">
        <f t="shared" si="81"/>
        <v>12252000</v>
      </c>
      <c r="AL146" s="69">
        <f t="shared" si="82"/>
        <v>17872120.854438614</v>
      </c>
      <c r="AM146" s="126">
        <f t="shared" si="103"/>
        <v>1.4366357593428303E-2</v>
      </c>
      <c r="AN146" s="95"/>
      <c r="AO146" s="95"/>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row>
    <row r="147" spans="1:97" customFormat="1" x14ac:dyDescent="0.25">
      <c r="A147" s="65" t="s">
        <v>39</v>
      </c>
      <c r="B147" s="66">
        <v>331</v>
      </c>
      <c r="C147" s="67" t="s">
        <v>162</v>
      </c>
      <c r="D147" s="80">
        <v>48150</v>
      </c>
      <c r="E147" s="80">
        <v>15044.598019169291</v>
      </c>
      <c r="F147" s="87">
        <v>1.0122018986559222</v>
      </c>
      <c r="G147" s="71">
        <v>2023000.0000000002</v>
      </c>
      <c r="H147" s="71">
        <v>1658000</v>
      </c>
      <c r="I147" s="69">
        <f t="shared" si="73"/>
        <v>2023000.0000000002</v>
      </c>
      <c r="J147" s="69">
        <f t="shared" si="74"/>
        <v>1658000</v>
      </c>
      <c r="K147" s="72">
        <f t="shared" si="83"/>
        <v>34.434060228452751</v>
      </c>
      <c r="L147" s="152">
        <f t="shared" si="75"/>
        <v>3681000</v>
      </c>
      <c r="M147" s="68">
        <f t="shared" si="76"/>
        <v>2023000.0000000002</v>
      </c>
      <c r="N147" s="72">
        <f t="shared" si="84"/>
        <v>29.188464591889936</v>
      </c>
      <c r="O147" s="69">
        <f t="shared" si="85"/>
        <v>1405424.5700995005</v>
      </c>
      <c r="P147" s="72">
        <f t="shared" si="86"/>
        <v>12.139538888403523</v>
      </c>
      <c r="Q147" s="69">
        <f t="shared" si="87"/>
        <v>182634.4827141042</v>
      </c>
      <c r="R147" s="69">
        <f t="shared" si="88"/>
        <v>1588059.0528136047</v>
      </c>
      <c r="S147" s="72">
        <f t="shared" si="89"/>
        <v>32.981496423958561</v>
      </c>
      <c r="T147" s="69">
        <f t="shared" si="90"/>
        <v>3611059.0528136049</v>
      </c>
      <c r="U147" s="126">
        <f t="shared" si="91"/>
        <v>-1.9000528982992426E-2</v>
      </c>
      <c r="V147" s="70">
        <f t="shared" si="92"/>
        <v>-4.2183924720383126E-2</v>
      </c>
      <c r="W147" s="70">
        <f t="shared" si="93"/>
        <v>1.7183924720383124E-2</v>
      </c>
      <c r="X147" s="70">
        <f t="shared" si="94"/>
        <v>0</v>
      </c>
      <c r="Y147" s="72">
        <f t="shared" si="95"/>
        <v>33.573208722741434</v>
      </c>
      <c r="Z147" s="70">
        <f t="shared" si="96"/>
        <v>-2.4999999999999911E-2</v>
      </c>
      <c r="AA147" s="69">
        <f t="shared" si="97"/>
        <v>1616550</v>
      </c>
      <c r="AB147" s="69">
        <f t="shared" si="77"/>
        <v>2023000.0000000002</v>
      </c>
      <c r="AC147" s="69">
        <f t="shared" si="78"/>
        <v>3639550</v>
      </c>
      <c r="AD147" s="126">
        <f t="shared" si="98"/>
        <v>-1.1260527030698131E-2</v>
      </c>
      <c r="AE147" s="70">
        <f t="shared" si="99"/>
        <v>-1.7624538174751958E-2</v>
      </c>
      <c r="AF147" s="70">
        <f t="shared" si="79"/>
        <v>0</v>
      </c>
      <c r="AG147" s="70">
        <f t="shared" si="80"/>
        <v>0</v>
      </c>
      <c r="AH147" s="72">
        <f t="shared" si="100"/>
        <v>32.981496423958561</v>
      </c>
      <c r="AI147" s="70">
        <f t="shared" si="101"/>
        <v>-4.2183924720383126E-2</v>
      </c>
      <c r="AJ147" s="69">
        <f t="shared" si="102"/>
        <v>1588059.0528136047</v>
      </c>
      <c r="AK147" s="69">
        <f t="shared" si="81"/>
        <v>2023000.0000000002</v>
      </c>
      <c r="AL147" s="69">
        <f t="shared" si="82"/>
        <v>3611059.0528136049</v>
      </c>
      <c r="AM147" s="126">
        <f t="shared" si="103"/>
        <v>-1.9000528982992426E-2</v>
      </c>
      <c r="AN147" s="95"/>
      <c r="AO147" s="95"/>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row>
    <row r="148" spans="1:97" customFormat="1" x14ac:dyDescent="0.25">
      <c r="A148" s="65" t="s">
        <v>39</v>
      </c>
      <c r="B148" s="66">
        <v>332</v>
      </c>
      <c r="C148" s="67" t="s">
        <v>163</v>
      </c>
      <c r="D148" s="80">
        <v>43402</v>
      </c>
      <c r="E148" s="80">
        <v>11898.034964927016</v>
      </c>
      <c r="F148" s="87">
        <v>1.0122018986559222</v>
      </c>
      <c r="G148" s="71">
        <v>342000.00000000006</v>
      </c>
      <c r="H148" s="71">
        <v>1705000</v>
      </c>
      <c r="I148" s="69">
        <f t="shared" si="73"/>
        <v>342000.00000000006</v>
      </c>
      <c r="J148" s="69">
        <f t="shared" si="74"/>
        <v>1705000</v>
      </c>
      <c r="K148" s="72">
        <f t="shared" si="83"/>
        <v>39.283903967559098</v>
      </c>
      <c r="L148" s="152">
        <f t="shared" si="75"/>
        <v>2047000</v>
      </c>
      <c r="M148" s="68">
        <f t="shared" si="76"/>
        <v>342000.00000000006</v>
      </c>
      <c r="N148" s="72">
        <f t="shared" si="84"/>
        <v>29.188464591889936</v>
      </c>
      <c r="O148" s="69">
        <f t="shared" si="85"/>
        <v>1266837.740217207</v>
      </c>
      <c r="P148" s="72">
        <f t="shared" si="86"/>
        <v>12.139538888403523</v>
      </c>
      <c r="Q148" s="69">
        <f t="shared" si="87"/>
        <v>144436.65815231635</v>
      </c>
      <c r="R148" s="69">
        <f t="shared" si="88"/>
        <v>1411274.3983695232</v>
      </c>
      <c r="S148" s="72">
        <f t="shared" si="89"/>
        <v>32.516344831333193</v>
      </c>
      <c r="T148" s="69">
        <f t="shared" si="90"/>
        <v>1753274.3983695232</v>
      </c>
      <c r="U148" s="126">
        <f t="shared" si="91"/>
        <v>-0.14349076777258274</v>
      </c>
      <c r="V148" s="70">
        <f t="shared" si="92"/>
        <v>-0.17227308013517695</v>
      </c>
      <c r="W148" s="70">
        <f t="shared" si="93"/>
        <v>0.14727308013517695</v>
      </c>
      <c r="X148" s="70">
        <f t="shared" si="94"/>
        <v>0</v>
      </c>
      <c r="Y148" s="72">
        <f t="shared" si="95"/>
        <v>38.301806368370123</v>
      </c>
      <c r="Z148" s="70">
        <f t="shared" si="96"/>
        <v>-2.4999999999999911E-2</v>
      </c>
      <c r="AA148" s="69">
        <f t="shared" si="97"/>
        <v>1662375</v>
      </c>
      <c r="AB148" s="69">
        <f t="shared" si="77"/>
        <v>342000.00000000006</v>
      </c>
      <c r="AC148" s="69">
        <f t="shared" si="78"/>
        <v>2004375</v>
      </c>
      <c r="AD148" s="126">
        <f t="shared" si="98"/>
        <v>-2.0823155837811469E-2</v>
      </c>
      <c r="AE148" s="70">
        <f t="shared" si="99"/>
        <v>-0.15104931295915591</v>
      </c>
      <c r="AF148" s="70">
        <f t="shared" si="79"/>
        <v>0.12604931295915592</v>
      </c>
      <c r="AG148" s="70">
        <f t="shared" si="80"/>
        <v>0</v>
      </c>
      <c r="AH148" s="72">
        <f t="shared" si="100"/>
        <v>37.344261209160869</v>
      </c>
      <c r="AI148" s="70">
        <f t="shared" si="101"/>
        <v>-4.9374999999999947E-2</v>
      </c>
      <c r="AJ148" s="69">
        <f t="shared" si="102"/>
        <v>1620815.625</v>
      </c>
      <c r="AK148" s="69">
        <f t="shared" si="81"/>
        <v>342000.00000000006</v>
      </c>
      <c r="AL148" s="69">
        <f t="shared" si="82"/>
        <v>1962815.625</v>
      </c>
      <c r="AM148" s="126">
        <f t="shared" si="103"/>
        <v>-4.1125732779677571E-2</v>
      </c>
      <c r="AN148" s="95"/>
      <c r="AO148" s="95"/>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row>
    <row r="149" spans="1:97" customFormat="1" x14ac:dyDescent="0.25">
      <c r="A149" s="65" t="s">
        <v>39</v>
      </c>
      <c r="B149" s="66">
        <v>884</v>
      </c>
      <c r="C149" s="67" t="s">
        <v>164</v>
      </c>
      <c r="D149" s="80">
        <v>21771</v>
      </c>
      <c r="E149" s="80">
        <v>4045.3794218109169</v>
      </c>
      <c r="F149" s="87">
        <v>1</v>
      </c>
      <c r="G149" s="71">
        <v>0</v>
      </c>
      <c r="H149" s="71">
        <v>658000</v>
      </c>
      <c r="I149" s="69">
        <f t="shared" si="73"/>
        <v>0</v>
      </c>
      <c r="J149" s="69">
        <f t="shared" si="74"/>
        <v>658000</v>
      </c>
      <c r="K149" s="72">
        <f t="shared" si="83"/>
        <v>30.223692067429148</v>
      </c>
      <c r="L149" s="152">
        <f t="shared" si="75"/>
        <v>658000</v>
      </c>
      <c r="M149" s="68">
        <f t="shared" si="76"/>
        <v>0</v>
      </c>
      <c r="N149" s="72">
        <f t="shared" si="84"/>
        <v>28.836603281073245</v>
      </c>
      <c r="O149" s="69">
        <f t="shared" si="85"/>
        <v>627801.69003224559</v>
      </c>
      <c r="P149" s="72">
        <f t="shared" si="86"/>
        <v>11.993199088564559</v>
      </c>
      <c r="Q149" s="69">
        <f t="shared" si="87"/>
        <v>48517.040794560511</v>
      </c>
      <c r="R149" s="69">
        <f t="shared" si="88"/>
        <v>676318.73082680604</v>
      </c>
      <c r="S149" s="72">
        <f t="shared" si="89"/>
        <v>31.065120151890408</v>
      </c>
      <c r="T149" s="69">
        <f t="shared" si="90"/>
        <v>676318.73082680604</v>
      </c>
      <c r="U149" s="126">
        <f t="shared" si="91"/>
        <v>2.7840016454112604E-2</v>
      </c>
      <c r="V149" s="70">
        <f t="shared" si="92"/>
        <v>2.7840016454112604E-2</v>
      </c>
      <c r="W149" s="70">
        <f t="shared" si="93"/>
        <v>0</v>
      </c>
      <c r="X149" s="70">
        <f t="shared" si="94"/>
        <v>-2.5601435961716754E-3</v>
      </c>
      <c r="Y149" s="72">
        <f t="shared" si="95"/>
        <v>30.987743160191314</v>
      </c>
      <c r="Z149" s="70">
        <f t="shared" si="96"/>
        <v>2.5279872857940866E-2</v>
      </c>
      <c r="AA149" s="69">
        <f t="shared" si="97"/>
        <v>674634.15634052514</v>
      </c>
      <c r="AB149" s="69">
        <f t="shared" si="77"/>
        <v>0</v>
      </c>
      <c r="AC149" s="69">
        <f t="shared" si="78"/>
        <v>674634.15634052514</v>
      </c>
      <c r="AD149" s="126">
        <f t="shared" si="98"/>
        <v>2.5279872857940866E-2</v>
      </c>
      <c r="AE149" s="70">
        <f t="shared" si="99"/>
        <v>2.4970192665885182E-3</v>
      </c>
      <c r="AF149" s="70">
        <f t="shared" si="79"/>
        <v>0</v>
      </c>
      <c r="AG149" s="70">
        <f t="shared" si="80"/>
        <v>0</v>
      </c>
      <c r="AH149" s="72">
        <f t="shared" si="100"/>
        <v>31.065120151890408</v>
      </c>
      <c r="AI149" s="70">
        <f t="shared" si="101"/>
        <v>2.7840016454112604E-2</v>
      </c>
      <c r="AJ149" s="69">
        <f t="shared" si="102"/>
        <v>676318.73082680604</v>
      </c>
      <c r="AK149" s="69">
        <f t="shared" si="81"/>
        <v>0</v>
      </c>
      <c r="AL149" s="69">
        <f t="shared" si="82"/>
        <v>676318.73082680604</v>
      </c>
      <c r="AM149" s="126">
        <f t="shared" si="103"/>
        <v>2.7840016454112604E-2</v>
      </c>
      <c r="AN149" s="95"/>
      <c r="AO149" s="95"/>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row>
    <row r="150" spans="1:97" customFormat="1" x14ac:dyDescent="0.25">
      <c r="A150" s="65" t="s">
        <v>39</v>
      </c>
      <c r="B150" s="66">
        <v>333</v>
      </c>
      <c r="C150" s="67" t="s">
        <v>165</v>
      </c>
      <c r="D150" s="80">
        <v>51192</v>
      </c>
      <c r="E150" s="80">
        <v>19589.498331188046</v>
      </c>
      <c r="F150" s="87">
        <v>1.0122018986559222</v>
      </c>
      <c r="G150" s="71">
        <v>285000</v>
      </c>
      <c r="H150" s="71">
        <v>1571235.1606071864</v>
      </c>
      <c r="I150" s="69">
        <f t="shared" si="73"/>
        <v>285000</v>
      </c>
      <c r="J150" s="69">
        <f t="shared" si="74"/>
        <v>1571235.1606071864</v>
      </c>
      <c r="K150" s="72">
        <f t="shared" si="83"/>
        <v>30.692982509126161</v>
      </c>
      <c r="L150" s="152">
        <f t="shared" si="75"/>
        <v>1856235.1606071864</v>
      </c>
      <c r="M150" s="68">
        <f t="shared" si="76"/>
        <v>285000</v>
      </c>
      <c r="N150" s="72">
        <f t="shared" si="84"/>
        <v>29.188464591889936</v>
      </c>
      <c r="O150" s="69">
        <f t="shared" si="85"/>
        <v>1494215.8793880297</v>
      </c>
      <c r="P150" s="72">
        <f t="shared" si="86"/>
        <v>12.139538888403523</v>
      </c>
      <c r="Q150" s="69">
        <f t="shared" si="87"/>
        <v>237807.4767957732</v>
      </c>
      <c r="R150" s="69">
        <f t="shared" si="88"/>
        <v>1732023.3561838029</v>
      </c>
      <c r="S150" s="72">
        <f t="shared" si="89"/>
        <v>33.833867717295732</v>
      </c>
      <c r="T150" s="69">
        <f t="shared" si="90"/>
        <v>2017023.3561838032</v>
      </c>
      <c r="U150" s="126">
        <f t="shared" si="91"/>
        <v>8.6620595810728007E-2</v>
      </c>
      <c r="V150" s="70">
        <f t="shared" si="92"/>
        <v>0.10233235584830092</v>
      </c>
      <c r="W150" s="70">
        <f t="shared" si="93"/>
        <v>0</v>
      </c>
      <c r="X150" s="70">
        <f t="shared" si="94"/>
        <v>-7.7052482990359994E-2</v>
      </c>
      <c r="Y150" s="72">
        <f t="shared" si="95"/>
        <v>31.468897204587872</v>
      </c>
      <c r="Z150" s="70">
        <f t="shared" si="96"/>
        <v>2.5279872857940866E-2</v>
      </c>
      <c r="AA150" s="69">
        <f t="shared" si="97"/>
        <v>1610955.7856972623</v>
      </c>
      <c r="AB150" s="69">
        <f t="shared" si="77"/>
        <v>285000</v>
      </c>
      <c r="AC150" s="69">
        <f t="shared" si="78"/>
        <v>1895955.7856972623</v>
      </c>
      <c r="AD150" s="126">
        <f t="shared" si="98"/>
        <v>2.1398487612465544E-2</v>
      </c>
      <c r="AE150" s="70">
        <f t="shared" si="99"/>
        <v>7.5152633958938564E-2</v>
      </c>
      <c r="AF150" s="70">
        <f t="shared" si="79"/>
        <v>0</v>
      </c>
      <c r="AG150" s="70">
        <f t="shared" si="80"/>
        <v>-5.3809608527277661E-2</v>
      </c>
      <c r="AH150" s="72">
        <f t="shared" si="100"/>
        <v>32.140538677931715</v>
      </c>
      <c r="AI150" s="70">
        <f t="shared" si="101"/>
        <v>4.716244725891805E-2</v>
      </c>
      <c r="AJ150" s="69">
        <f t="shared" si="102"/>
        <v>1645338.4560006803</v>
      </c>
      <c r="AK150" s="69">
        <f t="shared" si="81"/>
        <v>285000</v>
      </c>
      <c r="AL150" s="69">
        <f t="shared" si="82"/>
        <v>1930338.4560006803</v>
      </c>
      <c r="AM150" s="126">
        <f t="shared" si="103"/>
        <v>3.992128635751846E-2</v>
      </c>
      <c r="AN150" s="95"/>
      <c r="AO150" s="95"/>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row>
    <row r="151" spans="1:97" customFormat="1" x14ac:dyDescent="0.25">
      <c r="A151" s="65" t="s">
        <v>39</v>
      </c>
      <c r="B151" s="66">
        <v>893</v>
      </c>
      <c r="C151" s="67" t="s">
        <v>166</v>
      </c>
      <c r="D151" s="80">
        <v>34959</v>
      </c>
      <c r="E151" s="80">
        <v>6641.1234845488343</v>
      </c>
      <c r="F151" s="87">
        <v>1</v>
      </c>
      <c r="G151" s="71">
        <v>2142380</v>
      </c>
      <c r="H151" s="71">
        <v>979280</v>
      </c>
      <c r="I151" s="69">
        <f t="shared" si="73"/>
        <v>2142380</v>
      </c>
      <c r="J151" s="69">
        <f t="shared" si="74"/>
        <v>979280</v>
      </c>
      <c r="K151" s="72">
        <f t="shared" si="83"/>
        <v>28.012242913126805</v>
      </c>
      <c r="L151" s="152">
        <f t="shared" si="75"/>
        <v>3121660</v>
      </c>
      <c r="M151" s="68">
        <f t="shared" si="76"/>
        <v>2142380</v>
      </c>
      <c r="N151" s="72">
        <f t="shared" si="84"/>
        <v>28.836603281073245</v>
      </c>
      <c r="O151" s="69">
        <f t="shared" si="85"/>
        <v>1008098.8141030396</v>
      </c>
      <c r="P151" s="72">
        <f t="shared" si="86"/>
        <v>11.993199088564559</v>
      </c>
      <c r="Q151" s="69">
        <f t="shared" si="87"/>
        <v>79648.316121935772</v>
      </c>
      <c r="R151" s="69">
        <f t="shared" si="88"/>
        <v>1087747.1302249753</v>
      </c>
      <c r="S151" s="72">
        <f t="shared" si="89"/>
        <v>31.114938362795712</v>
      </c>
      <c r="T151" s="69">
        <f t="shared" si="90"/>
        <v>3230127.1302249753</v>
      </c>
      <c r="U151" s="126">
        <f t="shared" si="91"/>
        <v>3.4746618858227718E-2</v>
      </c>
      <c r="V151" s="70">
        <f t="shared" si="92"/>
        <v>0.11076212137996833</v>
      </c>
      <c r="W151" s="70">
        <f t="shared" si="93"/>
        <v>0</v>
      </c>
      <c r="X151" s="70">
        <f t="shared" si="94"/>
        <v>-8.5482248522027404E-2</v>
      </c>
      <c r="Y151" s="72">
        <f t="shared" si="95"/>
        <v>28.720388852436407</v>
      </c>
      <c r="Z151" s="70">
        <f t="shared" si="96"/>
        <v>2.5279872857940866E-2</v>
      </c>
      <c r="AA151" s="69">
        <f t="shared" si="97"/>
        <v>1004036.0738923243</v>
      </c>
      <c r="AB151" s="69">
        <f t="shared" si="77"/>
        <v>2142380</v>
      </c>
      <c r="AC151" s="69">
        <f t="shared" si="78"/>
        <v>3146416.0738923242</v>
      </c>
      <c r="AD151" s="126">
        <f t="shared" si="98"/>
        <v>7.9304196780956016E-3</v>
      </c>
      <c r="AE151" s="70">
        <f t="shared" si="99"/>
        <v>8.3374550486149612E-2</v>
      </c>
      <c r="AF151" s="70">
        <f t="shared" si="79"/>
        <v>0</v>
      </c>
      <c r="AG151" s="70">
        <f t="shared" si="80"/>
        <v>-6.2031525054488709E-2</v>
      </c>
      <c r="AH151" s="72">
        <f t="shared" si="100"/>
        <v>29.333368842121146</v>
      </c>
      <c r="AI151" s="70">
        <f t="shared" si="101"/>
        <v>4.716244725891805E-2</v>
      </c>
      <c r="AJ151" s="69">
        <f t="shared" si="102"/>
        <v>1025465.2413517132</v>
      </c>
      <c r="AK151" s="69">
        <f t="shared" si="81"/>
        <v>2142380</v>
      </c>
      <c r="AL151" s="69">
        <f t="shared" si="82"/>
        <v>3167845.2413517134</v>
      </c>
      <c r="AM151" s="126">
        <f t="shared" si="103"/>
        <v>1.4795090224980711E-2</v>
      </c>
      <c r="AN151" s="95"/>
      <c r="AO151" s="95"/>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row>
    <row r="152" spans="1:97" customFormat="1" x14ac:dyDescent="0.25">
      <c r="A152" s="65" t="s">
        <v>39</v>
      </c>
      <c r="B152" s="66">
        <v>334</v>
      </c>
      <c r="C152" s="67" t="s">
        <v>167</v>
      </c>
      <c r="D152" s="80">
        <v>34103</v>
      </c>
      <c r="E152" s="80">
        <v>8219.8908815261329</v>
      </c>
      <c r="F152" s="87">
        <v>1.0122018986559222</v>
      </c>
      <c r="G152" s="71">
        <v>1446999.9999999998</v>
      </c>
      <c r="H152" s="71">
        <v>1027940.0000000001</v>
      </c>
      <c r="I152" s="69">
        <f t="shared" si="73"/>
        <v>1446999.9999999998</v>
      </c>
      <c r="J152" s="69">
        <f t="shared" si="74"/>
        <v>1027940.0000000001</v>
      </c>
      <c r="K152" s="72">
        <f t="shared" si="83"/>
        <v>30.142216227311383</v>
      </c>
      <c r="L152" s="152">
        <f t="shared" si="75"/>
        <v>2474940</v>
      </c>
      <c r="M152" s="68">
        <f t="shared" si="76"/>
        <v>1446999.9999999998</v>
      </c>
      <c r="N152" s="72">
        <f t="shared" si="84"/>
        <v>29.188464591889936</v>
      </c>
      <c r="O152" s="69">
        <f t="shared" si="85"/>
        <v>995414.20797722251</v>
      </c>
      <c r="P152" s="72">
        <f t="shared" si="86"/>
        <v>12.139538888403523</v>
      </c>
      <c r="Q152" s="69">
        <f t="shared" si="87"/>
        <v>99785.685014720002</v>
      </c>
      <c r="R152" s="69">
        <f t="shared" si="88"/>
        <v>1095199.8929919426</v>
      </c>
      <c r="S152" s="72">
        <f t="shared" si="89"/>
        <v>32.114473594462147</v>
      </c>
      <c r="T152" s="69">
        <f t="shared" si="90"/>
        <v>2542199.8929919424</v>
      </c>
      <c r="U152" s="126">
        <f t="shared" si="91"/>
        <v>2.7176373161346357E-2</v>
      </c>
      <c r="V152" s="70">
        <f t="shared" si="92"/>
        <v>6.5431730443355152E-2</v>
      </c>
      <c r="W152" s="70">
        <f t="shared" si="93"/>
        <v>0</v>
      </c>
      <c r="X152" s="70">
        <f t="shared" si="94"/>
        <v>-4.0151857585414223E-2</v>
      </c>
      <c r="Y152" s="72">
        <f t="shared" si="95"/>
        <v>30.904207621194381</v>
      </c>
      <c r="Z152" s="70">
        <f t="shared" si="96"/>
        <v>2.5279872857941088E-2</v>
      </c>
      <c r="AA152" s="69">
        <f t="shared" si="97"/>
        <v>1053926.192505592</v>
      </c>
      <c r="AB152" s="69">
        <f t="shared" si="77"/>
        <v>1446999.9999999998</v>
      </c>
      <c r="AC152" s="69">
        <f t="shared" si="78"/>
        <v>2500926.1925055915</v>
      </c>
      <c r="AD152" s="126">
        <f t="shared" si="98"/>
        <v>1.0499726258249353E-2</v>
      </c>
      <c r="AE152" s="70">
        <f t="shared" si="99"/>
        <v>3.9161850971961343E-2</v>
      </c>
      <c r="AF152" s="70">
        <f t="shared" si="79"/>
        <v>0</v>
      </c>
      <c r="AG152" s="70">
        <f t="shared" si="80"/>
        <v>-1.7818825540300436E-2</v>
      </c>
      <c r="AH152" s="72">
        <f t="shared" si="100"/>
        <v>31.56379691039886</v>
      </c>
      <c r="AI152" s="70">
        <f t="shared" si="101"/>
        <v>4.716244725891805E-2</v>
      </c>
      <c r="AJ152" s="69">
        <f t="shared" si="102"/>
        <v>1076420.1660353323</v>
      </c>
      <c r="AK152" s="69">
        <f t="shared" si="81"/>
        <v>1446999.9999999998</v>
      </c>
      <c r="AL152" s="69">
        <f t="shared" si="82"/>
        <v>2523420.1660353318</v>
      </c>
      <c r="AM152" s="126">
        <f t="shared" si="103"/>
        <v>1.9588420743667179E-2</v>
      </c>
      <c r="AN152" s="95"/>
      <c r="AO152" s="95"/>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row>
    <row r="153" spans="1:97" customFormat="1" x14ac:dyDescent="0.25">
      <c r="A153" s="65" t="s">
        <v>39</v>
      </c>
      <c r="B153" s="66">
        <v>860</v>
      </c>
      <c r="C153" s="67" t="s">
        <v>168</v>
      </c>
      <c r="D153" s="80">
        <v>108261</v>
      </c>
      <c r="E153" s="80">
        <v>22222.605162611497</v>
      </c>
      <c r="F153" s="87">
        <v>1</v>
      </c>
      <c r="G153" s="71">
        <v>3190410</v>
      </c>
      <c r="H153" s="71">
        <v>3163444.7318417071</v>
      </c>
      <c r="I153" s="69">
        <f t="shared" si="73"/>
        <v>3190410</v>
      </c>
      <c r="J153" s="69">
        <f t="shared" si="74"/>
        <v>3163444.7318417071</v>
      </c>
      <c r="K153" s="72">
        <f t="shared" ref="K153:K174" si="104">$J153/$D153</f>
        <v>29.220538622788514</v>
      </c>
      <c r="L153" s="152">
        <f t="shared" si="75"/>
        <v>6353854.7318417076</v>
      </c>
      <c r="M153" s="68">
        <f t="shared" si="76"/>
        <v>3190410</v>
      </c>
      <c r="N153" s="72">
        <f t="shared" ref="N153:N174" si="105">$F153*$N$17</f>
        <v>28.836603281073245</v>
      </c>
      <c r="O153" s="69">
        <f t="shared" ref="O153:O174" si="106">$D153*$N153</f>
        <v>3121879.5078122704</v>
      </c>
      <c r="P153" s="72">
        <f t="shared" ref="P153:P174" si="107">$F153*$P$17</f>
        <v>11.993199088564559</v>
      </c>
      <c r="Q153" s="69">
        <f t="shared" ref="Q153:Q174" si="108">$P153*$E153</f>
        <v>266520.12798176229</v>
      </c>
      <c r="R153" s="69">
        <f t="shared" ref="R153:R174" si="109">$Q153+$O153</f>
        <v>3388399.6357940328</v>
      </c>
      <c r="S153" s="72">
        <f t="shared" ref="S153:S174" si="110">$R153/$D153</f>
        <v>31.298432822475618</v>
      </c>
      <c r="T153" s="69">
        <f t="shared" ref="T153:T174" si="111">M153+(D153*S153)</f>
        <v>6578809.6357940324</v>
      </c>
      <c r="U153" s="126">
        <f t="shared" ref="U153:U174" si="112">$T153/($G153+$H153)-1</f>
        <v>3.5404477037377813E-2</v>
      </c>
      <c r="V153" s="70">
        <f t="shared" ref="V153:V174" si="113">$S153/$K153-1</f>
        <v>7.1110742567441765E-2</v>
      </c>
      <c r="W153" s="70">
        <f t="shared" ref="W153:W174" si="114">IF($V153&lt;$W$17,($W$17-$V153),0)</f>
        <v>0</v>
      </c>
      <c r="X153" s="70">
        <f t="shared" ref="X153:X174" si="115">IF($V153&gt;$X$17,($X$17-$V153),0)</f>
        <v>-4.5830869709500836E-2</v>
      </c>
      <c r="Y153" s="72">
        <f t="shared" ref="Y153:Y174" si="116">$S153+(($K153*$W153)+($K153*$X153))</f>
        <v>29.95923012401316</v>
      </c>
      <c r="Z153" s="70">
        <f t="shared" ref="Z153:Z174" si="117">$Y153/$K153-1</f>
        <v>2.5279872857940866E-2</v>
      </c>
      <c r="AA153" s="69">
        <f t="shared" ref="AA153:AA174" si="118">$Y153*$D153</f>
        <v>3243416.2124557886</v>
      </c>
      <c r="AB153" s="69">
        <f t="shared" si="77"/>
        <v>3190410</v>
      </c>
      <c r="AC153" s="69">
        <f t="shared" si="78"/>
        <v>6433826.2124557886</v>
      </c>
      <c r="AD153" s="126">
        <f t="shared" ref="AD153:AD174" si="119">$AC153/($G153+$H153)-1</f>
        <v>1.2586293516172464E-2</v>
      </c>
      <c r="AE153" s="70">
        <f t="shared" ref="AE153:AE174" si="120">$S153/$Y153-1</f>
        <v>4.470083820308357E-2</v>
      </c>
      <c r="AF153" s="70">
        <f t="shared" si="79"/>
        <v>0</v>
      </c>
      <c r="AG153" s="70">
        <f t="shared" si="80"/>
        <v>-2.3357812771422664E-2</v>
      </c>
      <c r="AH153" s="72">
        <f t="shared" ref="AH153:AH174" si="121">$S153+(($Y153*$AF153)+($Y153*$AG153))</f>
        <v>30.598650734462954</v>
      </c>
      <c r="AI153" s="70">
        <f t="shared" ref="AI153:AI174" si="122">$AH153/$K153-1</f>
        <v>4.716244725891805E-2</v>
      </c>
      <c r="AJ153" s="69">
        <f t="shared" ref="AJ153:AJ174" si="123">$AH153*$D153</f>
        <v>3312640.5271636937</v>
      </c>
      <c r="AK153" s="69">
        <f t="shared" si="81"/>
        <v>3190410</v>
      </c>
      <c r="AL153" s="69">
        <f t="shared" si="82"/>
        <v>6503050.5271636937</v>
      </c>
      <c r="AM153" s="126">
        <f t="shared" ref="AM153:AM174" si="124">$AL153/($G153+$H153)-1</f>
        <v>2.3481146739837477E-2</v>
      </c>
      <c r="AN153" s="95"/>
      <c r="AO153" s="95"/>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row>
    <row r="154" spans="1:97" customFormat="1" x14ac:dyDescent="0.25">
      <c r="A154" s="65" t="s">
        <v>39</v>
      </c>
      <c r="B154" s="66">
        <v>861</v>
      </c>
      <c r="C154" s="67" t="s">
        <v>169</v>
      </c>
      <c r="D154" s="80">
        <v>34325</v>
      </c>
      <c r="E154" s="80">
        <v>13283.004133766044</v>
      </c>
      <c r="F154" s="87">
        <v>1</v>
      </c>
      <c r="G154" s="71">
        <v>4135384</v>
      </c>
      <c r="H154" s="71">
        <v>1277548.9856343684</v>
      </c>
      <c r="I154" s="69">
        <f t="shared" ref="I154:I174" si="125">$G154</f>
        <v>4135384</v>
      </c>
      <c r="J154" s="69">
        <f t="shared" ref="J154:J174" si="126">$H154</f>
        <v>1277548.9856343684</v>
      </c>
      <c r="K154" s="72">
        <f t="shared" si="104"/>
        <v>37.219198416150569</v>
      </c>
      <c r="L154" s="152">
        <f t="shared" ref="L154:L174" si="127">$G154+$H154</f>
        <v>5412932.9856343679</v>
      </c>
      <c r="M154" s="68">
        <f t="shared" ref="M154:M174" si="128">$I154</f>
        <v>4135384</v>
      </c>
      <c r="N154" s="72">
        <f t="shared" si="105"/>
        <v>28.836603281073245</v>
      </c>
      <c r="O154" s="69">
        <f t="shared" si="106"/>
        <v>989816.40762283909</v>
      </c>
      <c r="P154" s="72">
        <f t="shared" si="107"/>
        <v>11.993199088564559</v>
      </c>
      <c r="Q154" s="69">
        <f t="shared" si="108"/>
        <v>159305.71307048219</v>
      </c>
      <c r="R154" s="69">
        <f t="shared" si="109"/>
        <v>1149122.1206933213</v>
      </c>
      <c r="S154" s="72">
        <f t="shared" si="110"/>
        <v>33.47770198669545</v>
      </c>
      <c r="T154" s="69">
        <f t="shared" si="111"/>
        <v>5284506.1206933213</v>
      </c>
      <c r="U154" s="126">
        <f t="shared" si="112"/>
        <v>-2.372592922947403E-2</v>
      </c>
      <c r="V154" s="70">
        <f t="shared" si="113"/>
        <v>-0.10052598090966858</v>
      </c>
      <c r="W154" s="70">
        <f t="shared" si="114"/>
        <v>7.5525980909668583E-2</v>
      </c>
      <c r="X154" s="70">
        <f t="shared" si="115"/>
        <v>0</v>
      </c>
      <c r="Y154" s="72">
        <f t="shared" si="116"/>
        <v>36.288718455746803</v>
      </c>
      <c r="Z154" s="70">
        <f t="shared" si="117"/>
        <v>-2.5000000000000022E-2</v>
      </c>
      <c r="AA154" s="69">
        <f t="shared" si="118"/>
        <v>1245610.2609935091</v>
      </c>
      <c r="AB154" s="69">
        <f t="shared" ref="AB154:AB174" si="129">$I154</f>
        <v>4135384</v>
      </c>
      <c r="AC154" s="69">
        <f t="shared" ref="AC154:AC174" si="130">SUM($AA154:$AB154)</f>
        <v>5380994.2609935086</v>
      </c>
      <c r="AD154" s="126">
        <f t="shared" si="119"/>
        <v>-5.9004470821314436E-3</v>
      </c>
      <c r="AE154" s="70">
        <f t="shared" si="120"/>
        <v>-7.7462544522736931E-2</v>
      </c>
      <c r="AF154" s="70">
        <f t="shared" ref="AF154:AF174" si="131">IF($AE154&lt;$AF$17,($AF$17-$AE154),0)</f>
        <v>5.246254452273693E-2</v>
      </c>
      <c r="AG154" s="70">
        <f t="shared" ref="AG154:AG174" si="132">IF($AE154&gt;$AG$17,($AG$17-$AE154),0)</f>
        <v>0</v>
      </c>
      <c r="AH154" s="72">
        <f t="shared" si="121"/>
        <v>35.381500494353133</v>
      </c>
      <c r="AI154" s="70">
        <f t="shared" si="122"/>
        <v>-4.9375000000000058E-2</v>
      </c>
      <c r="AJ154" s="69">
        <f t="shared" si="123"/>
        <v>1214470.0044686713</v>
      </c>
      <c r="AK154" s="69">
        <f t="shared" ref="AK154:AK174" si="133">$I154</f>
        <v>4135384</v>
      </c>
      <c r="AL154" s="69">
        <f t="shared" ref="AL154:AL174" si="134">SUM($AJ154:$AK154)</f>
        <v>5349854.004468671</v>
      </c>
      <c r="AM154" s="126">
        <f t="shared" si="124"/>
        <v>-1.1653382987209526E-2</v>
      </c>
      <c r="AN154" s="95"/>
      <c r="AO154" s="95"/>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row>
    <row r="155" spans="1:97" customFormat="1" x14ac:dyDescent="0.25">
      <c r="A155" s="65" t="s">
        <v>39</v>
      </c>
      <c r="B155" s="66">
        <v>894</v>
      </c>
      <c r="C155" s="67" t="s">
        <v>170</v>
      </c>
      <c r="D155" s="80">
        <v>24544</v>
      </c>
      <c r="E155" s="80">
        <v>7367.7638375140477</v>
      </c>
      <c r="F155" s="87">
        <v>1</v>
      </c>
      <c r="G155" s="71">
        <v>25000</v>
      </c>
      <c r="H155" s="71">
        <v>1060351</v>
      </c>
      <c r="I155" s="69">
        <f t="shared" si="125"/>
        <v>25000</v>
      </c>
      <c r="J155" s="69">
        <f t="shared" si="126"/>
        <v>1060351</v>
      </c>
      <c r="K155" s="72">
        <f t="shared" si="104"/>
        <v>43.202045306388527</v>
      </c>
      <c r="L155" s="152">
        <f t="shared" si="127"/>
        <v>1085351</v>
      </c>
      <c r="M155" s="68">
        <f t="shared" si="128"/>
        <v>25000</v>
      </c>
      <c r="N155" s="72">
        <f t="shared" si="105"/>
        <v>28.836603281073245</v>
      </c>
      <c r="O155" s="69">
        <f t="shared" si="106"/>
        <v>707765.59093066177</v>
      </c>
      <c r="P155" s="72">
        <f t="shared" si="107"/>
        <v>11.993199088564559</v>
      </c>
      <c r="Q155" s="69">
        <f t="shared" si="108"/>
        <v>88363.058540832397</v>
      </c>
      <c r="R155" s="69">
        <f t="shared" si="109"/>
        <v>796128.64947149414</v>
      </c>
      <c r="S155" s="72">
        <f t="shared" si="110"/>
        <v>32.436793084725153</v>
      </c>
      <c r="T155" s="69">
        <f t="shared" si="111"/>
        <v>821128.64947149414</v>
      </c>
      <c r="U155" s="126">
        <f t="shared" si="112"/>
        <v>-0.24344414896978572</v>
      </c>
      <c r="V155" s="70">
        <f t="shared" si="113"/>
        <v>-0.24918385565582135</v>
      </c>
      <c r="W155" s="70">
        <f t="shared" si="114"/>
        <v>0.22418385565582136</v>
      </c>
      <c r="X155" s="70">
        <f t="shared" si="115"/>
        <v>0</v>
      </c>
      <c r="Y155" s="72">
        <f t="shared" si="116"/>
        <v>42.121994173728815</v>
      </c>
      <c r="Z155" s="70">
        <f t="shared" si="117"/>
        <v>-2.5000000000000022E-2</v>
      </c>
      <c r="AA155" s="69">
        <f t="shared" si="118"/>
        <v>1033842.2250000001</v>
      </c>
      <c r="AB155" s="69">
        <f t="shared" si="129"/>
        <v>25000</v>
      </c>
      <c r="AC155" s="69">
        <f t="shared" si="130"/>
        <v>1058842.2250000001</v>
      </c>
      <c r="AD155" s="126">
        <f t="shared" si="119"/>
        <v>-2.4424149422629049E-2</v>
      </c>
      <c r="AE155" s="70">
        <f t="shared" si="120"/>
        <v>-0.22993215964699631</v>
      </c>
      <c r="AF155" s="70">
        <f t="shared" si="131"/>
        <v>0.20493215964699632</v>
      </c>
      <c r="AG155" s="70">
        <f t="shared" si="132"/>
        <v>0</v>
      </c>
      <c r="AH155" s="72">
        <f t="shared" si="121"/>
        <v>41.068944319385594</v>
      </c>
      <c r="AI155" s="70">
        <f t="shared" si="122"/>
        <v>-4.9374999999999947E-2</v>
      </c>
      <c r="AJ155" s="69">
        <f t="shared" si="123"/>
        <v>1007996.1693750001</v>
      </c>
      <c r="AK155" s="69">
        <f t="shared" si="133"/>
        <v>25000</v>
      </c>
      <c r="AL155" s="69">
        <f t="shared" si="134"/>
        <v>1032996.1693750001</v>
      </c>
      <c r="AM155" s="126">
        <f t="shared" si="124"/>
        <v>-4.8237695109692558E-2</v>
      </c>
      <c r="AN155" s="95"/>
      <c r="AO155" s="95"/>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row>
    <row r="156" spans="1:97" customFormat="1" x14ac:dyDescent="0.25">
      <c r="A156" s="65" t="s">
        <v>39</v>
      </c>
      <c r="B156" s="66">
        <v>335</v>
      </c>
      <c r="C156" s="67" t="s">
        <v>171</v>
      </c>
      <c r="D156" s="80">
        <v>42636</v>
      </c>
      <c r="E156" s="80">
        <v>15538.145937838033</v>
      </c>
      <c r="F156" s="87">
        <v>1.0122018986559222</v>
      </c>
      <c r="G156" s="71">
        <v>38000</v>
      </c>
      <c r="H156" s="71">
        <v>1242000</v>
      </c>
      <c r="I156" s="69">
        <f t="shared" si="125"/>
        <v>38000</v>
      </c>
      <c r="J156" s="69">
        <f t="shared" si="126"/>
        <v>1242000</v>
      </c>
      <c r="K156" s="72">
        <f t="shared" si="104"/>
        <v>29.130312412046159</v>
      </c>
      <c r="L156" s="152">
        <f t="shared" si="127"/>
        <v>1280000</v>
      </c>
      <c r="M156" s="68">
        <f t="shared" si="128"/>
        <v>38000</v>
      </c>
      <c r="N156" s="72">
        <f t="shared" si="105"/>
        <v>29.188464591889936</v>
      </c>
      <c r="O156" s="69">
        <f t="shared" si="106"/>
        <v>1244479.3763398193</v>
      </c>
      <c r="P156" s="72">
        <f t="shared" si="107"/>
        <v>12.139538888403523</v>
      </c>
      <c r="Q156" s="69">
        <f t="shared" si="108"/>
        <v>188625.92686607403</v>
      </c>
      <c r="R156" s="69">
        <f t="shared" si="109"/>
        <v>1433105.3032058934</v>
      </c>
      <c r="S156" s="72">
        <f t="shared" si="110"/>
        <v>33.612564574676178</v>
      </c>
      <c r="T156" s="69">
        <f t="shared" si="111"/>
        <v>1471105.3032058936</v>
      </c>
      <c r="U156" s="126">
        <f t="shared" si="112"/>
        <v>0.14930101812960439</v>
      </c>
      <c r="V156" s="70">
        <f t="shared" si="113"/>
        <v>0.1538690041915407</v>
      </c>
      <c r="W156" s="70">
        <f t="shared" si="114"/>
        <v>0</v>
      </c>
      <c r="X156" s="70">
        <f t="shared" si="115"/>
        <v>-0.12858913133359978</v>
      </c>
      <c r="Y156" s="72">
        <f t="shared" si="116"/>
        <v>29.866723006134784</v>
      </c>
      <c r="Z156" s="70">
        <f t="shared" si="117"/>
        <v>2.5279872857940866E-2</v>
      </c>
      <c r="AA156" s="69">
        <f t="shared" si="118"/>
        <v>1273397.6020895627</v>
      </c>
      <c r="AB156" s="69">
        <f t="shared" si="129"/>
        <v>38000</v>
      </c>
      <c r="AC156" s="69">
        <f t="shared" si="130"/>
        <v>1311397.6020895627</v>
      </c>
      <c r="AD156" s="126">
        <f t="shared" si="119"/>
        <v>2.452937663247079E-2</v>
      </c>
      <c r="AE156" s="70">
        <f t="shared" si="120"/>
        <v>0.12541856593279355</v>
      </c>
      <c r="AF156" s="70">
        <f t="shared" si="131"/>
        <v>0</v>
      </c>
      <c r="AG156" s="70">
        <f t="shared" si="132"/>
        <v>-0.10407554050113264</v>
      </c>
      <c r="AH156" s="72">
        <f t="shared" si="121"/>
        <v>30.504169234815087</v>
      </c>
      <c r="AI156" s="70">
        <f t="shared" si="122"/>
        <v>4.7162447258917828E-2</v>
      </c>
      <c r="AJ156" s="69">
        <f t="shared" si="123"/>
        <v>1300575.7594955761</v>
      </c>
      <c r="AK156" s="69">
        <f t="shared" si="133"/>
        <v>38000</v>
      </c>
      <c r="AL156" s="69">
        <f t="shared" si="134"/>
        <v>1338575.7594955761</v>
      </c>
      <c r="AM156" s="126">
        <f t="shared" si="124"/>
        <v>4.5762312105918967E-2</v>
      </c>
      <c r="AN156" s="95"/>
      <c r="AO156" s="95"/>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row>
    <row r="157" spans="1:97" customFormat="1" x14ac:dyDescent="0.25">
      <c r="A157" s="65" t="s">
        <v>39</v>
      </c>
      <c r="B157" s="66">
        <v>937</v>
      </c>
      <c r="C157" s="67" t="s">
        <v>172</v>
      </c>
      <c r="D157" s="80">
        <v>72238</v>
      </c>
      <c r="E157" s="80">
        <v>13016.880994117739</v>
      </c>
      <c r="F157" s="87">
        <v>1.025307427610908</v>
      </c>
      <c r="G157" s="71">
        <v>1597889.35</v>
      </c>
      <c r="H157" s="71">
        <v>2848290.66</v>
      </c>
      <c r="I157" s="69">
        <f t="shared" si="125"/>
        <v>1597889.35</v>
      </c>
      <c r="J157" s="69">
        <f t="shared" si="126"/>
        <v>2848290.66</v>
      </c>
      <c r="K157" s="72">
        <f t="shared" si="104"/>
        <v>39.429256900800134</v>
      </c>
      <c r="L157" s="152">
        <f t="shared" si="127"/>
        <v>4446180.01</v>
      </c>
      <c r="M157" s="68">
        <f t="shared" si="128"/>
        <v>1597889.35</v>
      </c>
      <c r="N157" s="72">
        <f t="shared" si="105"/>
        <v>29.566383531153477</v>
      </c>
      <c r="O157" s="69">
        <f t="shared" si="106"/>
        <v>2135816.4135234649</v>
      </c>
      <c r="P157" s="72">
        <f t="shared" si="107"/>
        <v>12.296716106321615</v>
      </c>
      <c r="Q157" s="69">
        <f t="shared" si="108"/>
        <v>160064.89017443932</v>
      </c>
      <c r="R157" s="69">
        <f t="shared" si="109"/>
        <v>2295881.3036979041</v>
      </c>
      <c r="S157" s="72">
        <f t="shared" si="110"/>
        <v>31.782182559011936</v>
      </c>
      <c r="T157" s="69">
        <f t="shared" si="111"/>
        <v>3893770.6536979042</v>
      </c>
      <c r="U157" s="126">
        <f t="shared" si="112"/>
        <v>-0.1242435877674003</v>
      </c>
      <c r="V157" s="70">
        <f t="shared" si="113"/>
        <v>-0.19394416590268071</v>
      </c>
      <c r="W157" s="70">
        <f t="shared" si="114"/>
        <v>0.16894416590268072</v>
      </c>
      <c r="X157" s="70">
        <f t="shared" si="115"/>
        <v>0</v>
      </c>
      <c r="Y157" s="72">
        <f t="shared" si="116"/>
        <v>38.443525478280129</v>
      </c>
      <c r="Z157" s="70">
        <f t="shared" si="117"/>
        <v>-2.5000000000000022E-2</v>
      </c>
      <c r="AA157" s="69">
        <f t="shared" si="118"/>
        <v>2777083.3934999998</v>
      </c>
      <c r="AB157" s="69">
        <f t="shared" si="129"/>
        <v>1597889.35</v>
      </c>
      <c r="AC157" s="69">
        <f t="shared" si="130"/>
        <v>4374972.7434999999</v>
      </c>
      <c r="AD157" s="126">
        <f t="shared" si="119"/>
        <v>-1.6015380920216038E-2</v>
      </c>
      <c r="AE157" s="70">
        <f t="shared" si="120"/>
        <v>-0.17327606759249292</v>
      </c>
      <c r="AF157" s="70">
        <f t="shared" si="131"/>
        <v>0.14827606759249293</v>
      </c>
      <c r="AG157" s="70">
        <f t="shared" si="132"/>
        <v>0</v>
      </c>
      <c r="AH157" s="72">
        <f t="shared" si="121"/>
        <v>37.482437341323127</v>
      </c>
      <c r="AI157" s="70">
        <f t="shared" si="122"/>
        <v>-4.9374999999999947E-2</v>
      </c>
      <c r="AJ157" s="69">
        <f t="shared" si="123"/>
        <v>2707656.3086625002</v>
      </c>
      <c r="AK157" s="69">
        <f t="shared" si="133"/>
        <v>1597889.35</v>
      </c>
      <c r="AL157" s="69">
        <f t="shared" si="134"/>
        <v>4305545.6586624999</v>
      </c>
      <c r="AM157" s="126">
        <f t="shared" si="124"/>
        <v>-3.1630377317426683E-2</v>
      </c>
      <c r="AN157" s="95"/>
      <c r="AO157" s="95"/>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row>
    <row r="158" spans="1:97" customFormat="1" x14ac:dyDescent="0.25">
      <c r="A158" s="65" t="s">
        <v>39</v>
      </c>
      <c r="B158" s="66">
        <v>336</v>
      </c>
      <c r="C158" s="67" t="s">
        <v>173</v>
      </c>
      <c r="D158" s="80">
        <v>36855</v>
      </c>
      <c r="E158" s="80">
        <v>14074.312634039998</v>
      </c>
      <c r="F158" s="87">
        <v>1.0122018986559222</v>
      </c>
      <c r="G158" s="71">
        <v>760000</v>
      </c>
      <c r="H158" s="71">
        <v>1142000</v>
      </c>
      <c r="I158" s="69">
        <f t="shared" si="125"/>
        <v>760000</v>
      </c>
      <c r="J158" s="69">
        <f t="shared" si="126"/>
        <v>1142000</v>
      </c>
      <c r="K158" s="72">
        <f t="shared" si="104"/>
        <v>30.986297652964321</v>
      </c>
      <c r="L158" s="152">
        <f t="shared" si="127"/>
        <v>1902000</v>
      </c>
      <c r="M158" s="68">
        <f t="shared" si="128"/>
        <v>760000</v>
      </c>
      <c r="N158" s="72">
        <f t="shared" si="105"/>
        <v>29.188464591889936</v>
      </c>
      <c r="O158" s="69">
        <f t="shared" si="106"/>
        <v>1075740.8625341037</v>
      </c>
      <c r="P158" s="72">
        <f t="shared" si="107"/>
        <v>12.139538888403523</v>
      </c>
      <c r="Q158" s="69">
        <f t="shared" si="108"/>
        <v>170855.66554847758</v>
      </c>
      <c r="R158" s="69">
        <f t="shared" si="109"/>
        <v>1246596.5280825812</v>
      </c>
      <c r="S158" s="72">
        <f t="shared" si="110"/>
        <v>33.824352952993657</v>
      </c>
      <c r="T158" s="69">
        <f t="shared" si="111"/>
        <v>2006596.5280825812</v>
      </c>
      <c r="U158" s="126">
        <f t="shared" si="112"/>
        <v>5.4992916972965933E-2</v>
      </c>
      <c r="V158" s="70">
        <f t="shared" si="113"/>
        <v>9.1590655063556126E-2</v>
      </c>
      <c r="W158" s="70">
        <f t="shared" si="114"/>
        <v>0</v>
      </c>
      <c r="X158" s="70">
        <f t="shared" si="115"/>
        <v>-6.6310782205615204E-2</v>
      </c>
      <c r="Y158" s="72">
        <f t="shared" si="116"/>
        <v>31.769627317969572</v>
      </c>
      <c r="Z158" s="70">
        <f t="shared" si="117"/>
        <v>2.5279872857940866E-2</v>
      </c>
      <c r="AA158" s="69">
        <f t="shared" si="118"/>
        <v>1170869.6148037687</v>
      </c>
      <c r="AB158" s="69">
        <f t="shared" si="129"/>
        <v>760000</v>
      </c>
      <c r="AC158" s="69">
        <f t="shared" si="130"/>
        <v>1930869.6148037687</v>
      </c>
      <c r="AD158" s="126">
        <f t="shared" si="119"/>
        <v>1.5178556679163346E-2</v>
      </c>
      <c r="AE158" s="70">
        <f t="shared" si="120"/>
        <v>6.4675786544776015E-2</v>
      </c>
      <c r="AF158" s="70">
        <f t="shared" si="131"/>
        <v>0</v>
      </c>
      <c r="AG158" s="70">
        <f t="shared" si="132"/>
        <v>-4.3332761113115112E-2</v>
      </c>
      <c r="AH158" s="72">
        <f t="shared" si="121"/>
        <v>32.447687281771387</v>
      </c>
      <c r="AI158" s="70">
        <f t="shared" si="122"/>
        <v>4.716244725891805E-2</v>
      </c>
      <c r="AJ158" s="69">
        <f t="shared" si="123"/>
        <v>1195859.5147696845</v>
      </c>
      <c r="AK158" s="69">
        <f t="shared" si="133"/>
        <v>760000</v>
      </c>
      <c r="AL158" s="69">
        <f t="shared" si="134"/>
        <v>1955859.5147696845</v>
      </c>
      <c r="AM158" s="126">
        <f t="shared" si="124"/>
        <v>2.8317305346837296E-2</v>
      </c>
      <c r="AN158" s="95"/>
      <c r="AO158" s="95"/>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row>
    <row r="159" spans="1:97" customFormat="1" x14ac:dyDescent="0.25">
      <c r="A159" s="65" t="s">
        <v>39</v>
      </c>
      <c r="B159" s="66">
        <v>885</v>
      </c>
      <c r="C159" s="67" t="s">
        <v>174</v>
      </c>
      <c r="D159" s="80">
        <v>71425</v>
      </c>
      <c r="E159" s="80">
        <v>15173.00913121086</v>
      </c>
      <c r="F159" s="87">
        <v>1</v>
      </c>
      <c r="G159" s="71">
        <v>1500000</v>
      </c>
      <c r="H159" s="71">
        <v>2296000</v>
      </c>
      <c r="I159" s="69">
        <f t="shared" si="125"/>
        <v>1500000</v>
      </c>
      <c r="J159" s="69">
        <f t="shared" si="126"/>
        <v>2296000</v>
      </c>
      <c r="K159" s="72">
        <f t="shared" si="104"/>
        <v>32.145607280364018</v>
      </c>
      <c r="L159" s="152">
        <f t="shared" si="127"/>
        <v>3796000</v>
      </c>
      <c r="M159" s="68">
        <f t="shared" si="128"/>
        <v>1500000</v>
      </c>
      <c r="N159" s="72">
        <f t="shared" si="105"/>
        <v>28.836603281073245</v>
      </c>
      <c r="O159" s="69">
        <f t="shared" si="106"/>
        <v>2059654.3893506564</v>
      </c>
      <c r="P159" s="72">
        <f t="shared" si="107"/>
        <v>11.993199088564559</v>
      </c>
      <c r="Q159" s="69">
        <f t="shared" si="108"/>
        <v>181972.91928321982</v>
      </c>
      <c r="R159" s="69">
        <f t="shared" si="109"/>
        <v>2241627.308633876</v>
      </c>
      <c r="S159" s="72">
        <f t="shared" si="110"/>
        <v>31.384351538451188</v>
      </c>
      <c r="T159" s="69">
        <f t="shared" si="111"/>
        <v>3741627.308633876</v>
      </c>
      <c r="U159" s="126">
        <f t="shared" si="112"/>
        <v>-1.432368054955846E-2</v>
      </c>
      <c r="V159" s="70">
        <f t="shared" si="113"/>
        <v>-2.3681485786639311E-2</v>
      </c>
      <c r="W159" s="70">
        <f t="shared" si="114"/>
        <v>0</v>
      </c>
      <c r="X159" s="70">
        <f t="shared" si="115"/>
        <v>0</v>
      </c>
      <c r="Y159" s="72">
        <f t="shared" si="116"/>
        <v>31.384351538451188</v>
      </c>
      <c r="Z159" s="70">
        <f t="shared" si="117"/>
        <v>-2.3681485786639311E-2</v>
      </c>
      <c r="AA159" s="69">
        <f t="shared" si="118"/>
        <v>2241627.308633876</v>
      </c>
      <c r="AB159" s="69">
        <f t="shared" si="129"/>
        <v>1500000</v>
      </c>
      <c r="AC159" s="69">
        <f t="shared" si="130"/>
        <v>3741627.308633876</v>
      </c>
      <c r="AD159" s="126">
        <f t="shared" si="119"/>
        <v>-1.432368054955846E-2</v>
      </c>
      <c r="AE159" s="70">
        <f t="shared" si="120"/>
        <v>0</v>
      </c>
      <c r="AF159" s="70">
        <f t="shared" si="131"/>
        <v>0</v>
      </c>
      <c r="AG159" s="70">
        <f t="shared" si="132"/>
        <v>0</v>
      </c>
      <c r="AH159" s="72">
        <f t="shared" si="121"/>
        <v>31.384351538451188</v>
      </c>
      <c r="AI159" s="70">
        <f t="shared" si="122"/>
        <v>-2.3681485786639311E-2</v>
      </c>
      <c r="AJ159" s="69">
        <f t="shared" si="123"/>
        <v>2241627.308633876</v>
      </c>
      <c r="AK159" s="69">
        <f t="shared" si="133"/>
        <v>1500000</v>
      </c>
      <c r="AL159" s="69">
        <f t="shared" si="134"/>
        <v>3741627.308633876</v>
      </c>
      <c r="AM159" s="126">
        <f t="shared" si="124"/>
        <v>-1.432368054955846E-2</v>
      </c>
      <c r="AN159" s="95"/>
      <c r="AO159" s="95"/>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row>
    <row r="160" spans="1:97" customFormat="1" x14ac:dyDescent="0.25">
      <c r="A160" s="65" t="s">
        <v>40</v>
      </c>
      <c r="B160" s="66">
        <v>370</v>
      </c>
      <c r="C160" s="67" t="s">
        <v>175</v>
      </c>
      <c r="D160" s="80">
        <v>30635</v>
      </c>
      <c r="E160" s="80">
        <v>10408.881406892173</v>
      </c>
      <c r="F160" s="87">
        <v>1</v>
      </c>
      <c r="G160" s="71">
        <v>875000</v>
      </c>
      <c r="H160" s="71">
        <v>926821</v>
      </c>
      <c r="I160" s="69">
        <f t="shared" si="125"/>
        <v>875000</v>
      </c>
      <c r="J160" s="69">
        <f t="shared" si="126"/>
        <v>926821</v>
      </c>
      <c r="K160" s="72">
        <f t="shared" si="104"/>
        <v>30.253664109678471</v>
      </c>
      <c r="L160" s="152">
        <f t="shared" si="127"/>
        <v>1801821</v>
      </c>
      <c r="M160" s="68">
        <f t="shared" si="128"/>
        <v>875000</v>
      </c>
      <c r="N160" s="72">
        <f t="shared" si="105"/>
        <v>28.836603281073245</v>
      </c>
      <c r="O160" s="69">
        <f t="shared" si="106"/>
        <v>883409.34151567891</v>
      </c>
      <c r="P160" s="72">
        <f t="shared" si="107"/>
        <v>11.993199088564559</v>
      </c>
      <c r="Q160" s="69">
        <f t="shared" si="108"/>
        <v>124835.78700211579</v>
      </c>
      <c r="R160" s="69">
        <f t="shared" si="109"/>
        <v>1008245.1285177947</v>
      </c>
      <c r="S160" s="72">
        <f t="shared" si="110"/>
        <v>32.911543284406548</v>
      </c>
      <c r="T160" s="69">
        <f t="shared" si="111"/>
        <v>1883245.1285177947</v>
      </c>
      <c r="U160" s="126">
        <f t="shared" si="112"/>
        <v>4.5189909828886821E-2</v>
      </c>
      <c r="V160" s="70">
        <f t="shared" si="113"/>
        <v>8.7853132932674827E-2</v>
      </c>
      <c r="W160" s="70">
        <f t="shared" si="114"/>
        <v>0</v>
      </c>
      <c r="X160" s="70">
        <f t="shared" si="115"/>
        <v>-6.2573260074733905E-2</v>
      </c>
      <c r="Y160" s="72">
        <f t="shared" si="116"/>
        <v>31.018472891857993</v>
      </c>
      <c r="Z160" s="70">
        <f t="shared" si="117"/>
        <v>2.5279872857940866E-2</v>
      </c>
      <c r="AA160" s="69">
        <f t="shared" si="118"/>
        <v>950250.9170420696</v>
      </c>
      <c r="AB160" s="69">
        <f t="shared" si="129"/>
        <v>875000</v>
      </c>
      <c r="AC160" s="69">
        <f t="shared" si="130"/>
        <v>1825250.9170420696</v>
      </c>
      <c r="AD160" s="126">
        <f t="shared" si="119"/>
        <v>1.300346540642483E-2</v>
      </c>
      <c r="AE160" s="70">
        <f t="shared" si="120"/>
        <v>6.1030418845844148E-2</v>
      </c>
      <c r="AF160" s="70">
        <f t="shared" si="131"/>
        <v>0</v>
      </c>
      <c r="AG160" s="70">
        <f t="shared" si="132"/>
        <v>-3.9687393414183245E-2</v>
      </c>
      <c r="AH160" s="72">
        <f t="shared" si="121"/>
        <v>31.680500947640201</v>
      </c>
      <c r="AI160" s="70">
        <f t="shared" si="122"/>
        <v>4.716244725891805E-2</v>
      </c>
      <c r="AJ160" s="69">
        <f t="shared" si="123"/>
        <v>970532.14653095754</v>
      </c>
      <c r="AK160" s="69">
        <f t="shared" si="133"/>
        <v>875000</v>
      </c>
      <c r="AL160" s="69">
        <f t="shared" si="134"/>
        <v>1845532.1465309574</v>
      </c>
      <c r="AM160" s="126">
        <f t="shared" si="124"/>
        <v>2.4259427840477743E-2</v>
      </c>
      <c r="AN160" s="95"/>
      <c r="AO160" s="95"/>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row>
    <row r="161" spans="1:114" customFormat="1" x14ac:dyDescent="0.25">
      <c r="A161" s="65" t="s">
        <v>40</v>
      </c>
      <c r="B161" s="66">
        <v>380</v>
      </c>
      <c r="C161" s="67" t="s">
        <v>176</v>
      </c>
      <c r="D161" s="80">
        <v>85983</v>
      </c>
      <c r="E161" s="80">
        <v>28594.249311686726</v>
      </c>
      <c r="F161" s="87">
        <v>1.0005836671810422</v>
      </c>
      <c r="G161" s="71">
        <v>439728.74981461139</v>
      </c>
      <c r="H161" s="71">
        <v>2332716.96122004</v>
      </c>
      <c r="I161" s="69">
        <f t="shared" si="125"/>
        <v>439728.74981461139</v>
      </c>
      <c r="J161" s="69">
        <f t="shared" si="126"/>
        <v>2332716.96122004</v>
      </c>
      <c r="K161" s="72">
        <f t="shared" si="104"/>
        <v>27.129978730912388</v>
      </c>
      <c r="L161" s="152">
        <f t="shared" si="127"/>
        <v>2772445.7110346514</v>
      </c>
      <c r="M161" s="68">
        <f t="shared" si="128"/>
        <v>439728.74981461139</v>
      </c>
      <c r="N161" s="72">
        <f t="shared" si="105"/>
        <v>28.853434260021142</v>
      </c>
      <c r="O161" s="69">
        <f t="shared" si="106"/>
        <v>2480904.8379793977</v>
      </c>
      <c r="P161" s="72">
        <f t="shared" si="107"/>
        <v>12.00019912526826</v>
      </c>
      <c r="Q161" s="69">
        <f t="shared" si="108"/>
        <v>343136.68557780562</v>
      </c>
      <c r="R161" s="69">
        <f t="shared" si="109"/>
        <v>2824041.5235572034</v>
      </c>
      <c r="S161" s="72">
        <f t="shared" si="110"/>
        <v>32.844184589479354</v>
      </c>
      <c r="T161" s="69">
        <f t="shared" si="111"/>
        <v>3263770.2733718148</v>
      </c>
      <c r="U161" s="126">
        <f t="shared" si="112"/>
        <v>0.17721701831045245</v>
      </c>
      <c r="V161" s="70">
        <f t="shared" si="113"/>
        <v>0.21062330771590676</v>
      </c>
      <c r="W161" s="70">
        <f t="shared" si="114"/>
        <v>0</v>
      </c>
      <c r="X161" s="70">
        <f t="shared" si="115"/>
        <v>-0.18534343485796584</v>
      </c>
      <c r="Y161" s="72">
        <f t="shared" si="116"/>
        <v>27.815821143868497</v>
      </c>
      <c r="Z161" s="70">
        <f t="shared" si="117"/>
        <v>2.5279872857941088E-2</v>
      </c>
      <c r="AA161" s="69">
        <f t="shared" si="118"/>
        <v>2391687.7494132449</v>
      </c>
      <c r="AB161" s="69">
        <f t="shared" si="129"/>
        <v>439728.74981461139</v>
      </c>
      <c r="AC161" s="69">
        <f t="shared" si="130"/>
        <v>2831416.4992278563</v>
      </c>
      <c r="AD161" s="126">
        <f t="shared" si="119"/>
        <v>2.1270313051936274E-2</v>
      </c>
      <c r="AE161" s="70">
        <f t="shared" si="120"/>
        <v>0.18077350366912581</v>
      </c>
      <c r="AF161" s="70">
        <f t="shared" si="131"/>
        <v>0</v>
      </c>
      <c r="AG161" s="70">
        <f t="shared" si="132"/>
        <v>-0.1594304782374649</v>
      </c>
      <c r="AH161" s="72">
        <f t="shared" si="121"/>
        <v>28.409494921944614</v>
      </c>
      <c r="AI161" s="70">
        <f t="shared" si="122"/>
        <v>4.716244725891805E-2</v>
      </c>
      <c r="AJ161" s="69">
        <f t="shared" si="123"/>
        <v>2442733.6018735636</v>
      </c>
      <c r="AK161" s="69">
        <f t="shared" si="133"/>
        <v>439728.74981461139</v>
      </c>
      <c r="AL161" s="69">
        <f t="shared" si="134"/>
        <v>2882462.351688175</v>
      </c>
      <c r="AM161" s="126">
        <f t="shared" si="124"/>
        <v>3.9682162292897116E-2</v>
      </c>
      <c r="AN161" s="95"/>
      <c r="AO161" s="95"/>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row>
    <row r="162" spans="1:114" customFormat="1" x14ac:dyDescent="0.25">
      <c r="A162" s="65" t="s">
        <v>40</v>
      </c>
      <c r="B162" s="66">
        <v>381</v>
      </c>
      <c r="C162" s="67" t="s">
        <v>177</v>
      </c>
      <c r="D162" s="80">
        <v>32095</v>
      </c>
      <c r="E162" s="80">
        <v>8628.0101913791877</v>
      </c>
      <c r="F162" s="87">
        <v>1.0005836671810422</v>
      </c>
      <c r="G162" s="71">
        <v>1722000</v>
      </c>
      <c r="H162" s="71">
        <v>1008000</v>
      </c>
      <c r="I162" s="69">
        <f t="shared" si="125"/>
        <v>1722000</v>
      </c>
      <c r="J162" s="69">
        <f t="shared" si="126"/>
        <v>1008000</v>
      </c>
      <c r="K162" s="72">
        <f t="shared" si="104"/>
        <v>31.406761177753545</v>
      </c>
      <c r="L162" s="152">
        <f t="shared" si="127"/>
        <v>2730000</v>
      </c>
      <c r="M162" s="68">
        <f t="shared" si="128"/>
        <v>1722000</v>
      </c>
      <c r="N162" s="72">
        <f t="shared" si="105"/>
        <v>28.853434260021142</v>
      </c>
      <c r="O162" s="69">
        <f t="shared" si="106"/>
        <v>926050.9725753786</v>
      </c>
      <c r="P162" s="72">
        <f t="shared" si="107"/>
        <v>12.00019912526826</v>
      </c>
      <c r="Q162" s="69">
        <f t="shared" si="108"/>
        <v>103537.84035139416</v>
      </c>
      <c r="R162" s="69">
        <f t="shared" si="109"/>
        <v>1029588.8129267727</v>
      </c>
      <c r="S162" s="72">
        <f t="shared" si="110"/>
        <v>32.079414641743973</v>
      </c>
      <c r="T162" s="69">
        <f t="shared" si="111"/>
        <v>2751588.812926773</v>
      </c>
      <c r="U162" s="126">
        <f t="shared" si="112"/>
        <v>7.9079900830669736E-3</v>
      </c>
      <c r="V162" s="70">
        <f t="shared" si="113"/>
        <v>2.1417473141639665E-2</v>
      </c>
      <c r="W162" s="70">
        <f t="shared" si="114"/>
        <v>0</v>
      </c>
      <c r="X162" s="70">
        <f t="shared" si="115"/>
        <v>0</v>
      </c>
      <c r="Y162" s="72">
        <f t="shared" si="116"/>
        <v>32.079414641743973</v>
      </c>
      <c r="Z162" s="70">
        <f t="shared" si="117"/>
        <v>2.1417473141639665E-2</v>
      </c>
      <c r="AA162" s="69">
        <f t="shared" si="118"/>
        <v>1029588.8129267729</v>
      </c>
      <c r="AB162" s="69">
        <f t="shared" si="129"/>
        <v>1722000</v>
      </c>
      <c r="AC162" s="69">
        <f t="shared" si="130"/>
        <v>2751588.812926773</v>
      </c>
      <c r="AD162" s="126">
        <f t="shared" si="119"/>
        <v>7.9079900830669736E-3</v>
      </c>
      <c r="AE162" s="70">
        <f t="shared" si="120"/>
        <v>0</v>
      </c>
      <c r="AF162" s="70">
        <f t="shared" si="131"/>
        <v>0</v>
      </c>
      <c r="AG162" s="70">
        <f t="shared" si="132"/>
        <v>0</v>
      </c>
      <c r="AH162" s="72">
        <f t="shared" si="121"/>
        <v>32.079414641743973</v>
      </c>
      <c r="AI162" s="70">
        <f t="shared" si="122"/>
        <v>2.1417473141639665E-2</v>
      </c>
      <c r="AJ162" s="69">
        <f t="shared" si="123"/>
        <v>1029588.8129267729</v>
      </c>
      <c r="AK162" s="69">
        <f t="shared" si="133"/>
        <v>1722000</v>
      </c>
      <c r="AL162" s="69">
        <f t="shared" si="134"/>
        <v>2751588.812926773</v>
      </c>
      <c r="AM162" s="126">
        <f t="shared" si="124"/>
        <v>7.9079900830669736E-3</v>
      </c>
      <c r="AN162" s="95"/>
      <c r="AO162" s="95"/>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row>
    <row r="163" spans="1:114" customFormat="1" x14ac:dyDescent="0.25">
      <c r="A163" s="65" t="s">
        <v>40</v>
      </c>
      <c r="B163" s="66">
        <v>371</v>
      </c>
      <c r="C163" s="67" t="s">
        <v>178</v>
      </c>
      <c r="D163" s="80">
        <v>41320</v>
      </c>
      <c r="E163" s="80">
        <v>13488.189180238438</v>
      </c>
      <c r="F163" s="87">
        <v>1</v>
      </c>
      <c r="G163" s="71">
        <v>213000</v>
      </c>
      <c r="H163" s="71">
        <v>1300000</v>
      </c>
      <c r="I163" s="69">
        <f t="shared" si="125"/>
        <v>213000</v>
      </c>
      <c r="J163" s="69">
        <f t="shared" si="126"/>
        <v>1300000</v>
      </c>
      <c r="K163" s="72">
        <f t="shared" si="104"/>
        <v>31.461761858664087</v>
      </c>
      <c r="L163" s="152">
        <f t="shared" si="127"/>
        <v>1513000</v>
      </c>
      <c r="M163" s="68">
        <f t="shared" si="128"/>
        <v>213000</v>
      </c>
      <c r="N163" s="72">
        <f t="shared" si="105"/>
        <v>28.836603281073245</v>
      </c>
      <c r="O163" s="69">
        <f t="shared" si="106"/>
        <v>1191528.4475739466</v>
      </c>
      <c r="P163" s="72">
        <f t="shared" si="107"/>
        <v>11.993199088564559</v>
      </c>
      <c r="Q163" s="69">
        <f t="shared" si="108"/>
        <v>161766.53818282197</v>
      </c>
      <c r="R163" s="69">
        <f t="shared" si="109"/>
        <v>1353294.9857567686</v>
      </c>
      <c r="S163" s="72">
        <f t="shared" si="110"/>
        <v>32.751572743387428</v>
      </c>
      <c r="T163" s="69">
        <f t="shared" si="111"/>
        <v>1566294.9857567686</v>
      </c>
      <c r="U163" s="126">
        <f t="shared" si="112"/>
        <v>3.5224709687223132E-2</v>
      </c>
      <c r="V163" s="70">
        <f t="shared" si="113"/>
        <v>4.0996142889821785E-2</v>
      </c>
      <c r="W163" s="70">
        <f t="shared" si="114"/>
        <v>0</v>
      </c>
      <c r="X163" s="70">
        <f t="shared" si="115"/>
        <v>-1.5716270031880857E-2</v>
      </c>
      <c r="Y163" s="72">
        <f t="shared" si="116"/>
        <v>32.257111198337931</v>
      </c>
      <c r="Z163" s="70">
        <f t="shared" si="117"/>
        <v>2.5279872857940866E-2</v>
      </c>
      <c r="AA163" s="69">
        <f t="shared" si="118"/>
        <v>1332863.8347153233</v>
      </c>
      <c r="AB163" s="69">
        <f t="shared" si="129"/>
        <v>213000</v>
      </c>
      <c r="AC163" s="69">
        <f t="shared" si="130"/>
        <v>1545863.8347153233</v>
      </c>
      <c r="AD163" s="126">
        <f t="shared" si="119"/>
        <v>2.1720974696181949E-2</v>
      </c>
      <c r="AE163" s="70">
        <f t="shared" si="120"/>
        <v>1.5328760905129579E-2</v>
      </c>
      <c r="AF163" s="70">
        <f t="shared" si="131"/>
        <v>0</v>
      </c>
      <c r="AG163" s="70">
        <f t="shared" si="132"/>
        <v>0</v>
      </c>
      <c r="AH163" s="72">
        <f t="shared" si="121"/>
        <v>32.751572743387428</v>
      </c>
      <c r="AI163" s="70">
        <f t="shared" si="122"/>
        <v>4.0996142889821785E-2</v>
      </c>
      <c r="AJ163" s="69">
        <f t="shared" si="123"/>
        <v>1353294.9857567686</v>
      </c>
      <c r="AK163" s="69">
        <f t="shared" si="133"/>
        <v>213000</v>
      </c>
      <c r="AL163" s="69">
        <f t="shared" si="134"/>
        <v>1566294.9857567686</v>
      </c>
      <c r="AM163" s="126">
        <f t="shared" si="124"/>
        <v>3.5224709687223132E-2</v>
      </c>
      <c r="AN163" s="95"/>
      <c r="AO163" s="95"/>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row>
    <row r="164" spans="1:114" customFormat="1" x14ac:dyDescent="0.25">
      <c r="A164" s="65" t="s">
        <v>40</v>
      </c>
      <c r="B164" s="66">
        <v>811</v>
      </c>
      <c r="C164" s="67" t="s">
        <v>179</v>
      </c>
      <c r="D164" s="80">
        <v>41340</v>
      </c>
      <c r="E164" s="80">
        <v>8183.3691389880569</v>
      </c>
      <c r="F164" s="87">
        <v>1</v>
      </c>
      <c r="G164" s="71">
        <v>657590.00000000012</v>
      </c>
      <c r="H164" s="71">
        <v>1494840.0000000005</v>
      </c>
      <c r="I164" s="69">
        <f t="shared" si="125"/>
        <v>657590.00000000012</v>
      </c>
      <c r="J164" s="69">
        <f t="shared" si="126"/>
        <v>1494840.0000000005</v>
      </c>
      <c r="K164" s="72">
        <f t="shared" si="104"/>
        <v>36.15965166908564</v>
      </c>
      <c r="L164" s="152">
        <f t="shared" si="127"/>
        <v>2152430.0000000005</v>
      </c>
      <c r="M164" s="68">
        <f t="shared" si="128"/>
        <v>657590.00000000012</v>
      </c>
      <c r="N164" s="72">
        <f t="shared" si="105"/>
        <v>28.836603281073245</v>
      </c>
      <c r="O164" s="69">
        <f t="shared" si="106"/>
        <v>1192105.1796395679</v>
      </c>
      <c r="P164" s="72">
        <f t="shared" si="107"/>
        <v>11.993199088564559</v>
      </c>
      <c r="Q164" s="69">
        <f t="shared" si="108"/>
        <v>98144.77529909891</v>
      </c>
      <c r="R164" s="69">
        <f t="shared" si="109"/>
        <v>1290249.9549386667</v>
      </c>
      <c r="S164" s="72">
        <f t="shared" si="110"/>
        <v>31.210690733881631</v>
      </c>
      <c r="T164" s="69">
        <f t="shared" si="111"/>
        <v>1947839.9549386669</v>
      </c>
      <c r="U164" s="126">
        <f t="shared" si="112"/>
        <v>-9.5050731062721439E-2</v>
      </c>
      <c r="V164" s="70">
        <f t="shared" si="113"/>
        <v>-0.13686417614014457</v>
      </c>
      <c r="W164" s="70">
        <f t="shared" si="114"/>
        <v>0.11186417614014457</v>
      </c>
      <c r="X164" s="70">
        <f t="shared" si="115"/>
        <v>0</v>
      </c>
      <c r="Y164" s="72">
        <f t="shared" si="116"/>
        <v>35.255660377358502</v>
      </c>
      <c r="Z164" s="70">
        <f t="shared" si="117"/>
        <v>-2.4999999999999911E-2</v>
      </c>
      <c r="AA164" s="69">
        <f t="shared" si="118"/>
        <v>1457469.0000000005</v>
      </c>
      <c r="AB164" s="69">
        <f t="shared" si="129"/>
        <v>657590.00000000012</v>
      </c>
      <c r="AC164" s="69">
        <f t="shared" si="130"/>
        <v>2115059.0000000005</v>
      </c>
      <c r="AD164" s="126">
        <f t="shared" si="119"/>
        <v>-1.7362237099464273E-2</v>
      </c>
      <c r="AE164" s="70">
        <f t="shared" si="120"/>
        <v>-0.11473248834886629</v>
      </c>
      <c r="AF164" s="70">
        <f t="shared" si="131"/>
        <v>8.9732488348866296E-2</v>
      </c>
      <c r="AG164" s="70">
        <f t="shared" si="132"/>
        <v>0</v>
      </c>
      <c r="AH164" s="72">
        <f t="shared" si="121"/>
        <v>34.374268867924542</v>
      </c>
      <c r="AI164" s="70">
        <f t="shared" si="122"/>
        <v>-4.9374999999999836E-2</v>
      </c>
      <c r="AJ164" s="69">
        <f t="shared" si="123"/>
        <v>1421032.2750000006</v>
      </c>
      <c r="AK164" s="69">
        <f t="shared" si="133"/>
        <v>657590.00000000012</v>
      </c>
      <c r="AL164" s="69">
        <f t="shared" si="134"/>
        <v>2078622.2750000008</v>
      </c>
      <c r="AM164" s="126">
        <f t="shared" si="124"/>
        <v>-3.4290418271441858E-2</v>
      </c>
      <c r="AN164" s="95"/>
      <c r="AO164" s="95"/>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row>
    <row r="165" spans="1:114" customFormat="1" x14ac:dyDescent="0.25">
      <c r="A165" s="65" t="s">
        <v>40</v>
      </c>
      <c r="B165" s="66">
        <v>810</v>
      </c>
      <c r="C165" s="67" t="s">
        <v>180</v>
      </c>
      <c r="D165" s="80">
        <v>35452</v>
      </c>
      <c r="E165" s="80">
        <v>14309.87875255041</v>
      </c>
      <c r="F165" s="87">
        <v>1</v>
      </c>
      <c r="G165" s="71">
        <v>1151000</v>
      </c>
      <c r="H165" s="71">
        <v>1750000</v>
      </c>
      <c r="I165" s="69">
        <f t="shared" si="125"/>
        <v>1151000</v>
      </c>
      <c r="J165" s="69">
        <f t="shared" si="126"/>
        <v>1750000</v>
      </c>
      <c r="K165" s="72">
        <f t="shared" si="104"/>
        <v>49.362518334649664</v>
      </c>
      <c r="L165" s="152">
        <f t="shared" si="127"/>
        <v>2901000</v>
      </c>
      <c r="M165" s="68">
        <f t="shared" si="128"/>
        <v>1151000</v>
      </c>
      <c r="N165" s="72">
        <f t="shared" si="105"/>
        <v>28.836603281073245</v>
      </c>
      <c r="O165" s="69">
        <f t="shared" si="106"/>
        <v>1022315.2595206087</v>
      </c>
      <c r="P165" s="72">
        <f t="shared" si="107"/>
        <v>11.993199088564559</v>
      </c>
      <c r="Q165" s="69">
        <f t="shared" si="108"/>
        <v>171621.22481255693</v>
      </c>
      <c r="R165" s="69">
        <f t="shared" si="109"/>
        <v>1193936.4843331657</v>
      </c>
      <c r="S165" s="72">
        <f t="shared" si="110"/>
        <v>33.677549484744603</v>
      </c>
      <c r="T165" s="69">
        <f t="shared" si="111"/>
        <v>2344936.4843331659</v>
      </c>
      <c r="U165" s="126">
        <f t="shared" si="112"/>
        <v>-0.19167994335292449</v>
      </c>
      <c r="V165" s="70">
        <f t="shared" si="113"/>
        <v>-0.3177505803810482</v>
      </c>
      <c r="W165" s="70">
        <f t="shared" si="114"/>
        <v>0.29275058038104818</v>
      </c>
      <c r="X165" s="70">
        <f t="shared" si="115"/>
        <v>0</v>
      </c>
      <c r="Y165" s="72">
        <f t="shared" si="116"/>
        <v>48.128455376283426</v>
      </c>
      <c r="Z165" s="70">
        <f t="shared" si="117"/>
        <v>-2.4999999999999911E-2</v>
      </c>
      <c r="AA165" s="69">
        <f t="shared" si="118"/>
        <v>1706250</v>
      </c>
      <c r="AB165" s="69">
        <f t="shared" si="129"/>
        <v>1151000</v>
      </c>
      <c r="AC165" s="69">
        <f t="shared" si="130"/>
        <v>2857250</v>
      </c>
      <c r="AD165" s="126">
        <f t="shared" si="119"/>
        <v>-1.5081006549465648E-2</v>
      </c>
      <c r="AE165" s="70">
        <f t="shared" si="120"/>
        <v>-0.30025700551902379</v>
      </c>
      <c r="AF165" s="70">
        <f t="shared" si="131"/>
        <v>0.27525700551902377</v>
      </c>
      <c r="AG165" s="70">
        <f t="shared" si="132"/>
        <v>0</v>
      </c>
      <c r="AH165" s="72">
        <f t="shared" si="121"/>
        <v>46.925243991876343</v>
      </c>
      <c r="AI165" s="70">
        <f t="shared" si="122"/>
        <v>-4.9374999999999836E-2</v>
      </c>
      <c r="AJ165" s="69">
        <f t="shared" si="123"/>
        <v>1663593.75</v>
      </c>
      <c r="AK165" s="69">
        <f t="shared" si="133"/>
        <v>1151000</v>
      </c>
      <c r="AL165" s="69">
        <f t="shared" si="134"/>
        <v>2814593.75</v>
      </c>
      <c r="AM165" s="126">
        <f t="shared" si="124"/>
        <v>-2.9784987935194795E-2</v>
      </c>
      <c r="AN165" s="95"/>
      <c r="AO165" s="95"/>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row>
    <row r="166" spans="1:114" customFormat="1" x14ac:dyDescent="0.25">
      <c r="A166" s="65" t="s">
        <v>40</v>
      </c>
      <c r="B166" s="66">
        <v>382</v>
      </c>
      <c r="C166" s="67" t="s">
        <v>181</v>
      </c>
      <c r="D166" s="80">
        <v>61412</v>
      </c>
      <c r="E166" s="80">
        <v>16166.016159498093</v>
      </c>
      <c r="F166" s="87">
        <v>1.0005836671810422</v>
      </c>
      <c r="G166" s="71">
        <v>170400</v>
      </c>
      <c r="H166" s="71">
        <v>2195500</v>
      </c>
      <c r="I166" s="69">
        <f t="shared" si="125"/>
        <v>170400</v>
      </c>
      <c r="J166" s="69">
        <f t="shared" si="126"/>
        <v>2195500</v>
      </c>
      <c r="K166" s="72">
        <f t="shared" si="104"/>
        <v>35.750341952712823</v>
      </c>
      <c r="L166" s="152">
        <f t="shared" si="127"/>
        <v>2365900</v>
      </c>
      <c r="M166" s="68">
        <f t="shared" si="128"/>
        <v>170400</v>
      </c>
      <c r="N166" s="72">
        <f t="shared" si="105"/>
        <v>28.853434260021142</v>
      </c>
      <c r="O166" s="69">
        <f t="shared" si="106"/>
        <v>1771947.1047764183</v>
      </c>
      <c r="P166" s="72">
        <f t="shared" si="107"/>
        <v>12.00019912526826</v>
      </c>
      <c r="Q166" s="69">
        <f t="shared" si="108"/>
        <v>193995.41297628157</v>
      </c>
      <c r="R166" s="69">
        <f t="shared" si="109"/>
        <v>1965942.5177526998</v>
      </c>
      <c r="S166" s="72">
        <f t="shared" si="110"/>
        <v>32.012351295393408</v>
      </c>
      <c r="T166" s="69">
        <f t="shared" si="111"/>
        <v>2136342.5177527</v>
      </c>
      <c r="U166" s="126">
        <f t="shared" si="112"/>
        <v>-9.7027550719514744E-2</v>
      </c>
      <c r="V166" s="70">
        <f t="shared" si="113"/>
        <v>-0.10455817911514453</v>
      </c>
      <c r="W166" s="70">
        <f t="shared" si="114"/>
        <v>7.9558179115144539E-2</v>
      </c>
      <c r="X166" s="70">
        <f t="shared" si="115"/>
        <v>0</v>
      </c>
      <c r="Y166" s="72">
        <f t="shared" si="116"/>
        <v>34.856583403895002</v>
      </c>
      <c r="Z166" s="70">
        <f t="shared" si="117"/>
        <v>-2.5000000000000022E-2</v>
      </c>
      <c r="AA166" s="69">
        <f t="shared" si="118"/>
        <v>2140612.5</v>
      </c>
      <c r="AB166" s="69">
        <f t="shared" si="129"/>
        <v>170400</v>
      </c>
      <c r="AC166" s="69">
        <f t="shared" si="130"/>
        <v>2311012.5</v>
      </c>
      <c r="AD166" s="126">
        <f t="shared" si="119"/>
        <v>-2.3199416712456178E-2</v>
      </c>
      <c r="AE166" s="70">
        <f t="shared" si="120"/>
        <v>-8.1598132425789283E-2</v>
      </c>
      <c r="AF166" s="70">
        <f t="shared" si="131"/>
        <v>5.6598132425789281E-2</v>
      </c>
      <c r="AG166" s="70">
        <f t="shared" si="132"/>
        <v>0</v>
      </c>
      <c r="AH166" s="72">
        <f t="shared" si="121"/>
        <v>33.985168818797625</v>
      </c>
      <c r="AI166" s="70">
        <f t="shared" si="122"/>
        <v>-4.9375000000000058E-2</v>
      </c>
      <c r="AJ166" s="69">
        <f t="shared" si="123"/>
        <v>2087097.1874999998</v>
      </c>
      <c r="AK166" s="69">
        <f t="shared" si="133"/>
        <v>170400</v>
      </c>
      <c r="AL166" s="69">
        <f t="shared" si="134"/>
        <v>2257497.1875</v>
      </c>
      <c r="AM166" s="126">
        <f t="shared" si="124"/>
        <v>-4.5818848007100899E-2</v>
      </c>
      <c r="AN166" s="95"/>
      <c r="AO166" s="95"/>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row>
    <row r="167" spans="1:114" customFormat="1" x14ac:dyDescent="0.25">
      <c r="A167" s="65" t="s">
        <v>40</v>
      </c>
      <c r="B167" s="66">
        <v>383</v>
      </c>
      <c r="C167" s="67" t="s">
        <v>182</v>
      </c>
      <c r="D167" s="80">
        <v>105685</v>
      </c>
      <c r="E167" s="80">
        <v>34253.636270118259</v>
      </c>
      <c r="F167" s="87">
        <v>1.0005836671810422</v>
      </c>
      <c r="G167" s="71">
        <v>1702740</v>
      </c>
      <c r="H167" s="71">
        <v>3298360</v>
      </c>
      <c r="I167" s="69">
        <f t="shared" si="125"/>
        <v>1702740</v>
      </c>
      <c r="J167" s="69">
        <f t="shared" si="126"/>
        <v>3298360</v>
      </c>
      <c r="K167" s="72">
        <f t="shared" si="104"/>
        <v>31.209348535743011</v>
      </c>
      <c r="L167" s="152">
        <f t="shared" si="127"/>
        <v>5001100</v>
      </c>
      <c r="M167" s="68">
        <f t="shared" si="128"/>
        <v>1702740</v>
      </c>
      <c r="N167" s="72">
        <f t="shared" si="105"/>
        <v>28.853434260021142</v>
      </c>
      <c r="O167" s="69">
        <f t="shared" si="106"/>
        <v>3049375.1997703346</v>
      </c>
      <c r="P167" s="72">
        <f t="shared" si="107"/>
        <v>12.00019912526826</v>
      </c>
      <c r="Q167" s="69">
        <f t="shared" si="108"/>
        <v>411050.45600593026</v>
      </c>
      <c r="R167" s="69">
        <f t="shared" si="109"/>
        <v>3460425.6557762651</v>
      </c>
      <c r="S167" s="72">
        <f t="shared" si="110"/>
        <v>32.742826851268063</v>
      </c>
      <c r="T167" s="69">
        <f t="shared" si="111"/>
        <v>5163165.6557762651</v>
      </c>
      <c r="U167" s="126">
        <f t="shared" si="112"/>
        <v>3.2406001834849318E-2</v>
      </c>
      <c r="V167" s="70">
        <f t="shared" si="113"/>
        <v>4.9135223497818625E-2</v>
      </c>
      <c r="W167" s="70">
        <f t="shared" si="114"/>
        <v>0</v>
      </c>
      <c r="X167" s="70">
        <f t="shared" si="115"/>
        <v>-2.3855350639877697E-2</v>
      </c>
      <c r="Y167" s="72">
        <f t="shared" si="116"/>
        <v>31.99831689870576</v>
      </c>
      <c r="Z167" s="70">
        <f t="shared" si="117"/>
        <v>2.5279872857940866E-2</v>
      </c>
      <c r="AA167" s="69">
        <f t="shared" si="118"/>
        <v>3381742.1214397182</v>
      </c>
      <c r="AB167" s="69">
        <f t="shared" si="129"/>
        <v>1702740</v>
      </c>
      <c r="AC167" s="69">
        <f t="shared" si="130"/>
        <v>5084482.1214397177</v>
      </c>
      <c r="AD167" s="126">
        <f t="shared" si="119"/>
        <v>1.6672756281561618E-2</v>
      </c>
      <c r="AE167" s="70">
        <f t="shared" si="120"/>
        <v>2.3267159798408654E-2</v>
      </c>
      <c r="AF167" s="70">
        <f t="shared" si="131"/>
        <v>0</v>
      </c>
      <c r="AG167" s="70">
        <f t="shared" si="132"/>
        <v>-1.9241343667477477E-3</v>
      </c>
      <c r="AH167" s="72">
        <f t="shared" si="121"/>
        <v>32.68125779004518</v>
      </c>
      <c r="AI167" s="70">
        <f t="shared" si="122"/>
        <v>4.716244725891805E-2</v>
      </c>
      <c r="AJ167" s="69">
        <f t="shared" si="123"/>
        <v>3453918.729540925</v>
      </c>
      <c r="AK167" s="69">
        <f t="shared" si="133"/>
        <v>1702740</v>
      </c>
      <c r="AL167" s="69">
        <f t="shared" si="134"/>
        <v>5156658.7295409255</v>
      </c>
      <c r="AM167" s="126">
        <f t="shared" si="124"/>
        <v>3.1104902829562686E-2</v>
      </c>
      <c r="AN167" s="95"/>
      <c r="AO167" s="95"/>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row>
    <row r="168" spans="1:114" customFormat="1" x14ac:dyDescent="0.25">
      <c r="A168" s="65" t="s">
        <v>40</v>
      </c>
      <c r="B168" s="66">
        <v>812</v>
      </c>
      <c r="C168" s="67" t="s">
        <v>183</v>
      </c>
      <c r="D168" s="80">
        <v>21490</v>
      </c>
      <c r="E168" s="80">
        <v>7047.758909347609</v>
      </c>
      <c r="F168" s="87">
        <v>1</v>
      </c>
      <c r="G168" s="71">
        <v>434000</v>
      </c>
      <c r="H168" s="71">
        <v>1020000</v>
      </c>
      <c r="I168" s="69">
        <f t="shared" si="125"/>
        <v>434000</v>
      </c>
      <c r="J168" s="69">
        <f t="shared" si="126"/>
        <v>1020000</v>
      </c>
      <c r="K168" s="72">
        <f t="shared" si="104"/>
        <v>47.46393671475105</v>
      </c>
      <c r="L168" s="152">
        <f t="shared" si="127"/>
        <v>1454000</v>
      </c>
      <c r="M168" s="68">
        <f t="shared" si="128"/>
        <v>434000</v>
      </c>
      <c r="N168" s="72">
        <f t="shared" si="105"/>
        <v>28.836603281073245</v>
      </c>
      <c r="O168" s="69">
        <f t="shared" si="106"/>
        <v>619698.60451026401</v>
      </c>
      <c r="P168" s="72">
        <f t="shared" si="107"/>
        <v>11.993199088564559</v>
      </c>
      <c r="Q168" s="69">
        <f t="shared" si="108"/>
        <v>84525.175728010494</v>
      </c>
      <c r="R168" s="69">
        <f t="shared" si="109"/>
        <v>704223.78023827448</v>
      </c>
      <c r="S168" s="72">
        <f t="shared" si="110"/>
        <v>32.769836213972752</v>
      </c>
      <c r="T168" s="69">
        <f t="shared" si="111"/>
        <v>1138223.7802382745</v>
      </c>
      <c r="U168" s="126">
        <f t="shared" si="112"/>
        <v>-0.21717759268344261</v>
      </c>
      <c r="V168" s="70">
        <f t="shared" si="113"/>
        <v>-0.30958452917816237</v>
      </c>
      <c r="W168" s="70">
        <f t="shared" si="114"/>
        <v>0.28458452917816235</v>
      </c>
      <c r="X168" s="70">
        <f t="shared" si="115"/>
        <v>0</v>
      </c>
      <c r="Y168" s="72">
        <f t="shared" si="116"/>
        <v>46.277338296882277</v>
      </c>
      <c r="Z168" s="70">
        <f t="shared" si="117"/>
        <v>-2.4999999999999911E-2</v>
      </c>
      <c r="AA168" s="69">
        <f t="shared" si="118"/>
        <v>994500.00000000012</v>
      </c>
      <c r="AB168" s="69">
        <f t="shared" si="129"/>
        <v>434000</v>
      </c>
      <c r="AC168" s="69">
        <f t="shared" si="130"/>
        <v>1428500</v>
      </c>
      <c r="AD168" s="126">
        <f t="shared" si="119"/>
        <v>-1.7537826685006919E-2</v>
      </c>
      <c r="AE168" s="70">
        <f t="shared" si="120"/>
        <v>-0.29188156838785884</v>
      </c>
      <c r="AF168" s="70">
        <f t="shared" si="131"/>
        <v>0.26688156838785881</v>
      </c>
      <c r="AG168" s="70">
        <f t="shared" si="132"/>
        <v>0</v>
      </c>
      <c r="AH168" s="72">
        <f t="shared" si="121"/>
        <v>45.120404839460221</v>
      </c>
      <c r="AI168" s="70">
        <f t="shared" si="122"/>
        <v>-4.9374999999999947E-2</v>
      </c>
      <c r="AJ168" s="69">
        <f t="shared" si="123"/>
        <v>969637.50000000012</v>
      </c>
      <c r="AK168" s="69">
        <f t="shared" si="133"/>
        <v>434000</v>
      </c>
      <c r="AL168" s="69">
        <f t="shared" si="134"/>
        <v>1403637.5</v>
      </c>
      <c r="AM168" s="126">
        <f t="shared" si="124"/>
        <v>-3.4637207702888584E-2</v>
      </c>
      <c r="AN168" s="95"/>
      <c r="AO168" s="95"/>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row>
    <row r="169" spans="1:114" customFormat="1" x14ac:dyDescent="0.25">
      <c r="A169" s="65" t="s">
        <v>40</v>
      </c>
      <c r="B169" s="66">
        <v>813</v>
      </c>
      <c r="C169" s="67" t="s">
        <v>184</v>
      </c>
      <c r="D169" s="80">
        <v>22585</v>
      </c>
      <c r="E169" s="80">
        <v>6256.515657243127</v>
      </c>
      <c r="F169" s="87">
        <v>1</v>
      </c>
      <c r="G169" s="71">
        <v>365000</v>
      </c>
      <c r="H169" s="71">
        <v>709083.07579821395</v>
      </c>
      <c r="I169" s="69">
        <f t="shared" si="125"/>
        <v>365000</v>
      </c>
      <c r="J169" s="69">
        <f t="shared" si="126"/>
        <v>709083.07579821395</v>
      </c>
      <c r="K169" s="72">
        <f t="shared" si="104"/>
        <v>31.396195519070798</v>
      </c>
      <c r="L169" s="152">
        <f t="shared" si="127"/>
        <v>1074083.0757982139</v>
      </c>
      <c r="M169" s="68">
        <f t="shared" si="128"/>
        <v>365000</v>
      </c>
      <c r="N169" s="72">
        <f t="shared" si="105"/>
        <v>28.836603281073245</v>
      </c>
      <c r="O169" s="69">
        <f t="shared" si="106"/>
        <v>651274.68510303926</v>
      </c>
      <c r="P169" s="72">
        <f t="shared" si="107"/>
        <v>11.993199088564559</v>
      </c>
      <c r="Q169" s="69">
        <f t="shared" si="108"/>
        <v>75035.637878038164</v>
      </c>
      <c r="R169" s="69">
        <f t="shared" si="109"/>
        <v>726310.32298107748</v>
      </c>
      <c r="S169" s="72">
        <f t="shared" si="110"/>
        <v>32.158969359356981</v>
      </c>
      <c r="T169" s="69">
        <f t="shared" si="111"/>
        <v>1091310.3229810772</v>
      </c>
      <c r="U169" s="126">
        <f t="shared" si="112"/>
        <v>1.6039026748522867E-2</v>
      </c>
      <c r="V169" s="70">
        <f t="shared" si="113"/>
        <v>2.4295104157535885E-2</v>
      </c>
      <c r="W169" s="70">
        <f t="shared" si="114"/>
        <v>0</v>
      </c>
      <c r="X169" s="70">
        <f t="shared" si="115"/>
        <v>0</v>
      </c>
      <c r="Y169" s="72">
        <f t="shared" si="116"/>
        <v>32.158969359356981</v>
      </c>
      <c r="Z169" s="70">
        <f t="shared" si="117"/>
        <v>2.4295104157535885E-2</v>
      </c>
      <c r="AA169" s="69">
        <f t="shared" si="118"/>
        <v>726310.32298107736</v>
      </c>
      <c r="AB169" s="69">
        <f t="shared" si="129"/>
        <v>365000</v>
      </c>
      <c r="AC169" s="69">
        <f t="shared" si="130"/>
        <v>1091310.3229810772</v>
      </c>
      <c r="AD169" s="126">
        <f t="shared" si="119"/>
        <v>1.6039026748522867E-2</v>
      </c>
      <c r="AE169" s="70">
        <f t="shared" si="120"/>
        <v>0</v>
      </c>
      <c r="AF169" s="70">
        <f t="shared" si="131"/>
        <v>0</v>
      </c>
      <c r="AG169" s="70">
        <f t="shared" si="132"/>
        <v>0</v>
      </c>
      <c r="AH169" s="72">
        <f t="shared" si="121"/>
        <v>32.158969359356981</v>
      </c>
      <c r="AI169" s="70">
        <f t="shared" si="122"/>
        <v>2.4295104157535885E-2</v>
      </c>
      <c r="AJ169" s="69">
        <f t="shared" si="123"/>
        <v>726310.32298107736</v>
      </c>
      <c r="AK169" s="69">
        <f t="shared" si="133"/>
        <v>365000</v>
      </c>
      <c r="AL169" s="69">
        <f t="shared" si="134"/>
        <v>1091310.3229810772</v>
      </c>
      <c r="AM169" s="126">
        <f t="shared" si="124"/>
        <v>1.6039026748522867E-2</v>
      </c>
      <c r="AN169" s="95"/>
      <c r="AO169" s="95"/>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row>
    <row r="170" spans="1:114" customFormat="1" x14ac:dyDescent="0.25">
      <c r="A170" s="65" t="s">
        <v>40</v>
      </c>
      <c r="B170" s="66">
        <v>815</v>
      </c>
      <c r="C170" s="67" t="s">
        <v>185</v>
      </c>
      <c r="D170" s="80">
        <v>73569</v>
      </c>
      <c r="E170" s="80">
        <v>12070.95478358857</v>
      </c>
      <c r="F170" s="87">
        <v>1</v>
      </c>
      <c r="G170" s="71">
        <v>1788000</v>
      </c>
      <c r="H170" s="71">
        <v>2571586</v>
      </c>
      <c r="I170" s="69">
        <f t="shared" si="125"/>
        <v>1788000</v>
      </c>
      <c r="J170" s="69">
        <f t="shared" si="126"/>
        <v>2571586</v>
      </c>
      <c r="K170" s="72">
        <f t="shared" si="104"/>
        <v>34.954749962620127</v>
      </c>
      <c r="L170" s="152">
        <f t="shared" si="127"/>
        <v>4359586</v>
      </c>
      <c r="M170" s="68">
        <f t="shared" si="128"/>
        <v>1788000</v>
      </c>
      <c r="N170" s="72">
        <f t="shared" si="105"/>
        <v>28.836603281073245</v>
      </c>
      <c r="O170" s="69">
        <f t="shared" si="106"/>
        <v>2121480.0667852773</v>
      </c>
      <c r="P170" s="72">
        <f t="shared" si="107"/>
        <v>11.993199088564559</v>
      </c>
      <c r="Q170" s="69">
        <f t="shared" si="108"/>
        <v>144769.36390863845</v>
      </c>
      <c r="R170" s="69">
        <f t="shared" si="109"/>
        <v>2266249.4306939156</v>
      </c>
      <c r="S170" s="72">
        <f t="shared" si="110"/>
        <v>30.804407164619821</v>
      </c>
      <c r="T170" s="69">
        <f t="shared" si="111"/>
        <v>4054249.4306939156</v>
      </c>
      <c r="U170" s="126">
        <f t="shared" si="112"/>
        <v>-7.0037973630084238E-2</v>
      </c>
      <c r="V170" s="70">
        <f t="shared" si="113"/>
        <v>-0.11873472997056467</v>
      </c>
      <c r="W170" s="70">
        <f t="shared" si="114"/>
        <v>9.3734729970564673E-2</v>
      </c>
      <c r="X170" s="70">
        <f t="shared" si="115"/>
        <v>0</v>
      </c>
      <c r="Y170" s="72">
        <f t="shared" si="116"/>
        <v>34.080881213554626</v>
      </c>
      <c r="Z170" s="70">
        <f t="shared" si="117"/>
        <v>-2.4999999999999911E-2</v>
      </c>
      <c r="AA170" s="69">
        <f t="shared" si="118"/>
        <v>2507296.35</v>
      </c>
      <c r="AB170" s="69">
        <f t="shared" si="129"/>
        <v>1788000</v>
      </c>
      <c r="AC170" s="69">
        <f t="shared" si="130"/>
        <v>4295296.3499999996</v>
      </c>
      <c r="AD170" s="126">
        <f t="shared" si="119"/>
        <v>-1.474673283197081E-2</v>
      </c>
      <c r="AE170" s="70">
        <f t="shared" si="120"/>
        <v>-9.613818458519463E-2</v>
      </c>
      <c r="AF170" s="70">
        <f t="shared" si="131"/>
        <v>7.1138184585194636E-2</v>
      </c>
      <c r="AG170" s="70">
        <f t="shared" si="132"/>
        <v>0</v>
      </c>
      <c r="AH170" s="72">
        <f t="shared" si="121"/>
        <v>33.228859183215761</v>
      </c>
      <c r="AI170" s="70">
        <f t="shared" si="122"/>
        <v>-4.9374999999999947E-2</v>
      </c>
      <c r="AJ170" s="69">
        <f t="shared" si="123"/>
        <v>2444613.9412500001</v>
      </c>
      <c r="AK170" s="69">
        <f t="shared" si="133"/>
        <v>1788000</v>
      </c>
      <c r="AL170" s="69">
        <f t="shared" si="134"/>
        <v>4232613.9412500001</v>
      </c>
      <c r="AM170" s="126">
        <f t="shared" si="124"/>
        <v>-2.9124797343142217E-2</v>
      </c>
      <c r="AN170" s="95"/>
      <c r="AO170" s="95"/>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row>
    <row r="171" spans="1:114" customFormat="1" x14ac:dyDescent="0.25">
      <c r="A171" s="65" t="s">
        <v>40</v>
      </c>
      <c r="B171" s="66">
        <v>372</v>
      </c>
      <c r="C171" s="67" t="s">
        <v>186</v>
      </c>
      <c r="D171" s="80">
        <v>39027</v>
      </c>
      <c r="E171" s="80">
        <v>11803.812113448033</v>
      </c>
      <c r="F171" s="87">
        <v>1</v>
      </c>
      <c r="G171" s="71">
        <v>0</v>
      </c>
      <c r="H171" s="71">
        <v>1044999.9999999999</v>
      </c>
      <c r="I171" s="69">
        <f t="shared" si="125"/>
        <v>0</v>
      </c>
      <c r="J171" s="69">
        <f t="shared" si="126"/>
        <v>1044999.9999999999</v>
      </c>
      <c r="K171" s="72">
        <f t="shared" si="104"/>
        <v>26.7763343326415</v>
      </c>
      <c r="L171" s="152">
        <f t="shared" si="127"/>
        <v>1044999.9999999999</v>
      </c>
      <c r="M171" s="68">
        <f t="shared" si="128"/>
        <v>0</v>
      </c>
      <c r="N171" s="72">
        <f t="shared" si="105"/>
        <v>28.836603281073245</v>
      </c>
      <c r="O171" s="69">
        <f t="shared" si="106"/>
        <v>1125406.1162504456</v>
      </c>
      <c r="P171" s="72">
        <f t="shared" si="107"/>
        <v>11.993199088564559</v>
      </c>
      <c r="Q171" s="69">
        <f t="shared" si="108"/>
        <v>141565.46868059225</v>
      </c>
      <c r="R171" s="69">
        <f t="shared" si="109"/>
        <v>1266971.5849310379</v>
      </c>
      <c r="S171" s="72">
        <f t="shared" si="110"/>
        <v>32.463975835473846</v>
      </c>
      <c r="T171" s="69">
        <f t="shared" si="111"/>
        <v>1266971.5849310379</v>
      </c>
      <c r="U171" s="126">
        <f t="shared" si="112"/>
        <v>0.21241299993400764</v>
      </c>
      <c r="V171" s="70">
        <f t="shared" si="113"/>
        <v>0.21241299993400764</v>
      </c>
      <c r="W171" s="70">
        <f t="shared" si="114"/>
        <v>0</v>
      </c>
      <c r="X171" s="70">
        <f t="shared" si="115"/>
        <v>-0.18713312707606672</v>
      </c>
      <c r="Y171" s="72">
        <f t="shared" si="116"/>
        <v>27.453236660172397</v>
      </c>
      <c r="Z171" s="70">
        <f t="shared" si="117"/>
        <v>2.5279872857940866E-2</v>
      </c>
      <c r="AA171" s="69">
        <f t="shared" si="118"/>
        <v>1071417.4671365481</v>
      </c>
      <c r="AB171" s="69">
        <f t="shared" si="129"/>
        <v>0</v>
      </c>
      <c r="AC171" s="69">
        <f t="shared" si="130"/>
        <v>1071417.4671365481</v>
      </c>
      <c r="AD171" s="126">
        <f t="shared" si="119"/>
        <v>2.5279872857940866E-2</v>
      </c>
      <c r="AE171" s="70">
        <f t="shared" si="120"/>
        <v>0.18251906823688824</v>
      </c>
      <c r="AF171" s="70">
        <f t="shared" si="131"/>
        <v>0</v>
      </c>
      <c r="AG171" s="70">
        <f t="shared" si="132"/>
        <v>-0.16117604280522732</v>
      </c>
      <c r="AH171" s="72">
        <f t="shared" si="121"/>
        <v>28.039171788391865</v>
      </c>
      <c r="AI171" s="70">
        <f t="shared" si="122"/>
        <v>4.7162447258918272E-2</v>
      </c>
      <c r="AJ171" s="69">
        <f t="shared" si="123"/>
        <v>1094284.7573855694</v>
      </c>
      <c r="AK171" s="69">
        <f t="shared" si="133"/>
        <v>0</v>
      </c>
      <c r="AL171" s="69">
        <f t="shared" si="134"/>
        <v>1094284.7573855694</v>
      </c>
      <c r="AM171" s="126">
        <f t="shared" si="124"/>
        <v>4.7162447258918272E-2</v>
      </c>
      <c r="AN171" s="95"/>
      <c r="AO171" s="95"/>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row>
    <row r="172" spans="1:114" customFormat="1" x14ac:dyDescent="0.25">
      <c r="A172" s="65" t="s">
        <v>40</v>
      </c>
      <c r="B172" s="66">
        <v>373</v>
      </c>
      <c r="C172" s="67" t="s">
        <v>187</v>
      </c>
      <c r="D172" s="80">
        <v>70272</v>
      </c>
      <c r="E172" s="80">
        <v>21793.832329807577</v>
      </c>
      <c r="F172" s="87">
        <v>1</v>
      </c>
      <c r="G172" s="71">
        <v>5929000</v>
      </c>
      <c r="H172" s="71">
        <v>1978000</v>
      </c>
      <c r="I172" s="69">
        <f t="shared" si="125"/>
        <v>5929000</v>
      </c>
      <c r="J172" s="69">
        <f t="shared" si="126"/>
        <v>1978000</v>
      </c>
      <c r="K172" s="72">
        <f t="shared" si="104"/>
        <v>28.147768670309652</v>
      </c>
      <c r="L172" s="152">
        <f t="shared" si="127"/>
        <v>7907000</v>
      </c>
      <c r="M172" s="68">
        <f t="shared" si="128"/>
        <v>5929000</v>
      </c>
      <c r="N172" s="72">
        <f t="shared" si="105"/>
        <v>28.836603281073245</v>
      </c>
      <c r="O172" s="69">
        <f t="shared" si="106"/>
        <v>2026405.785767579</v>
      </c>
      <c r="P172" s="72">
        <f t="shared" si="107"/>
        <v>11.993199088564559</v>
      </c>
      <c r="Q172" s="69">
        <f t="shared" si="108"/>
        <v>261377.77003417705</v>
      </c>
      <c r="R172" s="69">
        <f t="shared" si="109"/>
        <v>2287783.5558017562</v>
      </c>
      <c r="S172" s="72">
        <f t="shared" si="110"/>
        <v>32.556118451186194</v>
      </c>
      <c r="T172" s="69">
        <f t="shared" si="111"/>
        <v>8216783.5558017567</v>
      </c>
      <c r="U172" s="126">
        <f t="shared" si="112"/>
        <v>3.9178393297300662E-2</v>
      </c>
      <c r="V172" s="70">
        <f t="shared" si="113"/>
        <v>0.15661453781686374</v>
      </c>
      <c r="W172" s="70">
        <f t="shared" si="114"/>
        <v>0</v>
      </c>
      <c r="X172" s="70">
        <f t="shared" si="115"/>
        <v>-0.13133466495892282</v>
      </c>
      <c r="Y172" s="72">
        <f t="shared" si="116"/>
        <v>28.859340683529812</v>
      </c>
      <c r="Z172" s="70">
        <f t="shared" si="117"/>
        <v>2.5279872857940866E-2</v>
      </c>
      <c r="AA172" s="69">
        <f t="shared" si="118"/>
        <v>2028003.5885130069</v>
      </c>
      <c r="AB172" s="69">
        <f t="shared" si="129"/>
        <v>5929000</v>
      </c>
      <c r="AC172" s="69">
        <f t="shared" si="130"/>
        <v>7957003.5885130074</v>
      </c>
      <c r="AD172" s="126">
        <f t="shared" si="119"/>
        <v>6.3239646532196048E-3</v>
      </c>
      <c r="AE172" s="70">
        <f t="shared" si="120"/>
        <v>0.12809640414848955</v>
      </c>
      <c r="AF172" s="70">
        <f t="shared" si="131"/>
        <v>0</v>
      </c>
      <c r="AG172" s="70">
        <f t="shared" si="132"/>
        <v>-0.10675337871682865</v>
      </c>
      <c r="AH172" s="72">
        <f t="shared" si="121"/>
        <v>29.475286325679356</v>
      </c>
      <c r="AI172" s="70">
        <f t="shared" si="122"/>
        <v>4.716244725891805E-2</v>
      </c>
      <c r="AJ172" s="69">
        <f t="shared" si="123"/>
        <v>2071287.3206781398</v>
      </c>
      <c r="AK172" s="69">
        <f t="shared" si="133"/>
        <v>5929000</v>
      </c>
      <c r="AL172" s="69">
        <f t="shared" si="134"/>
        <v>8000287.32067814</v>
      </c>
      <c r="AM172" s="126">
        <f t="shared" si="124"/>
        <v>1.1798067620859998E-2</v>
      </c>
      <c r="AN172" s="95"/>
      <c r="AO172" s="95"/>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row>
    <row r="173" spans="1:114" customFormat="1" x14ac:dyDescent="0.25">
      <c r="A173" s="65" t="s">
        <v>40</v>
      </c>
      <c r="B173" s="66">
        <v>384</v>
      </c>
      <c r="C173" s="67" t="s">
        <v>188</v>
      </c>
      <c r="D173" s="80">
        <v>45968</v>
      </c>
      <c r="E173" s="80">
        <v>12585.394795016067</v>
      </c>
      <c r="F173" s="87">
        <v>1.0005836671810422</v>
      </c>
      <c r="G173" s="71">
        <v>205000.00000000003</v>
      </c>
      <c r="H173" s="71">
        <v>1366769</v>
      </c>
      <c r="I173" s="69">
        <f t="shared" si="125"/>
        <v>205000.00000000003</v>
      </c>
      <c r="J173" s="69">
        <f t="shared" si="126"/>
        <v>1366769</v>
      </c>
      <c r="K173" s="72">
        <f t="shared" si="104"/>
        <v>29.73305342847198</v>
      </c>
      <c r="L173" s="152">
        <f t="shared" si="127"/>
        <v>1571769</v>
      </c>
      <c r="M173" s="68">
        <f t="shared" si="128"/>
        <v>205000.00000000003</v>
      </c>
      <c r="N173" s="72">
        <f t="shared" si="105"/>
        <v>28.853434260021142</v>
      </c>
      <c r="O173" s="69">
        <f t="shared" si="106"/>
        <v>1326334.6660646519</v>
      </c>
      <c r="P173" s="72">
        <f t="shared" si="107"/>
        <v>12.00019912526826</v>
      </c>
      <c r="Q173" s="69">
        <f t="shared" si="108"/>
        <v>151027.24361030752</v>
      </c>
      <c r="R173" s="69">
        <f t="shared" si="109"/>
        <v>1477361.9096749595</v>
      </c>
      <c r="S173" s="72">
        <f t="shared" si="110"/>
        <v>32.138920763900096</v>
      </c>
      <c r="T173" s="69">
        <f t="shared" si="111"/>
        <v>1682361.9096749595</v>
      </c>
      <c r="U173" s="126">
        <f t="shared" si="112"/>
        <v>7.0362063175288148E-2</v>
      </c>
      <c r="V173" s="70">
        <f t="shared" si="113"/>
        <v>8.0915582424652355E-2</v>
      </c>
      <c r="W173" s="70">
        <f t="shared" si="114"/>
        <v>0</v>
      </c>
      <c r="X173" s="70">
        <f t="shared" si="115"/>
        <v>-5.5635709566711426E-2</v>
      </c>
      <c r="Y173" s="72">
        <f t="shared" si="116"/>
        <v>30.484701238822115</v>
      </c>
      <c r="Z173" s="70">
        <f t="shared" si="117"/>
        <v>2.5279872857940866E-2</v>
      </c>
      <c r="AA173" s="69">
        <f t="shared" si="118"/>
        <v>1401320.7465461751</v>
      </c>
      <c r="AB173" s="69">
        <f t="shared" si="129"/>
        <v>205000.00000000003</v>
      </c>
      <c r="AC173" s="69">
        <f t="shared" si="130"/>
        <v>1606320.7465461751</v>
      </c>
      <c r="AD173" s="126">
        <f t="shared" si="119"/>
        <v>2.1982712819870631E-2</v>
      </c>
      <c r="AE173" s="70">
        <f t="shared" si="120"/>
        <v>5.4263924455698387E-2</v>
      </c>
      <c r="AF173" s="70">
        <f t="shared" si="131"/>
        <v>0</v>
      </c>
      <c r="AG173" s="70">
        <f t="shared" si="132"/>
        <v>-3.2920899024037484E-2</v>
      </c>
      <c r="AH173" s="72">
        <f t="shared" si="121"/>
        <v>31.135336992638884</v>
      </c>
      <c r="AI173" s="70">
        <f t="shared" si="122"/>
        <v>4.716244725891805E-2</v>
      </c>
      <c r="AJ173" s="69">
        <f t="shared" si="123"/>
        <v>1431229.1708776243</v>
      </c>
      <c r="AK173" s="69">
        <f t="shared" si="133"/>
        <v>205000.00000000003</v>
      </c>
      <c r="AL173" s="69">
        <f t="shared" si="134"/>
        <v>1636229.1708776243</v>
      </c>
      <c r="AM173" s="126">
        <f t="shared" si="124"/>
        <v>4.101122421782355E-2</v>
      </c>
      <c r="AN173" s="95"/>
      <c r="AO173" s="95"/>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row>
    <row r="174" spans="1:114" customFormat="1" ht="15.75" thickBot="1" x14ac:dyDescent="0.3">
      <c r="A174" s="170" t="s">
        <v>40</v>
      </c>
      <c r="B174" s="138">
        <v>816</v>
      </c>
      <c r="C174" s="74" t="s">
        <v>189</v>
      </c>
      <c r="D174" s="171">
        <v>22362</v>
      </c>
      <c r="E174" s="171">
        <v>3850.7739971115857</v>
      </c>
      <c r="F174" s="172">
        <v>1</v>
      </c>
      <c r="G174" s="173">
        <v>2953830</v>
      </c>
      <c r="H174" s="173">
        <v>704310</v>
      </c>
      <c r="I174" s="174">
        <f t="shared" si="125"/>
        <v>2953830</v>
      </c>
      <c r="J174" s="174">
        <f t="shared" si="126"/>
        <v>704310</v>
      </c>
      <c r="K174" s="175">
        <f t="shared" si="104"/>
        <v>31.495841159109204</v>
      </c>
      <c r="L174" s="176">
        <f t="shared" si="127"/>
        <v>3658140</v>
      </c>
      <c r="M174" s="177">
        <f t="shared" si="128"/>
        <v>2953830</v>
      </c>
      <c r="N174" s="175">
        <f t="shared" si="105"/>
        <v>28.836603281073245</v>
      </c>
      <c r="O174" s="174">
        <f t="shared" si="106"/>
        <v>644844.12257135985</v>
      </c>
      <c r="P174" s="175">
        <f t="shared" si="107"/>
        <v>11.993199088564559</v>
      </c>
      <c r="Q174" s="174">
        <f t="shared" si="108"/>
        <v>46183.099192426773</v>
      </c>
      <c r="R174" s="174">
        <f t="shared" si="109"/>
        <v>691027.22176378663</v>
      </c>
      <c r="S174" s="175">
        <f t="shared" si="110"/>
        <v>30.901852328225857</v>
      </c>
      <c r="T174" s="174">
        <f t="shared" si="111"/>
        <v>3644857.2217637869</v>
      </c>
      <c r="U174" s="178">
        <f t="shared" si="112"/>
        <v>-3.6310196537621131E-3</v>
      </c>
      <c r="V174" s="179">
        <f t="shared" si="113"/>
        <v>-1.8859278210182184E-2</v>
      </c>
      <c r="W174" s="179">
        <f t="shared" si="114"/>
        <v>0</v>
      </c>
      <c r="X174" s="179">
        <f t="shared" si="115"/>
        <v>0</v>
      </c>
      <c r="Y174" s="175">
        <f t="shared" si="116"/>
        <v>30.901852328225857</v>
      </c>
      <c r="Z174" s="179">
        <f t="shared" si="117"/>
        <v>-1.8859278210182184E-2</v>
      </c>
      <c r="AA174" s="174">
        <f t="shared" si="118"/>
        <v>691027.22176378663</v>
      </c>
      <c r="AB174" s="174">
        <f t="shared" si="129"/>
        <v>2953830</v>
      </c>
      <c r="AC174" s="174">
        <f t="shared" si="130"/>
        <v>3644857.2217637869</v>
      </c>
      <c r="AD174" s="178">
        <f t="shared" si="119"/>
        <v>-3.6310196537621131E-3</v>
      </c>
      <c r="AE174" s="179">
        <f t="shared" si="120"/>
        <v>0</v>
      </c>
      <c r="AF174" s="179">
        <f t="shared" si="131"/>
        <v>0</v>
      </c>
      <c r="AG174" s="179">
        <f t="shared" si="132"/>
        <v>0</v>
      </c>
      <c r="AH174" s="175">
        <f t="shared" si="121"/>
        <v>30.901852328225857</v>
      </c>
      <c r="AI174" s="179">
        <f t="shared" si="122"/>
        <v>-1.8859278210182184E-2</v>
      </c>
      <c r="AJ174" s="174">
        <f t="shared" si="123"/>
        <v>691027.22176378663</v>
      </c>
      <c r="AK174" s="174">
        <f t="shared" si="133"/>
        <v>2953830</v>
      </c>
      <c r="AL174" s="174">
        <f t="shared" si="134"/>
        <v>3644857.2217637869</v>
      </c>
      <c r="AM174" s="178">
        <f t="shared" si="124"/>
        <v>-3.6310196537621131E-3</v>
      </c>
      <c r="AN174" s="95"/>
      <c r="AO174" s="95"/>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row>
    <row r="175" spans="1:114" customFormat="1" x14ac:dyDescent="0.25">
      <c r="A175" s="1"/>
      <c r="B175" s="1"/>
      <c r="C175" s="1"/>
      <c r="D175" s="21"/>
      <c r="E175" s="21"/>
      <c r="F175" s="21"/>
      <c r="G175" s="1"/>
      <c r="H175" s="1"/>
      <c r="I175" s="1"/>
      <c r="J175" s="1"/>
      <c r="K175" s="1"/>
      <c r="L175" s="21"/>
      <c r="M175" s="1"/>
      <c r="N175" s="17"/>
      <c r="O175" s="18"/>
      <c r="P175" s="21"/>
      <c r="Q175" s="1"/>
      <c r="R175" s="1"/>
      <c r="S175" s="1"/>
      <c r="T175" s="1"/>
      <c r="U175" s="21"/>
      <c r="V175" s="1"/>
      <c r="W175" s="1"/>
      <c r="X175" s="1"/>
      <c r="Y175" s="1"/>
      <c r="Z175" s="21"/>
      <c r="AA175" s="21"/>
      <c r="AB175" s="21"/>
      <c r="AC175" s="21"/>
      <c r="AD175" s="21"/>
      <c r="AE175" s="21"/>
      <c r="AF175" s="21"/>
      <c r="AG175" s="21"/>
      <c r="AH175" s="21"/>
      <c r="AI175" s="21"/>
      <c r="AJ175" s="21"/>
      <c r="AK175" s="21"/>
      <c r="AL175" s="21"/>
      <c r="AM175" s="95"/>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row>
    <row r="176" spans="1:114" customFormat="1" x14ac:dyDescent="0.25">
      <c r="A176" s="1"/>
      <c r="B176" s="1"/>
      <c r="C176" s="1"/>
      <c r="D176" s="21"/>
      <c r="E176" s="21"/>
      <c r="F176" s="21"/>
      <c r="G176" s="1"/>
      <c r="H176" s="1"/>
      <c r="I176" s="1"/>
      <c r="J176" s="1"/>
      <c r="K176" s="1"/>
      <c r="L176" s="21"/>
      <c r="M176" s="1"/>
      <c r="N176" s="1"/>
      <c r="O176" s="18"/>
      <c r="P176" s="21"/>
      <c r="Q176" s="1"/>
      <c r="R176" s="1"/>
      <c r="S176" s="1"/>
      <c r="T176" s="1"/>
      <c r="U176" s="21"/>
      <c r="V176" s="1"/>
      <c r="W176" s="1"/>
      <c r="X176" s="1"/>
      <c r="Y176" s="1"/>
      <c r="Z176" s="21"/>
      <c r="AA176" s="21"/>
      <c r="AB176" s="21"/>
      <c r="AC176" s="21"/>
      <c r="AD176" s="21"/>
      <c r="AE176" s="21"/>
      <c r="AF176" s="21"/>
      <c r="AG176" s="21"/>
      <c r="AH176" s="21"/>
      <c r="AI176" s="21"/>
      <c r="AJ176" s="21"/>
      <c r="AK176" s="21"/>
      <c r="AL176" s="21"/>
      <c r="AM176" s="95"/>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row>
  </sheetData>
  <sortState ref="A10:AD10">
    <sortCondition ref="A10"/>
    <sortCondition ref="C10"/>
  </sortState>
  <mergeCells count="6">
    <mergeCell ref="AE20:AM20"/>
    <mergeCell ref="M20:U20"/>
    <mergeCell ref="V20:AD20"/>
    <mergeCell ref="G20:L20"/>
    <mergeCell ref="A2:K2"/>
    <mergeCell ref="A3:K3"/>
  </mergeCells>
  <conditionalFormatting sqref="E21:E23">
    <cfRule type="expression" dxfId="2" priority="3" stopIfTrue="1">
      <formula>NOT(ISERROR(SEARCH("historic",E21)))</formula>
    </cfRule>
  </conditionalFormatting>
  <conditionalFormatting sqref="E21:E23">
    <cfRule type="expression" dxfId="1" priority="2" stopIfTrue="1">
      <formula>NOT(ISERROR(SEARCH("ongoing",E21)))</formula>
    </cfRule>
  </conditionalFormatting>
  <conditionalFormatting sqref="E21:E23">
    <cfRule type="expression" dxfId="0" priority="1" stopIfTrue="1">
      <formula>NOT(ISERROR(SEARCH("specific",E21)))</formula>
    </cfRule>
  </conditionalFormatting>
  <hyperlinks>
    <hyperlink ref="A3" r:id="rId1" xr:uid="{AB34E6FA-A6B0-49C3-A5CE-614AF6008B01}"/>
  </hyperlinks>
  <pageMargins left="0.70000000000000007" right="0.70000000000000007" top="0.75" bottom="0.75" header="0.30000000000000004" footer="0.30000000000000004"/>
  <pageSetup paperSize="8" scale="13"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2"/>
  <sheetViews>
    <sheetView workbookViewId="0">
      <selection activeCell="D7" sqref="D7"/>
    </sheetView>
  </sheetViews>
  <sheetFormatPr defaultRowHeight="15" x14ac:dyDescent="0.25"/>
  <cols>
    <col min="2" max="2" width="27.85546875" bestFit="1" customWidth="1"/>
  </cols>
  <sheetData>
    <row r="1" spans="1:2" ht="45" x14ac:dyDescent="0.25">
      <c r="A1" s="81" t="s">
        <v>7</v>
      </c>
      <c r="B1" s="82" t="s">
        <v>8</v>
      </c>
    </row>
    <row r="2" spans="1:2" x14ac:dyDescent="0.25">
      <c r="A2" s="49"/>
      <c r="B2" s="83" t="s">
        <v>194</v>
      </c>
    </row>
    <row r="3" spans="1:2" x14ac:dyDescent="0.25">
      <c r="A3" s="66">
        <v>301</v>
      </c>
      <c r="B3" s="67" t="s">
        <v>108</v>
      </c>
    </row>
    <row r="4" spans="1:2" x14ac:dyDescent="0.25">
      <c r="A4" s="66">
        <v>302</v>
      </c>
      <c r="B4" s="67" t="s">
        <v>109</v>
      </c>
    </row>
    <row r="5" spans="1:2" x14ac:dyDescent="0.25">
      <c r="A5" s="66">
        <v>370</v>
      </c>
      <c r="B5" s="67" t="s">
        <v>175</v>
      </c>
    </row>
    <row r="6" spans="1:2" x14ac:dyDescent="0.25">
      <c r="A6" s="66">
        <v>800</v>
      </c>
      <c r="B6" s="67" t="s">
        <v>146</v>
      </c>
    </row>
    <row r="7" spans="1:2" x14ac:dyDescent="0.25">
      <c r="A7" s="66">
        <v>822</v>
      </c>
      <c r="B7" s="67" t="s">
        <v>190</v>
      </c>
    </row>
    <row r="8" spans="1:2" x14ac:dyDescent="0.25">
      <c r="A8" s="66">
        <v>303</v>
      </c>
      <c r="B8" s="67" t="s">
        <v>110</v>
      </c>
    </row>
    <row r="9" spans="1:2" x14ac:dyDescent="0.25">
      <c r="A9" s="66">
        <v>330</v>
      </c>
      <c r="B9" s="67" t="s">
        <v>161</v>
      </c>
    </row>
    <row r="10" spans="1:2" x14ac:dyDescent="0.25">
      <c r="A10" s="66">
        <v>889</v>
      </c>
      <c r="B10" s="67" t="s">
        <v>85</v>
      </c>
    </row>
    <row r="11" spans="1:2" x14ac:dyDescent="0.25">
      <c r="A11" s="66">
        <v>890</v>
      </c>
      <c r="B11" s="67" t="s">
        <v>86</v>
      </c>
    </row>
    <row r="12" spans="1:2" x14ac:dyDescent="0.25">
      <c r="A12" s="66">
        <v>350</v>
      </c>
      <c r="B12" s="67" t="s">
        <v>87</v>
      </c>
    </row>
    <row r="13" spans="1:2" x14ac:dyDescent="0.25">
      <c r="A13" s="66">
        <v>837</v>
      </c>
      <c r="B13" s="67" t="s">
        <v>147</v>
      </c>
    </row>
    <row r="14" spans="1:2" x14ac:dyDescent="0.25">
      <c r="A14" s="66">
        <v>867</v>
      </c>
      <c r="B14" s="67" t="s">
        <v>127</v>
      </c>
    </row>
    <row r="15" spans="1:2" x14ac:dyDescent="0.25">
      <c r="A15" s="66">
        <v>380</v>
      </c>
      <c r="B15" s="67" t="s">
        <v>176</v>
      </c>
    </row>
    <row r="16" spans="1:2" x14ac:dyDescent="0.25">
      <c r="A16" s="66">
        <v>304</v>
      </c>
      <c r="B16" s="67" t="s">
        <v>111</v>
      </c>
    </row>
    <row r="17" spans="1:2" x14ac:dyDescent="0.25">
      <c r="A17" s="66">
        <v>846</v>
      </c>
      <c r="B17" s="67" t="s">
        <v>128</v>
      </c>
    </row>
    <row r="18" spans="1:2" x14ac:dyDescent="0.25">
      <c r="A18" s="66">
        <v>801</v>
      </c>
      <c r="B18" s="67" t="s">
        <v>148</v>
      </c>
    </row>
    <row r="19" spans="1:2" x14ac:dyDescent="0.25">
      <c r="A19" s="66">
        <v>305</v>
      </c>
      <c r="B19" s="67" t="s">
        <v>112</v>
      </c>
    </row>
    <row r="20" spans="1:2" x14ac:dyDescent="0.25">
      <c r="A20" s="66">
        <v>825</v>
      </c>
      <c r="B20" s="67" t="s">
        <v>129</v>
      </c>
    </row>
    <row r="21" spans="1:2" x14ac:dyDescent="0.25">
      <c r="A21" s="66">
        <v>351</v>
      </c>
      <c r="B21" s="67" t="s">
        <v>88</v>
      </c>
    </row>
    <row r="22" spans="1:2" x14ac:dyDescent="0.25">
      <c r="A22" s="66">
        <v>381</v>
      </c>
      <c r="B22" s="67" t="s">
        <v>177</v>
      </c>
    </row>
    <row r="23" spans="1:2" x14ac:dyDescent="0.25">
      <c r="A23" s="66">
        <v>873</v>
      </c>
      <c r="B23" s="67" t="s">
        <v>50</v>
      </c>
    </row>
    <row r="24" spans="1:2" x14ac:dyDescent="0.25">
      <c r="A24" s="66">
        <v>202</v>
      </c>
      <c r="B24" s="67" t="s">
        <v>60</v>
      </c>
    </row>
    <row r="25" spans="1:2" x14ac:dyDescent="0.25">
      <c r="A25" s="66">
        <v>823</v>
      </c>
      <c r="B25" s="67" t="s">
        <v>51</v>
      </c>
    </row>
    <row r="26" spans="1:2" x14ac:dyDescent="0.25">
      <c r="A26" s="66">
        <v>895</v>
      </c>
      <c r="B26" s="67" t="s">
        <v>89</v>
      </c>
    </row>
    <row r="27" spans="1:2" x14ac:dyDescent="0.25">
      <c r="A27" s="66">
        <v>896</v>
      </c>
      <c r="B27" s="67" t="s">
        <v>90</v>
      </c>
    </row>
    <row r="28" spans="1:2" x14ac:dyDescent="0.25">
      <c r="A28" s="66">
        <v>908</v>
      </c>
      <c r="B28" s="67" t="s">
        <v>149</v>
      </c>
    </row>
    <row r="29" spans="1:2" x14ac:dyDescent="0.25">
      <c r="A29" s="66">
        <v>331</v>
      </c>
      <c r="B29" s="67" t="s">
        <v>162</v>
      </c>
    </row>
    <row r="30" spans="1:2" x14ac:dyDescent="0.25">
      <c r="A30" s="66">
        <v>306</v>
      </c>
      <c r="B30" s="67" t="s">
        <v>113</v>
      </c>
    </row>
    <row r="31" spans="1:2" x14ac:dyDescent="0.25">
      <c r="A31" s="66">
        <v>909</v>
      </c>
      <c r="B31" s="67" t="s">
        <v>91</v>
      </c>
    </row>
    <row r="32" spans="1:2" x14ac:dyDescent="0.25">
      <c r="A32" s="66">
        <v>841</v>
      </c>
      <c r="B32" s="67" t="s">
        <v>73</v>
      </c>
    </row>
    <row r="33" spans="1:2" x14ac:dyDescent="0.25">
      <c r="A33" s="66">
        <v>831</v>
      </c>
      <c r="B33" s="67" t="s">
        <v>41</v>
      </c>
    </row>
    <row r="34" spans="1:2" x14ac:dyDescent="0.25">
      <c r="A34" s="66">
        <v>830</v>
      </c>
      <c r="B34" s="67" t="s">
        <v>42</v>
      </c>
    </row>
    <row r="35" spans="1:2" x14ac:dyDescent="0.25">
      <c r="A35" s="66">
        <v>878</v>
      </c>
      <c r="B35" s="67" t="s">
        <v>150</v>
      </c>
    </row>
    <row r="36" spans="1:2" x14ac:dyDescent="0.25">
      <c r="A36" s="66">
        <v>371</v>
      </c>
      <c r="B36" s="67" t="s">
        <v>178</v>
      </c>
    </row>
    <row r="37" spans="1:2" x14ac:dyDescent="0.25">
      <c r="A37" s="66">
        <v>835</v>
      </c>
      <c r="B37" s="67" t="s">
        <v>151</v>
      </c>
    </row>
    <row r="38" spans="1:2" x14ac:dyDescent="0.25">
      <c r="A38" s="66">
        <v>332</v>
      </c>
      <c r="B38" s="67" t="s">
        <v>163</v>
      </c>
    </row>
    <row r="39" spans="1:2" x14ac:dyDescent="0.25">
      <c r="A39" s="66">
        <v>840</v>
      </c>
      <c r="B39" s="67" t="s">
        <v>74</v>
      </c>
    </row>
    <row r="40" spans="1:2" x14ac:dyDescent="0.25">
      <c r="A40" s="66">
        <v>307</v>
      </c>
      <c r="B40" s="67" t="s">
        <v>114</v>
      </c>
    </row>
    <row r="41" spans="1:2" x14ac:dyDescent="0.25">
      <c r="A41" s="66">
        <v>811</v>
      </c>
      <c r="B41" s="67" t="s">
        <v>179</v>
      </c>
    </row>
    <row r="42" spans="1:2" x14ac:dyDescent="0.25">
      <c r="A42" s="66">
        <v>845</v>
      </c>
      <c r="B42" s="67" t="s">
        <v>130</v>
      </c>
    </row>
    <row r="43" spans="1:2" x14ac:dyDescent="0.25">
      <c r="A43" s="66">
        <v>308</v>
      </c>
      <c r="B43" s="67" t="s">
        <v>115</v>
      </c>
    </row>
    <row r="44" spans="1:2" x14ac:dyDescent="0.25">
      <c r="A44" s="66">
        <v>881</v>
      </c>
      <c r="B44" s="67" t="s">
        <v>52</v>
      </c>
    </row>
    <row r="45" spans="1:2" x14ac:dyDescent="0.25">
      <c r="A45" s="66">
        <v>390</v>
      </c>
      <c r="B45" s="67" t="s">
        <v>75</v>
      </c>
    </row>
    <row r="46" spans="1:2" x14ac:dyDescent="0.25">
      <c r="A46" s="66">
        <v>916</v>
      </c>
      <c r="B46" s="67" t="s">
        <v>152</v>
      </c>
    </row>
    <row r="47" spans="1:2" x14ac:dyDescent="0.25">
      <c r="A47" s="66">
        <v>203</v>
      </c>
      <c r="B47" s="67" t="s">
        <v>116</v>
      </c>
    </row>
    <row r="48" spans="1:2" x14ac:dyDescent="0.25">
      <c r="A48" s="66">
        <v>204</v>
      </c>
      <c r="B48" s="67" t="s">
        <v>61</v>
      </c>
    </row>
    <row r="49" spans="1:2" x14ac:dyDescent="0.25">
      <c r="A49" s="66">
        <v>876</v>
      </c>
      <c r="B49" s="67" t="s">
        <v>92</v>
      </c>
    </row>
    <row r="50" spans="1:2" x14ac:dyDescent="0.25">
      <c r="A50" s="66">
        <v>205</v>
      </c>
      <c r="B50" s="67" t="s">
        <v>62</v>
      </c>
    </row>
    <row r="51" spans="1:2" x14ac:dyDescent="0.25">
      <c r="A51" s="66">
        <v>850</v>
      </c>
      <c r="B51" s="67" t="s">
        <v>131</v>
      </c>
    </row>
    <row r="52" spans="1:2" x14ac:dyDescent="0.25">
      <c r="A52" s="66">
        <v>309</v>
      </c>
      <c r="B52" s="67" t="s">
        <v>63</v>
      </c>
    </row>
    <row r="53" spans="1:2" x14ac:dyDescent="0.25">
      <c r="A53" s="66">
        <v>310</v>
      </c>
      <c r="B53" s="67" t="s">
        <v>117</v>
      </c>
    </row>
    <row r="54" spans="1:2" x14ac:dyDescent="0.25">
      <c r="A54" s="66">
        <v>805</v>
      </c>
      <c r="B54" s="67" t="s">
        <v>76</v>
      </c>
    </row>
    <row r="55" spans="1:2" x14ac:dyDescent="0.25">
      <c r="A55" s="66">
        <v>311</v>
      </c>
      <c r="B55" s="67" t="s">
        <v>118</v>
      </c>
    </row>
    <row r="56" spans="1:2" x14ac:dyDescent="0.25">
      <c r="A56" s="66">
        <v>884</v>
      </c>
      <c r="B56" s="67" t="s">
        <v>164</v>
      </c>
    </row>
    <row r="57" spans="1:2" x14ac:dyDescent="0.25">
      <c r="A57" s="66">
        <v>919</v>
      </c>
      <c r="B57" s="67" t="s">
        <v>53</v>
      </c>
    </row>
    <row r="58" spans="1:2" x14ac:dyDescent="0.25">
      <c r="A58" s="66">
        <v>312</v>
      </c>
      <c r="B58" s="67" t="s">
        <v>119</v>
      </c>
    </row>
    <row r="59" spans="1:2" x14ac:dyDescent="0.25">
      <c r="A59" s="66">
        <v>313</v>
      </c>
      <c r="B59" s="67" t="s">
        <v>120</v>
      </c>
    </row>
    <row r="60" spans="1:2" x14ac:dyDescent="0.25">
      <c r="A60" s="66">
        <v>921</v>
      </c>
      <c r="B60" s="67" t="s">
        <v>132</v>
      </c>
    </row>
    <row r="61" spans="1:2" x14ac:dyDescent="0.25">
      <c r="A61" s="66">
        <v>206</v>
      </c>
      <c r="B61" s="67" t="s">
        <v>64</v>
      </c>
    </row>
    <row r="62" spans="1:2" x14ac:dyDescent="0.25">
      <c r="A62" s="66">
        <v>207</v>
      </c>
      <c r="B62" s="67" t="s">
        <v>65</v>
      </c>
    </row>
    <row r="63" spans="1:2" x14ac:dyDescent="0.25">
      <c r="A63" s="66">
        <v>886</v>
      </c>
      <c r="B63" s="67" t="s">
        <v>133</v>
      </c>
    </row>
    <row r="64" spans="1:2" x14ac:dyDescent="0.25">
      <c r="A64" s="66">
        <v>810</v>
      </c>
      <c r="B64" s="67" t="s">
        <v>180</v>
      </c>
    </row>
    <row r="65" spans="1:2" x14ac:dyDescent="0.25">
      <c r="A65" s="66">
        <v>314</v>
      </c>
      <c r="B65" s="67" t="s">
        <v>121</v>
      </c>
    </row>
    <row r="66" spans="1:2" x14ac:dyDescent="0.25">
      <c r="A66" s="66">
        <v>382</v>
      </c>
      <c r="B66" s="67" t="s">
        <v>181</v>
      </c>
    </row>
    <row r="67" spans="1:2" x14ac:dyDescent="0.25">
      <c r="A67" s="66">
        <v>340</v>
      </c>
      <c r="B67" s="67" t="s">
        <v>93</v>
      </c>
    </row>
    <row r="68" spans="1:2" x14ac:dyDescent="0.25">
      <c r="A68" s="66">
        <v>208</v>
      </c>
      <c r="B68" s="67" t="s">
        <v>66</v>
      </c>
    </row>
    <row r="69" spans="1:2" x14ac:dyDescent="0.25">
      <c r="A69" s="66">
        <v>888</v>
      </c>
      <c r="B69" s="67" t="s">
        <v>94</v>
      </c>
    </row>
    <row r="70" spans="1:2" x14ac:dyDescent="0.25">
      <c r="A70" s="66">
        <v>383</v>
      </c>
      <c r="B70" s="67" t="s">
        <v>182</v>
      </c>
    </row>
    <row r="71" spans="1:2" x14ac:dyDescent="0.25">
      <c r="A71" s="66">
        <v>856</v>
      </c>
      <c r="B71" s="67" t="s">
        <v>43</v>
      </c>
    </row>
    <row r="72" spans="1:2" x14ac:dyDescent="0.25">
      <c r="A72" s="66">
        <v>855</v>
      </c>
      <c r="B72" s="67" t="s">
        <v>44</v>
      </c>
    </row>
    <row r="73" spans="1:2" x14ac:dyDescent="0.25">
      <c r="A73" s="66">
        <v>209</v>
      </c>
      <c r="B73" s="67" t="s">
        <v>67</v>
      </c>
    </row>
    <row r="74" spans="1:2" x14ac:dyDescent="0.25">
      <c r="A74" s="66">
        <v>925</v>
      </c>
      <c r="B74" s="67" t="s">
        <v>45</v>
      </c>
    </row>
    <row r="75" spans="1:2" x14ac:dyDescent="0.25">
      <c r="A75" s="66">
        <v>341</v>
      </c>
      <c r="B75" s="67" t="s">
        <v>95</v>
      </c>
    </row>
    <row r="76" spans="1:2" x14ac:dyDescent="0.25">
      <c r="A76" s="66">
        <v>821</v>
      </c>
      <c r="B76" s="67" t="s">
        <v>54</v>
      </c>
    </row>
    <row r="77" spans="1:2" x14ac:dyDescent="0.25">
      <c r="A77" s="66">
        <v>352</v>
      </c>
      <c r="B77" s="67" t="s">
        <v>96</v>
      </c>
    </row>
    <row r="78" spans="1:2" x14ac:dyDescent="0.25">
      <c r="A78" s="66">
        <v>887</v>
      </c>
      <c r="B78" s="67" t="s">
        <v>134</v>
      </c>
    </row>
    <row r="79" spans="1:2" x14ac:dyDescent="0.25">
      <c r="A79" s="66">
        <v>315</v>
      </c>
      <c r="B79" s="67" t="s">
        <v>122</v>
      </c>
    </row>
    <row r="80" spans="1:2" x14ac:dyDescent="0.25">
      <c r="A80" s="66">
        <v>806</v>
      </c>
      <c r="B80" s="67" t="s">
        <v>77</v>
      </c>
    </row>
    <row r="81" spans="1:2" x14ac:dyDescent="0.25">
      <c r="A81" s="66">
        <v>826</v>
      </c>
      <c r="B81" s="67" t="s">
        <v>135</v>
      </c>
    </row>
    <row r="82" spans="1:2" x14ac:dyDescent="0.25">
      <c r="A82" s="66">
        <v>391</v>
      </c>
      <c r="B82" s="67" t="s">
        <v>78</v>
      </c>
    </row>
    <row r="83" spans="1:2" x14ac:dyDescent="0.25">
      <c r="A83" s="66">
        <v>316</v>
      </c>
      <c r="B83" s="67" t="s">
        <v>68</v>
      </c>
    </row>
    <row r="84" spans="1:2" x14ac:dyDescent="0.25">
      <c r="A84" s="66">
        <v>926</v>
      </c>
      <c r="B84" s="67" t="s">
        <v>55</v>
      </c>
    </row>
    <row r="85" spans="1:2" x14ac:dyDescent="0.25">
      <c r="A85" s="66">
        <v>812</v>
      </c>
      <c r="B85" s="67" t="s">
        <v>183</v>
      </c>
    </row>
    <row r="86" spans="1:2" x14ac:dyDescent="0.25">
      <c r="A86" s="66">
        <v>813</v>
      </c>
      <c r="B86" s="67" t="s">
        <v>184</v>
      </c>
    </row>
    <row r="87" spans="1:2" x14ac:dyDescent="0.25">
      <c r="A87" s="66">
        <v>802</v>
      </c>
      <c r="B87" s="67" t="s">
        <v>153</v>
      </c>
    </row>
    <row r="88" spans="1:2" x14ac:dyDescent="0.25">
      <c r="A88" s="66">
        <v>392</v>
      </c>
      <c r="B88" s="67" t="s">
        <v>79</v>
      </c>
    </row>
    <row r="89" spans="1:2" x14ac:dyDescent="0.25">
      <c r="A89" s="66">
        <v>815</v>
      </c>
      <c r="B89" s="67" t="s">
        <v>185</v>
      </c>
    </row>
    <row r="90" spans="1:2" x14ac:dyDescent="0.25">
      <c r="A90" s="66">
        <v>928</v>
      </c>
      <c r="B90" s="67" t="s">
        <v>46</v>
      </c>
    </row>
    <row r="91" spans="1:2" x14ac:dyDescent="0.25">
      <c r="A91" s="66">
        <v>929</v>
      </c>
      <c r="B91" s="67" t="s">
        <v>80</v>
      </c>
    </row>
    <row r="92" spans="1:2" x14ac:dyDescent="0.25">
      <c r="A92" s="66">
        <v>892</v>
      </c>
      <c r="B92" s="67" t="s">
        <v>47</v>
      </c>
    </row>
    <row r="93" spans="1:2" x14ac:dyDescent="0.25">
      <c r="A93" s="66">
        <v>891</v>
      </c>
      <c r="B93" s="67" t="s">
        <v>48</v>
      </c>
    </row>
    <row r="94" spans="1:2" x14ac:dyDescent="0.25">
      <c r="A94" s="66">
        <v>353</v>
      </c>
      <c r="B94" s="67" t="s">
        <v>97</v>
      </c>
    </row>
    <row r="95" spans="1:2" x14ac:dyDescent="0.25">
      <c r="A95" s="66">
        <v>931</v>
      </c>
      <c r="B95" s="67" t="s">
        <v>136</v>
      </c>
    </row>
    <row r="96" spans="1:2" x14ac:dyDescent="0.25">
      <c r="A96" s="66">
        <v>874</v>
      </c>
      <c r="B96" s="67" t="s">
        <v>56</v>
      </c>
    </row>
    <row r="97" spans="1:2" x14ac:dyDescent="0.25">
      <c r="A97" s="66">
        <v>879</v>
      </c>
      <c r="B97" s="67" t="s">
        <v>154</v>
      </c>
    </row>
    <row r="98" spans="1:2" x14ac:dyDescent="0.25">
      <c r="A98" s="66">
        <v>836</v>
      </c>
      <c r="B98" s="67" t="s">
        <v>155</v>
      </c>
    </row>
    <row r="99" spans="1:2" x14ac:dyDescent="0.25">
      <c r="A99" s="66">
        <v>851</v>
      </c>
      <c r="B99" s="67" t="s">
        <v>137</v>
      </c>
    </row>
    <row r="100" spans="1:2" x14ac:dyDescent="0.25">
      <c r="A100" s="66">
        <v>870</v>
      </c>
      <c r="B100" s="67" t="s">
        <v>138</v>
      </c>
    </row>
    <row r="101" spans="1:2" x14ac:dyDescent="0.25">
      <c r="A101" s="66">
        <v>317</v>
      </c>
      <c r="B101" s="67" t="s">
        <v>123</v>
      </c>
    </row>
    <row r="102" spans="1:2" x14ac:dyDescent="0.25">
      <c r="A102" s="66">
        <v>807</v>
      </c>
      <c r="B102" s="67" t="s">
        <v>81</v>
      </c>
    </row>
    <row r="103" spans="1:2" x14ac:dyDescent="0.25">
      <c r="A103" s="66">
        <v>318</v>
      </c>
      <c r="B103" s="67" t="s">
        <v>124</v>
      </c>
    </row>
    <row r="104" spans="1:2" x14ac:dyDescent="0.25">
      <c r="A104" s="66">
        <v>354</v>
      </c>
      <c r="B104" s="67" t="s">
        <v>98</v>
      </c>
    </row>
    <row r="105" spans="1:2" x14ac:dyDescent="0.25">
      <c r="A105" s="66">
        <v>372</v>
      </c>
      <c r="B105" s="67" t="s">
        <v>186</v>
      </c>
    </row>
    <row r="106" spans="1:2" x14ac:dyDescent="0.25">
      <c r="A106" s="66">
        <v>857</v>
      </c>
      <c r="B106" s="67" t="s">
        <v>49</v>
      </c>
    </row>
    <row r="107" spans="1:2" x14ac:dyDescent="0.25">
      <c r="A107" s="66">
        <v>355</v>
      </c>
      <c r="B107" s="67" t="s">
        <v>99</v>
      </c>
    </row>
    <row r="108" spans="1:2" x14ac:dyDescent="0.25">
      <c r="A108" s="66">
        <v>333</v>
      </c>
      <c r="B108" s="67" t="s">
        <v>165</v>
      </c>
    </row>
    <row r="109" spans="1:2" x14ac:dyDescent="0.25">
      <c r="A109" s="66">
        <v>343</v>
      </c>
      <c r="B109" s="67" t="s">
        <v>100</v>
      </c>
    </row>
    <row r="110" spans="1:2" x14ac:dyDescent="0.25">
      <c r="A110" s="66">
        <v>373</v>
      </c>
      <c r="B110" s="67" t="s">
        <v>187</v>
      </c>
    </row>
    <row r="111" spans="1:2" x14ac:dyDescent="0.25">
      <c r="A111" s="66">
        <v>893</v>
      </c>
      <c r="B111" s="67" t="s">
        <v>166</v>
      </c>
    </row>
    <row r="112" spans="1:2" x14ac:dyDescent="0.25">
      <c r="A112" s="66">
        <v>871</v>
      </c>
      <c r="B112" s="67" t="s">
        <v>139</v>
      </c>
    </row>
    <row r="113" spans="1:2" x14ac:dyDescent="0.25">
      <c r="A113" s="66">
        <v>334</v>
      </c>
      <c r="B113" s="67" t="s">
        <v>167</v>
      </c>
    </row>
    <row r="114" spans="1:2" x14ac:dyDescent="0.25">
      <c r="A114" s="66">
        <v>933</v>
      </c>
      <c r="B114" s="67" t="s">
        <v>156</v>
      </c>
    </row>
    <row r="115" spans="1:2" x14ac:dyDescent="0.25">
      <c r="A115" s="66">
        <v>803</v>
      </c>
      <c r="B115" s="67" t="s">
        <v>157</v>
      </c>
    </row>
    <row r="116" spans="1:2" x14ac:dyDescent="0.25">
      <c r="A116" s="66">
        <v>393</v>
      </c>
      <c r="B116" s="67" t="s">
        <v>82</v>
      </c>
    </row>
    <row r="117" spans="1:2" x14ac:dyDescent="0.25">
      <c r="A117" s="66">
        <v>852</v>
      </c>
      <c r="B117" s="67" t="s">
        <v>140</v>
      </c>
    </row>
    <row r="118" spans="1:2" x14ac:dyDescent="0.25">
      <c r="A118" s="66">
        <v>882</v>
      </c>
      <c r="B118" s="67" t="s">
        <v>57</v>
      </c>
    </row>
    <row r="119" spans="1:2" x14ac:dyDescent="0.25">
      <c r="A119" s="66">
        <v>210</v>
      </c>
      <c r="B119" s="67" t="s">
        <v>69</v>
      </c>
    </row>
    <row r="120" spans="1:2" x14ac:dyDescent="0.25">
      <c r="A120" s="66">
        <v>342</v>
      </c>
      <c r="B120" s="67" t="s">
        <v>101</v>
      </c>
    </row>
    <row r="121" spans="1:2" x14ac:dyDescent="0.25">
      <c r="A121" s="66">
        <v>860</v>
      </c>
      <c r="B121" s="67" t="s">
        <v>168</v>
      </c>
    </row>
    <row r="122" spans="1:2" x14ac:dyDescent="0.25">
      <c r="A122" s="66">
        <v>356</v>
      </c>
      <c r="B122" s="67" t="s">
        <v>102</v>
      </c>
    </row>
    <row r="123" spans="1:2" x14ac:dyDescent="0.25">
      <c r="A123" s="66">
        <v>808</v>
      </c>
      <c r="B123" s="67" t="s">
        <v>83</v>
      </c>
    </row>
    <row r="124" spans="1:2" x14ac:dyDescent="0.25">
      <c r="A124" s="66">
        <v>861</v>
      </c>
      <c r="B124" s="67" t="s">
        <v>169</v>
      </c>
    </row>
    <row r="125" spans="1:2" x14ac:dyDescent="0.25">
      <c r="A125" s="66">
        <v>935</v>
      </c>
      <c r="B125" s="67" t="s">
        <v>58</v>
      </c>
    </row>
    <row r="126" spans="1:2" x14ac:dyDescent="0.25">
      <c r="A126" s="66">
        <v>394</v>
      </c>
      <c r="B126" s="67" t="s">
        <v>84</v>
      </c>
    </row>
    <row r="127" spans="1:2" x14ac:dyDescent="0.25">
      <c r="A127" s="66">
        <v>936</v>
      </c>
      <c r="B127" s="67" t="s">
        <v>141</v>
      </c>
    </row>
    <row r="128" spans="1:2" x14ac:dyDescent="0.25">
      <c r="A128" s="66">
        <v>319</v>
      </c>
      <c r="B128" s="67" t="s">
        <v>125</v>
      </c>
    </row>
    <row r="129" spans="1:2" x14ac:dyDescent="0.25">
      <c r="A129" s="66">
        <v>866</v>
      </c>
      <c r="B129" s="67" t="s">
        <v>158</v>
      </c>
    </row>
    <row r="130" spans="1:2" x14ac:dyDescent="0.25">
      <c r="A130" s="66">
        <v>357</v>
      </c>
      <c r="B130" s="67" t="s">
        <v>103</v>
      </c>
    </row>
    <row r="131" spans="1:2" x14ac:dyDescent="0.25">
      <c r="A131" s="66">
        <v>894</v>
      </c>
      <c r="B131" s="67" t="s">
        <v>170</v>
      </c>
    </row>
    <row r="132" spans="1:2" x14ac:dyDescent="0.25">
      <c r="A132" s="66">
        <v>883</v>
      </c>
      <c r="B132" s="67" t="s">
        <v>59</v>
      </c>
    </row>
    <row r="133" spans="1:2" x14ac:dyDescent="0.25">
      <c r="A133" s="66">
        <v>880</v>
      </c>
      <c r="B133" s="67" t="s">
        <v>159</v>
      </c>
    </row>
    <row r="134" spans="1:2" x14ac:dyDescent="0.25">
      <c r="A134" s="66">
        <v>211</v>
      </c>
      <c r="B134" s="67" t="s">
        <v>70</v>
      </c>
    </row>
    <row r="135" spans="1:2" x14ac:dyDescent="0.25">
      <c r="A135" s="66">
        <v>358</v>
      </c>
      <c r="B135" s="67" t="s">
        <v>104</v>
      </c>
    </row>
    <row r="136" spans="1:2" x14ac:dyDescent="0.25">
      <c r="A136" s="66">
        <v>384</v>
      </c>
      <c r="B136" s="67" t="s">
        <v>188</v>
      </c>
    </row>
    <row r="137" spans="1:2" x14ac:dyDescent="0.25">
      <c r="A137" s="66">
        <v>335</v>
      </c>
      <c r="B137" s="67" t="s">
        <v>171</v>
      </c>
    </row>
    <row r="138" spans="1:2" x14ac:dyDescent="0.25">
      <c r="A138" s="66">
        <v>320</v>
      </c>
      <c r="B138" s="67" t="s">
        <v>126</v>
      </c>
    </row>
    <row r="139" spans="1:2" x14ac:dyDescent="0.25">
      <c r="A139" s="66">
        <v>212</v>
      </c>
      <c r="B139" s="67" t="s">
        <v>71</v>
      </c>
    </row>
    <row r="140" spans="1:2" x14ac:dyDescent="0.25">
      <c r="A140" s="66">
        <v>877</v>
      </c>
      <c r="B140" s="67" t="s">
        <v>105</v>
      </c>
    </row>
    <row r="141" spans="1:2" x14ac:dyDescent="0.25">
      <c r="A141" s="66">
        <v>937</v>
      </c>
      <c r="B141" s="67" t="s">
        <v>172</v>
      </c>
    </row>
    <row r="142" spans="1:2" x14ac:dyDescent="0.25">
      <c r="A142" s="66">
        <v>869</v>
      </c>
      <c r="B142" s="67" t="s">
        <v>142</v>
      </c>
    </row>
    <row r="143" spans="1:2" x14ac:dyDescent="0.25">
      <c r="A143" s="66">
        <v>938</v>
      </c>
      <c r="B143" s="67" t="s">
        <v>143</v>
      </c>
    </row>
    <row r="144" spans="1:2" x14ac:dyDescent="0.25">
      <c r="A144" s="66">
        <v>213</v>
      </c>
      <c r="B144" s="67" t="s">
        <v>72</v>
      </c>
    </row>
    <row r="145" spans="1:2" x14ac:dyDescent="0.25">
      <c r="A145" s="66">
        <v>359</v>
      </c>
      <c r="B145" s="67" t="s">
        <v>106</v>
      </c>
    </row>
    <row r="146" spans="1:2" x14ac:dyDescent="0.25">
      <c r="A146" s="66">
        <v>865</v>
      </c>
      <c r="B146" s="67" t="s">
        <v>160</v>
      </c>
    </row>
    <row r="147" spans="1:2" x14ac:dyDescent="0.25">
      <c r="A147" s="66">
        <v>868</v>
      </c>
      <c r="B147" s="67" t="s">
        <v>144</v>
      </c>
    </row>
    <row r="148" spans="1:2" x14ac:dyDescent="0.25">
      <c r="A148" s="66">
        <v>344</v>
      </c>
      <c r="B148" s="67" t="s">
        <v>107</v>
      </c>
    </row>
    <row r="149" spans="1:2" x14ac:dyDescent="0.25">
      <c r="A149" s="66">
        <v>872</v>
      </c>
      <c r="B149" s="67" t="s">
        <v>145</v>
      </c>
    </row>
    <row r="150" spans="1:2" x14ac:dyDescent="0.25">
      <c r="A150" s="66">
        <v>336</v>
      </c>
      <c r="B150" s="67" t="s">
        <v>173</v>
      </c>
    </row>
    <row r="151" spans="1:2" x14ac:dyDescent="0.25">
      <c r="A151" s="66">
        <v>885</v>
      </c>
      <c r="B151" s="67" t="s">
        <v>174</v>
      </c>
    </row>
    <row r="152" spans="1:2" ht="15.75" thickBot="1" x14ac:dyDescent="0.3">
      <c r="A152" s="73">
        <v>816</v>
      </c>
      <c r="B152" s="74" t="s">
        <v>189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olicy development" ma:contentTypeID="0x01010071ABDBD005CD394BA8E9A85BA7B24E2B070027632DEE7F4100488367D18865D0F77B" ma:contentTypeVersion="43" ma:contentTypeDescription="For departmental policy documents. Records retained for 10 years." ma:contentTypeScope="" ma:versionID="e3f37b2fbb081a5914904b408b6c4333">
  <xsd:schema xmlns:xsd="http://www.w3.org/2001/XMLSchema" xmlns:xs="http://www.w3.org/2001/XMLSchema" xmlns:p="http://schemas.microsoft.com/office/2006/metadata/properties" xmlns:ns1="http://schemas.microsoft.com/sharepoint/v3" xmlns:ns2="5dab4409-e6f9-4681-b40f-dc926b7fe1b6" xmlns:ns3="b2c58c46-1844-4e06-83a2-fa8c8b6c7df2" xmlns:ns4="31c51b5d-7f3f-4b21-a77f-e3f635b8e08e" targetNamespace="http://schemas.microsoft.com/office/2006/metadata/properties" ma:root="true" ma:fieldsID="fd4bddd1d85b67b6c58a61e41c93fea3" ns1:_="" ns2:_="" ns3:_="" ns4:_="">
    <xsd:import namespace="http://schemas.microsoft.com/sharepoint/v3"/>
    <xsd:import namespace="5dab4409-e6f9-4681-b40f-dc926b7fe1b6"/>
    <xsd:import namespace="b2c58c46-1844-4e06-83a2-fa8c8b6c7df2"/>
    <xsd:import namespace="31c51b5d-7f3f-4b21-a77f-e3f635b8e08e"/>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jb9a09c531cd4bfb9668bd67ecafeff9" minOccurs="0"/>
                <xsd:element ref="ns2:ncc3a70845234118adb983ec49ec7f51" minOccurs="0"/>
                <xsd:element ref="ns2:peda2702f388461592476ffcfd89c4b4" minOccurs="0"/>
                <xsd:element ref="ns2:gd5d3039cad8414bb3a9634afb0e9d27" minOccurs="0"/>
                <xsd:element ref="ns2:b69fb28e3c9a4eb195d14a97422a7adc" minOccurs="0"/>
                <xsd:element ref="ns3:IWPContributor"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9" nillable="true" ma:displayName="Declared Record" ma:description="" ma:hidden="true" ma:indexed="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dab4409-e6f9-4681-b40f-dc926b7fe1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6" nillable="true" ma:displayName="Taxonomy Catch All Column" ma:description="" ma:hidden="true" ma:list="{13fd2b96-0e80-4c45-9a80-b95883d490d2}" ma:internalName="TaxCatchAll" ma:readOnly="false" ma:showField="CatchAllData" ma:web="5dab4409-e6f9-4681-b40f-dc926b7fe1b6">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description="" ma:list="{13fd2b96-0e80-4c45-9a80-b95883d490d2}" ma:internalName="TaxCatchAllLabel" ma:readOnly="true" ma:showField="CatchAllDataLabel" ma:web="5dab4409-e6f9-4681-b40f-dc926b7fe1b6">
      <xsd:complexType>
        <xsd:complexContent>
          <xsd:extension base="dms:MultiChoiceLookup">
            <xsd:sequence>
              <xsd:element name="Value" type="dms:Lookup" maxOccurs="unbounded" minOccurs="0" nillable="true"/>
            </xsd:sequence>
          </xsd:extension>
        </xsd:complexContent>
      </xsd:complexType>
    </xsd:element>
    <xsd:element name="jb9a09c531cd4bfb9668bd67ecafeff9" ma:index="23" nillable="true" ma:taxonomy="true" ma:internalName="jb9a09c531cd4bfb9668bd67ecafeff9" ma:taxonomyFieldName="IWPFunction" ma:displayName="Function" ma:readOnly="false" ma:fieldId="{3b9a09c5-31cd-4bfb-9668-bd67ecafeff9}"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ncc3a70845234118adb983ec49ec7f51" ma:index="24" ma:taxonomy="true" ma:internalName="ncc3a70845234118adb983ec49ec7f51" ma:taxonomyFieldName="IWPOwner" ma:displayName="Owner" ma:readOnly="false" ma:default="3;#DfE|a484111e-5b24-4ad9-9778-c536c8c88985" ma:fieldId="{7cc3a708-4523-4118-adb9-83ec49ec7f51}"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peda2702f388461592476ffcfd89c4b4" ma:index="25" ma:taxonomy="true" ma:internalName="peda2702f388461592476ffcfd89c4b4" ma:taxonomyFieldName="IWPRightsProtectiveMarking" ma:displayName="Rights: Protective Marking" ma:readOnly="false" ma:default="1;#Official|0884c477-2e62-47ea-b19c-5af6e91124c5" ma:fieldId="{9eda2702-f388-4615-9247-6ffcfd89c4b4}"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gd5d3039cad8414bb3a9634afb0e9d27" ma:index="26" nillable="true" ma:taxonomy="true" ma:internalName="gd5d3039cad8414bb3a9634afb0e9d27" ma:taxonomyFieldName="IWPSiteType" ma:displayName="Site Type" ma:readOnly="false" ma:fieldId="{0d5d3039-cad8-414b-b3a9-634afb0e9d27}"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b69fb28e3c9a4eb195d14a97422a7adc" ma:index="27" ma:taxonomy="true" ma:internalName="b69fb28e3c9a4eb195d14a97422a7adc" ma:taxonomyFieldName="IWPOrganisationalUnit" ma:displayName="Organisational Unit" ma:readOnly="false" ma:default="4;#DfE|cc08a6d4-dfde-4d0f-bd85-069ebcef80d5" ma:fieldId="{b69fb28e-3c9a-4eb1-95d1-4a97422a7adc}"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c58c46-1844-4e06-83a2-fa8c8b6c7df2" elementFormDefault="qualified">
    <xsd:import namespace="http://schemas.microsoft.com/office/2006/documentManagement/types"/>
    <xsd:import namespace="http://schemas.microsoft.com/office/infopath/2007/PartnerControls"/>
    <xsd:element name="IWPContributor" ma:index="28"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c51b5d-7f3f-4b21-a77f-e3f635b8e08e" elementFormDefault="qualified">
    <xsd:import namespace="http://schemas.microsoft.com/office/2006/documentManagement/types"/>
    <xsd:import namespace="http://schemas.microsoft.com/office/infopath/2007/PartnerControls"/>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WPContributor xmlns="b2c58c46-1844-4e06-83a2-fa8c8b6c7df2">
      <UserInfo>
        <DisplayName/>
        <AccountId xsi:nil="true"/>
        <AccountType/>
      </UserInfo>
    </IWPContributor>
    <Comments xmlns="http://schemas.microsoft.com/sharepoint/v3" xsi:nil="true"/>
    <TaxCatchAll xmlns="5dab4409-e6f9-4681-b40f-dc926b7fe1b6">
      <Value>4</Value>
      <Value>3</Value>
      <Value>1</Value>
    </TaxCatchAll>
    <_dlc_DocId xmlns="5dab4409-e6f9-4681-b40f-dc926b7fe1b6">RTQ4ZUEHD5EN-9-7268</_dlc_DocId>
    <_dlc_DocIdUrl xmlns="5dab4409-e6f9-4681-b40f-dc926b7fe1b6">
      <Url>https://educationgovuk.sharepoint.com/sites/efg/f/_layouts/15/DocIdRedir.aspx?ID=RTQ4ZUEHD5EN-9-7268</Url>
      <Description>RTQ4ZUEHD5EN-9-7268</Description>
    </_dlc_DocIdUrl>
    <ncc3a70845234118adb983ec49ec7f51 xmlns="5dab4409-e6f9-4681-b40f-dc926b7fe1b6">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ncc3a70845234118adb983ec49ec7f51>
    <gd5d3039cad8414bb3a9634afb0e9d27 xmlns="5dab4409-e6f9-4681-b40f-dc926b7fe1b6">
      <Terms xmlns="http://schemas.microsoft.com/office/infopath/2007/PartnerControls"/>
    </gd5d3039cad8414bb3a9634afb0e9d27>
    <h5181134883947a99a38d116ffff0006 xmlns="31c51b5d-7f3f-4b21-a77f-e3f635b8e08e">
      <Terms xmlns="http://schemas.microsoft.com/office/infopath/2007/PartnerControls"/>
    </h5181134883947a99a38d116ffff0006>
    <b69fb28e3c9a4eb195d14a97422a7adc xmlns="5dab4409-e6f9-4681-b40f-dc926b7fe1b6">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b69fb28e3c9a4eb195d14a97422a7adc>
    <peda2702f388461592476ffcfd89c4b4 xmlns="5dab4409-e6f9-4681-b40f-dc926b7fe1b6">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peda2702f388461592476ffcfd89c4b4>
    <jb9a09c531cd4bfb9668bd67ecafeff9 xmlns="5dab4409-e6f9-4681-b40f-dc926b7fe1b6">
      <Terms xmlns="http://schemas.microsoft.com/office/infopath/2007/PartnerControls"/>
    </jb9a09c531cd4bfb9668bd67ecafeff9>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DA1D2A-D44C-4260-A53D-7C27CF94D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dab4409-e6f9-4681-b40f-dc926b7fe1b6"/>
    <ds:schemaRef ds:uri="b2c58c46-1844-4e06-83a2-fa8c8b6c7df2"/>
    <ds:schemaRef ds:uri="31c51b5d-7f3f-4b21-a77f-e3f635b8e0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F01586-5A6C-4249-8346-836A85878974}">
  <ds:schemaRefs>
    <ds:schemaRef ds:uri="b2c58c46-1844-4e06-83a2-fa8c8b6c7df2"/>
    <ds:schemaRef ds:uri="http://schemas.microsoft.com/office/2006/metadata/properties"/>
    <ds:schemaRef ds:uri="http://www.w3.org/XML/1998/namespace"/>
    <ds:schemaRef ds:uri="http://purl.org/dc/dcmitype/"/>
    <ds:schemaRef ds:uri="http://schemas.microsoft.com/sharepoint/v3"/>
    <ds:schemaRef ds:uri="http://purl.org/dc/terms/"/>
    <ds:schemaRef ds:uri="31c51b5d-7f3f-4b21-a77f-e3f635b8e08e"/>
    <ds:schemaRef ds:uri="http://schemas.microsoft.com/office/infopath/2007/PartnerControls"/>
    <ds:schemaRef ds:uri="http://schemas.microsoft.com/office/2006/documentManagement/types"/>
    <ds:schemaRef ds:uri="http://schemas.openxmlformats.org/package/2006/metadata/core-properties"/>
    <ds:schemaRef ds:uri="5dab4409-e6f9-4681-b40f-dc926b7fe1b6"/>
    <ds:schemaRef ds:uri="http://purl.org/dc/elements/1.1/"/>
  </ds:schemaRefs>
</ds:datastoreItem>
</file>

<file path=customXml/itemProps3.xml><?xml version="1.0" encoding="utf-8"?>
<ds:datastoreItem xmlns:ds="http://schemas.openxmlformats.org/officeDocument/2006/customXml" ds:itemID="{E4C9DDFD-058E-466F-8ECC-54648622016A}">
  <ds:schemaRefs>
    <ds:schemaRef ds:uri="http://schemas.microsoft.com/sharepoint/v3/contenttype/forms"/>
  </ds:schemaRefs>
</ds:datastoreItem>
</file>

<file path=customXml/itemProps4.xml><?xml version="1.0" encoding="utf-8"?>
<ds:datastoreItem xmlns:ds="http://schemas.openxmlformats.org/officeDocument/2006/customXml" ds:itemID="{417DF7B0-9112-4408-B98F-DDBDDAFCE48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Summary</vt:lpstr>
      <vt:lpstr>Funding rates for 2018-19</vt:lpstr>
      <vt:lpstr>CentralSchoolServicesBlock</vt:lpstr>
      <vt:lpstr>LA 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Impact_of_the_Central_School_Services_Block_NFF</dc:title>
  <dc:creator>TAILOR, Dharmee</dc:creator>
  <cp:lastModifiedBy>THAIR, Tim</cp:lastModifiedBy>
  <cp:lastPrinted>2016-11-28T14:38:15Z</cp:lastPrinted>
  <dcterms:created xsi:type="dcterms:W3CDTF">2016-04-21T13:30:54Z</dcterms:created>
  <dcterms:modified xsi:type="dcterms:W3CDTF">2018-07-27T10:47:20Z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0x01010071ABDBD005CD394BA8E9A85BA7B24E2B070027632DEE7F4100488367D18865D0F77B</vt:lpwstr>
  </property>
  <property fmtid="{D5CDD505-2E9C-101B-9397-08002B2CF9AE}" pid="3" name="_dlc_DocIdItemGuid">
    <vt:lpwstr>f135c83c-e6d0-4a95-8b79-0d55744ad165</vt:lpwstr>
  </property>
  <property fmtid="{D5CDD505-2E9C-101B-9397-08002B2CF9AE}" pid="4" name="IWPOrganisationalUnit">
    <vt:lpwstr>4;#DfE|cc08a6d4-dfde-4d0f-bd85-069ebcef80d5</vt:lpwstr>
  </property>
  <property fmtid="{D5CDD505-2E9C-101B-9397-08002B2CF9AE}" pid="5" name="IWPOwner">
    <vt:lpwstr>3;#DfE|a484111e-5b24-4ad9-9778-c536c8c88985</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1;#Official|0884c477-2e62-47ea-b19c-5af6e91124c5</vt:lpwstr>
  </property>
</Properties>
</file>