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P5HQ\RestrictedRasam$\Online Surveys\Parent View\Parent View Management Information\2017_10_31 Release\"/>
    </mc:Choice>
  </mc:AlternateContent>
  <bookViews>
    <workbookView xWindow="120" yWindow="672" windowWidth="19020" windowHeight="7488"/>
  </bookViews>
  <sheets>
    <sheet name="Cover" sheetId="12" r:id="rId1"/>
    <sheet name="Contents and Guidance" sheetId="10" r:id="rId2"/>
    <sheet name="Glossary and Methodology" sheetId="14" r:id="rId3"/>
    <sheet name="Chart 1" sheetId="6" r:id="rId4"/>
    <sheet name="Table 1" sheetId="4" r:id="rId5"/>
    <sheet name="Data" sheetId="5" state="hidden" r:id="rId6"/>
    <sheet name="Key Dates" sheetId="13" state="hidden" r:id="rId7"/>
  </sheets>
  <externalReferences>
    <externalReference r:id="rId8"/>
    <externalReference r:id="rId9"/>
  </externalReferences>
  <definedNames>
    <definedName name="_xlnm._FilterDatabase" localSheetId="5" hidden="1">Data!$A$1:$BH$170</definedName>
    <definedName name="AsAtDate">[1]Dates!$B$6</definedName>
    <definedName name="EduBaseDate">[1]Dates!$B$5</definedName>
    <definedName name="Phase" localSheetId="0">[1]Dates!$B$10:$B$15</definedName>
    <definedName name="Phase">[2]Dates!$B$10:$B$15</definedName>
    <definedName name="_xlnm.Print_Area" localSheetId="3">'Chart 1'!$A$1:$I$48</definedName>
    <definedName name="_xlnm.Print_Area" localSheetId="1">'Contents and Guidance'!$A$1:$B$34</definedName>
    <definedName name="_xlnm.Print_Area" localSheetId="0">Cover!$A$1:$D$29</definedName>
    <definedName name="_xlnm.Print_Area" localSheetId="2">'Glossary and Methodology'!$A$1:$B$35</definedName>
    <definedName name="_xlnm.Print_Area" localSheetId="4">'Table 1'!$A$1:$S$48</definedName>
    <definedName name="PublicationDate">[1]Dates!$B$7</definedName>
  </definedNames>
  <calcPr calcId="152511"/>
</workbook>
</file>

<file path=xl/calcChain.xml><?xml version="1.0" encoding="utf-8"?>
<calcChain xmlns="http://schemas.openxmlformats.org/spreadsheetml/2006/main">
  <c r="B8" i="10" l="1"/>
  <c r="B5" i="14"/>
  <c r="B7" i="10"/>
  <c r="B6" i="10" l="1"/>
  <c r="B6" i="14" l="1"/>
  <c r="B2" i="6" l="1"/>
  <c r="B17" i="10"/>
  <c r="B12" i="10"/>
  <c r="C11" i="12"/>
  <c r="C9" i="12"/>
  <c r="B19" i="12" s="1"/>
  <c r="N5" i="4" l="1"/>
  <c r="K5" i="4"/>
  <c r="H42" i="4" l="1"/>
  <c r="H40" i="4"/>
  <c r="H38" i="4"/>
  <c r="H36" i="4"/>
  <c r="H34" i="4"/>
  <c r="H32" i="4"/>
  <c r="H30" i="4"/>
  <c r="H28" i="4"/>
  <c r="H24" i="4"/>
  <c r="H23" i="4"/>
  <c r="H22" i="4"/>
  <c r="H21" i="4"/>
  <c r="H20" i="4"/>
  <c r="H12" i="4"/>
  <c r="H9" i="4"/>
  <c r="F42" i="4" l="1"/>
  <c r="F40" i="4"/>
  <c r="F38" i="4"/>
  <c r="F36" i="4"/>
  <c r="F34" i="4"/>
  <c r="F32" i="4"/>
  <c r="F30" i="4"/>
  <c r="F28" i="4"/>
  <c r="F24" i="4"/>
  <c r="F23" i="4"/>
  <c r="F22" i="4"/>
  <c r="F21" i="4"/>
  <c r="F20" i="4"/>
  <c r="F13" i="4"/>
  <c r="F12" i="4"/>
  <c r="F10" i="4"/>
  <c r="F9" i="4"/>
  <c r="P23" i="6" l="1"/>
  <c r="M23" i="6"/>
  <c r="N12" i="6"/>
  <c r="O12" i="6"/>
  <c r="P12" i="6"/>
  <c r="Q12" i="6"/>
  <c r="N13" i="6"/>
  <c r="O13" i="6"/>
  <c r="P13" i="6"/>
  <c r="Q13" i="6"/>
  <c r="N14" i="6"/>
  <c r="O14" i="6"/>
  <c r="P14" i="6"/>
  <c r="Q14" i="6"/>
  <c r="N15" i="6"/>
  <c r="O15" i="6"/>
  <c r="P15" i="6"/>
  <c r="Q15" i="6"/>
  <c r="N16" i="6"/>
  <c r="O16" i="6"/>
  <c r="P16" i="6"/>
  <c r="Q16" i="6"/>
  <c r="N17" i="6"/>
  <c r="O17" i="6"/>
  <c r="P17" i="6"/>
  <c r="Q17" i="6"/>
  <c r="N18" i="6"/>
  <c r="O18" i="6"/>
  <c r="P18" i="6"/>
  <c r="Q18" i="6"/>
  <c r="N19" i="6"/>
  <c r="O19" i="6"/>
  <c r="P19" i="6"/>
  <c r="Q19" i="6"/>
  <c r="N20" i="6"/>
  <c r="O20" i="6"/>
  <c r="P20" i="6"/>
  <c r="Q20" i="6"/>
  <c r="N21" i="6"/>
  <c r="O21" i="6"/>
  <c r="P21" i="6"/>
  <c r="Q21" i="6"/>
  <c r="N22" i="6"/>
  <c r="O22" i="6"/>
  <c r="P22" i="6"/>
  <c r="Q22" i="6"/>
  <c r="M13" i="6"/>
  <c r="M14" i="6"/>
  <c r="M15" i="6"/>
  <c r="M16" i="6"/>
  <c r="M17" i="6"/>
  <c r="M18" i="6"/>
  <c r="M19" i="6"/>
  <c r="M20" i="6"/>
  <c r="M21" i="6"/>
  <c r="M22" i="6"/>
  <c r="L8" i="6"/>
  <c r="M12" i="6"/>
  <c r="C9" i="6" l="1"/>
  <c r="G9" i="6"/>
  <c r="F10" i="6"/>
  <c r="E11" i="6"/>
  <c r="D12" i="6"/>
  <c r="C13" i="6"/>
  <c r="G13" i="6"/>
  <c r="F14" i="6"/>
  <c r="E15" i="6"/>
  <c r="D16" i="6"/>
  <c r="C17" i="6"/>
  <c r="G17" i="6"/>
  <c r="F18" i="6"/>
  <c r="D8" i="6"/>
  <c r="C8" i="6"/>
  <c r="C10" i="6"/>
  <c r="G10" i="6"/>
  <c r="F11" i="6"/>
  <c r="E12" i="6"/>
  <c r="D13" i="6"/>
  <c r="C14" i="6"/>
  <c r="G14" i="6"/>
  <c r="F15" i="6"/>
  <c r="E16" i="6"/>
  <c r="D17" i="6"/>
  <c r="C18" i="6"/>
  <c r="G18" i="6"/>
  <c r="E8" i="6"/>
  <c r="D10" i="6"/>
  <c r="C11" i="6"/>
  <c r="G11" i="6"/>
  <c r="F12" i="6"/>
  <c r="E13" i="6"/>
  <c r="D14" i="6"/>
  <c r="C15" i="6"/>
  <c r="G15" i="6"/>
  <c r="F16" i="6"/>
  <c r="E17" i="6"/>
  <c r="D18" i="6"/>
  <c r="C19" i="6"/>
  <c r="F8" i="6"/>
  <c r="E10" i="6"/>
  <c r="D11" i="6"/>
  <c r="C12" i="6"/>
  <c r="G12" i="6"/>
  <c r="F13" i="6"/>
  <c r="E14" i="6"/>
  <c r="D15" i="6"/>
  <c r="C16" i="6"/>
  <c r="G16" i="6"/>
  <c r="F17" i="6"/>
  <c r="E18" i="6"/>
  <c r="F19" i="6"/>
  <c r="G8" i="6"/>
  <c r="D9" i="6"/>
  <c r="E9" i="6"/>
  <c r="F9" i="6"/>
  <c r="C6" i="6"/>
  <c r="O5" i="4"/>
  <c r="O38" i="4" l="1"/>
  <c r="O30" i="4"/>
  <c r="O22" i="4"/>
  <c r="O36" i="4"/>
  <c r="O28" i="4"/>
  <c r="O21" i="4"/>
  <c r="O42" i="4"/>
  <c r="O34" i="4"/>
  <c r="O20" i="4"/>
  <c r="O32" i="4"/>
  <c r="O23" i="4"/>
  <c r="O9" i="4"/>
  <c r="O24" i="4"/>
  <c r="O12" i="4"/>
  <c r="O40" i="4"/>
  <c r="M5" i="4"/>
  <c r="L5" i="4"/>
  <c r="N38" i="4" l="1"/>
  <c r="N30" i="4"/>
  <c r="N23" i="4"/>
  <c r="N12" i="4"/>
  <c r="N36" i="4"/>
  <c r="N28" i="4"/>
  <c r="N9" i="4"/>
  <c r="N34" i="4"/>
  <c r="N22" i="4"/>
  <c r="N42" i="4"/>
  <c r="N21" i="4"/>
  <c r="N40" i="4"/>
  <c r="N32" i="4"/>
  <c r="N24" i="4"/>
  <c r="N20" i="4"/>
  <c r="K38" i="4"/>
  <c r="K30" i="4"/>
  <c r="K22" i="4"/>
  <c r="K9" i="4"/>
  <c r="K36" i="4"/>
  <c r="K28" i="4"/>
  <c r="K21" i="4"/>
  <c r="K34" i="4"/>
  <c r="K20" i="4"/>
  <c r="K40" i="4"/>
  <c r="K12" i="4"/>
  <c r="K42" i="4"/>
  <c r="K24" i="4"/>
  <c r="K32" i="4"/>
  <c r="K23" i="4"/>
  <c r="L38" i="4"/>
  <c r="L30" i="4"/>
  <c r="L21" i="4"/>
  <c r="L12" i="4"/>
  <c r="L36" i="4"/>
  <c r="L28" i="4"/>
  <c r="L24" i="4"/>
  <c r="L20" i="4"/>
  <c r="L9" i="4"/>
  <c r="L34" i="4"/>
  <c r="L40" i="4"/>
  <c r="L42" i="4"/>
  <c r="L23" i="4"/>
  <c r="L32" i="4"/>
  <c r="L22" i="4"/>
  <c r="M38" i="4"/>
  <c r="M30" i="4"/>
  <c r="M24" i="4"/>
  <c r="M20" i="4"/>
  <c r="M36" i="4"/>
  <c r="M28" i="4"/>
  <c r="M23" i="4"/>
  <c r="M34" i="4"/>
  <c r="M22" i="4"/>
  <c r="R22" i="4" s="1"/>
  <c r="M12" i="4"/>
  <c r="M40" i="4"/>
  <c r="M21" i="4"/>
  <c r="M42" i="4"/>
  <c r="M32" i="4"/>
  <c r="M9" i="4"/>
  <c r="R40" i="4" l="1"/>
  <c r="R32" i="4"/>
  <c r="R28" i="4"/>
  <c r="R20" i="4"/>
  <c r="R21" i="4"/>
  <c r="Q28" i="4"/>
  <c r="R12" i="4"/>
  <c r="R42" i="4"/>
  <c r="R38" i="4"/>
  <c r="R34" i="4"/>
  <c r="Q12" i="4"/>
  <c r="R23" i="4"/>
  <c r="R24" i="4"/>
  <c r="Q9" i="4"/>
  <c r="Q20" i="4"/>
  <c r="Q42" i="4"/>
  <c r="Q38" i="4"/>
  <c r="R9" i="4"/>
  <c r="Q32" i="4"/>
  <c r="Q22" i="4"/>
  <c r="Q40" i="4"/>
  <c r="Q30" i="4"/>
  <c r="Q24" i="4"/>
  <c r="R30" i="4"/>
  <c r="R36" i="4"/>
  <c r="Q34" i="4"/>
  <c r="Q36" i="4"/>
  <c r="Q21" i="4"/>
  <c r="Q23" i="4"/>
</calcChain>
</file>

<file path=xl/sharedStrings.xml><?xml version="1.0" encoding="utf-8"?>
<sst xmlns="http://schemas.openxmlformats.org/spreadsheetml/2006/main" count="236" uniqueCount="196">
  <si>
    <t>Q1. My child is happy at this school (%)</t>
  </si>
  <si>
    <t>Q2. My child feels safe at this school (%)</t>
  </si>
  <si>
    <t>Q3. My child makes good progress at this school (%)</t>
  </si>
  <si>
    <t>Q4. My child is well looked after at this school (%)</t>
  </si>
  <si>
    <t>Q5. My child is taught well at this school (%)</t>
  </si>
  <si>
    <t>Q6. My child receives appropriate homework for their age (%)</t>
  </si>
  <si>
    <t>Q7. This school makes sure its pupils are well behaved (%)</t>
  </si>
  <si>
    <t>Q8. This school deals effectively with bullying (%)</t>
  </si>
  <si>
    <t>Q9. This school is well led and managed (%)</t>
  </si>
  <si>
    <t>Q10. This school responds well to any concerns I raise (%)</t>
  </si>
  <si>
    <t>Q11. I receive valuable information from the school about my child's progress (%)</t>
  </si>
  <si>
    <t>Number of submissions</t>
  </si>
  <si>
    <t>Independent schools</t>
  </si>
  <si>
    <t>Maintained schools and academies</t>
  </si>
  <si>
    <t>All data below refers to maintained schools and academies only</t>
  </si>
  <si>
    <t>Phase</t>
  </si>
  <si>
    <t>Nursery</t>
  </si>
  <si>
    <t>Primary</t>
  </si>
  <si>
    <t>Secondary</t>
  </si>
  <si>
    <t>Pupil referral unit</t>
  </si>
  <si>
    <t>Average number of submissions per independent school</t>
  </si>
  <si>
    <t>Average number of submissions per maintained school</t>
  </si>
  <si>
    <t>East Midlands</t>
  </si>
  <si>
    <t>East of England</t>
  </si>
  <si>
    <t>London</t>
  </si>
  <si>
    <t>North West</t>
  </si>
  <si>
    <t>Pupil Referral Unit</t>
  </si>
  <si>
    <t>South East</t>
  </si>
  <si>
    <t>South West</t>
  </si>
  <si>
    <t>Special</t>
  </si>
  <si>
    <t>West Midlands</t>
  </si>
  <si>
    <t>Response rate (%)</t>
  </si>
  <si>
    <t>North East, Yorkshire and Humber</t>
  </si>
  <si>
    <t>Parent View question:</t>
  </si>
  <si>
    <t>Strongly agree</t>
  </si>
  <si>
    <t>Agree</t>
  </si>
  <si>
    <t>Disagree</t>
  </si>
  <si>
    <t>Strongly disagree</t>
  </si>
  <si>
    <t>Don't know</t>
  </si>
  <si>
    <t>Source: Parent View</t>
  </si>
  <si>
    <t>Q1. My child is happy at this school</t>
  </si>
  <si>
    <t>Q2. My child feels safe at this school</t>
  </si>
  <si>
    <t>Q3. My child makes good progress at this school</t>
  </si>
  <si>
    <t>Q4. My child is well looked after at this school</t>
  </si>
  <si>
    <t>Q5. My child is taught well at this school</t>
  </si>
  <si>
    <t>Q6. My child receives appropriate homework for their age</t>
  </si>
  <si>
    <t>Q7. This school makes sure its pupils are well behaved</t>
  </si>
  <si>
    <t>Q8. This school deals effectively with bullying</t>
  </si>
  <si>
    <t>Q9. This school is well led and managed</t>
  </si>
  <si>
    <t>Q10. This school responds well to any concerns I raise</t>
  </si>
  <si>
    <t>Q12. Would you recommend this school to another parent?</t>
  </si>
  <si>
    <t>Parent View benchmarks for schools in England</t>
  </si>
  <si>
    <t>What data does this release cover?</t>
  </si>
  <si>
    <t>How are response rates calculated?</t>
  </si>
  <si>
    <t>Contents and Guidance</t>
  </si>
  <si>
    <t>Positive</t>
  </si>
  <si>
    <t>Negative</t>
  </si>
  <si>
    <t>How can I use this data?</t>
  </si>
  <si>
    <t>What are its limitations?</t>
  </si>
  <si>
    <t>What data is contained in this spreadsheet?</t>
  </si>
  <si>
    <t>Independent School</t>
  </si>
  <si>
    <r>
      <rPr>
        <sz val="8"/>
        <rFont val="Tahoma"/>
        <family val="2"/>
      </rPr>
      <t>For more information about Parent View visit:</t>
    </r>
    <r>
      <rPr>
        <b/>
        <sz val="8"/>
        <rFont val="Tahoma"/>
        <family val="2"/>
      </rPr>
      <t xml:space="preserve"> </t>
    </r>
    <r>
      <rPr>
        <b/>
        <sz val="8"/>
        <color rgb="FF2092B6"/>
        <rFont val="Tahoma"/>
        <family val="2"/>
      </rPr>
      <t xml:space="preserve">
</t>
    </r>
    <r>
      <rPr>
        <b/>
        <u/>
        <sz val="8"/>
        <color rgb="FF2092B6"/>
        <rFont val="Tahoma"/>
        <family val="2"/>
      </rPr>
      <t>http://parentview.ofsted.gov.uk</t>
    </r>
  </si>
  <si>
    <t>Methodology</t>
  </si>
  <si>
    <t>Region</t>
  </si>
  <si>
    <t>What data was used to produce this management information?</t>
  </si>
  <si>
    <t>What other important points are there to note?</t>
  </si>
  <si>
    <t>Table 1 provides an overview of the Parent View results for independent schools and maintained schools and academies within England. The results are broken down by each question and additional information provided includes:</t>
  </si>
  <si>
    <t>Ofsted Region</t>
  </si>
  <si>
    <t>Q12. Would you recommend this school to another parent? (%)</t>
  </si>
  <si>
    <t>Q11. I receive valuable information from the school about my child's progress</t>
  </si>
  <si>
    <r>
      <t>Glossary</t>
    </r>
    <r>
      <rPr>
        <b/>
        <vertAlign val="superscript"/>
        <sz val="12"/>
        <color theme="1"/>
        <rFont val="Tahoma"/>
        <family val="2"/>
      </rPr>
      <t>1</t>
    </r>
  </si>
  <si>
    <t>This table shows the number of submissions received per response.</t>
  </si>
  <si>
    <t>Management information</t>
  </si>
  <si>
    <t>Policy area:</t>
  </si>
  <si>
    <t>Theme:</t>
  </si>
  <si>
    <t>Education, children's services and skills</t>
  </si>
  <si>
    <t>Published on:</t>
  </si>
  <si>
    <t>Coverage:</t>
  </si>
  <si>
    <t>England</t>
  </si>
  <si>
    <t>Period covered:</t>
  </si>
  <si>
    <t>Status:</t>
  </si>
  <si>
    <t>Management Information</t>
  </si>
  <si>
    <t>Statistician:</t>
  </si>
  <si>
    <t>Paul Moore</t>
  </si>
  <si>
    <t>Public enquiries:</t>
  </si>
  <si>
    <t>enquiries@ofsted.gov.uk</t>
  </si>
  <si>
    <t>Press enquiries:</t>
  </si>
  <si>
    <t>pressenquiries@ofsted.gov.uk</t>
  </si>
  <si>
    <t>Link to official statistics release web page:</t>
  </si>
  <si>
    <t>https://www.gov.uk/government/collections/maintained-schools-and-academies-inspections-and-outcomes-official-statistics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</si>
  <si>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</si>
  <si>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</si>
  <si>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</si>
  <si>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</si>
  <si>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</si>
  <si>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</si>
  <si>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</si>
  <si>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 xml:space="preserve">Schools have been grouped according to Ofsted’s phase of education. All-through schools have been categorised as secondary. As a majority of their funding comes from local authorities, non-maintained special schools have been categorised as special and not as an independent school. </t>
  </si>
  <si>
    <t>A Pupil Referral Unit (PRU) is established and maintained by a local authority which is specially organised to provide education for children who are excluded, sick or otherwise unable to attend mainstream school and is not a special or other type of school.</t>
  </si>
  <si>
    <t xml:space="preserve">Schools have been grouped according to Ofsted region. This is similar to the government office region, however the North East and Yorkshire and Humber regions are combined.  </t>
  </si>
  <si>
    <t>Independent schools and maintained schools and academies.</t>
  </si>
  <si>
    <t>Percentage of submissions per response</t>
  </si>
  <si>
    <r>
      <t>Select chart</t>
    </r>
    <r>
      <rPr>
        <b/>
        <vertAlign val="superscript"/>
        <sz val="10"/>
        <color theme="1"/>
        <rFont val="Tahoma"/>
        <family val="2"/>
      </rPr>
      <t>1,2</t>
    </r>
    <r>
      <rPr>
        <b/>
        <sz val="10"/>
        <color theme="1"/>
        <rFont val="Tahoma"/>
        <family val="2"/>
      </rPr>
      <t>:</t>
    </r>
  </si>
  <si>
    <r>
      <rPr>
        <vertAlign val="superscript"/>
        <sz val="9"/>
        <color theme="1"/>
        <rFont val="Tahoma"/>
        <family val="2"/>
      </rPr>
      <t xml:space="preserve">3 </t>
    </r>
    <r>
      <rPr>
        <sz val="8"/>
        <color theme="1"/>
        <rFont val="Tahoma"/>
        <family val="2"/>
      </rPr>
      <t xml:space="preserve">The column </t>
    </r>
    <r>
      <rPr>
        <vertAlign val="superscript"/>
        <sz val="8"/>
        <color theme="1"/>
        <rFont val="Tahoma"/>
        <family val="2"/>
      </rPr>
      <t>'</t>
    </r>
    <r>
      <rPr>
        <sz val="8"/>
        <color theme="1"/>
        <rFont val="Tahoma"/>
        <family val="2"/>
      </rPr>
      <t>Positive' is the combination of those responding with 'Strongly agree' and 'Agree', 'Negative'  is the combination of those responding with 'Strongly disagree' and 'Disagree'</t>
    </r>
  </si>
  <si>
    <r>
      <rPr>
        <vertAlign val="superscript"/>
        <sz val="8"/>
        <color theme="1"/>
        <rFont val="Tahoma"/>
        <family val="2"/>
      </rPr>
      <t>1</t>
    </r>
    <r>
      <rPr>
        <sz val="8"/>
        <color theme="1"/>
        <rFont val="Tahoma"/>
        <family val="2"/>
      </rPr>
      <t xml:space="preserve"> The percentages shown in the chart have been rounded and may not add up to 100.</t>
    </r>
  </si>
  <si>
    <r>
      <rPr>
        <vertAlign val="superscript"/>
        <sz val="9"/>
        <color theme="1"/>
        <rFont val="Tahoma"/>
        <family val="2"/>
      </rPr>
      <t xml:space="preserve">1 </t>
    </r>
    <r>
      <rPr>
        <sz val="8"/>
        <color theme="1"/>
        <rFont val="Tahoma"/>
        <family val="2"/>
      </rPr>
      <t>The percentages shown in the table have been rounded and may not add up to 100.</t>
    </r>
  </si>
  <si>
    <t>Date</t>
  </si>
  <si>
    <t>▪ School capacity has been used when there is a true value of zero or if no information is available regarding the total number of pupils.</t>
  </si>
  <si>
    <t>▪ Response rates are calculated by dividing the total number of submissions received for each category by the total number of pupils recorded as attending the schools  
  within that category. Where pupil numbers of 1 or 2 have been suppressed for a school, 2 has been used as their total within this calculation.</t>
  </si>
  <si>
    <t>▪ Data in the tables and charts are rounded so may not add to 100%.</t>
  </si>
  <si>
    <t>▪ As there is only a small number of independent schools, the Parent View results have not been broken down any further from the overall figure for England.</t>
  </si>
  <si>
    <t>▪ the total number of submissions received and the response rate for each category,</t>
  </si>
  <si>
    <t>▪ the percentage of positive and negative responses received for each question,</t>
  </si>
  <si>
    <t>▪ and for maintained schools and academies, a further break down by phase (Nursery, Primary, Secondary, Special and Pupil referral unit) and region.</t>
  </si>
  <si>
    <r>
      <rPr>
        <sz val="12"/>
        <color rgb="FF2092B9"/>
        <rFont val="Tahoma"/>
        <family val="2"/>
      </rPr>
      <t>�</t>
    </r>
    <r>
      <rPr>
        <sz val="12"/>
        <color theme="1"/>
        <rFont val="Tahoma"/>
        <family val="2"/>
      </rPr>
      <t xml:space="preserve"> You can select the question you want to look at by clicking on the blue drop down box in the top right hand corner. The data will update to reflect your choice.</t>
    </r>
  </si>
  <si>
    <r>
      <t>This data can be used to compare the performance of</t>
    </r>
    <r>
      <rPr>
        <b/>
        <sz val="12"/>
        <color theme="1"/>
        <rFont val="Tahoma"/>
        <family val="2"/>
      </rPr>
      <t xml:space="preserve"> </t>
    </r>
    <r>
      <rPr>
        <sz val="12"/>
        <color theme="1"/>
        <rFont val="Tahoma"/>
        <family val="2"/>
      </rPr>
      <t>individual schools against the performance of those in England or those of the same phase or region. For example:</t>
    </r>
  </si>
  <si>
    <t>▪ The data for independent schools covers those inspected by Ofsted, and not by other inspectorates.</t>
  </si>
  <si>
    <r>
      <rPr>
        <sz val="12"/>
        <color rgb="FF2092B9"/>
        <rFont val="Tahoma"/>
        <family val="2"/>
      </rPr>
      <t xml:space="preserve">� </t>
    </r>
    <r>
      <rPr>
        <sz val="12"/>
        <color theme="1"/>
        <rFont val="Tahoma"/>
        <family val="2"/>
      </rPr>
      <t>The dropdown box below the title, highlighted in blue, can be used to filter the charts to show the results for either independent schools or maintained schools and 
    academies in England.</t>
    </r>
  </si>
  <si>
    <t>▪ In the very small number of cases where neither pieces of information are available, the schools submissions are removed from the calculation. However, their 
  submissions are still included in the total number of submissions received and within the breakdown of responses by question.</t>
  </si>
  <si>
    <t>The date that the Parent View extract starts on</t>
  </si>
  <si>
    <t>The date that the Parent View extract ends on</t>
  </si>
  <si>
    <t>▪ Teachers, leaders and governors can see how their own school performs against other schools nationally.</t>
  </si>
  <si>
    <t>Academies</t>
  </si>
  <si>
    <t xml:space="preserve">Academies are publicly funded independent schools. Academies don’t have to follow the national curriculum and can set their own term times. They still have to follow the same rules on admissions, special educational needs and exclusions as other state schools. Academies get money direct from the government, not the local council. They’re run by an academy trust which employs the staff. Some academies have sponsors such as businesses, universities, other schools, faith groups or voluntary groups. Sponsors are responsible for improving the performance of their schools. </t>
  </si>
  <si>
    <t>Independent schools (also known as ‘private schools’) charge fees to attend instead of being funded by the government. Pupils don’t have to follow the national curriculum. All independent schools must be registered with the government and are inspected regularly.</t>
  </si>
  <si>
    <t>Description</t>
  </si>
  <si>
    <t>Management information publication date</t>
  </si>
  <si>
    <t>This sheet details the number of submissions received for each question by response (Strongly agree, Agree, Disagree, Strongly disagree, Don't know) along with a chart which demonstrates the percentage of responses received per question.</t>
  </si>
  <si>
    <r>
      <rPr>
        <vertAlign val="superscript"/>
        <sz val="12"/>
        <color theme="1"/>
        <rFont val="Tahoma"/>
        <family val="2"/>
      </rPr>
      <t>1.</t>
    </r>
    <r>
      <rPr>
        <sz val="12"/>
        <color theme="1"/>
        <rFont val="Tahoma"/>
        <family val="2"/>
      </rPr>
      <t xml:space="preserve"> Definitions regarding school types were taken from EduBase.</t>
    </r>
  </si>
  <si>
    <t>EduBase data</t>
  </si>
  <si>
    <t xml:space="preserve">▪ Parents and carers can see how their child’s school compares to others nationally, and consider the performance of potential schools their child may attend. </t>
  </si>
  <si>
    <t>▪ The data is representative of the views of parents and carers who filled in the questionnaire, but response rates are low so any conclusions should be made with
   caution.</t>
  </si>
  <si>
    <t>▪ Response rates are estimates based upon pupil numbers because no data is available on the number of parents and carers whose children attend any given school. 
  More detail about this can be found on the Glossary and Methodology tab.</t>
  </si>
  <si>
    <t>▪ Parents and carers can update their views on schools throughout the year. This data set contains each individuals' most recent entry in that period.</t>
  </si>
  <si>
    <r>
      <rPr>
        <vertAlign val="superscript"/>
        <sz val="8"/>
        <color theme="1"/>
        <rFont val="Tahoma"/>
        <family val="2"/>
      </rPr>
      <t>2</t>
    </r>
    <r>
      <rPr>
        <sz val="8"/>
        <color theme="1"/>
        <rFont val="Tahoma"/>
        <family val="2"/>
      </rPr>
      <t xml:space="preserve"> The data is representative of the views of parents and carers who filled in the questionnaire, but response rates are low so any conclusions should be made with caution.</t>
    </r>
  </si>
  <si>
    <t>Group Description</t>
  </si>
  <si>
    <t>Number of Submissions</t>
  </si>
  <si>
    <t>Response Rate (%)</t>
  </si>
  <si>
    <t>Strongly AgreeQ1.</t>
  </si>
  <si>
    <t>AgreeQ1.</t>
  </si>
  <si>
    <t>DisagreeQ1.</t>
  </si>
  <si>
    <t>Strongly DisagreeQ1.</t>
  </si>
  <si>
    <t>Don't KnowQ1.</t>
  </si>
  <si>
    <t>Strongly AgreeQ2.</t>
  </si>
  <si>
    <t>AgreeQ2.</t>
  </si>
  <si>
    <t>DisagreeQ2.</t>
  </si>
  <si>
    <t>Strongly DisagreeQ2.</t>
  </si>
  <si>
    <t>Don't KnowQ2.</t>
  </si>
  <si>
    <t>Strongly AgreeQ3.</t>
  </si>
  <si>
    <t>AgreeQ3.</t>
  </si>
  <si>
    <t>DisagreeQ3.</t>
  </si>
  <si>
    <t>Strongly DisagreeQ3.</t>
  </si>
  <si>
    <t>Don't KnowQ3.</t>
  </si>
  <si>
    <t>Strongly AgreeQ4.</t>
  </si>
  <si>
    <t>AgreeQ4.</t>
  </si>
  <si>
    <t>DisagreeQ4.</t>
  </si>
  <si>
    <t>Strongly DisagreeQ4.</t>
  </si>
  <si>
    <t>Don't KnowQ4.</t>
  </si>
  <si>
    <t>Strongly AgreeQ5.</t>
  </si>
  <si>
    <t>AgreeQ5.</t>
  </si>
  <si>
    <t>DisagreeQ5.</t>
  </si>
  <si>
    <t>Strongly DisagreeQ5.</t>
  </si>
  <si>
    <t>Don't KnowQ5.</t>
  </si>
  <si>
    <t>Strongly AgreeQ6.</t>
  </si>
  <si>
    <t>AgreeQ6.</t>
  </si>
  <si>
    <t>DisagreeQ6.</t>
  </si>
  <si>
    <t>Strongly DisagreeQ6.</t>
  </si>
  <si>
    <t>Don't KnowQ6.</t>
  </si>
  <si>
    <t>Strongly AgreeQ7.</t>
  </si>
  <si>
    <t>AgreeQ7.</t>
  </si>
  <si>
    <t>DisagreeQ7.</t>
  </si>
  <si>
    <t>Strongly DisagreeQ7.</t>
  </si>
  <si>
    <t>Don't KnowQ7.</t>
  </si>
  <si>
    <t>Strongly AgreeQ8.</t>
  </si>
  <si>
    <t>AgreeQ8.</t>
  </si>
  <si>
    <t>DisagreeQ8.</t>
  </si>
  <si>
    <t>Strongly DisagreeQ8.</t>
  </si>
  <si>
    <t>Don't KnowQ8.</t>
  </si>
  <si>
    <t>Strongly AgreeQ9.</t>
  </si>
  <si>
    <t>AgreeQ9.</t>
  </si>
  <si>
    <t>DisagreeQ9.</t>
  </si>
  <si>
    <t>Strongly DisagreeQ9.</t>
  </si>
  <si>
    <t>Don't KnowQ9.</t>
  </si>
  <si>
    <t>Strongly AgreeQ10</t>
  </si>
  <si>
    <t>AgreeQ10</t>
  </si>
  <si>
    <t>DisagreeQ10</t>
  </si>
  <si>
    <t>Strongly DisagreeQ10</t>
  </si>
  <si>
    <t>Don't KnowQ10</t>
  </si>
  <si>
    <t>Strongly AgreeQ11</t>
  </si>
  <si>
    <t>AgreeQ11</t>
  </si>
  <si>
    <t>DisagreeQ11</t>
  </si>
  <si>
    <t>Strongly DisagreeQ11</t>
  </si>
  <si>
    <t>Don't KnowQ11</t>
  </si>
  <si>
    <t>YesQ12</t>
  </si>
  <si>
    <t>NoQ12</t>
  </si>
  <si>
    <r>
      <t xml:space="preserve">Table 1: Submissions made to Parent View, between 5 September 2016 and 4 September 2017, for schools in England, broken down by type of school, phase, region and question </t>
    </r>
    <r>
      <rPr>
        <b/>
        <vertAlign val="superscript"/>
        <sz val="10"/>
        <color indexed="9"/>
        <rFont val="Tahoma"/>
        <family val="2"/>
      </rPr>
      <t>1,2,3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</si>
</sst>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General_)"/>
    <numFmt numFmtId="166" formatCode="_-* #,##0_-;\-* #,##0_-;_-* &quot;-&quot;??_-;_-@_-"/>
    <numFmt numFmtId="167" formatCode="[$-F800]dddd\,\ mmmm\ dd\,\ yyyy"/>
    <numFmt numFmtId="168" formatCode="0.0"/>
  </numFmts>
  <fonts count="58" x14ac:knownFonts="1">
    <font>
      <sz val="11"/>
      <color theme="1"/>
      <name val="Calibri"/>
      <family val="2"/>
      <scheme val="minor"/>
    </font>
    <font>
      <sz val="10"/>
      <color theme="1"/>
      <name val="Tahoma"/>
      <family val="2"/>
    </font>
    <font>
      <sz val="10"/>
      <color theme="1"/>
      <name val="Tahoma"/>
      <family val="2"/>
    </font>
    <font>
      <sz val="10"/>
      <color theme="1"/>
      <name val="Tahoma"/>
      <family val="2"/>
    </font>
    <font>
      <sz val="10"/>
      <color theme="1"/>
      <name val="Tahoma"/>
      <family val="2"/>
    </font>
    <font>
      <sz val="11"/>
      <color theme="1"/>
      <name val="Calibri"/>
      <family val="2"/>
      <scheme val="minor"/>
    </font>
    <font>
      <b/>
      <sz val="8"/>
      <color theme="1" tint="0.249977111117893"/>
      <name val="Tahoma"/>
      <family val="2"/>
    </font>
    <font>
      <sz val="8"/>
      <color theme="1" tint="0.249977111117893"/>
      <name val="Tahoma"/>
      <family val="2"/>
    </font>
    <font>
      <sz val="10"/>
      <color rgb="FF006100"/>
      <name val="Tahoma"/>
      <family val="2"/>
    </font>
    <font>
      <b/>
      <sz val="9"/>
      <color theme="0"/>
      <name val="Tahoma"/>
      <family val="2"/>
    </font>
    <font>
      <sz val="9"/>
      <color theme="1" tint="0.249977111117893"/>
      <name val="Tahoma"/>
      <family val="2"/>
    </font>
    <font>
      <b/>
      <sz val="9"/>
      <color theme="1" tint="0.249977111117893"/>
      <name val="Tahoma"/>
      <family val="2"/>
    </font>
    <font>
      <sz val="9"/>
      <color theme="1"/>
      <name val="Tahoma"/>
      <family val="2"/>
    </font>
    <font>
      <sz val="8"/>
      <color theme="1"/>
      <name val="Tahoma"/>
      <family val="2"/>
    </font>
    <font>
      <b/>
      <sz val="8"/>
      <color theme="1"/>
      <name val="Tahoma"/>
      <family val="2"/>
    </font>
    <font>
      <b/>
      <sz val="9"/>
      <color theme="1"/>
      <name val="Tahoma"/>
      <family val="2"/>
    </font>
    <font>
      <b/>
      <sz val="8"/>
      <color theme="0"/>
      <name val="Tahoma"/>
      <family val="2"/>
    </font>
    <font>
      <b/>
      <sz val="8"/>
      <color rgb="FF2092B6"/>
      <name val="Tahoma"/>
      <family val="2"/>
    </font>
    <font>
      <sz val="10"/>
      <name val="Courier"/>
      <family val="3"/>
    </font>
    <font>
      <sz val="10"/>
      <color theme="1" tint="0.249977111117893"/>
      <name val="Tahoma"/>
      <family val="2"/>
    </font>
    <font>
      <sz val="10"/>
      <color theme="1"/>
      <name val="Tahoma"/>
      <family val="2"/>
    </font>
    <font>
      <sz val="10"/>
      <name val="Tahoma"/>
      <family val="2"/>
    </font>
    <font>
      <u/>
      <sz val="10"/>
      <color indexed="12"/>
      <name val="Tahoma"/>
      <family val="2"/>
    </font>
    <font>
      <sz val="10"/>
      <color indexed="23"/>
      <name val="Tahoma"/>
      <family val="2"/>
    </font>
    <font>
      <sz val="10"/>
      <color indexed="8"/>
      <name val="Tahoma"/>
      <family val="2"/>
    </font>
    <font>
      <sz val="8"/>
      <color theme="0"/>
      <name val="Tahoma"/>
      <family val="2"/>
    </font>
    <font>
      <sz val="8"/>
      <name val="Tahoma"/>
      <family val="2"/>
    </font>
    <font>
      <b/>
      <sz val="8"/>
      <name val="Tahoma"/>
      <family val="2"/>
    </font>
    <font>
      <b/>
      <sz val="10"/>
      <color theme="1"/>
      <name val="Tahoma"/>
      <family val="2"/>
    </font>
    <font>
      <b/>
      <sz val="10"/>
      <name val="Tahoma"/>
      <family val="2"/>
    </font>
    <font>
      <i/>
      <sz val="8"/>
      <name val="Tahoma"/>
      <family val="2"/>
    </font>
    <font>
      <i/>
      <sz val="10"/>
      <color theme="1"/>
      <name val="Tahoma"/>
      <family val="2"/>
    </font>
    <font>
      <sz val="10"/>
      <color theme="0"/>
      <name val="Tahoma"/>
      <family val="2"/>
    </font>
    <font>
      <u/>
      <sz val="11"/>
      <color theme="10"/>
      <name val="Calibri"/>
      <family val="2"/>
      <scheme val="minor"/>
    </font>
    <font>
      <b/>
      <u/>
      <sz val="8"/>
      <color rgb="FF2092B6"/>
      <name val="Tahoma"/>
      <family val="2"/>
    </font>
    <font>
      <b/>
      <sz val="10"/>
      <color theme="0"/>
      <name val="Tahoma"/>
      <family val="2"/>
    </font>
    <font>
      <sz val="8"/>
      <color rgb="FF404040"/>
      <name val="Tahoma"/>
      <family val="2"/>
    </font>
    <font>
      <sz val="11"/>
      <color theme="1"/>
      <name val="Tahoma"/>
      <family val="2"/>
    </font>
    <font>
      <b/>
      <sz val="12"/>
      <color theme="1"/>
      <name val="Tahoma"/>
      <family val="2"/>
    </font>
    <font>
      <sz val="12"/>
      <color theme="1"/>
      <name val="Tahoma"/>
      <family val="2"/>
    </font>
    <font>
      <vertAlign val="superscript"/>
      <sz val="8"/>
      <color theme="1"/>
      <name val="Tahoma"/>
      <family val="2"/>
    </font>
    <font>
      <vertAlign val="superscript"/>
      <sz val="9"/>
      <color theme="1"/>
      <name val="Tahoma"/>
      <family val="2"/>
    </font>
    <font>
      <sz val="9"/>
      <color theme="0"/>
      <name val="Tahoma"/>
      <family val="2"/>
    </font>
    <font>
      <sz val="9"/>
      <name val="Tahoma"/>
      <family val="2"/>
    </font>
    <font>
      <b/>
      <vertAlign val="superscript"/>
      <sz val="12"/>
      <color theme="1"/>
      <name val="Tahoma"/>
      <family val="2"/>
    </font>
    <font>
      <b/>
      <sz val="20"/>
      <color indexed="9"/>
      <name val="Tahoma"/>
      <family val="2"/>
    </font>
    <font>
      <sz val="12"/>
      <name val="Tahoma"/>
      <family val="2"/>
    </font>
    <font>
      <b/>
      <sz val="12"/>
      <name val="Tahoma"/>
      <family val="2"/>
    </font>
    <font>
      <sz val="12"/>
      <color indexed="12"/>
      <name val="Tahoma"/>
      <family val="2"/>
    </font>
    <font>
      <u/>
      <sz val="12"/>
      <color indexed="12"/>
      <name val="Tahoma"/>
      <family val="2"/>
    </font>
    <font>
      <b/>
      <sz val="10"/>
      <color indexed="9"/>
      <name val="Tahoma"/>
      <family val="2"/>
    </font>
    <font>
      <b/>
      <vertAlign val="superscript"/>
      <sz val="10"/>
      <color theme="1"/>
      <name val="Tahoma"/>
      <family val="2"/>
    </font>
    <font>
      <vertAlign val="superscript"/>
      <sz val="12"/>
      <color theme="1"/>
      <name val="Tahoma"/>
      <family val="2"/>
    </font>
    <font>
      <sz val="12"/>
      <color theme="1"/>
      <name val="Calibri"/>
      <family val="2"/>
      <scheme val="minor"/>
    </font>
    <font>
      <u/>
      <sz val="12"/>
      <color theme="10"/>
      <name val="Tahoma"/>
      <family val="2"/>
    </font>
    <font>
      <sz val="12"/>
      <color rgb="FF2092B9"/>
      <name val="Tahoma"/>
      <family val="2"/>
    </font>
    <font>
      <b/>
      <sz val="12"/>
      <color theme="0"/>
      <name val="Tahoma"/>
      <family val="2"/>
    </font>
    <font>
      <b/>
      <vertAlign val="superscript"/>
      <sz val="10"/>
      <color indexed="9"/>
      <name val="Tahoma"/>
      <family val="2"/>
    </font>
  </fonts>
  <fills count="9">
    <fill>
      <patternFill patternType="none"/>
    </fill>
    <fill>
      <patternFill patternType="gray125"/>
    </fill>
    <fill>
      <patternFill patternType="solid">
        <fgColor rgb="FFC6EFCE"/>
      </patternFill>
    </fill>
    <fill>
      <patternFill patternType="solid">
        <fgColor rgb="FFFFFFCC"/>
      </patternFill>
    </fill>
    <fill>
      <patternFill patternType="solid">
        <fgColor indexed="9"/>
        <bgColor indexed="64"/>
      </patternFill>
    </fill>
    <fill>
      <patternFill patternType="solid">
        <fgColor rgb="FF2092B6"/>
        <bgColor indexed="64"/>
      </patternFill>
    </fill>
    <fill>
      <patternFill patternType="solid">
        <fgColor theme="0"/>
        <bgColor indexed="64"/>
      </patternFill>
    </fill>
    <fill>
      <patternFill patternType="solid">
        <fgColor rgb="FF2092B9"/>
        <bgColor indexed="64"/>
      </patternFill>
    </fill>
    <fill>
      <patternFill patternType="solid">
        <fgColor theme="3" tint="0.39997558519241921"/>
        <bgColor indexed="64"/>
      </patternFill>
    </fill>
  </fills>
  <borders count="25">
    <border>
      <left/>
      <right/>
      <top/>
      <bottom/>
      <diagonal/>
    </border>
    <border>
      <left style="thin">
        <color rgb="FFB2B2B2"/>
      </left>
      <right style="thin">
        <color rgb="FFB2B2B2"/>
      </right>
      <top style="thin">
        <color rgb="FFB2B2B2"/>
      </top>
      <bottom style="thin">
        <color rgb="FFB2B2B2"/>
      </bottom>
      <diagonal/>
    </border>
    <border>
      <left/>
      <right/>
      <top style="thin">
        <color rgb="FF2092B6"/>
      </top>
      <bottom style="thin">
        <color rgb="FF2092B6"/>
      </bottom>
      <diagonal/>
    </border>
    <border>
      <left/>
      <right/>
      <top/>
      <bottom style="thin">
        <color rgb="FF2092B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bottom style="thin">
        <color theme="0"/>
      </bottom>
      <diagonal/>
    </border>
    <border>
      <left/>
      <right style="thin">
        <color theme="0"/>
      </right>
      <top/>
      <bottom style="thin">
        <color indexed="64"/>
      </bottom>
      <diagonal/>
    </border>
    <border>
      <left/>
      <right/>
      <top/>
      <bottom style="thin">
        <color indexed="64"/>
      </bottom>
      <diagonal/>
    </border>
    <border>
      <left/>
      <right/>
      <top style="thin">
        <color indexed="64"/>
      </top>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bottom/>
      <diagonal/>
    </border>
    <border>
      <left style="thin">
        <color theme="0"/>
      </left>
      <right style="thin">
        <color theme="0"/>
      </right>
      <top style="thin">
        <color indexed="64"/>
      </top>
      <bottom style="thin">
        <color theme="0"/>
      </bottom>
      <diagonal/>
    </border>
  </borders>
  <cellStyleXfs count="41">
    <xf numFmtId="0" fontId="0" fillId="0" borderId="0"/>
    <xf numFmtId="165" fontId="18" fillId="0" borderId="0"/>
    <xf numFmtId="0" fontId="20" fillId="0" borderId="0"/>
    <xf numFmtId="0" fontId="8" fillId="2"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0"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21" fillId="0" borderId="0"/>
    <xf numFmtId="0" fontId="21" fillId="0" borderId="0"/>
    <xf numFmtId="0" fontId="23" fillId="3" borderId="1" applyNumberFormat="0" applyFont="0" applyAlignment="0" applyProtection="0"/>
    <xf numFmtId="9" fontId="21" fillId="0" borderId="0" applyFont="0" applyFill="0" applyBorder="0" applyAlignment="0" applyProtection="0"/>
    <xf numFmtId="9" fontId="24"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4" fillId="0" borderId="0"/>
    <xf numFmtId="0" fontId="21" fillId="0" borderId="0"/>
    <xf numFmtId="9" fontId="4" fillId="0" borderId="0" applyFont="0" applyFill="0" applyBorder="0" applyAlignment="0" applyProtection="0"/>
    <xf numFmtId="0" fontId="33" fillId="0" borderId="0" applyNumberFormat="0" applyFill="0" applyBorder="0" applyAlignment="0" applyProtection="0"/>
  </cellStyleXfs>
  <cellXfs count="282">
    <xf numFmtId="0" fontId="0" fillId="0" borderId="0" xfId="0"/>
    <xf numFmtId="1" fontId="14" fillId="0" borderId="0" xfId="3" applyNumberFormat="1" applyFont="1" applyFill="1" applyBorder="1" applyAlignment="1" applyProtection="1">
      <alignment horizontal="right" indent="2"/>
      <protection hidden="1"/>
    </xf>
    <xf numFmtId="0" fontId="14" fillId="0" borderId="0" xfId="3" applyFont="1" applyFill="1" applyBorder="1" applyAlignment="1" applyProtection="1">
      <alignment horizontal="right" indent="2"/>
      <protection hidden="1"/>
    </xf>
    <xf numFmtId="0" fontId="16" fillId="5" borderId="0" xfId="3" applyFont="1" applyFill="1" applyBorder="1" applyAlignment="1" applyProtection="1">
      <alignment horizontal="center" vertical="center" wrapText="1"/>
      <protection hidden="1"/>
    </xf>
    <xf numFmtId="0" fontId="6" fillId="0" borderId="0" xfId="3" applyFont="1" applyFill="1" applyBorder="1" applyAlignment="1" applyProtection="1">
      <alignment horizontal="right" indent="2"/>
      <protection hidden="1"/>
    </xf>
    <xf numFmtId="0" fontId="16" fillId="5" borderId="0" xfId="3" applyFont="1" applyFill="1" applyBorder="1" applyAlignment="1" applyProtection="1">
      <alignment horizontal="right" vertical="center" wrapText="1" indent="2"/>
      <protection hidden="1"/>
    </xf>
    <xf numFmtId="3" fontId="6" fillId="4" borderId="0" xfId="2" applyNumberFormat="1" applyFont="1" applyFill="1" applyBorder="1" applyAlignment="1" applyProtection="1">
      <alignment horizontal="right" vertical="center" indent="2"/>
      <protection hidden="1"/>
    </xf>
    <xf numFmtId="3" fontId="6" fillId="4" borderId="0" xfId="2" applyNumberFormat="1" applyFont="1" applyFill="1" applyBorder="1" applyAlignment="1" applyProtection="1">
      <alignment horizontal="right" vertical="center" wrapText="1" indent="2"/>
      <protection hidden="1"/>
    </xf>
    <xf numFmtId="1" fontId="15" fillId="0" borderId="0" xfId="3" applyNumberFormat="1" applyFont="1" applyFill="1" applyBorder="1" applyAlignment="1" applyProtection="1">
      <alignment horizontal="right" indent="2"/>
      <protection hidden="1"/>
    </xf>
    <xf numFmtId="3" fontId="12" fillId="0" borderId="0" xfId="3" applyNumberFormat="1" applyFont="1" applyFill="1" applyBorder="1" applyAlignment="1" applyProtection="1">
      <alignment horizontal="right" vertical="center" indent="2"/>
      <protection hidden="1"/>
    </xf>
    <xf numFmtId="3" fontId="43" fillId="0" borderId="0" xfId="2" applyNumberFormat="1" applyFont="1" applyFill="1" applyBorder="1" applyAlignment="1" applyProtection="1">
      <alignment horizontal="right" indent="2"/>
      <protection hidden="1"/>
    </xf>
    <xf numFmtId="0" fontId="29" fillId="4" borderId="15" xfId="38" applyFont="1" applyFill="1" applyBorder="1" applyProtection="1">
      <protection hidden="1"/>
    </xf>
    <xf numFmtId="0" fontId="21" fillId="4" borderId="15" xfId="38" applyFill="1" applyBorder="1" applyProtection="1">
      <protection hidden="1"/>
    </xf>
    <xf numFmtId="0" fontId="21" fillId="4" borderId="0" xfId="38" applyFill="1" applyProtection="1">
      <protection hidden="1"/>
    </xf>
    <xf numFmtId="0" fontId="4" fillId="0" borderId="0" xfId="37" applyProtection="1">
      <protection hidden="1"/>
    </xf>
    <xf numFmtId="0" fontId="32" fillId="0" borderId="0" xfId="37" applyFont="1" applyFill="1" applyProtection="1">
      <protection hidden="1"/>
    </xf>
    <xf numFmtId="0" fontId="32" fillId="0" borderId="0" xfId="37" applyFont="1" applyProtection="1">
      <protection hidden="1"/>
    </xf>
    <xf numFmtId="0" fontId="21" fillId="0" borderId="0" xfId="37" applyFont="1" applyProtection="1">
      <protection hidden="1"/>
    </xf>
    <xf numFmtId="166" fontId="32" fillId="0" borderId="0" xfId="35" applyNumberFormat="1" applyFont="1" applyFill="1" applyProtection="1">
      <protection hidden="1"/>
    </xf>
    <xf numFmtId="0" fontId="16" fillId="0" borderId="0" xfId="38" applyFont="1" applyFill="1" applyBorder="1" applyAlignment="1" applyProtection="1">
      <alignment vertical="center"/>
      <protection hidden="1"/>
    </xf>
    <xf numFmtId="0" fontId="25" fillId="0" borderId="0" xfId="38" applyFont="1" applyFill="1" applyBorder="1" applyAlignment="1" applyProtection="1">
      <alignment horizontal="center" wrapText="1"/>
      <protection hidden="1"/>
    </xf>
    <xf numFmtId="0" fontId="25" fillId="0" borderId="0" xfId="38" applyFont="1" applyFill="1" applyBorder="1" applyAlignment="1" applyProtection="1">
      <alignment horizontal="center"/>
      <protection hidden="1"/>
    </xf>
    <xf numFmtId="0" fontId="32" fillId="0" borderId="0" xfId="37" applyFont="1" applyBorder="1" applyProtection="1">
      <protection hidden="1"/>
    </xf>
    <xf numFmtId="0" fontId="25" fillId="0" borderId="0" xfId="37" applyFont="1" applyFill="1" applyBorder="1" applyProtection="1">
      <protection hidden="1"/>
    </xf>
    <xf numFmtId="1" fontId="25" fillId="0" borderId="0" xfId="39" applyNumberFormat="1" applyFont="1" applyFill="1" applyBorder="1" applyAlignment="1" applyProtection="1">
      <alignment horizontal="right" vertical="center" indent="1"/>
      <protection hidden="1"/>
    </xf>
    <xf numFmtId="0" fontId="25" fillId="0" borderId="0" xfId="37" applyFont="1" applyFill="1" applyBorder="1" applyAlignment="1" applyProtection="1">
      <alignment horizontal="left"/>
      <protection hidden="1"/>
    </xf>
    <xf numFmtId="0" fontId="13" fillId="0" borderId="0" xfId="2" applyFont="1" applyFill="1" applyBorder="1" applyProtection="1">
      <protection hidden="1"/>
    </xf>
    <xf numFmtId="0" fontId="25" fillId="0" borderId="0" xfId="2" applyFont="1" applyFill="1" applyProtection="1">
      <protection hidden="1"/>
    </xf>
    <xf numFmtId="0" fontId="26" fillId="0" borderId="0" xfId="2" applyFont="1" applyFill="1" applyProtection="1">
      <protection hidden="1"/>
    </xf>
    <xf numFmtId="0" fontId="13" fillId="0" borderId="0" xfId="2" applyFont="1" applyFill="1" applyProtection="1">
      <protection hidden="1"/>
    </xf>
    <xf numFmtId="0" fontId="7" fillId="0" borderId="0" xfId="2" applyFont="1" applyProtection="1">
      <protection hidden="1"/>
    </xf>
    <xf numFmtId="0" fontId="13" fillId="0" borderId="0" xfId="2" applyFont="1" applyBorder="1" applyProtection="1">
      <protection hidden="1"/>
    </xf>
    <xf numFmtId="0" fontId="26" fillId="0" borderId="0" xfId="2" applyFont="1" applyProtection="1">
      <protection hidden="1"/>
    </xf>
    <xf numFmtId="0" fontId="13" fillId="0" borderId="0" xfId="2" applyFont="1" applyProtection="1">
      <protection hidden="1"/>
    </xf>
    <xf numFmtId="3" fontId="17" fillId="0" borderId="0" xfId="2" applyNumberFormat="1" applyFont="1" applyFill="1" applyBorder="1" applyAlignment="1" applyProtection="1">
      <alignment horizontal="left"/>
      <protection hidden="1"/>
    </xf>
    <xf numFmtId="3" fontId="27" fillId="0" borderId="0" xfId="2" applyNumberFormat="1" applyFont="1" applyFill="1" applyBorder="1" applyAlignment="1" applyProtection="1">
      <alignment horizontal="left"/>
      <protection hidden="1"/>
    </xf>
    <xf numFmtId="0" fontId="12" fillId="0" borderId="0" xfId="2" applyFont="1" applyBorder="1" applyProtection="1">
      <protection hidden="1"/>
    </xf>
    <xf numFmtId="0" fontId="42" fillId="0" borderId="0" xfId="2" applyFont="1" applyProtection="1">
      <protection hidden="1"/>
    </xf>
    <xf numFmtId="0" fontId="43" fillId="0" borderId="0" xfId="2" applyFont="1" applyProtection="1">
      <protection hidden="1"/>
    </xf>
    <xf numFmtId="0" fontId="12" fillId="0" borderId="0" xfId="2" applyFont="1" applyProtection="1">
      <protection hidden="1"/>
    </xf>
    <xf numFmtId="3" fontId="25" fillId="0" borderId="0" xfId="2" applyNumberFormat="1" applyFont="1" applyFill="1" applyBorder="1" applyAlignment="1" applyProtection="1">
      <alignment horizontal="left"/>
      <protection hidden="1"/>
    </xf>
    <xf numFmtId="0" fontId="25" fillId="0" borderId="0" xfId="2" applyFont="1" applyProtection="1">
      <protection hidden="1"/>
    </xf>
    <xf numFmtId="0" fontId="14" fillId="0" borderId="0" xfId="2" applyFont="1" applyFill="1" applyProtection="1">
      <protection hidden="1"/>
    </xf>
    <xf numFmtId="0" fontId="0" fillId="0" borderId="0" xfId="0" applyProtection="1"/>
    <xf numFmtId="0" fontId="0" fillId="0" borderId="0" xfId="0" applyAlignment="1" applyProtection="1">
      <alignment horizontal="left" vertical="center" indent="1"/>
    </xf>
    <xf numFmtId="0" fontId="0" fillId="0" borderId="0" xfId="0" applyAlignment="1" applyProtection="1">
      <alignment vertical="center"/>
    </xf>
    <xf numFmtId="0" fontId="28" fillId="0" borderId="0" xfId="37" applyFont="1" applyAlignment="1" applyProtection="1">
      <alignment horizontal="right" indent="2"/>
      <protection hidden="1"/>
    </xf>
    <xf numFmtId="0" fontId="30" fillId="4" borderId="7" xfId="38" applyFont="1" applyFill="1" applyBorder="1" applyProtection="1">
      <protection hidden="1"/>
    </xf>
    <xf numFmtId="0" fontId="29" fillId="4" borderId="7" xfId="25" applyFont="1" applyFill="1" applyBorder="1" applyAlignment="1" applyProtection="1">
      <alignment vertical="center"/>
      <protection hidden="1"/>
    </xf>
    <xf numFmtId="0" fontId="21" fillId="4" borderId="7" xfId="38" applyFill="1" applyBorder="1" applyProtection="1">
      <protection hidden="1"/>
    </xf>
    <xf numFmtId="0" fontId="21" fillId="4" borderId="10" xfId="38" applyFont="1" applyFill="1" applyBorder="1" applyAlignment="1" applyProtection="1">
      <alignment horizontal="center" wrapText="1"/>
      <protection hidden="1"/>
    </xf>
    <xf numFmtId="0" fontId="21" fillId="4" borderId="10" xfId="38" applyFont="1" applyFill="1" applyBorder="1" applyAlignment="1" applyProtection="1">
      <alignment horizontal="center"/>
      <protection hidden="1"/>
    </xf>
    <xf numFmtId="0" fontId="21" fillId="6" borderId="10" xfId="38" applyFont="1" applyFill="1" applyBorder="1" applyAlignment="1" applyProtection="1">
      <alignment horizontal="center" wrapText="1"/>
      <protection hidden="1"/>
    </xf>
    <xf numFmtId="0" fontId="3" fillId="0" borderId="0" xfId="37" applyFont="1" applyBorder="1" applyProtection="1">
      <protection hidden="1"/>
    </xf>
    <xf numFmtId="3" fontId="21" fillId="4" borderId="11" xfId="38" applyNumberFormat="1" applyFont="1" applyFill="1" applyBorder="1" applyAlignment="1" applyProtection="1">
      <alignment horizontal="right" vertical="center" indent="2"/>
      <protection hidden="1"/>
    </xf>
    <xf numFmtId="3" fontId="4" fillId="0" borderId="0" xfId="37" applyNumberFormat="1" applyProtection="1">
      <protection hidden="1"/>
    </xf>
    <xf numFmtId="0" fontId="3" fillId="0" borderId="0" xfId="37" applyFont="1" applyBorder="1" applyAlignment="1" applyProtection="1">
      <alignment horizontal="left"/>
      <protection hidden="1"/>
    </xf>
    <xf numFmtId="0" fontId="3" fillId="0" borderId="12" xfId="37" applyFont="1" applyBorder="1" applyAlignment="1" applyProtection="1">
      <alignment horizontal="left"/>
      <protection hidden="1"/>
    </xf>
    <xf numFmtId="0" fontId="21" fillId="4" borderId="11" xfId="38" applyFill="1" applyBorder="1" applyProtection="1">
      <protection hidden="1"/>
    </xf>
    <xf numFmtId="0" fontId="4" fillId="0" borderId="0" xfId="37" applyBorder="1" applyProtection="1">
      <protection hidden="1"/>
    </xf>
    <xf numFmtId="1" fontId="4" fillId="0" borderId="0" xfId="39" applyNumberFormat="1" applyFont="1" applyBorder="1" applyProtection="1">
      <protection hidden="1"/>
    </xf>
    <xf numFmtId="0" fontId="4" fillId="0" borderId="0" xfId="37" applyBorder="1" applyAlignment="1" applyProtection="1">
      <alignment horizontal="left"/>
      <protection hidden="1"/>
    </xf>
    <xf numFmtId="1" fontId="31" fillId="0" borderId="0" xfId="39" applyNumberFormat="1" applyFont="1" applyBorder="1" applyAlignment="1" applyProtection="1">
      <alignment horizontal="left" indent="9"/>
      <protection hidden="1"/>
    </xf>
    <xf numFmtId="0" fontId="4" fillId="0" borderId="14" xfId="37" applyBorder="1" applyProtection="1">
      <protection hidden="1"/>
    </xf>
    <xf numFmtId="1" fontId="4" fillId="0" borderId="14" xfId="39" applyNumberFormat="1" applyFont="1" applyBorder="1" applyProtection="1">
      <protection hidden="1"/>
    </xf>
    <xf numFmtId="0" fontId="13" fillId="0" borderId="0" xfId="37" applyFont="1" applyBorder="1" applyAlignment="1" applyProtection="1">
      <alignment horizontal="left"/>
      <protection hidden="1"/>
    </xf>
    <xf numFmtId="0" fontId="7" fillId="0" borderId="0" xfId="2" applyFont="1" applyBorder="1" applyProtection="1">
      <protection hidden="1"/>
    </xf>
    <xf numFmtId="164" fontId="7" fillId="0" borderId="0" xfId="2" applyNumberFormat="1" applyFont="1" applyBorder="1" applyProtection="1">
      <protection hidden="1"/>
    </xf>
    <xf numFmtId="0" fontId="7" fillId="0" borderId="0" xfId="2" applyFont="1" applyFill="1" applyBorder="1" applyProtection="1">
      <protection hidden="1"/>
    </xf>
    <xf numFmtId="3" fontId="6" fillId="4" borderId="0" xfId="2" applyNumberFormat="1" applyFont="1" applyFill="1" applyBorder="1" applyAlignment="1" applyProtection="1">
      <alignment horizontal="center" vertical="center"/>
      <protection hidden="1"/>
    </xf>
    <xf numFmtId="0" fontId="10" fillId="0" borderId="0" xfId="2" applyFont="1" applyProtection="1">
      <protection hidden="1"/>
    </xf>
    <xf numFmtId="3" fontId="10" fillId="4" borderId="0" xfId="2" applyNumberFormat="1" applyFont="1" applyFill="1" applyBorder="1" applyAlignment="1" applyProtection="1">
      <alignment vertical="center"/>
      <protection hidden="1"/>
    </xf>
    <xf numFmtId="3" fontId="11" fillId="4" borderId="0" xfId="2" applyNumberFormat="1" applyFont="1" applyFill="1" applyBorder="1" applyAlignment="1" applyProtection="1">
      <alignment horizontal="center" vertical="center"/>
      <protection hidden="1"/>
    </xf>
    <xf numFmtId="0" fontId="10" fillId="0" borderId="0" xfId="2" applyFont="1" applyBorder="1" applyProtection="1">
      <protection hidden="1"/>
    </xf>
    <xf numFmtId="0" fontId="11" fillId="4" borderId="0" xfId="2" applyFont="1" applyFill="1" applyBorder="1" applyAlignment="1" applyProtection="1">
      <alignment horizontal="center" vertical="center" wrapText="1"/>
      <protection hidden="1"/>
    </xf>
    <xf numFmtId="0" fontId="33" fillId="0" borderId="0" xfId="40" applyFill="1" applyBorder="1" applyProtection="1">
      <protection hidden="1"/>
    </xf>
    <xf numFmtId="9" fontId="11" fillId="0" borderId="0" xfId="36" applyFont="1" applyProtection="1">
      <protection hidden="1"/>
    </xf>
    <xf numFmtId="164" fontId="15" fillId="0" borderId="2" xfId="2" applyNumberFormat="1" applyFont="1" applyFill="1" applyBorder="1" applyAlignment="1" applyProtection="1">
      <alignment horizontal="center" vertical="center" wrapText="1"/>
      <protection hidden="1"/>
    </xf>
    <xf numFmtId="0" fontId="14" fillId="4" borderId="0" xfId="2" applyFont="1" applyFill="1" applyBorder="1" applyAlignment="1" applyProtection="1">
      <alignment horizontal="center" vertical="center" wrapText="1"/>
      <protection hidden="1"/>
    </xf>
    <xf numFmtId="3" fontId="14" fillId="4" borderId="0" xfId="2" applyNumberFormat="1" applyFont="1" applyFill="1" applyBorder="1" applyAlignment="1" applyProtection="1">
      <alignment horizontal="center" vertical="center"/>
      <protection hidden="1"/>
    </xf>
    <xf numFmtId="3" fontId="13" fillId="4" borderId="3" xfId="2" applyNumberFormat="1" applyFont="1" applyFill="1" applyBorder="1" applyAlignment="1" applyProtection="1">
      <alignment horizontal="center" vertical="center" wrapText="1"/>
      <protection hidden="1"/>
    </xf>
    <xf numFmtId="3" fontId="13" fillId="4" borderId="3" xfId="2" applyNumberFormat="1" applyFont="1" applyFill="1" applyBorder="1" applyAlignment="1" applyProtection="1">
      <alignment horizontal="center" vertical="center"/>
      <protection hidden="1"/>
    </xf>
    <xf numFmtId="0" fontId="13" fillId="4" borderId="3" xfId="2" applyFont="1" applyFill="1" applyBorder="1" applyAlignment="1" applyProtection="1">
      <alignment horizontal="center" vertical="center" wrapText="1"/>
      <protection hidden="1"/>
    </xf>
    <xf numFmtId="3" fontId="14" fillId="4" borderId="3" xfId="2" applyNumberFormat="1" applyFont="1" applyFill="1" applyBorder="1" applyAlignment="1" applyProtection="1">
      <alignment horizontal="center" vertical="center" wrapText="1"/>
      <protection hidden="1"/>
    </xf>
    <xf numFmtId="0" fontId="14" fillId="4" borderId="3" xfId="2" applyFont="1" applyFill="1" applyBorder="1" applyAlignment="1" applyProtection="1">
      <alignment horizontal="center" vertical="center" wrapText="1"/>
      <protection hidden="1"/>
    </xf>
    <xf numFmtId="164" fontId="14" fillId="0" borderId="0" xfId="3" applyNumberFormat="1" applyFont="1" applyFill="1" applyBorder="1" applyAlignment="1" applyProtection="1">
      <alignment horizontal="right" vertical="center" indent="4"/>
      <protection hidden="1"/>
    </xf>
    <xf numFmtId="0" fontId="7" fillId="4" borderId="0" xfId="2" applyFont="1" applyFill="1" applyBorder="1" applyProtection="1">
      <protection hidden="1"/>
    </xf>
    <xf numFmtId="3" fontId="7" fillId="4" borderId="0" xfId="2" applyNumberFormat="1" applyFont="1" applyFill="1" applyBorder="1" applyAlignment="1" applyProtection="1">
      <alignment horizontal="left"/>
      <protection hidden="1"/>
    </xf>
    <xf numFmtId="164" fontId="6" fillId="4" borderId="0" xfId="2" applyNumberFormat="1" applyFont="1" applyFill="1" applyBorder="1" applyAlignment="1" applyProtection="1">
      <alignment horizontal="center" vertical="center"/>
      <protection hidden="1"/>
    </xf>
    <xf numFmtId="3" fontId="7" fillId="4" borderId="0" xfId="2" applyNumberFormat="1" applyFont="1" applyFill="1" applyBorder="1" applyAlignment="1" applyProtection="1">
      <alignment horizontal="center" vertical="center"/>
      <protection hidden="1"/>
    </xf>
    <xf numFmtId="3" fontId="7" fillId="4" borderId="0" xfId="2" applyNumberFormat="1" applyFont="1" applyFill="1" applyBorder="1" applyAlignment="1" applyProtection="1">
      <alignment horizontal="center" vertical="center" wrapText="1"/>
      <protection hidden="1"/>
    </xf>
    <xf numFmtId="0" fontId="9" fillId="5" borderId="0" xfId="3" applyFont="1" applyFill="1" applyBorder="1" applyAlignment="1" applyProtection="1">
      <alignment vertical="center"/>
      <protection hidden="1"/>
    </xf>
    <xf numFmtId="3" fontId="6" fillId="0" borderId="0" xfId="3" applyNumberFormat="1" applyFont="1" applyFill="1" applyBorder="1" applyAlignment="1" applyProtection="1">
      <alignment horizontal="left"/>
      <protection hidden="1"/>
    </xf>
    <xf numFmtId="3" fontId="7" fillId="0" borderId="0" xfId="3" applyNumberFormat="1" applyFont="1" applyFill="1" applyBorder="1" applyAlignment="1" applyProtection="1">
      <alignment horizontal="center" vertical="center"/>
      <protection hidden="1"/>
    </xf>
    <xf numFmtId="164" fontId="6" fillId="0" borderId="0" xfId="3" applyNumberFormat="1" applyFont="1" applyFill="1" applyBorder="1" applyAlignment="1" applyProtection="1">
      <alignment vertical="center"/>
      <protection hidden="1"/>
    </xf>
    <xf numFmtId="3" fontId="7" fillId="0" borderId="0" xfId="3" applyNumberFormat="1" applyFont="1" applyFill="1" applyBorder="1" applyAlignment="1" applyProtection="1">
      <alignment horizontal="center" vertical="center" wrapText="1"/>
      <protection hidden="1"/>
    </xf>
    <xf numFmtId="0" fontId="7" fillId="0" borderId="0" xfId="3" applyFont="1" applyFill="1" applyBorder="1" applyProtection="1">
      <protection hidden="1"/>
    </xf>
    <xf numFmtId="0" fontId="7" fillId="0" borderId="0" xfId="2" applyFont="1" applyFill="1" applyProtection="1">
      <protection hidden="1"/>
    </xf>
    <xf numFmtId="0" fontId="15" fillId="0" borderId="0" xfId="3" applyFont="1" applyFill="1" applyBorder="1" applyProtection="1">
      <protection hidden="1"/>
    </xf>
    <xf numFmtId="3" fontId="15" fillId="0" borderId="0" xfId="3" applyNumberFormat="1" applyFont="1" applyFill="1" applyBorder="1" applyAlignment="1" applyProtection="1">
      <alignment horizontal="center" vertical="center"/>
      <protection hidden="1"/>
    </xf>
    <xf numFmtId="3" fontId="15" fillId="0" borderId="0" xfId="3" applyNumberFormat="1" applyFont="1" applyFill="1" applyBorder="1" applyAlignment="1" applyProtection="1">
      <alignment horizontal="right" vertical="center" indent="4"/>
      <protection hidden="1"/>
    </xf>
    <xf numFmtId="164" fontId="15" fillId="0" borderId="0" xfId="3" applyNumberFormat="1" applyFont="1" applyFill="1" applyBorder="1" applyAlignment="1" applyProtection="1">
      <alignment horizontal="right" vertical="center" indent="4"/>
      <protection hidden="1"/>
    </xf>
    <xf numFmtId="1" fontId="15" fillId="0" borderId="0" xfId="3" quotePrefix="1" applyNumberFormat="1" applyFont="1" applyFill="1" applyBorder="1" applyAlignment="1" applyProtection="1">
      <alignment horizontal="right" indent="2"/>
      <protection hidden="1"/>
    </xf>
    <xf numFmtId="1" fontId="15" fillId="0" borderId="0" xfId="3" applyNumberFormat="1" applyFont="1" applyFill="1" applyBorder="1" applyProtection="1">
      <protection hidden="1"/>
    </xf>
    <xf numFmtId="0" fontId="15" fillId="0" borderId="0" xfId="2" applyFont="1" applyFill="1" applyBorder="1" applyProtection="1">
      <protection hidden="1"/>
    </xf>
    <xf numFmtId="0" fontId="15" fillId="0" borderId="0" xfId="2" applyFont="1" applyFill="1" applyProtection="1">
      <protection hidden="1"/>
    </xf>
    <xf numFmtId="0" fontId="12" fillId="0" borderId="0" xfId="3" applyFont="1" applyFill="1" applyBorder="1" applyProtection="1">
      <protection hidden="1"/>
    </xf>
    <xf numFmtId="0" fontId="14" fillId="0" borderId="0" xfId="3" applyFont="1" applyFill="1" applyBorder="1" applyProtection="1">
      <protection hidden="1"/>
    </xf>
    <xf numFmtId="3" fontId="14" fillId="0" borderId="0" xfId="3" applyNumberFormat="1" applyFont="1" applyFill="1" applyBorder="1" applyAlignment="1" applyProtection="1">
      <alignment horizontal="center" vertical="center"/>
      <protection hidden="1"/>
    </xf>
    <xf numFmtId="3" fontId="12" fillId="0" borderId="0" xfId="3" applyNumberFormat="1" applyFont="1" applyFill="1" applyBorder="1" applyAlignment="1" applyProtection="1">
      <alignment horizontal="right" vertical="center" indent="4"/>
      <protection hidden="1"/>
    </xf>
    <xf numFmtId="0" fontId="14" fillId="0" borderId="0" xfId="2" applyFont="1" applyFill="1" applyBorder="1" applyProtection="1">
      <protection hidden="1"/>
    </xf>
    <xf numFmtId="0" fontId="7" fillId="0" borderId="0" xfId="2" applyFont="1" applyBorder="1" applyAlignment="1" applyProtection="1">
      <alignment horizontal="right" indent="4"/>
      <protection hidden="1"/>
    </xf>
    <xf numFmtId="164" fontId="7" fillId="0" borderId="0" xfId="2" applyNumberFormat="1" applyFont="1" applyBorder="1" applyAlignment="1" applyProtection="1">
      <alignment horizontal="right" indent="4"/>
      <protection hidden="1"/>
    </xf>
    <xf numFmtId="0" fontId="7" fillId="0" borderId="0" xfId="2" applyFont="1" applyBorder="1" applyAlignment="1" applyProtection="1">
      <alignment horizontal="right" indent="2"/>
      <protection hidden="1"/>
    </xf>
    <xf numFmtId="3" fontId="15" fillId="0" borderId="0" xfId="3" applyNumberFormat="1" applyFont="1" applyFill="1" applyBorder="1" applyAlignment="1" applyProtection="1">
      <alignment vertical="center"/>
      <protection hidden="1"/>
    </xf>
    <xf numFmtId="3" fontId="14" fillId="0" borderId="0" xfId="3" applyNumberFormat="1" applyFont="1" applyFill="1" applyBorder="1" applyAlignment="1" applyProtection="1">
      <alignment vertical="center"/>
      <protection hidden="1"/>
    </xf>
    <xf numFmtId="3" fontId="14" fillId="0" borderId="0" xfId="3" applyNumberFormat="1" applyFont="1" applyFill="1" applyBorder="1" applyAlignment="1" applyProtection="1">
      <alignment horizontal="right" vertical="center" indent="4"/>
      <protection hidden="1"/>
    </xf>
    <xf numFmtId="164" fontId="14" fillId="0" borderId="0" xfId="3" applyNumberFormat="1" applyFont="1" applyFill="1" applyBorder="1" applyAlignment="1" applyProtection="1">
      <alignment horizontal="center" vertical="center"/>
      <protection hidden="1"/>
    </xf>
    <xf numFmtId="0" fontId="6" fillId="0" borderId="0" xfId="3" applyFont="1" applyFill="1" applyBorder="1" applyProtection="1">
      <protection hidden="1"/>
    </xf>
    <xf numFmtId="3" fontId="6" fillId="0" borderId="0" xfId="3" applyNumberFormat="1" applyFont="1" applyFill="1" applyBorder="1" applyAlignment="1" applyProtection="1">
      <alignment horizontal="center" vertical="center"/>
      <protection hidden="1"/>
    </xf>
    <xf numFmtId="3" fontId="6" fillId="0" borderId="0" xfId="3" applyNumberFormat="1" applyFont="1" applyFill="1" applyBorder="1" applyAlignment="1" applyProtection="1">
      <alignment horizontal="right" vertical="center" indent="4"/>
      <protection hidden="1"/>
    </xf>
    <xf numFmtId="164" fontId="6" fillId="0" borderId="0" xfId="3" applyNumberFormat="1" applyFont="1" applyFill="1" applyBorder="1" applyAlignment="1" applyProtection="1">
      <alignment horizontal="center" vertical="center"/>
      <protection hidden="1"/>
    </xf>
    <xf numFmtId="0" fontId="6" fillId="0" borderId="0" xfId="2" applyFont="1" applyFill="1" applyBorder="1" applyProtection="1">
      <protection hidden="1"/>
    </xf>
    <xf numFmtId="0" fontId="6" fillId="0" borderId="0" xfId="2" applyFont="1" applyFill="1" applyProtection="1">
      <protection hidden="1"/>
    </xf>
    <xf numFmtId="0" fontId="9" fillId="5" borderId="0" xfId="3" applyFont="1" applyFill="1" applyBorder="1" applyAlignment="1" applyProtection="1">
      <alignment horizontal="right" vertical="center" indent="4"/>
      <protection hidden="1"/>
    </xf>
    <xf numFmtId="3" fontId="6" fillId="0" borderId="0" xfId="3" applyNumberFormat="1" applyFont="1" applyFill="1" applyBorder="1" applyAlignment="1" applyProtection="1">
      <alignment horizontal="right" indent="4"/>
      <protection hidden="1"/>
    </xf>
    <xf numFmtId="164" fontId="6" fillId="0" borderId="0" xfId="3" applyNumberFormat="1" applyFont="1" applyFill="1" applyBorder="1" applyAlignment="1" applyProtection="1">
      <protection hidden="1"/>
    </xf>
    <xf numFmtId="3" fontId="12" fillId="0" borderId="0" xfId="3" applyNumberFormat="1" applyFont="1" applyFill="1" applyBorder="1" applyAlignment="1" applyProtection="1">
      <alignment horizontal="left"/>
      <protection hidden="1"/>
    </xf>
    <xf numFmtId="3" fontId="12" fillId="0" borderId="0" xfId="3" applyNumberFormat="1" applyFont="1" applyFill="1" applyBorder="1" applyAlignment="1" applyProtection="1">
      <alignment horizontal="center" vertical="center"/>
      <protection hidden="1"/>
    </xf>
    <xf numFmtId="164" fontId="12" fillId="0" borderId="0" xfId="3" applyNumberFormat="1" applyFont="1" applyFill="1" applyBorder="1" applyAlignment="1" applyProtection="1">
      <alignment horizontal="right" vertical="center" indent="4"/>
      <protection hidden="1"/>
    </xf>
    <xf numFmtId="0" fontId="12" fillId="0" borderId="0" xfId="2" applyFont="1" applyFill="1" applyBorder="1" applyProtection="1">
      <protection hidden="1"/>
    </xf>
    <xf numFmtId="0" fontId="12" fillId="0" borderId="0" xfId="2" applyFont="1" applyFill="1" applyProtection="1">
      <protection hidden="1"/>
    </xf>
    <xf numFmtId="0" fontId="43" fillId="0" borderId="0" xfId="2" applyFont="1" applyFill="1" applyProtection="1">
      <protection hidden="1"/>
    </xf>
    <xf numFmtId="3" fontId="6" fillId="4" borderId="0" xfId="2" applyNumberFormat="1" applyFont="1" applyFill="1" applyBorder="1" applyAlignment="1" applyProtection="1">
      <alignment horizontal="left"/>
      <protection hidden="1"/>
    </xf>
    <xf numFmtId="3" fontId="7" fillId="4" borderId="0" xfId="2" applyNumberFormat="1" applyFont="1" applyFill="1" applyBorder="1" applyAlignment="1" applyProtection="1">
      <alignment horizontal="right" vertical="center" indent="4"/>
      <protection hidden="1"/>
    </xf>
    <xf numFmtId="3" fontId="43" fillId="0" borderId="0" xfId="2" applyNumberFormat="1" applyFont="1" applyFill="1" applyBorder="1" applyAlignment="1" applyProtection="1">
      <alignment horizontal="left"/>
      <protection hidden="1"/>
    </xf>
    <xf numFmtId="3" fontId="43" fillId="0" borderId="0" xfId="2" applyNumberFormat="1" applyFont="1" applyFill="1" applyBorder="1" applyAlignment="1" applyProtection="1">
      <alignment horizontal="right" indent="4"/>
      <protection hidden="1"/>
    </xf>
    <xf numFmtId="164" fontId="43" fillId="0" borderId="0" xfId="2" applyNumberFormat="1" applyFont="1" applyFill="1" applyBorder="1" applyAlignment="1" applyProtection="1">
      <alignment horizontal="right" indent="4"/>
      <protection hidden="1"/>
    </xf>
    <xf numFmtId="0" fontId="43" fillId="0" borderId="0" xfId="3" applyFont="1" applyFill="1" applyBorder="1" applyProtection="1">
      <protection hidden="1"/>
    </xf>
    <xf numFmtId="0" fontId="43" fillId="4" borderId="0" xfId="2" applyFont="1" applyFill="1" applyBorder="1" applyAlignment="1" applyProtection="1">
      <alignment horizontal="left"/>
      <protection hidden="1"/>
    </xf>
    <xf numFmtId="0" fontId="43" fillId="4" borderId="0" xfId="2" applyFont="1" applyFill="1" applyBorder="1" applyProtection="1">
      <protection hidden="1"/>
    </xf>
    <xf numFmtId="3" fontId="43" fillId="4" borderId="0" xfId="2" applyNumberFormat="1" applyFont="1" applyFill="1" applyBorder="1" applyAlignment="1" applyProtection="1">
      <alignment horizontal="center" vertical="center"/>
      <protection hidden="1"/>
    </xf>
    <xf numFmtId="0" fontId="43" fillId="0" borderId="0" xfId="2" applyFont="1" applyBorder="1" applyProtection="1">
      <protection hidden="1"/>
    </xf>
    <xf numFmtId="3" fontId="43" fillId="0" borderId="0" xfId="2" applyNumberFormat="1" applyFont="1" applyFill="1" applyBorder="1" applyAlignment="1" applyProtection="1">
      <alignment horizontal="center" vertical="center"/>
      <protection hidden="1"/>
    </xf>
    <xf numFmtId="0" fontId="43" fillId="0" borderId="0" xfId="2" applyFont="1" applyFill="1" applyBorder="1" applyProtection="1">
      <protection hidden="1"/>
    </xf>
    <xf numFmtId="0" fontId="13" fillId="4" borderId="13" xfId="2" applyFont="1" applyFill="1" applyBorder="1" applyAlignment="1" applyProtection="1">
      <alignment horizontal="left"/>
      <protection hidden="1"/>
    </xf>
    <xf numFmtId="0" fontId="13" fillId="4" borderId="13" xfId="2" applyFont="1" applyFill="1" applyBorder="1" applyProtection="1">
      <protection hidden="1"/>
    </xf>
    <xf numFmtId="3" fontId="13" fillId="4" borderId="13" xfId="2" applyNumberFormat="1" applyFont="1" applyFill="1" applyBorder="1" applyAlignment="1" applyProtection="1">
      <alignment horizontal="center" vertical="center"/>
      <protection hidden="1"/>
    </xf>
    <xf numFmtId="3" fontId="13" fillId="4" borderId="13" xfId="2" applyNumberFormat="1" applyFont="1" applyFill="1" applyBorder="1" applyAlignment="1" applyProtection="1">
      <alignment horizontal="right" vertical="center" indent="4"/>
      <protection hidden="1"/>
    </xf>
    <xf numFmtId="3" fontId="13" fillId="4" borderId="13" xfId="2" applyNumberFormat="1" applyFont="1" applyFill="1" applyBorder="1" applyAlignment="1" applyProtection="1">
      <alignment vertical="center"/>
      <protection hidden="1"/>
    </xf>
    <xf numFmtId="4" fontId="13" fillId="4" borderId="13" xfId="2" applyNumberFormat="1" applyFont="1" applyFill="1" applyBorder="1" applyAlignment="1" applyProtection="1">
      <alignment vertical="center"/>
      <protection hidden="1"/>
    </xf>
    <xf numFmtId="3" fontId="43" fillId="0" borderId="13" xfId="2" applyNumberFormat="1" applyFont="1" applyFill="1" applyBorder="1" applyAlignment="1" applyProtection="1">
      <alignment horizontal="right" indent="2"/>
      <protection hidden="1"/>
    </xf>
    <xf numFmtId="0" fontId="13" fillId="4" borderId="13" xfId="2" applyFont="1" applyFill="1" applyBorder="1" applyAlignment="1" applyProtection="1">
      <alignment horizontal="center"/>
      <protection hidden="1"/>
    </xf>
    <xf numFmtId="0" fontId="13" fillId="4" borderId="0" xfId="2" applyFont="1" applyFill="1" applyBorder="1" applyAlignment="1" applyProtection="1">
      <alignment horizontal="left"/>
      <protection hidden="1"/>
    </xf>
    <xf numFmtId="3" fontId="14" fillId="4" borderId="0" xfId="2" applyNumberFormat="1" applyFont="1" applyFill="1" applyBorder="1" applyAlignment="1" applyProtection="1">
      <alignment vertical="center"/>
      <protection hidden="1"/>
    </xf>
    <xf numFmtId="3" fontId="13" fillId="4" borderId="0" xfId="2" applyNumberFormat="1" applyFont="1" applyFill="1" applyBorder="1" applyAlignment="1" applyProtection="1">
      <alignment horizontal="right" vertical="center" indent="4"/>
      <protection hidden="1"/>
    </xf>
    <xf numFmtId="3" fontId="13" fillId="4" borderId="0" xfId="2" applyNumberFormat="1" applyFont="1" applyFill="1" applyBorder="1" applyAlignment="1" applyProtection="1">
      <alignment vertical="center"/>
      <protection hidden="1"/>
    </xf>
    <xf numFmtId="4" fontId="13" fillId="4" borderId="0" xfId="2" applyNumberFormat="1" applyFont="1" applyFill="1" applyBorder="1" applyAlignment="1" applyProtection="1">
      <alignment vertical="center"/>
      <protection hidden="1"/>
    </xf>
    <xf numFmtId="3" fontId="13" fillId="4" borderId="0" xfId="2" applyNumberFormat="1" applyFont="1" applyFill="1" applyBorder="1" applyAlignment="1" applyProtection="1">
      <alignment horizontal="center" vertical="center"/>
      <protection hidden="1"/>
    </xf>
    <xf numFmtId="0" fontId="13" fillId="4" borderId="0" xfId="2" applyFont="1" applyFill="1" applyBorder="1" applyProtection="1">
      <protection hidden="1"/>
    </xf>
    <xf numFmtId="4" fontId="13" fillId="4" borderId="0" xfId="2" applyNumberFormat="1" applyFont="1" applyFill="1" applyBorder="1" applyAlignment="1" applyProtection="1">
      <alignment horizontal="center" vertical="center"/>
      <protection hidden="1"/>
    </xf>
    <xf numFmtId="0" fontId="13" fillId="4" borderId="0" xfId="2" applyFont="1" applyFill="1" applyProtection="1">
      <protection hidden="1"/>
    </xf>
    <xf numFmtId="0" fontId="13" fillId="0" borderId="0" xfId="2" applyFont="1" applyAlignment="1" applyProtection="1">
      <alignment horizontal="right" indent="4"/>
      <protection hidden="1"/>
    </xf>
    <xf numFmtId="4" fontId="13" fillId="0" borderId="0" xfId="2" applyNumberFormat="1" applyFont="1" applyProtection="1">
      <protection hidden="1"/>
    </xf>
    <xf numFmtId="165" fontId="13" fillId="4" borderId="0" xfId="1" applyFont="1" applyFill="1" applyAlignment="1" applyProtection="1">
      <protection hidden="1"/>
    </xf>
    <xf numFmtId="3" fontId="13" fillId="4" borderId="0" xfId="2" applyNumberFormat="1" applyFont="1" applyFill="1" applyAlignment="1" applyProtection="1">
      <alignment horizontal="center" vertical="center"/>
      <protection hidden="1"/>
    </xf>
    <xf numFmtId="3" fontId="13" fillId="4" borderId="0" xfId="2" applyNumberFormat="1" applyFont="1" applyFill="1" applyAlignment="1" applyProtection="1">
      <alignment horizontal="right" vertical="center" indent="4"/>
      <protection hidden="1"/>
    </xf>
    <xf numFmtId="4" fontId="13" fillId="4" borderId="0" xfId="2" applyNumberFormat="1" applyFont="1" applyFill="1" applyAlignment="1" applyProtection="1">
      <alignment horizontal="center" vertical="center"/>
      <protection hidden="1"/>
    </xf>
    <xf numFmtId="165" fontId="12" fillId="4" borderId="0" xfId="1" applyFont="1" applyFill="1" applyAlignment="1" applyProtection="1">
      <protection hidden="1"/>
    </xf>
    <xf numFmtId="0" fontId="12" fillId="4" borderId="0" xfId="2" applyFont="1" applyFill="1" applyProtection="1">
      <protection hidden="1"/>
    </xf>
    <xf numFmtId="3" fontId="12" fillId="4" borderId="0" xfId="2" applyNumberFormat="1" applyFont="1" applyFill="1" applyAlignment="1" applyProtection="1">
      <alignment horizontal="center" vertical="center"/>
      <protection hidden="1"/>
    </xf>
    <xf numFmtId="3" fontId="12" fillId="4" borderId="0" xfId="2" applyNumberFormat="1" applyFont="1" applyFill="1" applyAlignment="1" applyProtection="1">
      <alignment horizontal="right" vertical="center" indent="4"/>
      <protection hidden="1"/>
    </xf>
    <xf numFmtId="4" fontId="12" fillId="4" borderId="0" xfId="2" applyNumberFormat="1" applyFont="1" applyFill="1" applyAlignment="1" applyProtection="1">
      <alignment horizontal="center" vertical="center"/>
      <protection hidden="1"/>
    </xf>
    <xf numFmtId="0" fontId="20" fillId="4" borderId="0" xfId="2" applyFont="1" applyFill="1" applyProtection="1">
      <protection hidden="1"/>
    </xf>
    <xf numFmtId="3" fontId="20" fillId="4" borderId="0" xfId="2" applyNumberFormat="1" applyFont="1" applyFill="1" applyAlignment="1" applyProtection="1">
      <alignment horizontal="center" vertical="center"/>
      <protection hidden="1"/>
    </xf>
    <xf numFmtId="3" fontId="20" fillId="4" borderId="0" xfId="2" applyNumberFormat="1" applyFont="1" applyFill="1" applyAlignment="1" applyProtection="1">
      <alignment horizontal="right" vertical="center" indent="4"/>
      <protection hidden="1"/>
    </xf>
    <xf numFmtId="4" fontId="20" fillId="4" borderId="0" xfId="2" applyNumberFormat="1" applyFont="1" applyFill="1" applyAlignment="1" applyProtection="1">
      <alignment horizontal="center" vertical="center"/>
      <protection hidden="1"/>
    </xf>
    <xf numFmtId="0" fontId="20" fillId="0" borderId="0" xfId="2" applyFont="1" applyFill="1" applyProtection="1">
      <protection hidden="1"/>
    </xf>
    <xf numFmtId="0" fontId="20" fillId="0" borderId="0" xfId="2" applyFont="1" applyBorder="1" applyProtection="1">
      <protection hidden="1"/>
    </xf>
    <xf numFmtId="0" fontId="20" fillId="0" borderId="0" xfId="2" applyFont="1" applyProtection="1">
      <protection hidden="1"/>
    </xf>
    <xf numFmtId="165" fontId="7" fillId="4" borderId="0" xfId="1" applyFont="1" applyFill="1" applyAlignment="1" applyProtection="1">
      <protection hidden="1"/>
    </xf>
    <xf numFmtId="0" fontId="19" fillId="4" borderId="0" xfId="2" applyFont="1" applyFill="1" applyProtection="1">
      <protection hidden="1"/>
    </xf>
    <xf numFmtId="3" fontId="19" fillId="4" borderId="0" xfId="2" applyNumberFormat="1" applyFont="1" applyFill="1" applyAlignment="1" applyProtection="1">
      <alignment horizontal="center" vertical="center"/>
      <protection hidden="1"/>
    </xf>
    <xf numFmtId="4" fontId="19" fillId="4" borderId="0" xfId="2" applyNumberFormat="1" applyFont="1" applyFill="1" applyAlignment="1" applyProtection="1">
      <alignment horizontal="center" vertical="center"/>
      <protection hidden="1"/>
    </xf>
    <xf numFmtId="0" fontId="19" fillId="0" borderId="0" xfId="2" applyFont="1" applyFill="1" applyProtection="1">
      <protection hidden="1"/>
    </xf>
    <xf numFmtId="0" fontId="19" fillId="0" borderId="0" xfId="2" applyFont="1" applyBorder="1" applyProtection="1">
      <protection hidden="1"/>
    </xf>
    <xf numFmtId="0" fontId="19" fillId="0" borderId="0" xfId="2" applyFont="1" applyProtection="1">
      <protection hidden="1"/>
    </xf>
    <xf numFmtId="4" fontId="19" fillId="0" borderId="0" xfId="2" applyNumberFormat="1" applyFont="1" applyProtection="1">
      <protection hidden="1"/>
    </xf>
    <xf numFmtId="0" fontId="56" fillId="5" borderId="0" xfId="3" applyFont="1" applyFill="1" applyBorder="1" applyAlignment="1" applyProtection="1">
      <alignment vertical="center"/>
      <protection hidden="1"/>
    </xf>
    <xf numFmtId="0" fontId="56" fillId="5" borderId="0" xfId="3" quotePrefix="1" applyFont="1" applyFill="1" applyBorder="1" applyAlignment="1" applyProtection="1">
      <alignment vertical="center"/>
      <protection hidden="1"/>
    </xf>
    <xf numFmtId="0" fontId="39" fillId="0" borderId="0" xfId="0" applyFont="1"/>
    <xf numFmtId="14" fontId="39" fillId="0" borderId="0" xfId="0" applyNumberFormat="1" applyFont="1" applyAlignment="1">
      <alignment horizontal="center"/>
    </xf>
    <xf numFmtId="3" fontId="21" fillId="4" borderId="24" xfId="38" applyNumberFormat="1" applyFont="1" applyFill="1" applyBorder="1" applyAlignment="1" applyProtection="1">
      <alignment horizontal="right" vertical="center" indent="2"/>
      <protection hidden="1"/>
    </xf>
    <xf numFmtId="3" fontId="21" fillId="4" borderId="9" xfId="38" applyNumberFormat="1" applyFont="1" applyFill="1" applyBorder="1" applyAlignment="1" applyProtection="1">
      <alignment horizontal="right" vertical="center" indent="2"/>
      <protection hidden="1"/>
    </xf>
    <xf numFmtId="0" fontId="21" fillId="4" borderId="16" xfId="38" applyFill="1" applyBorder="1" applyProtection="1">
      <protection hidden="1"/>
    </xf>
    <xf numFmtId="0" fontId="21" fillId="4" borderId="17" xfId="38" applyFill="1" applyBorder="1" applyProtection="1">
      <protection hidden="1"/>
    </xf>
    <xf numFmtId="0" fontId="21" fillId="4" borderId="18" xfId="38" applyFill="1" applyBorder="1" applyProtection="1">
      <protection hidden="1"/>
    </xf>
    <xf numFmtId="0" fontId="21" fillId="4" borderId="19" xfId="38" applyFill="1" applyBorder="1" applyProtection="1">
      <protection hidden="1"/>
    </xf>
    <xf numFmtId="0" fontId="46" fillId="0" borderId="20" xfId="38" applyFont="1" applyFill="1" applyBorder="1" applyAlignment="1" applyProtection="1">
      <alignment vertical="center" wrapText="1"/>
      <protection hidden="1"/>
    </xf>
    <xf numFmtId="0" fontId="46" fillId="0" borderId="20" xfId="38" applyFont="1" applyBorder="1" applyAlignment="1" applyProtection="1">
      <alignment vertical="center" wrapText="1"/>
      <protection hidden="1"/>
    </xf>
    <xf numFmtId="167" fontId="46" fillId="0" borderId="20" xfId="38" quotePrefix="1" applyNumberFormat="1" applyFont="1" applyFill="1" applyBorder="1" applyAlignment="1" applyProtection="1">
      <alignment horizontal="left" vertical="center" wrapText="1"/>
      <protection hidden="1"/>
    </xf>
    <xf numFmtId="0" fontId="47" fillId="0" borderId="20" xfId="38" applyFont="1" applyBorder="1" applyAlignment="1" applyProtection="1">
      <alignment vertical="center" wrapText="1"/>
      <protection hidden="1"/>
    </xf>
    <xf numFmtId="0" fontId="46" fillId="6" borderId="20" xfId="38" applyFont="1" applyFill="1" applyBorder="1" applyAlignment="1" applyProtection="1">
      <alignment horizontal="left" vertical="center" wrapText="1"/>
      <protection hidden="1"/>
    </xf>
    <xf numFmtId="0" fontId="46" fillId="0" borderId="20" xfId="38" applyFont="1" applyBorder="1" applyAlignment="1" applyProtection="1">
      <alignment horizontal="left" vertical="center" wrapText="1"/>
      <protection hidden="1"/>
    </xf>
    <xf numFmtId="0" fontId="48" fillId="0" borderId="20" xfId="11" applyFont="1" applyBorder="1" applyAlignment="1" applyProtection="1">
      <alignment horizontal="left" vertical="center" wrapText="1"/>
      <protection hidden="1"/>
    </xf>
    <xf numFmtId="0" fontId="46" fillId="0" borderId="20" xfId="38" applyFont="1" applyFill="1" applyBorder="1" applyAlignment="1" applyProtection="1">
      <alignment horizontal="left" vertical="center" wrapText="1"/>
      <protection hidden="1"/>
    </xf>
    <xf numFmtId="0" fontId="48" fillId="0" borderId="20" xfId="11" applyFont="1" applyFill="1" applyBorder="1" applyAlignment="1" applyProtection="1">
      <alignment horizontal="left" vertical="center" wrapText="1"/>
      <protection hidden="1"/>
    </xf>
    <xf numFmtId="0" fontId="21" fillId="6" borderId="16" xfId="38" applyFill="1" applyBorder="1" applyProtection="1">
      <protection hidden="1"/>
    </xf>
    <xf numFmtId="0" fontId="21" fillId="6" borderId="17" xfId="38" applyFill="1" applyBorder="1" applyProtection="1">
      <protection hidden="1"/>
    </xf>
    <xf numFmtId="3" fontId="21" fillId="6" borderId="16" xfId="38" applyNumberFormat="1" applyFill="1" applyBorder="1" applyProtection="1">
      <protection hidden="1"/>
    </xf>
    <xf numFmtId="3" fontId="21" fillId="6" borderId="17" xfId="38" applyNumberFormat="1" applyFill="1" applyBorder="1" applyProtection="1">
      <protection hidden="1"/>
    </xf>
    <xf numFmtId="3" fontId="46" fillId="6" borderId="16" xfId="38" applyNumberFormat="1" applyFont="1" applyFill="1" applyBorder="1" applyProtection="1">
      <protection hidden="1"/>
    </xf>
    <xf numFmtId="3" fontId="46" fillId="6" borderId="17" xfId="38" applyNumberFormat="1" applyFont="1" applyFill="1" applyBorder="1" applyProtection="1">
      <protection hidden="1"/>
    </xf>
    <xf numFmtId="3" fontId="47" fillId="6" borderId="17" xfId="38" applyNumberFormat="1" applyFont="1" applyFill="1" applyBorder="1" applyProtection="1">
      <protection hidden="1"/>
    </xf>
    <xf numFmtId="3" fontId="46" fillId="6" borderId="17" xfId="38" applyNumberFormat="1" applyFont="1" applyFill="1" applyBorder="1" applyAlignment="1" applyProtection="1">
      <alignment wrapText="1"/>
      <protection hidden="1"/>
    </xf>
    <xf numFmtId="3" fontId="46" fillId="6" borderId="16" xfId="38" applyNumberFormat="1" applyFont="1" applyFill="1" applyBorder="1" applyAlignment="1" applyProtection="1">
      <alignment wrapText="1"/>
      <protection hidden="1"/>
    </xf>
    <xf numFmtId="3" fontId="48" fillId="6" borderId="16" xfId="11" applyNumberFormat="1" applyFont="1" applyFill="1" applyBorder="1" applyAlignment="1" applyProtection="1">
      <protection hidden="1"/>
    </xf>
    <xf numFmtId="3" fontId="49" fillId="6" borderId="17" xfId="11" applyNumberFormat="1" applyFont="1" applyFill="1" applyBorder="1" applyAlignment="1" applyProtection="1">
      <protection hidden="1"/>
    </xf>
    <xf numFmtId="3" fontId="21" fillId="6" borderId="18" xfId="38" applyNumberFormat="1" applyFill="1" applyBorder="1" applyProtection="1">
      <protection hidden="1"/>
    </xf>
    <xf numFmtId="3" fontId="21" fillId="6" borderId="19" xfId="38" applyNumberFormat="1" applyFill="1" applyBorder="1" applyProtection="1">
      <protection hidden="1"/>
    </xf>
    <xf numFmtId="0" fontId="0" fillId="0" borderId="0" xfId="0" applyFill="1" applyProtection="1"/>
    <xf numFmtId="0" fontId="38" fillId="0" borderId="13" xfId="0" applyFont="1" applyFill="1" applyBorder="1"/>
    <xf numFmtId="0" fontId="0" fillId="0" borderId="0" xfId="0" applyFill="1"/>
    <xf numFmtId="0" fontId="39" fillId="0" borderId="0" xfId="0" applyFont="1" applyFill="1"/>
    <xf numFmtId="14" fontId="39" fillId="0" borderId="0" xfId="0" applyNumberFormat="1" applyFont="1" applyFill="1" applyAlignment="1">
      <alignment horizontal="center"/>
    </xf>
    <xf numFmtId="3" fontId="46" fillId="0" borderId="16" xfId="38" applyNumberFormat="1" applyFont="1" applyFill="1" applyBorder="1" applyProtection="1">
      <protection hidden="1"/>
    </xf>
    <xf numFmtId="0" fontId="28" fillId="0" borderId="13" xfId="0" applyFont="1" applyBorder="1" applyAlignment="1">
      <alignment wrapText="1"/>
    </xf>
    <xf numFmtId="166" fontId="28" fillId="0" borderId="13" xfId="35" applyNumberFormat="1" applyFont="1" applyBorder="1" applyAlignment="1">
      <alignment wrapText="1"/>
    </xf>
    <xf numFmtId="0" fontId="28" fillId="0" borderId="0" xfId="0" applyFont="1" applyAlignment="1">
      <alignment wrapText="1"/>
    </xf>
    <xf numFmtId="0" fontId="2" fillId="0" borderId="0" xfId="0" applyFont="1"/>
    <xf numFmtId="166" fontId="2" fillId="0" borderId="0" xfId="35" applyNumberFormat="1" applyFont="1"/>
    <xf numFmtId="0" fontId="1" fillId="0" borderId="0" xfId="0" applyFont="1"/>
    <xf numFmtId="166" fontId="1" fillId="0" borderId="0" xfId="35" applyNumberFormat="1" applyFont="1"/>
    <xf numFmtId="168" fontId="1" fillId="0" borderId="0" xfId="0" applyNumberFormat="1" applyFont="1"/>
    <xf numFmtId="1" fontId="1" fillId="0" borderId="0" xfId="0" applyNumberFormat="1" applyFont="1"/>
    <xf numFmtId="0" fontId="45" fillId="8" borderId="20" xfId="38" applyFont="1" applyFill="1" applyBorder="1" applyAlignment="1" applyProtection="1">
      <alignment horizontal="left" vertical="center" wrapText="1"/>
      <protection hidden="1"/>
    </xf>
    <xf numFmtId="0" fontId="30" fillId="4" borderId="23" xfId="38" applyFont="1" applyFill="1" applyBorder="1" applyAlignment="1" applyProtection="1">
      <alignment horizontal="right" wrapText="1"/>
      <protection hidden="1"/>
    </xf>
    <xf numFmtId="0" fontId="30" fillId="4" borderId="0" xfId="38" applyFont="1" applyFill="1" applyBorder="1" applyAlignment="1" applyProtection="1">
      <alignment horizontal="right" wrapText="1"/>
      <protection hidden="1"/>
    </xf>
    <xf numFmtId="0" fontId="28" fillId="0" borderId="0" xfId="37" applyFont="1" applyFill="1" applyAlignment="1" applyProtection="1">
      <alignment horizontal="left" vertical="center" wrapText="1"/>
      <protection hidden="1"/>
    </xf>
    <xf numFmtId="0" fontId="29" fillId="4" borderId="8" xfId="38" applyFont="1" applyFill="1" applyBorder="1" applyAlignment="1" applyProtection="1">
      <alignment horizontal="left" vertical="center"/>
      <protection hidden="1"/>
    </xf>
    <xf numFmtId="0" fontId="29" fillId="4" borderId="9" xfId="38" applyFont="1" applyFill="1" applyBorder="1" applyAlignment="1" applyProtection="1">
      <alignment horizontal="left" vertical="center"/>
      <protection hidden="1"/>
    </xf>
    <xf numFmtId="0" fontId="29" fillId="4" borderId="21" xfId="38" applyFont="1" applyFill="1" applyBorder="1" applyAlignment="1" applyProtection="1">
      <alignment horizontal="center"/>
      <protection hidden="1"/>
    </xf>
    <xf numFmtId="0" fontId="29" fillId="4" borderId="5" xfId="38" applyFont="1" applyFill="1" applyBorder="1" applyAlignment="1" applyProtection="1">
      <alignment horizontal="center"/>
      <protection hidden="1"/>
    </xf>
    <xf numFmtId="0" fontId="29" fillId="4" borderId="22" xfId="38" applyFont="1" applyFill="1" applyBorder="1" applyAlignment="1" applyProtection="1">
      <alignment horizontal="center"/>
      <protection hidden="1"/>
    </xf>
    <xf numFmtId="0" fontId="35" fillId="7" borderId="0" xfId="37" applyFont="1" applyFill="1" applyAlignment="1" applyProtection="1">
      <alignment horizontal="center"/>
      <protection locked="0"/>
    </xf>
    <xf numFmtId="0" fontId="9" fillId="5" borderId="4" xfId="3" applyFont="1" applyFill="1" applyBorder="1" applyAlignment="1" applyProtection="1">
      <alignment horizontal="center" vertical="center" wrapText="1"/>
      <protection locked="0"/>
    </xf>
    <xf numFmtId="0" fontId="9" fillId="5" borderId="5" xfId="3" applyFont="1" applyFill="1" applyBorder="1" applyAlignment="1" applyProtection="1">
      <alignment horizontal="center" vertical="center" wrapText="1"/>
      <protection locked="0"/>
    </xf>
    <xf numFmtId="0" fontId="9" fillId="5" borderId="6" xfId="3" applyFont="1" applyFill="1" applyBorder="1" applyAlignment="1" applyProtection="1">
      <alignment horizontal="center" vertical="center" wrapText="1"/>
      <protection locked="0"/>
    </xf>
    <xf numFmtId="0" fontId="50" fillId="5" borderId="4" xfId="3" applyFont="1" applyFill="1" applyBorder="1" applyAlignment="1" applyProtection="1">
      <alignment horizontal="center" vertical="center" wrapText="1"/>
      <protection hidden="1"/>
    </xf>
    <xf numFmtId="0" fontId="50" fillId="5" borderId="5" xfId="3" applyFont="1" applyFill="1" applyBorder="1" applyAlignment="1" applyProtection="1">
      <alignment horizontal="center" vertical="center" wrapText="1"/>
      <protection hidden="1"/>
    </xf>
    <xf numFmtId="0" fontId="50" fillId="5" borderId="6" xfId="3" applyFont="1" applyFill="1" applyBorder="1" applyAlignment="1" applyProtection="1">
      <alignment horizontal="center" vertical="center" wrapText="1"/>
      <protection hidden="1"/>
    </xf>
    <xf numFmtId="0" fontId="36" fillId="0" borderId="0" xfId="0" applyFont="1" applyAlignment="1" applyProtection="1">
      <alignment horizontal="center" wrapText="1"/>
      <protection hidden="1"/>
    </xf>
    <xf numFmtId="0" fontId="53" fillId="0" borderId="0" xfId="0" applyFont="1" applyAlignment="1" applyProtection="1">
      <alignment wrapText="1"/>
      <protection hidden="1"/>
    </xf>
    <xf numFmtId="0" fontId="38" fillId="0" borderId="13" xfId="0" applyFont="1" applyBorder="1" applyAlignment="1" applyProtection="1">
      <alignment vertical="center"/>
      <protection hidden="1"/>
    </xf>
    <xf numFmtId="0" fontId="38" fillId="0" borderId="0" xfId="0" applyFont="1" applyAlignment="1" applyProtection="1">
      <alignment vertical="center"/>
      <protection hidden="1"/>
    </xf>
    <xf numFmtId="0" fontId="39" fillId="0" borderId="0" xfId="0" applyFont="1" applyFill="1" applyAlignment="1" applyProtection="1">
      <alignment vertical="center"/>
      <protection hidden="1"/>
    </xf>
    <xf numFmtId="0" fontId="39" fillId="0" borderId="0" xfId="0" applyFont="1" applyFill="1" applyAlignment="1" applyProtection="1">
      <alignment horizontal="left" vertical="center" indent="1"/>
      <protection hidden="1"/>
    </xf>
    <xf numFmtId="0" fontId="39" fillId="0" borderId="0" xfId="0" applyFont="1" applyProtection="1">
      <protection hidden="1"/>
    </xf>
    <xf numFmtId="0" fontId="54" fillId="0" borderId="0" xfId="40" quotePrefix="1" applyFont="1" applyFill="1" applyAlignment="1" applyProtection="1">
      <alignment wrapText="1"/>
      <protection hidden="1"/>
    </xf>
    <xf numFmtId="0" fontId="54" fillId="0" borderId="0" xfId="40" quotePrefix="1" applyFont="1" applyAlignment="1" applyProtection="1">
      <alignment wrapText="1"/>
      <protection hidden="1"/>
    </xf>
    <xf numFmtId="0" fontId="39" fillId="0" borderId="0" xfId="0" applyFont="1" applyAlignment="1" applyProtection="1">
      <alignment horizontal="left" vertical="center" wrapText="1"/>
      <protection hidden="1"/>
    </xf>
    <xf numFmtId="0" fontId="39" fillId="0" borderId="0" xfId="0" applyFont="1" applyAlignment="1" applyProtection="1">
      <alignment horizontal="left" vertical="center"/>
      <protection hidden="1"/>
    </xf>
    <xf numFmtId="0" fontId="39" fillId="0" borderId="0" xfId="0" applyFont="1" applyAlignment="1" applyProtection="1">
      <alignment horizontal="left" vertical="center" wrapText="1" indent="1"/>
      <protection hidden="1"/>
    </xf>
    <xf numFmtId="0" fontId="54" fillId="0" borderId="0" xfId="40" applyFont="1" applyAlignment="1" applyProtection="1">
      <alignment vertical="center" wrapText="1"/>
      <protection hidden="1"/>
    </xf>
    <xf numFmtId="0" fontId="39" fillId="0" borderId="0" xfId="0" quotePrefix="1" applyFont="1" applyAlignment="1" applyProtection="1">
      <alignment horizontal="left" vertical="center"/>
      <protection hidden="1"/>
    </xf>
    <xf numFmtId="0" fontId="39" fillId="0" borderId="0" xfId="0" quotePrefix="1" applyFont="1" applyAlignment="1" applyProtection="1">
      <alignment horizontal="left" vertical="center" wrapText="1"/>
      <protection hidden="1"/>
    </xf>
    <xf numFmtId="0" fontId="39" fillId="0" borderId="0" xfId="0" applyFont="1" applyAlignment="1" applyProtection="1">
      <alignment vertical="center" wrapText="1"/>
      <protection hidden="1"/>
    </xf>
    <xf numFmtId="0" fontId="39" fillId="0" borderId="0" xfId="0" quotePrefix="1" applyFont="1" applyAlignment="1" applyProtection="1">
      <alignment horizontal="left" vertical="center" wrapText="1" indent="2"/>
      <protection hidden="1"/>
    </xf>
    <xf numFmtId="0" fontId="39" fillId="0" borderId="0" xfId="0" quotePrefix="1" applyFont="1" applyAlignment="1" applyProtection="1">
      <alignment horizontal="left" vertical="center" indent="2"/>
      <protection hidden="1"/>
    </xf>
    <xf numFmtId="0" fontId="53" fillId="0" borderId="0" xfId="0" applyFont="1" applyProtection="1">
      <protection hidden="1"/>
    </xf>
    <xf numFmtId="0" fontId="39" fillId="0" borderId="0" xfId="0" quotePrefix="1" applyFont="1" applyAlignment="1" applyProtection="1">
      <alignment horizontal="left" vertical="center" wrapText="1" indent="1"/>
      <protection hidden="1"/>
    </xf>
    <xf numFmtId="0" fontId="39" fillId="0" borderId="0" xfId="0" quotePrefix="1" applyFont="1" applyAlignment="1" applyProtection="1">
      <alignment horizontal="left" vertical="center" indent="1"/>
      <protection hidden="1"/>
    </xf>
    <xf numFmtId="0" fontId="0" fillId="0" borderId="0" xfId="0" applyProtection="1">
      <protection hidden="1"/>
    </xf>
    <xf numFmtId="0" fontId="38" fillId="0" borderId="13" xfId="0" applyFont="1" applyBorder="1" applyAlignment="1" applyProtection="1">
      <alignment vertical="center" wrapText="1"/>
      <protection hidden="1"/>
    </xf>
    <xf numFmtId="0" fontId="39" fillId="0" borderId="0" xfId="0" quotePrefix="1" applyFont="1" applyFill="1" applyAlignment="1" applyProtection="1">
      <alignment horizontal="left" vertical="center" wrapText="1"/>
      <protection hidden="1"/>
    </xf>
    <xf numFmtId="0" fontId="37"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38" fillId="0" borderId="0" xfId="0" applyFont="1" applyAlignment="1" applyProtection="1">
      <alignment horizontal="left" vertical="center" wrapText="1"/>
      <protection hidden="1"/>
    </xf>
    <xf numFmtId="0" fontId="39" fillId="0" borderId="0" xfId="0" applyFont="1" applyBorder="1" applyAlignment="1" applyProtection="1">
      <alignment horizontal="left" vertical="top" wrapText="1"/>
      <protection hidden="1"/>
    </xf>
    <xf numFmtId="0" fontId="39" fillId="0" borderId="14" xfId="0" applyFont="1" applyBorder="1" applyAlignment="1" applyProtection="1">
      <alignment horizontal="left" vertical="top" wrapText="1"/>
      <protection hidden="1"/>
    </xf>
    <xf numFmtId="0" fontId="39" fillId="0" borderId="0" xfId="0" quotePrefix="1" applyFont="1" applyAlignment="1" applyProtection="1">
      <alignment wrapText="1"/>
      <protection hidden="1"/>
    </xf>
    <xf numFmtId="0" fontId="0" fillId="0" borderId="0" xfId="0" applyAlignment="1" applyProtection="1">
      <alignment wrapText="1"/>
      <protection hidden="1"/>
    </xf>
  </cellXfs>
  <cellStyles count="41">
    <cellStyle name="Comma" xfId="35" builtinId="3"/>
    <cellStyle name="Comma 2" xfId="4"/>
    <cellStyle name="Comma 3" xfId="5"/>
    <cellStyle name="Comma 4" xfId="6"/>
    <cellStyle name="Comma 4 2" xfId="7"/>
    <cellStyle name="Comma 5" xfId="8"/>
    <cellStyle name="Comma 5 2" xfId="9"/>
    <cellStyle name="Comma 6" xfId="10"/>
    <cellStyle name="Good 2" xfId="3"/>
    <cellStyle name="Hyperlink" xfId="40" builtinId="8"/>
    <cellStyle name="Hyperlink 2" xfId="11"/>
    <cellStyle name="Hyperlink 3" xfId="12"/>
    <cellStyle name="Hyperlink 4" xfId="13"/>
    <cellStyle name="Normal" xfId="0" builtinId="0"/>
    <cellStyle name="Normal 10" xfId="37"/>
    <cellStyle name="Normal 2" xfId="2"/>
    <cellStyle name="Normal 2 2" xfId="14"/>
    <cellStyle name="Normal 2 3" xfId="38"/>
    <cellStyle name="Normal 3" xfId="15"/>
    <cellStyle name="Normal 4" xfId="16"/>
    <cellStyle name="Normal 5" xfId="17"/>
    <cellStyle name="Normal 6" xfId="18"/>
    <cellStyle name="Normal 7" xfId="19"/>
    <cellStyle name="Normal 7 2" xfId="20"/>
    <cellStyle name="Normal 8" xfId="21"/>
    <cellStyle name="Normal 8 2" xfId="22"/>
    <cellStyle name="Normal 8 2 2" xfId="23"/>
    <cellStyle name="Normal 8 3" xfId="24"/>
    <cellStyle name="Normal 9" xfId="25"/>
    <cellStyle name="Normal_Table12" xfId="1"/>
    <cellStyle name="Note 2" xfId="26"/>
    <cellStyle name="Percent" xfId="36" builtinId="5"/>
    <cellStyle name="Percent 2" xfId="27"/>
    <cellStyle name="Percent 3" xfId="28"/>
    <cellStyle name="Percent 4" xfId="29"/>
    <cellStyle name="Percent 5" xfId="30"/>
    <cellStyle name="Percent 5 2" xfId="31"/>
    <cellStyle name="Percent 6" xfId="32"/>
    <cellStyle name="Percent 6 2" xfId="33"/>
    <cellStyle name="Percent 7" xfId="34"/>
    <cellStyle name="Percent 8" xfId="39"/>
  </cellStyles>
  <dxfs count="0"/>
  <tableStyles count="0" defaultTableStyle="TableStyleMedium2" defaultPivotStyle="PivotStyleLight16"/>
  <colors>
    <mruColors>
      <color rgb="FFD13D6A"/>
      <color rgb="FFCC0066"/>
      <color rgb="FF538DD5"/>
      <color rgb="FF2092B9"/>
      <color rgb="FF9933FF"/>
      <color rgb="FFFF33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166033374268582"/>
          <c:y val="2.1377379241476566E-2"/>
          <c:w val="0.72967333670447154"/>
          <c:h val="0.89876120883347177"/>
        </c:manualLayout>
      </c:layout>
      <c:barChart>
        <c:barDir val="bar"/>
        <c:grouping val="percentStacked"/>
        <c:varyColors val="0"/>
        <c:ser>
          <c:idx val="0"/>
          <c:order val="0"/>
          <c:tx>
            <c:strRef>
              <c:f>'Chart 1'!$M$11</c:f>
              <c:strCache>
                <c:ptCount val="1"/>
                <c:pt idx="0">
                  <c:v>Strongly agree</c:v>
                </c:pt>
              </c:strCache>
            </c:strRef>
          </c:tx>
          <c:spPr>
            <a:solidFill>
              <a:srgbClr val="8AB23E"/>
            </a:solidFill>
            <a:ln>
              <a:solidFill>
                <a:schemeClr val="bg1"/>
              </a:solidFill>
            </a:ln>
          </c:spPr>
          <c:invertIfNegative val="0"/>
          <c:dLbls>
            <c:spPr>
              <a:noFill/>
              <a:ln>
                <a:noFill/>
              </a:ln>
              <a:effectLst/>
            </c:spPr>
            <c:txPr>
              <a:bodyPr/>
              <a:lstStyle/>
              <a:p>
                <a:pPr>
                  <a:defRPr sz="800" b="1">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 1'!$L$12:$L$23</c:f>
              <c:strCache>
                <c:ptCount val="12"/>
                <c:pt idx="0">
                  <c:v>Q1. My child is happy at this school</c:v>
                </c:pt>
                <c:pt idx="1">
                  <c:v>Q2. My child feels safe at this school</c:v>
                </c:pt>
                <c:pt idx="2">
                  <c:v>Q3. My child makes good progress at this school</c:v>
                </c:pt>
                <c:pt idx="3">
                  <c:v>Q4. My child is well looked after at this school</c:v>
                </c:pt>
                <c:pt idx="4">
                  <c:v>Q5. My child is taught well at this school</c:v>
                </c:pt>
                <c:pt idx="5">
                  <c:v>Q6. My child receives appropriate homework for their age</c:v>
                </c:pt>
                <c:pt idx="6">
                  <c:v>Q7. This school makes sure its pupils are well behaved</c:v>
                </c:pt>
                <c:pt idx="7">
                  <c:v>Q8. This school deals effectively with bullying</c:v>
                </c:pt>
                <c:pt idx="8">
                  <c:v>Q9. This school is well led and managed</c:v>
                </c:pt>
                <c:pt idx="9">
                  <c:v>Q10. This school responds well to any concerns I raise</c:v>
                </c:pt>
                <c:pt idx="10">
                  <c:v>Q11. I receive valuable information from the school about my child's progress</c:v>
                </c:pt>
                <c:pt idx="11">
                  <c:v>Q12. Would you recommend this school to another parent?</c:v>
                </c:pt>
              </c:strCache>
            </c:strRef>
          </c:cat>
          <c:val>
            <c:numRef>
              <c:f>'Chart 1'!$M$12:$M$23</c:f>
              <c:numCache>
                <c:formatCode>0</c:formatCode>
                <c:ptCount val="12"/>
                <c:pt idx="0">
                  <c:v>63.042357553321899</c:v>
                </c:pt>
                <c:pt idx="1">
                  <c:v>64.199522920495497</c:v>
                </c:pt>
                <c:pt idx="2">
                  <c:v>51.274687699329199</c:v>
                </c:pt>
                <c:pt idx="3">
                  <c:v>58.206029609220003</c:v>
                </c:pt>
                <c:pt idx="4">
                  <c:v>51.213814917617903</c:v>
                </c:pt>
                <c:pt idx="5">
                  <c:v>39.4758533111589</c:v>
                </c:pt>
                <c:pt idx="6">
                  <c:v>49.260060756278797</c:v>
                </c:pt>
                <c:pt idx="7">
                  <c:v>37.173464127291098</c:v>
                </c:pt>
                <c:pt idx="8">
                  <c:v>52.283311828833902</c:v>
                </c:pt>
                <c:pt idx="9">
                  <c:v>49.0943353362129</c:v>
                </c:pt>
                <c:pt idx="10">
                  <c:v>46.405738934405903</c:v>
                </c:pt>
                <c:pt idx="11">
                  <c:v>86.819732101509004</c:v>
                </c:pt>
              </c:numCache>
            </c:numRef>
          </c:val>
        </c:ser>
        <c:ser>
          <c:idx val="1"/>
          <c:order val="1"/>
          <c:tx>
            <c:strRef>
              <c:f>'Chart 1'!$N$11</c:f>
              <c:strCache>
                <c:ptCount val="1"/>
                <c:pt idx="0">
                  <c:v>Agree</c:v>
                </c:pt>
              </c:strCache>
            </c:strRef>
          </c:tx>
          <c:spPr>
            <a:solidFill>
              <a:srgbClr val="2092B6"/>
            </a:solidFill>
            <a:ln>
              <a:solidFill>
                <a:schemeClr val="bg1"/>
              </a:solidFill>
            </a:ln>
          </c:spPr>
          <c:invertIfNegative val="0"/>
          <c:dLbls>
            <c:spPr>
              <a:noFill/>
              <a:ln>
                <a:noFill/>
              </a:ln>
              <a:effectLst/>
            </c:spPr>
            <c:txPr>
              <a:bodyPr/>
              <a:lstStyle/>
              <a:p>
                <a:pPr>
                  <a:defRPr sz="800" b="1">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 1'!$L$12:$L$23</c:f>
              <c:strCache>
                <c:ptCount val="12"/>
                <c:pt idx="0">
                  <c:v>Q1. My child is happy at this school</c:v>
                </c:pt>
                <c:pt idx="1">
                  <c:v>Q2. My child feels safe at this school</c:v>
                </c:pt>
                <c:pt idx="2">
                  <c:v>Q3. My child makes good progress at this school</c:v>
                </c:pt>
                <c:pt idx="3">
                  <c:v>Q4. My child is well looked after at this school</c:v>
                </c:pt>
                <c:pt idx="4">
                  <c:v>Q5. My child is taught well at this school</c:v>
                </c:pt>
                <c:pt idx="5">
                  <c:v>Q6. My child receives appropriate homework for their age</c:v>
                </c:pt>
                <c:pt idx="6">
                  <c:v>Q7. This school makes sure its pupils are well behaved</c:v>
                </c:pt>
                <c:pt idx="7">
                  <c:v>Q8. This school deals effectively with bullying</c:v>
                </c:pt>
                <c:pt idx="8">
                  <c:v>Q9. This school is well led and managed</c:v>
                </c:pt>
                <c:pt idx="9">
                  <c:v>Q10. This school responds well to any concerns I raise</c:v>
                </c:pt>
                <c:pt idx="10">
                  <c:v>Q11. I receive valuable information from the school about my child's progress</c:v>
                </c:pt>
                <c:pt idx="11">
                  <c:v>Q12. Would you recommend this school to another parent?</c:v>
                </c:pt>
              </c:strCache>
            </c:strRef>
          </c:cat>
          <c:val>
            <c:numRef>
              <c:f>'Chart 1'!$N$12:$N$23</c:f>
              <c:numCache>
                <c:formatCode>0</c:formatCode>
                <c:ptCount val="12"/>
                <c:pt idx="0">
                  <c:v>29.1918482898826</c:v>
                </c:pt>
                <c:pt idx="1">
                  <c:v>29.1242765896097</c:v>
                </c:pt>
                <c:pt idx="2">
                  <c:v>36.8408482578443</c:v>
                </c:pt>
                <c:pt idx="3">
                  <c:v>32.431503557708297</c:v>
                </c:pt>
                <c:pt idx="4">
                  <c:v>36.959681247979397</c:v>
                </c:pt>
                <c:pt idx="5">
                  <c:v>43.493748161438099</c:v>
                </c:pt>
                <c:pt idx="6">
                  <c:v>36.706869886613497</c:v>
                </c:pt>
                <c:pt idx="7">
                  <c:v>29.838730817064199</c:v>
                </c:pt>
                <c:pt idx="8">
                  <c:v>30.725900640474901</c:v>
                </c:pt>
                <c:pt idx="9">
                  <c:v>31.334045942930999</c:v>
                </c:pt>
                <c:pt idx="10">
                  <c:v>37.848889872691402</c:v>
                </c:pt>
              </c:numCache>
            </c:numRef>
          </c:val>
        </c:ser>
        <c:ser>
          <c:idx val="2"/>
          <c:order val="2"/>
          <c:tx>
            <c:strRef>
              <c:f>'Chart 1'!$O$11</c:f>
              <c:strCache>
                <c:ptCount val="1"/>
                <c:pt idx="0">
                  <c:v>Disagree</c:v>
                </c:pt>
              </c:strCache>
            </c:strRef>
          </c:tx>
          <c:spPr>
            <a:solidFill>
              <a:srgbClr val="9B5BA5"/>
            </a:solidFill>
            <a:ln>
              <a:solidFill>
                <a:schemeClr val="bg1"/>
              </a:solidFill>
            </a:ln>
          </c:spPr>
          <c:invertIfNegative val="0"/>
          <c:dLbls>
            <c:spPr>
              <a:noFill/>
              <a:ln>
                <a:noFill/>
              </a:ln>
              <a:effectLst/>
            </c:spPr>
            <c:txPr>
              <a:bodyPr/>
              <a:lstStyle/>
              <a:p>
                <a:pPr algn="ctr">
                  <a:defRPr lang="en-GB" sz="800" b="1" i="0" u="none" strike="noStrike" kern="1200" baseline="0">
                    <a:solidFill>
                      <a:sysClr val="window" lastClr="FFFFFF"/>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 1'!$L$12:$L$23</c:f>
              <c:strCache>
                <c:ptCount val="12"/>
                <c:pt idx="0">
                  <c:v>Q1. My child is happy at this school</c:v>
                </c:pt>
                <c:pt idx="1">
                  <c:v>Q2. My child feels safe at this school</c:v>
                </c:pt>
                <c:pt idx="2">
                  <c:v>Q3. My child makes good progress at this school</c:v>
                </c:pt>
                <c:pt idx="3">
                  <c:v>Q4. My child is well looked after at this school</c:v>
                </c:pt>
                <c:pt idx="4">
                  <c:v>Q5. My child is taught well at this school</c:v>
                </c:pt>
                <c:pt idx="5">
                  <c:v>Q6. My child receives appropriate homework for their age</c:v>
                </c:pt>
                <c:pt idx="6">
                  <c:v>Q7. This school makes sure its pupils are well behaved</c:v>
                </c:pt>
                <c:pt idx="7">
                  <c:v>Q8. This school deals effectively with bullying</c:v>
                </c:pt>
                <c:pt idx="8">
                  <c:v>Q9. This school is well led and managed</c:v>
                </c:pt>
                <c:pt idx="9">
                  <c:v>Q10. This school responds well to any concerns I raise</c:v>
                </c:pt>
                <c:pt idx="10">
                  <c:v>Q11. I receive valuable information from the school about my child's progress</c:v>
                </c:pt>
                <c:pt idx="11">
                  <c:v>Q12. Would you recommend this school to another parent?</c:v>
                </c:pt>
              </c:strCache>
            </c:strRef>
          </c:cat>
          <c:val>
            <c:numRef>
              <c:f>'Chart 1'!$O$12:$O$23</c:f>
              <c:numCache>
                <c:formatCode>0</c:formatCode>
                <c:ptCount val="12"/>
                <c:pt idx="0">
                  <c:v>4.3877916578076004</c:v>
                </c:pt>
                <c:pt idx="1">
                  <c:v>3.5635334174095998</c:v>
                </c:pt>
                <c:pt idx="2">
                  <c:v>6.9502736362604001</c:v>
                </c:pt>
                <c:pt idx="3">
                  <c:v>5.3134074486148997</c:v>
                </c:pt>
                <c:pt idx="4">
                  <c:v>6.4892132848293</c:v>
                </c:pt>
                <c:pt idx="5">
                  <c:v>10.0935227282657</c:v>
                </c:pt>
                <c:pt idx="6">
                  <c:v>7.0193016231770997</c:v>
                </c:pt>
                <c:pt idx="7">
                  <c:v>6.5180477603767999</c:v>
                </c:pt>
                <c:pt idx="8">
                  <c:v>6.8896921118777996</c:v>
                </c:pt>
                <c:pt idx="9">
                  <c:v>8.3899586123336007</c:v>
                </c:pt>
                <c:pt idx="10">
                  <c:v>10.2333262460717</c:v>
                </c:pt>
              </c:numCache>
            </c:numRef>
          </c:val>
        </c:ser>
        <c:ser>
          <c:idx val="3"/>
          <c:order val="3"/>
          <c:tx>
            <c:strRef>
              <c:f>'Chart 1'!$P$11</c:f>
              <c:strCache>
                <c:ptCount val="1"/>
                <c:pt idx="0">
                  <c:v>Strongly disagree</c:v>
                </c:pt>
              </c:strCache>
            </c:strRef>
          </c:tx>
          <c:spPr>
            <a:solidFill>
              <a:srgbClr val="B5121B"/>
            </a:solidFill>
            <a:ln>
              <a:solidFill>
                <a:schemeClr val="bg1"/>
              </a:solidFill>
            </a:ln>
          </c:spPr>
          <c:invertIfNegative val="0"/>
          <c:dLbls>
            <c:spPr>
              <a:noFill/>
              <a:ln>
                <a:noFill/>
              </a:ln>
              <a:effectLst/>
            </c:spPr>
            <c:txPr>
              <a:bodyPr/>
              <a:lstStyle/>
              <a:p>
                <a:pPr algn="ctr">
                  <a:defRPr lang="en-GB" sz="800" b="1" i="0" u="none" strike="noStrike" kern="1200" baseline="0">
                    <a:solidFill>
                      <a:sysClr val="window" lastClr="FFFFFF"/>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 1'!$L$12:$L$23</c:f>
              <c:strCache>
                <c:ptCount val="12"/>
                <c:pt idx="0">
                  <c:v>Q1. My child is happy at this school</c:v>
                </c:pt>
                <c:pt idx="1">
                  <c:v>Q2. My child feels safe at this school</c:v>
                </c:pt>
                <c:pt idx="2">
                  <c:v>Q3. My child makes good progress at this school</c:v>
                </c:pt>
                <c:pt idx="3">
                  <c:v>Q4. My child is well looked after at this school</c:v>
                </c:pt>
                <c:pt idx="4">
                  <c:v>Q5. My child is taught well at this school</c:v>
                </c:pt>
                <c:pt idx="5">
                  <c:v>Q6. My child receives appropriate homework for their age</c:v>
                </c:pt>
                <c:pt idx="6">
                  <c:v>Q7. This school makes sure its pupils are well behaved</c:v>
                </c:pt>
                <c:pt idx="7">
                  <c:v>Q8. This school deals effectively with bullying</c:v>
                </c:pt>
                <c:pt idx="8">
                  <c:v>Q9. This school is well led and managed</c:v>
                </c:pt>
                <c:pt idx="9">
                  <c:v>Q10. This school responds well to any concerns I raise</c:v>
                </c:pt>
                <c:pt idx="10">
                  <c:v>Q11. I receive valuable information from the school about my child's progress</c:v>
                </c:pt>
                <c:pt idx="11">
                  <c:v>Q12. Would you recommend this school to another parent?</c:v>
                </c:pt>
              </c:strCache>
            </c:strRef>
          </c:cat>
          <c:val>
            <c:numRef>
              <c:f>'Chart 1'!$P$12:$P$23</c:f>
              <c:numCache>
                <c:formatCode>0</c:formatCode>
                <c:ptCount val="12"/>
                <c:pt idx="0">
                  <c:v>2.8851950987217001</c:v>
                </c:pt>
                <c:pt idx="1">
                  <c:v>2.2834574574983</c:v>
                </c:pt>
                <c:pt idx="2">
                  <c:v>3.2006267857715001</c:v>
                </c:pt>
                <c:pt idx="3">
                  <c:v>2.7078193855052999</c:v>
                </c:pt>
                <c:pt idx="4">
                  <c:v>2.8694672029685</c:v>
                </c:pt>
                <c:pt idx="5">
                  <c:v>3.9281875930202999</c:v>
                </c:pt>
                <c:pt idx="6">
                  <c:v>4.2188624071253003</c:v>
                </c:pt>
                <c:pt idx="7">
                  <c:v>5.6154412985417004</c:v>
                </c:pt>
                <c:pt idx="8">
                  <c:v>6.1906745228476998</c:v>
                </c:pt>
                <c:pt idx="9">
                  <c:v>6.0310655066857999</c:v>
                </c:pt>
                <c:pt idx="10">
                  <c:v>4.2246875537006003</c:v>
                </c:pt>
                <c:pt idx="11">
                  <c:v>13.180267898491</c:v>
                </c:pt>
              </c:numCache>
            </c:numRef>
          </c:val>
        </c:ser>
        <c:ser>
          <c:idx val="4"/>
          <c:order val="4"/>
          <c:tx>
            <c:strRef>
              <c:f>'Chart 1'!$Q$11</c:f>
              <c:strCache>
                <c:ptCount val="1"/>
                <c:pt idx="0">
                  <c:v>Don't know</c:v>
                </c:pt>
              </c:strCache>
            </c:strRef>
          </c:tx>
          <c:spPr>
            <a:solidFill>
              <a:srgbClr val="999292"/>
            </a:solidFill>
            <a:ln>
              <a:solidFill>
                <a:schemeClr val="bg1"/>
              </a:solidFill>
            </a:ln>
          </c:spPr>
          <c:invertIfNegative val="0"/>
          <c:dLbls>
            <c:spPr>
              <a:noFill/>
              <a:ln>
                <a:noFill/>
              </a:ln>
              <a:effectLst/>
            </c:spPr>
            <c:txPr>
              <a:bodyPr/>
              <a:lstStyle/>
              <a:p>
                <a:pPr algn="ctr">
                  <a:defRPr lang="en-GB" sz="800" b="1" i="0" u="none" strike="noStrike" kern="1200" baseline="0">
                    <a:solidFill>
                      <a:sysClr val="window" lastClr="FFFFFF"/>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 1'!$L$12:$L$23</c:f>
              <c:strCache>
                <c:ptCount val="12"/>
                <c:pt idx="0">
                  <c:v>Q1. My child is happy at this school</c:v>
                </c:pt>
                <c:pt idx="1">
                  <c:v>Q2. My child feels safe at this school</c:v>
                </c:pt>
                <c:pt idx="2">
                  <c:v>Q3. My child makes good progress at this school</c:v>
                </c:pt>
                <c:pt idx="3">
                  <c:v>Q4. My child is well looked after at this school</c:v>
                </c:pt>
                <c:pt idx="4">
                  <c:v>Q5. My child is taught well at this school</c:v>
                </c:pt>
                <c:pt idx="5">
                  <c:v>Q6. My child receives appropriate homework for their age</c:v>
                </c:pt>
                <c:pt idx="6">
                  <c:v>Q7. This school makes sure its pupils are well behaved</c:v>
                </c:pt>
                <c:pt idx="7">
                  <c:v>Q8. This school deals effectively with bullying</c:v>
                </c:pt>
                <c:pt idx="8">
                  <c:v>Q9. This school is well led and managed</c:v>
                </c:pt>
                <c:pt idx="9">
                  <c:v>Q10. This school responds well to any concerns I raise</c:v>
                </c:pt>
                <c:pt idx="10">
                  <c:v>Q11. I receive valuable information from the school about my child's progress</c:v>
                </c:pt>
                <c:pt idx="11">
                  <c:v>Q12. Would you recommend this school to another parent?</c:v>
                </c:pt>
              </c:strCache>
            </c:strRef>
          </c:cat>
          <c:val>
            <c:numRef>
              <c:f>'Chart 1'!$Q$12:$Q$23</c:f>
              <c:numCache>
                <c:formatCode>0</c:formatCode>
                <c:ptCount val="12"/>
                <c:pt idx="0">
                  <c:v>0.49280740026620001</c:v>
                </c:pt>
                <c:pt idx="1">
                  <c:v>0.82920961498690005</c:v>
                </c:pt>
                <c:pt idx="2">
                  <c:v>1.7335636207945999</c:v>
                </c:pt>
                <c:pt idx="3">
                  <c:v>1.3412399989515</c:v>
                </c:pt>
                <c:pt idx="4">
                  <c:v>2.4678233466049999</c:v>
                </c:pt>
                <c:pt idx="5">
                  <c:v>3.0086882061170002</c:v>
                </c:pt>
                <c:pt idx="6">
                  <c:v>2.7949053268053001</c:v>
                </c:pt>
                <c:pt idx="7">
                  <c:v>20.854315996726299</c:v>
                </c:pt>
                <c:pt idx="8">
                  <c:v>3.9104208959658</c:v>
                </c:pt>
                <c:pt idx="9">
                  <c:v>5.1505946018367004</c:v>
                </c:pt>
                <c:pt idx="10">
                  <c:v>1.2873573931304001</c:v>
                </c:pt>
              </c:numCache>
            </c:numRef>
          </c:val>
        </c:ser>
        <c:dLbls>
          <c:showLegendKey val="0"/>
          <c:showVal val="0"/>
          <c:showCatName val="0"/>
          <c:showSerName val="0"/>
          <c:showPercent val="0"/>
          <c:showBubbleSize val="0"/>
        </c:dLbls>
        <c:gapWidth val="90"/>
        <c:overlap val="100"/>
        <c:axId val="124187128"/>
        <c:axId val="124190656"/>
      </c:barChart>
      <c:catAx>
        <c:axId val="124187128"/>
        <c:scaling>
          <c:orientation val="maxMin"/>
        </c:scaling>
        <c:delete val="0"/>
        <c:axPos val="l"/>
        <c:numFmt formatCode="General" sourceLinked="1"/>
        <c:majorTickMark val="none"/>
        <c:minorTickMark val="none"/>
        <c:tickLblPos val="nextTo"/>
        <c:spPr>
          <a:ln>
            <a:solidFill>
              <a:schemeClr val="tx1"/>
            </a:solidFill>
          </a:ln>
        </c:spPr>
        <c:txPr>
          <a:bodyPr/>
          <a:lstStyle/>
          <a:p>
            <a:pPr>
              <a:defRPr sz="80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124190656"/>
        <c:crosses val="autoZero"/>
        <c:auto val="1"/>
        <c:lblAlgn val="ctr"/>
        <c:lblOffset val="100"/>
        <c:noMultiLvlLbl val="0"/>
      </c:catAx>
      <c:valAx>
        <c:axId val="124190656"/>
        <c:scaling>
          <c:orientation val="minMax"/>
        </c:scaling>
        <c:delete val="1"/>
        <c:axPos val="t"/>
        <c:majorGridlines>
          <c:spPr>
            <a:ln>
              <a:noFill/>
            </a:ln>
          </c:spPr>
        </c:majorGridlines>
        <c:numFmt formatCode="0%" sourceLinked="1"/>
        <c:majorTickMark val="out"/>
        <c:minorTickMark val="none"/>
        <c:tickLblPos val="nextTo"/>
        <c:crossAx val="124187128"/>
        <c:crosses val="autoZero"/>
        <c:crossBetween val="between"/>
      </c:valAx>
    </c:plotArea>
    <c:legend>
      <c:legendPos val="b"/>
      <c:layout/>
      <c:overlay val="0"/>
      <c:txPr>
        <a:bodyPr/>
        <a:lstStyle/>
        <a:p>
          <a:pPr>
            <a:defRPr sz="8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hyperlink" Target="https://parentview.ofsted.gov.uk/"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3667125</xdr:colOff>
      <xdr:row>1</xdr:row>
      <xdr:rowOff>28575</xdr:rowOff>
    </xdr:from>
    <xdr:to>
      <xdr:col>2</xdr:col>
      <xdr:colOff>4867275</xdr:colOff>
      <xdr:row>4</xdr:row>
      <xdr:rowOff>304800</xdr:rowOff>
    </xdr:to>
    <xdr:pic>
      <xdr:nvPicPr>
        <xdr:cNvPr id="2"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9875" y="19050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47626</xdr:colOff>
      <xdr:row>20</xdr:row>
      <xdr:rowOff>38100</xdr:rowOff>
    </xdr:from>
    <xdr:to>
      <xdr:col>9</xdr:col>
      <xdr:colOff>9525</xdr:colOff>
      <xdr:row>44</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2</xdr:row>
      <xdr:rowOff>57150</xdr:rowOff>
    </xdr:from>
    <xdr:to>
      <xdr:col>4</xdr:col>
      <xdr:colOff>514351</xdr:colOff>
      <xdr:row>4</xdr:row>
      <xdr:rowOff>22043</xdr:rowOff>
    </xdr:to>
    <xdr:pic>
      <xdr:nvPicPr>
        <xdr:cNvPr id="11"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771525"/>
          <a:ext cx="2428876" cy="6125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19050</xdr:colOff>
      <xdr:row>4</xdr:row>
      <xdr:rowOff>171450</xdr:rowOff>
    </xdr:from>
    <xdr:to>
      <xdr:col>4</xdr:col>
      <xdr:colOff>180975</xdr:colOff>
      <xdr:row>5</xdr:row>
      <xdr:rowOff>0</xdr:rowOff>
    </xdr:to>
    <xdr:sp macro="" textlink="">
      <xdr:nvSpPr>
        <xdr:cNvPr id="4" name="Rectangle 3">
          <a:hlinkClick xmlns:r="http://schemas.openxmlformats.org/officeDocument/2006/relationships" r:id="rId2"/>
        </xdr:cNvPr>
        <xdr:cNvSpPr/>
      </xdr:nvSpPr>
      <xdr:spPr>
        <a:xfrm>
          <a:off x="723900" y="1628775"/>
          <a:ext cx="1781175" cy="133350"/>
        </a:xfrm>
        <a:prstGeom prst="rect">
          <a:avLst/>
        </a:prstGeom>
        <a:solidFill>
          <a:schemeClr val="accent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468910/Management_information_-_Schools_-_30_September_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449116/Management_information_-_Schools___30_June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Table 1"/>
      <sheetName val="Dates"/>
      <sheetName val="Datapack"/>
      <sheetName val="Provider Level Data"/>
    </sheetNames>
    <sheetDataSet>
      <sheetData sheetId="0" refreshError="1"/>
      <sheetData sheetId="1" refreshError="1"/>
      <sheetData sheetId="2" refreshError="1"/>
      <sheetData sheetId="3">
        <row r="5">
          <cell r="B5">
            <v>42279</v>
          </cell>
        </row>
        <row r="6">
          <cell r="B6">
            <v>42277</v>
          </cell>
        </row>
        <row r="7">
          <cell r="B7">
            <v>42278</v>
          </cell>
        </row>
        <row r="10">
          <cell r="B10" t="str">
            <v>All</v>
          </cell>
        </row>
        <row r="11">
          <cell r="B11" t="str">
            <v>Nursery</v>
          </cell>
        </row>
        <row r="12">
          <cell r="B12" t="str">
            <v>Primary</v>
          </cell>
        </row>
        <row r="13">
          <cell r="B13" t="str">
            <v>Secondary</v>
          </cell>
        </row>
        <row r="14">
          <cell r="B14" t="str">
            <v>Special</v>
          </cell>
        </row>
        <row r="15">
          <cell r="B15" t="str">
            <v>Pupil referral units</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Table 1"/>
      <sheetName val="Dates"/>
      <sheetName val="Datapack"/>
      <sheetName val="Provider Level Data"/>
    </sheetNames>
    <sheetDataSet>
      <sheetData sheetId="0"/>
      <sheetData sheetId="1"/>
      <sheetData sheetId="2"/>
      <sheetData sheetId="3">
        <row r="10">
          <cell r="B10" t="str">
            <v>All</v>
          </cell>
        </row>
        <row r="11">
          <cell r="B11" t="str">
            <v>Nursery</v>
          </cell>
        </row>
        <row r="12">
          <cell r="B12" t="str">
            <v>Primary</v>
          </cell>
        </row>
        <row r="13">
          <cell r="B13" t="str">
            <v>Secondary</v>
          </cell>
        </row>
        <row r="14">
          <cell r="B14" t="str">
            <v>Special</v>
          </cell>
        </row>
        <row r="15">
          <cell r="B15" t="str">
            <v>Pupil referral units</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maintained-schools-and-academies-inspections-and-outcomes-official-statistic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4" Type="http://schemas.openxmlformats.org/officeDocument/2006/relationships/hyperlink" Target="mailto:psi@nationalarchives.gsi.gov.uk"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D13D6A"/>
    <pageSetUpPr fitToPage="1"/>
  </sheetPr>
  <dimension ref="B1:C28"/>
  <sheetViews>
    <sheetView showGridLines="0" showRowColHeaders="0" tabSelected="1" workbookViewId="0">
      <selection activeCell="BK8" sqref="BK8"/>
    </sheetView>
  </sheetViews>
  <sheetFormatPr defaultColWidth="9.109375" defaultRowHeight="13.2" x14ac:dyDescent="0.25"/>
  <cols>
    <col min="1" max="1" width="2.88671875" style="13" customWidth="1"/>
    <col min="2" max="2" width="41.44140625" style="13" customWidth="1"/>
    <col min="3" max="3" width="72.88671875" style="13" customWidth="1"/>
    <col min="4" max="16384" width="9.109375" style="13"/>
  </cols>
  <sheetData>
    <row r="1" spans="2:3" x14ac:dyDescent="0.25">
      <c r="B1" s="11"/>
      <c r="C1" s="12"/>
    </row>
    <row r="2" spans="2:3" x14ac:dyDescent="0.25">
      <c r="B2" s="194"/>
      <c r="C2" s="195"/>
    </row>
    <row r="3" spans="2:3" ht="24.75" customHeight="1" x14ac:dyDescent="0.25">
      <c r="B3" s="194"/>
      <c r="C3" s="195"/>
    </row>
    <row r="4" spans="2:3" ht="24.75" customHeight="1" x14ac:dyDescent="0.25">
      <c r="B4" s="194"/>
      <c r="C4" s="195"/>
    </row>
    <row r="5" spans="2:3" ht="24.75" customHeight="1" x14ac:dyDescent="0.25">
      <c r="B5" s="196"/>
      <c r="C5" s="197"/>
    </row>
    <row r="6" spans="2:3" ht="61.5" customHeight="1" x14ac:dyDescent="0.25">
      <c r="B6" s="235" t="s">
        <v>72</v>
      </c>
      <c r="C6" s="235"/>
    </row>
    <row r="7" spans="2:3" ht="30" customHeight="1" x14ac:dyDescent="0.25">
      <c r="B7" s="198" t="s">
        <v>73</v>
      </c>
      <c r="C7" s="198" t="s">
        <v>100</v>
      </c>
    </row>
    <row r="8" spans="2:3" ht="30" customHeight="1" x14ac:dyDescent="0.25">
      <c r="B8" s="198" t="s">
        <v>74</v>
      </c>
      <c r="C8" s="198" t="s">
        <v>75</v>
      </c>
    </row>
    <row r="9" spans="2:3" ht="30" customHeight="1" x14ac:dyDescent="0.25">
      <c r="B9" s="199" t="s">
        <v>76</v>
      </c>
      <c r="C9" s="200">
        <f>'Key Dates'!C3</f>
        <v>43039</v>
      </c>
    </row>
    <row r="10" spans="2:3" ht="30" customHeight="1" x14ac:dyDescent="0.25">
      <c r="B10" s="199" t="s">
        <v>77</v>
      </c>
      <c r="C10" s="199" t="s">
        <v>78</v>
      </c>
    </row>
    <row r="11" spans="2:3" ht="30" customHeight="1" x14ac:dyDescent="0.25">
      <c r="B11" s="199" t="s">
        <v>79</v>
      </c>
      <c r="C11" s="198" t="str">
        <f>"Parent View submissions received between " &amp; TEXT('Key Dates'!$C$4,"d mmmm yyyy") &amp;" and " &amp; TEXT('Key Dates'!$C$5,"d mmmm yyyy")&amp;"."</f>
        <v>Parent View submissions received between 5 September 2016 and 4 September 2017.</v>
      </c>
    </row>
    <row r="12" spans="2:3" ht="30" customHeight="1" x14ac:dyDescent="0.25">
      <c r="B12" s="199" t="s">
        <v>80</v>
      </c>
      <c r="C12" s="201" t="s">
        <v>81</v>
      </c>
    </row>
    <row r="13" spans="2:3" ht="15" x14ac:dyDescent="0.25">
      <c r="B13" s="202" t="s">
        <v>82</v>
      </c>
      <c r="C13" s="202" t="s">
        <v>83</v>
      </c>
    </row>
    <row r="14" spans="2:3" ht="15" x14ac:dyDescent="0.25">
      <c r="B14" s="203" t="s">
        <v>84</v>
      </c>
      <c r="C14" s="204" t="s">
        <v>85</v>
      </c>
    </row>
    <row r="15" spans="2:3" ht="15" x14ac:dyDescent="0.25">
      <c r="B15" s="203" t="s">
        <v>86</v>
      </c>
      <c r="C15" s="204" t="s">
        <v>87</v>
      </c>
    </row>
    <row r="16" spans="2:3" ht="30" x14ac:dyDescent="0.25">
      <c r="B16" s="205" t="s">
        <v>88</v>
      </c>
      <c r="C16" s="206" t="s">
        <v>89</v>
      </c>
    </row>
    <row r="17" spans="2:3" ht="30" customHeight="1" x14ac:dyDescent="0.25">
      <c r="B17" s="207"/>
      <c r="C17" s="208"/>
    </row>
    <row r="18" spans="2:3" x14ac:dyDescent="0.25">
      <c r="B18" s="209"/>
      <c r="C18" s="210"/>
    </row>
    <row r="19" spans="2:3" ht="15" x14ac:dyDescent="0.25">
      <c r="B19" s="225" t="str">
        <f>"© Crown copyright "&amp;YEAR(C9)</f>
        <v>© Crown copyright 2017</v>
      </c>
      <c r="C19" s="212"/>
    </row>
    <row r="20" spans="2:3" ht="15" x14ac:dyDescent="0.25">
      <c r="B20" s="211"/>
      <c r="C20" s="213"/>
    </row>
    <row r="21" spans="2:3" ht="15" x14ac:dyDescent="0.25">
      <c r="B21" s="211" t="s">
        <v>90</v>
      </c>
      <c r="C21" s="214"/>
    </row>
    <row r="22" spans="2:3" ht="15" x14ac:dyDescent="0.25">
      <c r="B22" s="211" t="s">
        <v>91</v>
      </c>
      <c r="C22" s="214"/>
    </row>
    <row r="23" spans="2:3" ht="15" x14ac:dyDescent="0.25">
      <c r="B23" s="215" t="s">
        <v>92</v>
      </c>
      <c r="C23" s="214"/>
    </row>
    <row r="24" spans="2:3" ht="15" x14ac:dyDescent="0.25">
      <c r="B24" s="216" t="s">
        <v>93</v>
      </c>
      <c r="C24" s="217"/>
    </row>
    <row r="25" spans="2:3" ht="15" x14ac:dyDescent="0.25">
      <c r="B25" s="211" t="s">
        <v>94</v>
      </c>
      <c r="C25" s="212"/>
    </row>
    <row r="26" spans="2:3" ht="15" x14ac:dyDescent="0.25">
      <c r="B26" s="211" t="s">
        <v>95</v>
      </c>
      <c r="C26" s="212"/>
    </row>
    <row r="27" spans="2:3" ht="15" x14ac:dyDescent="0.25">
      <c r="B27" s="216" t="s">
        <v>96</v>
      </c>
      <c r="C27" s="217"/>
    </row>
    <row r="28" spans="2:3" x14ac:dyDescent="0.25">
      <c r="B28" s="218"/>
      <c r="C28" s="219"/>
    </row>
  </sheetData>
  <sheetProtection sheet="1" objects="1" scenarios="1"/>
  <mergeCells count="1">
    <mergeCell ref="B6:C6"/>
  </mergeCells>
  <hyperlinks>
    <hyperlink ref="B24:C24" r:id="rId1" display="visit http://www.nationalarchives.gov.uk/doc/open-government-licence/"/>
    <hyperlink ref="B24" r:id="rId2"/>
    <hyperlink ref="B27:C27" r:id="rId3" display="psi@nationalarchives.gsi.gov.uk"/>
    <hyperlink ref="B27" r:id="rId4"/>
    <hyperlink ref="C14" r:id="rId5"/>
    <hyperlink ref="C15" r:id="rId6"/>
    <hyperlink ref="C16" r:id="rId7"/>
  </hyperlinks>
  <pageMargins left="0.74803149606299213" right="0.74803149606299213" top="0.98425196850393704" bottom="0.98425196850393704" header="0.51181102362204722" footer="0.51181102362204722"/>
  <pageSetup paperSize="9" scale="68" orientation="portrait" r:id="rId8"/>
  <headerFooter alignWithMargins="0"/>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D13D6A"/>
    <pageSetUpPr fitToPage="1"/>
  </sheetPr>
  <dimension ref="A2:B35"/>
  <sheetViews>
    <sheetView showGridLines="0" showRowColHeaders="0" zoomScaleNormal="100" workbookViewId="0">
      <selection activeCell="BC2" sqref="BC2"/>
    </sheetView>
  </sheetViews>
  <sheetFormatPr defaultColWidth="9.109375" defaultRowHeight="14.4" x14ac:dyDescent="0.3"/>
  <cols>
    <col min="1" max="1" width="2" style="43" customWidth="1"/>
    <col min="2" max="2" width="173.33203125" style="272" customWidth="1"/>
    <col min="3" max="16384" width="9.109375" style="43"/>
  </cols>
  <sheetData>
    <row r="2" spans="1:2" ht="18" customHeight="1" x14ac:dyDescent="0.3">
      <c r="B2" s="189" t="s">
        <v>54</v>
      </c>
    </row>
    <row r="3" spans="1:2" ht="15.6" x14ac:dyDescent="0.3">
      <c r="B3" s="252"/>
    </row>
    <row r="4" spans="1:2" ht="15" x14ac:dyDescent="0.3">
      <c r="B4" s="253" t="s">
        <v>52</v>
      </c>
    </row>
    <row r="5" spans="1:2" ht="6.75" customHeight="1" x14ac:dyDescent="0.3">
      <c r="B5" s="254"/>
    </row>
    <row r="6" spans="1:2" s="220" customFormat="1" ht="18" customHeight="1" x14ac:dyDescent="0.3">
      <c r="B6" s="255" t="str">
        <f>"This data release covers the submissions received to Parent View between "&amp; TEXT('Key Dates'!$C$4,"d mmmm yyyy")&amp;" and "&amp;TEXT('Key Dates'!$C$5,"d mmmm yyyy")&amp;" for:"</f>
        <v>This data release covers the submissions received to Parent View between 5 September 2016 and 4 September 2017 for:</v>
      </c>
    </row>
    <row r="7" spans="1:2" ht="18" customHeight="1" x14ac:dyDescent="0.3">
      <c r="B7" s="256" t="str">
        <f>"√ maintained schools and academies who were open, according to EduBase on "&amp;TEXT('Key Dates'!$C$6,"d mmmm yyyy")</f>
        <v>√ maintained schools and academies who were open, according to EduBase on 4 September 2017</v>
      </c>
    </row>
    <row r="8" spans="1:2" ht="18" customHeight="1" x14ac:dyDescent="0.3">
      <c r="B8" s="256" t="str">
        <f>"√ independent schools who were open, and whose education provision was eligible for inspection by Ofsted, according to EduBase on "&amp;TEXT('Key Dates'!$C$6,"d mmmm yyyy")</f>
        <v>√ independent schools who were open, and whose education provision was eligible for inspection by Ofsted, according to EduBase on 4 September 2017</v>
      </c>
    </row>
    <row r="9" spans="1:2" ht="15.6" x14ac:dyDescent="0.3">
      <c r="A9" s="44"/>
      <c r="B9" s="257"/>
    </row>
    <row r="10" spans="1:2" ht="15" x14ac:dyDescent="0.3">
      <c r="B10" s="253" t="s">
        <v>59</v>
      </c>
    </row>
    <row r="11" spans="1:2" ht="9" customHeight="1" x14ac:dyDescent="0.3">
      <c r="B11" s="252"/>
    </row>
    <row r="12" spans="1:2" ht="15.6" x14ac:dyDescent="0.3">
      <c r="B12" s="258" t="str">
        <f>"Chart 1: Parent View responses received for independent schools/maintained schools and academies in England between "&amp; TEXT('Key Dates'!$C$4,"d mmmm yyyy")&amp;" and "&amp;TEXT('Key Dates'!$C$5,"d mmmm yyyy")</f>
        <v>Chart 1: Parent View responses received for independent schools/maintained schools and academies in England between 5 September 2016 and 4 September 2017</v>
      </c>
    </row>
    <row r="13" spans="1:2" ht="4.5" customHeight="1" x14ac:dyDescent="0.3">
      <c r="B13" s="259"/>
    </row>
    <row r="14" spans="1:2" ht="30" x14ac:dyDescent="0.3">
      <c r="B14" s="260" t="s">
        <v>127</v>
      </c>
    </row>
    <row r="15" spans="1:2" ht="6" customHeight="1" x14ac:dyDescent="0.3">
      <c r="B15" s="261"/>
    </row>
    <row r="16" spans="1:2" ht="30" x14ac:dyDescent="0.3">
      <c r="B16" s="262" t="s">
        <v>117</v>
      </c>
    </row>
    <row r="17" spans="1:2" ht="30.6" x14ac:dyDescent="0.3">
      <c r="B17" s="258" t="str">
        <f>"Table 1: Submissions made to Parent View, between "&amp;TEXT('Key Dates'!$C$4,"d mmmm yyyy")&amp;" and "&amp;TEXT('Key Dates'!$C$5,"d mmmm yyyy")&amp;", for schools in England, broken down by type of school, phase, region and question"</f>
        <v>Table 1: Submissions made to Parent View, between 5 September 2016 and 4 September 2017, for schools in England, broken down by type of school, phase, region and question</v>
      </c>
    </row>
    <row r="18" spans="1:2" ht="4.5" customHeight="1" x14ac:dyDescent="0.3">
      <c r="B18" s="263"/>
    </row>
    <row r="19" spans="1:2" ht="30" x14ac:dyDescent="0.3">
      <c r="B19" s="260" t="s">
        <v>66</v>
      </c>
    </row>
    <row r="20" spans="1:2" ht="18" customHeight="1" x14ac:dyDescent="0.3">
      <c r="B20" s="264" t="s">
        <v>111</v>
      </c>
    </row>
    <row r="21" spans="1:2" ht="18" customHeight="1" x14ac:dyDescent="0.3">
      <c r="B21" s="264" t="s">
        <v>112</v>
      </c>
    </row>
    <row r="22" spans="1:2" ht="18" customHeight="1" x14ac:dyDescent="0.3">
      <c r="B22" s="265" t="s">
        <v>113</v>
      </c>
    </row>
    <row r="23" spans="1:2" ht="6" customHeight="1" x14ac:dyDescent="0.3">
      <c r="B23" s="261"/>
    </row>
    <row r="24" spans="1:2" ht="15" x14ac:dyDescent="0.3">
      <c r="B24" s="262" t="s">
        <v>114</v>
      </c>
    </row>
    <row r="25" spans="1:2" ht="15" x14ac:dyDescent="0.3">
      <c r="B25" s="266"/>
    </row>
    <row r="26" spans="1:2" ht="15" x14ac:dyDescent="0.3">
      <c r="B26" s="253" t="s">
        <v>57</v>
      </c>
    </row>
    <row r="27" spans="1:2" ht="18" customHeight="1" x14ac:dyDescent="0.3">
      <c r="B27" s="260" t="s">
        <v>115</v>
      </c>
    </row>
    <row r="28" spans="1:2" ht="18" customHeight="1" x14ac:dyDescent="0.3">
      <c r="B28" s="267" t="s">
        <v>130</v>
      </c>
    </row>
    <row r="29" spans="1:2" ht="18" customHeight="1" x14ac:dyDescent="0.3">
      <c r="B29" s="268" t="s">
        <v>121</v>
      </c>
    </row>
    <row r="30" spans="1:2" ht="15.6" x14ac:dyDescent="0.3">
      <c r="A30" s="44"/>
      <c r="B30" s="269"/>
    </row>
    <row r="31" spans="1:2" ht="15" x14ac:dyDescent="0.3">
      <c r="B31" s="253" t="s">
        <v>58</v>
      </c>
    </row>
    <row r="32" spans="1:2" ht="36.75" customHeight="1" x14ac:dyDescent="0.3">
      <c r="B32" s="270" t="s">
        <v>131</v>
      </c>
    </row>
    <row r="33" spans="1:2" ht="18" customHeight="1" x14ac:dyDescent="0.3">
      <c r="B33" s="271" t="s">
        <v>116</v>
      </c>
    </row>
    <row r="34" spans="1:2" ht="36.75" customHeight="1" x14ac:dyDescent="0.3">
      <c r="B34" s="270" t="s">
        <v>132</v>
      </c>
    </row>
    <row r="35" spans="1:2" x14ac:dyDescent="0.3">
      <c r="A35" s="45"/>
    </row>
  </sheetData>
  <sheetProtection sheet="1" objects="1" scenarios="1"/>
  <hyperlinks>
    <hyperlink ref="B12" location="'Chart 1'!A1" display="Chart 1: Parent View responses received for independent schools/maintained schools and academies in England between 1 September 2014 and 31 August 2015"/>
    <hyperlink ref="B17" location="'Table 1'!A1" display="Table 1: Submissions made to Parent View, between 1 September 2014 and 31 August 2015, for schools in England, broken down by type of school, phase, region and question"/>
  </hyperlinks>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13D6A"/>
    <pageSetUpPr fitToPage="1"/>
  </sheetPr>
  <dimension ref="B2:B39"/>
  <sheetViews>
    <sheetView showGridLines="0" showRowColHeaders="0" zoomScaleNormal="100" workbookViewId="0">
      <selection activeCell="AY6" sqref="AY6"/>
    </sheetView>
  </sheetViews>
  <sheetFormatPr defaultColWidth="9.109375" defaultRowHeight="14.4" x14ac:dyDescent="0.3"/>
  <cols>
    <col min="1" max="1" width="2" style="43" customWidth="1"/>
    <col min="2" max="2" width="173.33203125" style="281" customWidth="1"/>
    <col min="3" max="16384" width="9.109375" style="43"/>
  </cols>
  <sheetData>
    <row r="2" spans="2:2" ht="18" customHeight="1" x14ac:dyDescent="0.3">
      <c r="B2" s="188" t="s">
        <v>62</v>
      </c>
    </row>
    <row r="4" spans="2:2" ht="15" x14ac:dyDescent="0.3">
      <c r="B4" s="273" t="s">
        <v>64</v>
      </c>
    </row>
    <row r="5" spans="2:2" s="220" customFormat="1" ht="18" customHeight="1" x14ac:dyDescent="0.3">
      <c r="B5" s="274" t="str">
        <f>"▪ Information regarding open schools, including pupil numbers and school capacity, was taken from EduBase on "&amp;TEXT('Key Dates'!$C$6,"d mmmm yyyy")&amp;"."</f>
        <v>▪ Information regarding open schools, including pupil numbers and school capacity, was taken from EduBase on 4 September 2017.</v>
      </c>
    </row>
    <row r="6" spans="2:2" ht="18" customHeight="1" x14ac:dyDescent="0.3">
      <c r="B6" s="274" t="str">
        <f>"▪ The data extract from Parent View contains submissions received between "&amp;TEXT('Key Dates'!$C$4,"d mmmm yyyy")&amp;" and "&amp;TEXT('Key Dates'!$C$5,"d mmmm yyyy")&amp;"."</f>
        <v>▪ The data extract from Parent View contains submissions received between 5 September 2016 and 4 September 2017.</v>
      </c>
    </row>
    <row r="7" spans="2:2" x14ac:dyDescent="0.3">
      <c r="B7" s="275"/>
    </row>
    <row r="8" spans="2:2" ht="15" x14ac:dyDescent="0.3">
      <c r="B8" s="273" t="s">
        <v>53</v>
      </c>
    </row>
    <row r="9" spans="2:2" ht="36.75" customHeight="1" x14ac:dyDescent="0.3">
      <c r="B9" s="265" t="s">
        <v>108</v>
      </c>
    </row>
    <row r="10" spans="2:2" ht="18" customHeight="1" x14ac:dyDescent="0.3">
      <c r="B10" s="265" t="s">
        <v>107</v>
      </c>
    </row>
    <row r="11" spans="2:2" ht="36.75" customHeight="1" x14ac:dyDescent="0.3">
      <c r="B11" s="265" t="s">
        <v>118</v>
      </c>
    </row>
    <row r="13" spans="2:2" ht="15" x14ac:dyDescent="0.3">
      <c r="B13" s="273" t="s">
        <v>65</v>
      </c>
    </row>
    <row r="14" spans="2:2" ht="18" customHeight="1" x14ac:dyDescent="0.3">
      <c r="B14" s="265" t="s">
        <v>109</v>
      </c>
    </row>
    <row r="15" spans="2:2" ht="18" customHeight="1" x14ac:dyDescent="0.3">
      <c r="B15" s="265" t="s">
        <v>110</v>
      </c>
    </row>
    <row r="16" spans="2:2" ht="18" customHeight="1" x14ac:dyDescent="0.3">
      <c r="B16" s="265" t="s">
        <v>133</v>
      </c>
    </row>
    <row r="18" spans="2:2" ht="16.8" x14ac:dyDescent="0.3">
      <c r="B18" s="273" t="s">
        <v>70</v>
      </c>
    </row>
    <row r="19" spans="2:2" x14ac:dyDescent="0.3">
      <c r="B19" s="276"/>
    </row>
    <row r="20" spans="2:2" ht="15" x14ac:dyDescent="0.3">
      <c r="B20" s="277" t="s">
        <v>122</v>
      </c>
    </row>
    <row r="21" spans="2:2" ht="60" x14ac:dyDescent="0.3">
      <c r="B21" s="260" t="s">
        <v>123</v>
      </c>
    </row>
    <row r="22" spans="2:2" ht="13.5" customHeight="1" x14ac:dyDescent="0.3">
      <c r="B22" s="276"/>
    </row>
    <row r="23" spans="2:2" ht="15" x14ac:dyDescent="0.3">
      <c r="B23" s="277" t="s">
        <v>60</v>
      </c>
    </row>
    <row r="24" spans="2:2" ht="36.75" customHeight="1" x14ac:dyDescent="0.3">
      <c r="B24" s="260" t="s">
        <v>124</v>
      </c>
    </row>
    <row r="25" spans="2:2" ht="15" x14ac:dyDescent="0.3">
      <c r="B25" s="260"/>
    </row>
    <row r="26" spans="2:2" ht="15" x14ac:dyDescent="0.3">
      <c r="B26" s="277" t="s">
        <v>15</v>
      </c>
    </row>
    <row r="27" spans="2:2" ht="36.75" customHeight="1" x14ac:dyDescent="0.3">
      <c r="B27" s="260" t="s">
        <v>97</v>
      </c>
    </row>
    <row r="28" spans="2:2" ht="15" x14ac:dyDescent="0.3">
      <c r="B28" s="260"/>
    </row>
    <row r="29" spans="2:2" ht="15" x14ac:dyDescent="0.3">
      <c r="B29" s="277" t="s">
        <v>26</v>
      </c>
    </row>
    <row r="30" spans="2:2" ht="36.75" customHeight="1" x14ac:dyDescent="0.3">
      <c r="B30" s="260" t="s">
        <v>98</v>
      </c>
    </row>
    <row r="31" spans="2:2" ht="15" x14ac:dyDescent="0.3">
      <c r="B31" s="265"/>
    </row>
    <row r="32" spans="2:2" ht="15" x14ac:dyDescent="0.3">
      <c r="B32" s="277" t="s">
        <v>63</v>
      </c>
    </row>
    <row r="33" spans="2:2" ht="36.75" customHeight="1" x14ac:dyDescent="0.3">
      <c r="B33" s="278" t="s">
        <v>99</v>
      </c>
    </row>
    <row r="34" spans="2:2" ht="15" x14ac:dyDescent="0.3">
      <c r="B34" s="278"/>
    </row>
    <row r="35" spans="2:2" ht="18" customHeight="1" x14ac:dyDescent="0.3">
      <c r="B35" s="279" t="s">
        <v>128</v>
      </c>
    </row>
    <row r="36" spans="2:2" ht="15.6" x14ac:dyDescent="0.3">
      <c r="B36" s="280"/>
    </row>
    <row r="39" spans="2:2" ht="15.6" x14ac:dyDescent="0.3">
      <c r="B39" s="280"/>
    </row>
  </sheetData>
  <sheetProtection sheet="1" objects="1" scenarios="1"/>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2092B9"/>
    <pageSetUpPr fitToPage="1"/>
  </sheetPr>
  <dimension ref="B1:R48"/>
  <sheetViews>
    <sheetView showGridLines="0" showRowColHeaders="0" zoomScaleNormal="100" workbookViewId="0">
      <selection activeCell="C3" sqref="C3:E3"/>
    </sheetView>
  </sheetViews>
  <sheetFormatPr defaultColWidth="9.109375" defaultRowHeight="13.2" x14ac:dyDescent="0.25"/>
  <cols>
    <col min="1" max="1" width="4.33203125" style="14" customWidth="1"/>
    <col min="2" max="2" width="64.88671875" style="14" bestFit="1" customWidth="1"/>
    <col min="3" max="7" width="14" style="14" customWidth="1"/>
    <col min="8" max="11" width="9.109375" style="14"/>
    <col min="12" max="12" width="9.5546875" style="15" bestFit="1" customWidth="1"/>
    <col min="13" max="17" width="9.109375" style="15"/>
    <col min="18" max="18" width="9.109375" style="16"/>
    <col min="19" max="16384" width="9.109375" style="14"/>
  </cols>
  <sheetData>
    <row r="1" spans="2:18" ht="9.75" customHeight="1" x14ac:dyDescent="0.25"/>
    <row r="2" spans="2:18" ht="25.5" customHeight="1" x14ac:dyDescent="0.25">
      <c r="B2" s="238" t="str">
        <f>"Chart 1: Parent View responses received for "&amp;LOWER(C3)&amp;" in England between "&amp;TEXT('Key Dates'!$C$4,"d mmmm yyyy")&amp;" and "&amp;TEXT('Key Dates'!$C$5,"d mmmm yyyy")</f>
        <v>Chart 1: Parent View responses received for maintained schools and academies in England between 5 September 2016 and 4 September 2017</v>
      </c>
      <c r="C2" s="238"/>
      <c r="D2" s="238"/>
      <c r="E2" s="238"/>
      <c r="F2" s="238"/>
      <c r="G2" s="238"/>
    </row>
    <row r="3" spans="2:18" ht="14.4" x14ac:dyDescent="0.25">
      <c r="B3" s="46" t="s">
        <v>102</v>
      </c>
      <c r="C3" s="244" t="s">
        <v>13</v>
      </c>
      <c r="D3" s="244"/>
      <c r="E3" s="244"/>
      <c r="L3" s="15" t="s">
        <v>12</v>
      </c>
    </row>
    <row r="4" spans="2:18" ht="3.75" customHeight="1" x14ac:dyDescent="0.25">
      <c r="L4" s="15" t="s">
        <v>13</v>
      </c>
    </row>
    <row r="5" spans="2:18" x14ac:dyDescent="0.25">
      <c r="B5" s="47" t="s">
        <v>71</v>
      </c>
      <c r="C5" s="48"/>
      <c r="D5" s="49"/>
      <c r="E5" s="49"/>
      <c r="F5" s="49"/>
      <c r="G5" s="49"/>
    </row>
    <row r="6" spans="2:18" x14ac:dyDescent="0.25">
      <c r="B6" s="239" t="s">
        <v>33</v>
      </c>
      <c r="C6" s="241" t="str">
        <f>"Parents' responses (based on " &amp; TEXT(L8,"0,000") &amp; " submissions)"</f>
        <v>Parents' responses (based on 343,339 submissions)</v>
      </c>
      <c r="D6" s="242"/>
      <c r="E6" s="242"/>
      <c r="F6" s="242"/>
      <c r="G6" s="243"/>
    </row>
    <row r="7" spans="2:18" ht="26.4" x14ac:dyDescent="0.25">
      <c r="B7" s="240"/>
      <c r="C7" s="50" t="s">
        <v>34</v>
      </c>
      <c r="D7" s="51" t="s">
        <v>35</v>
      </c>
      <c r="E7" s="52" t="s">
        <v>36</v>
      </c>
      <c r="F7" s="50" t="s">
        <v>37</v>
      </c>
      <c r="G7" s="51" t="s">
        <v>38</v>
      </c>
      <c r="K7" s="17"/>
    </row>
    <row r="8" spans="2:18" x14ac:dyDescent="0.25">
      <c r="B8" s="53" t="s">
        <v>40</v>
      </c>
      <c r="C8" s="192">
        <f>ROUND($L$8*(M12/100),0)</f>
        <v>216449</v>
      </c>
      <c r="D8" s="192">
        <f t="shared" ref="D8:G8" si="0">ROUND($L$8*(N12/100),0)</f>
        <v>100227</v>
      </c>
      <c r="E8" s="192">
        <f t="shared" si="0"/>
        <v>15065</v>
      </c>
      <c r="F8" s="192">
        <f t="shared" si="0"/>
        <v>9906</v>
      </c>
      <c r="G8" s="192">
        <f t="shared" si="0"/>
        <v>1692</v>
      </c>
      <c r="H8" s="55"/>
      <c r="K8" s="17"/>
      <c r="L8" s="18">
        <f>VLOOKUP(C3,Data!$A:$BH,MATCH("Number of Submissions",Data!$1:$1,0),FALSE)</f>
        <v>343339</v>
      </c>
    </row>
    <row r="9" spans="2:18" x14ac:dyDescent="0.25">
      <c r="B9" s="56" t="s">
        <v>41</v>
      </c>
      <c r="C9" s="54">
        <f t="shared" ref="C9:C19" si="1">ROUND($L$8*(M13/100),0)</f>
        <v>220422</v>
      </c>
      <c r="D9" s="54">
        <f t="shared" ref="D9:D18" si="2">ROUND($L$8*(N13/100),0)</f>
        <v>99995</v>
      </c>
      <c r="E9" s="54">
        <f t="shared" ref="E9:E18" si="3">ROUND($L$8*(O13/100),0)</f>
        <v>12235</v>
      </c>
      <c r="F9" s="54">
        <f t="shared" ref="F9:F19" si="4">ROUND($L$8*(P13/100),0)</f>
        <v>7840</v>
      </c>
      <c r="G9" s="54">
        <f t="shared" ref="G9:G18" si="5">ROUND($L$8*(Q13/100),0)</f>
        <v>2847</v>
      </c>
      <c r="H9" s="55"/>
      <c r="K9" s="17"/>
    </row>
    <row r="10" spans="2:18" x14ac:dyDescent="0.25">
      <c r="B10" s="56" t="s">
        <v>42</v>
      </c>
      <c r="C10" s="54">
        <f t="shared" si="1"/>
        <v>176046</v>
      </c>
      <c r="D10" s="54">
        <f t="shared" si="2"/>
        <v>126489</v>
      </c>
      <c r="E10" s="54">
        <f t="shared" si="3"/>
        <v>23863</v>
      </c>
      <c r="F10" s="54">
        <f t="shared" si="4"/>
        <v>10989</v>
      </c>
      <c r="G10" s="54">
        <f t="shared" si="5"/>
        <v>5952</v>
      </c>
      <c r="H10" s="55"/>
      <c r="K10" s="17"/>
    </row>
    <row r="11" spans="2:18" ht="12.75" customHeight="1" x14ac:dyDescent="0.25">
      <c r="B11" s="56" t="s">
        <v>43</v>
      </c>
      <c r="C11" s="54">
        <f t="shared" si="1"/>
        <v>199844</v>
      </c>
      <c r="D11" s="54">
        <f t="shared" si="2"/>
        <v>111350</v>
      </c>
      <c r="E11" s="54">
        <f t="shared" si="3"/>
        <v>18243</v>
      </c>
      <c r="F11" s="54">
        <f t="shared" si="4"/>
        <v>9297</v>
      </c>
      <c r="G11" s="54">
        <f t="shared" si="5"/>
        <v>4605</v>
      </c>
      <c r="H11" s="55"/>
      <c r="K11" s="17"/>
      <c r="L11" s="19"/>
      <c r="M11" s="20" t="s">
        <v>34</v>
      </c>
      <c r="N11" s="21" t="s">
        <v>35</v>
      </c>
      <c r="O11" s="20" t="s">
        <v>36</v>
      </c>
      <c r="P11" s="20" t="s">
        <v>37</v>
      </c>
      <c r="Q11" s="21" t="s">
        <v>38</v>
      </c>
      <c r="R11" s="22"/>
    </row>
    <row r="12" spans="2:18" x14ac:dyDescent="0.25">
      <c r="B12" s="56" t="s">
        <v>44</v>
      </c>
      <c r="C12" s="54">
        <f t="shared" si="1"/>
        <v>175837</v>
      </c>
      <c r="D12" s="54">
        <f t="shared" si="2"/>
        <v>126897</v>
      </c>
      <c r="E12" s="54">
        <f t="shared" si="3"/>
        <v>22280</v>
      </c>
      <c r="F12" s="54">
        <f t="shared" si="4"/>
        <v>9852</v>
      </c>
      <c r="G12" s="54">
        <f t="shared" si="5"/>
        <v>8473</v>
      </c>
      <c r="H12" s="55"/>
      <c r="K12" s="17"/>
      <c r="L12" s="23" t="s">
        <v>40</v>
      </c>
      <c r="M12" s="24">
        <f>VLOOKUP($C$3,Data!$A:$BH,MATCH(CONCATENATE('Chart 1'!M$11,LEFT('Chart 1'!$L12,3)),Data!$1:$1,0),FALSE)</f>
        <v>63.042357553321899</v>
      </c>
      <c r="N12" s="24">
        <f>VLOOKUP($C$3,Data!$A:$BH,MATCH(CONCATENATE('Chart 1'!N$11,LEFT('Chart 1'!$L12,3)),Data!$1:$1,0),FALSE)</f>
        <v>29.1918482898826</v>
      </c>
      <c r="O12" s="24">
        <f>VLOOKUP($C$3,Data!$A:$BH,MATCH(CONCATENATE('Chart 1'!O$11,LEFT('Chart 1'!$L12,3)),Data!$1:$1,0),FALSE)</f>
        <v>4.3877916578076004</v>
      </c>
      <c r="P12" s="24">
        <f>VLOOKUP($C$3,Data!$A:$BH,MATCH(CONCATENATE('Chart 1'!P$11,LEFT('Chart 1'!$L12,3)),Data!$1:$1,0),FALSE)</f>
        <v>2.8851950987217001</v>
      </c>
      <c r="Q12" s="24">
        <f>VLOOKUP($C$3,Data!$A:$BH,MATCH(CONCATENATE('Chart 1'!Q$11,LEFT('Chart 1'!$L12,3)),Data!$1:$1,0),FALSE)</f>
        <v>0.49280740026620001</v>
      </c>
      <c r="R12" s="22"/>
    </row>
    <row r="13" spans="2:18" x14ac:dyDescent="0.25">
      <c r="B13" s="56" t="s">
        <v>45</v>
      </c>
      <c r="C13" s="54">
        <f t="shared" si="1"/>
        <v>135536</v>
      </c>
      <c r="D13" s="54">
        <f t="shared" si="2"/>
        <v>149331</v>
      </c>
      <c r="E13" s="54">
        <f t="shared" si="3"/>
        <v>34655</v>
      </c>
      <c r="F13" s="54">
        <f t="shared" si="4"/>
        <v>13487</v>
      </c>
      <c r="G13" s="54">
        <f t="shared" si="5"/>
        <v>10330</v>
      </c>
      <c r="H13" s="55"/>
      <c r="K13" s="17"/>
      <c r="L13" s="25" t="s">
        <v>41</v>
      </c>
      <c r="M13" s="24">
        <f>VLOOKUP($C$3,Data!$A:$BH,MATCH(CONCATENATE('Chart 1'!M$11,LEFT('Chart 1'!$L13,3)),Data!$1:$1,0),FALSE)</f>
        <v>64.199522920495497</v>
      </c>
      <c r="N13" s="24">
        <f>VLOOKUP($C$3,Data!$A:$BH,MATCH(CONCATENATE('Chart 1'!N$11,LEFT('Chart 1'!$L13,3)),Data!$1:$1,0),FALSE)</f>
        <v>29.1242765896097</v>
      </c>
      <c r="O13" s="24">
        <f>VLOOKUP($C$3,Data!$A:$BH,MATCH(CONCATENATE('Chart 1'!O$11,LEFT('Chart 1'!$L13,3)),Data!$1:$1,0),FALSE)</f>
        <v>3.5635334174095998</v>
      </c>
      <c r="P13" s="24">
        <f>VLOOKUP($C$3,Data!$A:$BH,MATCH(CONCATENATE('Chart 1'!P$11,LEFT('Chart 1'!$L13,3)),Data!$1:$1,0),FALSE)</f>
        <v>2.2834574574983</v>
      </c>
      <c r="Q13" s="24">
        <f>VLOOKUP($C$3,Data!$A:$BH,MATCH(CONCATENATE('Chart 1'!Q$11,LEFT('Chart 1'!$L13,3)),Data!$1:$1,0),FALSE)</f>
        <v>0.82920961498690005</v>
      </c>
      <c r="R13" s="22"/>
    </row>
    <row r="14" spans="2:18" x14ac:dyDescent="0.25">
      <c r="B14" s="56" t="s">
        <v>46</v>
      </c>
      <c r="C14" s="54">
        <f t="shared" si="1"/>
        <v>169129</v>
      </c>
      <c r="D14" s="54">
        <f t="shared" si="2"/>
        <v>126029</v>
      </c>
      <c r="E14" s="54">
        <f t="shared" si="3"/>
        <v>24100</v>
      </c>
      <c r="F14" s="54">
        <f t="shared" si="4"/>
        <v>14485</v>
      </c>
      <c r="G14" s="54">
        <f t="shared" si="5"/>
        <v>9596</v>
      </c>
      <c r="H14" s="55"/>
      <c r="K14" s="17"/>
      <c r="L14" s="25" t="s">
        <v>42</v>
      </c>
      <c r="M14" s="24">
        <f>VLOOKUP($C$3,Data!$A:$BH,MATCH(CONCATENATE('Chart 1'!M$11,LEFT('Chart 1'!$L14,3)),Data!$1:$1,0),FALSE)</f>
        <v>51.274687699329199</v>
      </c>
      <c r="N14" s="24">
        <f>VLOOKUP($C$3,Data!$A:$BH,MATCH(CONCATENATE('Chart 1'!N$11,LEFT('Chart 1'!$L14,3)),Data!$1:$1,0),FALSE)</f>
        <v>36.8408482578443</v>
      </c>
      <c r="O14" s="24">
        <f>VLOOKUP($C$3,Data!$A:$BH,MATCH(CONCATENATE('Chart 1'!O$11,LEFT('Chart 1'!$L14,3)),Data!$1:$1,0),FALSE)</f>
        <v>6.9502736362604001</v>
      </c>
      <c r="P14" s="24">
        <f>VLOOKUP($C$3,Data!$A:$BH,MATCH(CONCATENATE('Chart 1'!P$11,LEFT('Chart 1'!$L14,3)),Data!$1:$1,0),FALSE)</f>
        <v>3.2006267857715001</v>
      </c>
      <c r="Q14" s="24">
        <f>VLOOKUP($C$3,Data!$A:$BH,MATCH(CONCATENATE('Chart 1'!Q$11,LEFT('Chart 1'!$L14,3)),Data!$1:$1,0),FALSE)</f>
        <v>1.7335636207945999</v>
      </c>
      <c r="R14" s="22"/>
    </row>
    <row r="15" spans="2:18" x14ac:dyDescent="0.25">
      <c r="B15" s="56" t="s">
        <v>47</v>
      </c>
      <c r="C15" s="54">
        <f t="shared" si="1"/>
        <v>127631</v>
      </c>
      <c r="D15" s="54">
        <f t="shared" si="2"/>
        <v>102448</v>
      </c>
      <c r="E15" s="54">
        <f t="shared" si="3"/>
        <v>22379</v>
      </c>
      <c r="F15" s="54">
        <f t="shared" si="4"/>
        <v>19280</v>
      </c>
      <c r="G15" s="54">
        <f t="shared" si="5"/>
        <v>71601</v>
      </c>
      <c r="H15" s="55"/>
      <c r="K15" s="17"/>
      <c r="L15" s="25" t="s">
        <v>43</v>
      </c>
      <c r="M15" s="24">
        <f>VLOOKUP($C$3,Data!$A:$BH,MATCH(CONCATENATE('Chart 1'!M$11,LEFT('Chart 1'!$L15,3)),Data!$1:$1,0),FALSE)</f>
        <v>58.206029609220003</v>
      </c>
      <c r="N15" s="24">
        <f>VLOOKUP($C$3,Data!$A:$BH,MATCH(CONCATENATE('Chart 1'!N$11,LEFT('Chart 1'!$L15,3)),Data!$1:$1,0),FALSE)</f>
        <v>32.431503557708297</v>
      </c>
      <c r="O15" s="24">
        <f>VLOOKUP($C$3,Data!$A:$BH,MATCH(CONCATENATE('Chart 1'!O$11,LEFT('Chart 1'!$L15,3)),Data!$1:$1,0),FALSE)</f>
        <v>5.3134074486148997</v>
      </c>
      <c r="P15" s="24">
        <f>VLOOKUP($C$3,Data!$A:$BH,MATCH(CONCATENATE('Chart 1'!P$11,LEFT('Chart 1'!$L15,3)),Data!$1:$1,0),FALSE)</f>
        <v>2.7078193855052999</v>
      </c>
      <c r="Q15" s="24">
        <f>VLOOKUP($C$3,Data!$A:$BH,MATCH(CONCATENATE('Chart 1'!Q$11,LEFT('Chart 1'!$L15,3)),Data!$1:$1,0),FALSE)</f>
        <v>1.3412399989515</v>
      </c>
      <c r="R15" s="22"/>
    </row>
    <row r="16" spans="2:18" x14ac:dyDescent="0.25">
      <c r="B16" s="56" t="s">
        <v>48</v>
      </c>
      <c r="C16" s="54">
        <f t="shared" si="1"/>
        <v>179509</v>
      </c>
      <c r="D16" s="54">
        <f t="shared" si="2"/>
        <v>105494</v>
      </c>
      <c r="E16" s="54">
        <f t="shared" si="3"/>
        <v>23655</v>
      </c>
      <c r="F16" s="54">
        <f t="shared" si="4"/>
        <v>21255</v>
      </c>
      <c r="G16" s="54">
        <f t="shared" si="5"/>
        <v>13426</v>
      </c>
      <c r="H16" s="55"/>
      <c r="K16" s="17"/>
      <c r="L16" s="25" t="s">
        <v>44</v>
      </c>
      <c r="M16" s="24">
        <f>VLOOKUP($C$3,Data!$A:$BH,MATCH(CONCATENATE('Chart 1'!M$11,LEFT('Chart 1'!$L16,3)),Data!$1:$1,0),FALSE)</f>
        <v>51.213814917617903</v>
      </c>
      <c r="N16" s="24">
        <f>VLOOKUP($C$3,Data!$A:$BH,MATCH(CONCATENATE('Chart 1'!N$11,LEFT('Chart 1'!$L16,3)),Data!$1:$1,0),FALSE)</f>
        <v>36.959681247979397</v>
      </c>
      <c r="O16" s="24">
        <f>VLOOKUP($C$3,Data!$A:$BH,MATCH(CONCATENATE('Chart 1'!O$11,LEFT('Chart 1'!$L16,3)),Data!$1:$1,0),FALSE)</f>
        <v>6.4892132848293</v>
      </c>
      <c r="P16" s="24">
        <f>VLOOKUP($C$3,Data!$A:$BH,MATCH(CONCATENATE('Chart 1'!P$11,LEFT('Chart 1'!$L16,3)),Data!$1:$1,0),FALSE)</f>
        <v>2.8694672029685</v>
      </c>
      <c r="Q16" s="24">
        <f>VLOOKUP($C$3,Data!$A:$BH,MATCH(CONCATENATE('Chart 1'!Q$11,LEFT('Chart 1'!$L16,3)),Data!$1:$1,0),FALSE)</f>
        <v>2.4678233466049999</v>
      </c>
      <c r="R16" s="22"/>
    </row>
    <row r="17" spans="2:18" x14ac:dyDescent="0.25">
      <c r="B17" s="56" t="s">
        <v>49</v>
      </c>
      <c r="C17" s="54">
        <f t="shared" si="1"/>
        <v>168560</v>
      </c>
      <c r="D17" s="54">
        <f t="shared" si="2"/>
        <v>107582</v>
      </c>
      <c r="E17" s="54">
        <f t="shared" si="3"/>
        <v>28806</v>
      </c>
      <c r="F17" s="54">
        <f t="shared" si="4"/>
        <v>20707</v>
      </c>
      <c r="G17" s="54">
        <f t="shared" si="5"/>
        <v>17684</v>
      </c>
      <c r="H17" s="55"/>
      <c r="K17" s="17"/>
      <c r="L17" s="25" t="s">
        <v>45</v>
      </c>
      <c r="M17" s="24">
        <f>VLOOKUP($C$3,Data!$A:$BH,MATCH(CONCATENATE('Chart 1'!M$11,LEFT('Chart 1'!$L17,3)),Data!$1:$1,0),FALSE)</f>
        <v>39.4758533111589</v>
      </c>
      <c r="N17" s="24">
        <f>VLOOKUP($C$3,Data!$A:$BH,MATCH(CONCATENATE('Chart 1'!N$11,LEFT('Chart 1'!$L17,3)),Data!$1:$1,0),FALSE)</f>
        <v>43.493748161438099</v>
      </c>
      <c r="O17" s="24">
        <f>VLOOKUP($C$3,Data!$A:$BH,MATCH(CONCATENATE('Chart 1'!O$11,LEFT('Chart 1'!$L17,3)),Data!$1:$1,0),FALSE)</f>
        <v>10.0935227282657</v>
      </c>
      <c r="P17" s="24">
        <f>VLOOKUP($C$3,Data!$A:$BH,MATCH(CONCATENATE('Chart 1'!P$11,LEFT('Chart 1'!$L17,3)),Data!$1:$1,0),FALSE)</f>
        <v>3.9281875930202999</v>
      </c>
      <c r="Q17" s="24">
        <f>VLOOKUP($C$3,Data!$A:$BH,MATCH(CONCATENATE('Chart 1'!Q$11,LEFT('Chart 1'!$L17,3)),Data!$1:$1,0),FALSE)</f>
        <v>3.0086882061170002</v>
      </c>
      <c r="R17" s="22"/>
    </row>
    <row r="18" spans="2:18" x14ac:dyDescent="0.25">
      <c r="B18" s="56" t="s">
        <v>69</v>
      </c>
      <c r="C18" s="54">
        <f t="shared" si="1"/>
        <v>159329</v>
      </c>
      <c r="D18" s="54">
        <f t="shared" si="2"/>
        <v>129950</v>
      </c>
      <c r="E18" s="54">
        <f t="shared" si="3"/>
        <v>35135</v>
      </c>
      <c r="F18" s="54">
        <f t="shared" si="4"/>
        <v>14505</v>
      </c>
      <c r="G18" s="54">
        <f t="shared" si="5"/>
        <v>4420</v>
      </c>
      <c r="H18" s="55"/>
      <c r="K18" s="17"/>
      <c r="L18" s="25" t="s">
        <v>46</v>
      </c>
      <c r="M18" s="24">
        <f>VLOOKUP($C$3,Data!$A:$BH,MATCH(CONCATENATE('Chart 1'!M$11,LEFT('Chart 1'!$L18,3)),Data!$1:$1,0),FALSE)</f>
        <v>49.260060756278797</v>
      </c>
      <c r="N18" s="24">
        <f>VLOOKUP($C$3,Data!$A:$BH,MATCH(CONCATENATE('Chart 1'!N$11,LEFT('Chart 1'!$L18,3)),Data!$1:$1,0),FALSE)</f>
        <v>36.706869886613497</v>
      </c>
      <c r="O18" s="24">
        <f>VLOOKUP($C$3,Data!$A:$BH,MATCH(CONCATENATE('Chart 1'!O$11,LEFT('Chart 1'!$L18,3)),Data!$1:$1,0),FALSE)</f>
        <v>7.0193016231770997</v>
      </c>
      <c r="P18" s="24">
        <f>VLOOKUP($C$3,Data!$A:$BH,MATCH(CONCATENATE('Chart 1'!P$11,LEFT('Chart 1'!$L18,3)),Data!$1:$1,0),FALSE)</f>
        <v>4.2188624071253003</v>
      </c>
      <c r="Q18" s="24">
        <f>VLOOKUP($C$3,Data!$A:$BH,MATCH(CONCATENATE('Chart 1'!Q$11,LEFT('Chart 1'!$L18,3)),Data!$1:$1,0),FALSE)</f>
        <v>2.7949053268053001</v>
      </c>
      <c r="R18" s="22"/>
    </row>
    <row r="19" spans="2:18" x14ac:dyDescent="0.25">
      <c r="B19" s="57" t="s">
        <v>50</v>
      </c>
      <c r="C19" s="193">
        <f t="shared" si="1"/>
        <v>298086</v>
      </c>
      <c r="D19" s="193"/>
      <c r="E19" s="193"/>
      <c r="F19" s="193">
        <f t="shared" si="4"/>
        <v>45253</v>
      </c>
      <c r="G19" s="193"/>
      <c r="H19" s="55"/>
      <c r="K19" s="17"/>
      <c r="L19" s="25" t="s">
        <v>47</v>
      </c>
      <c r="M19" s="24">
        <f>VLOOKUP($C$3,Data!$A:$BH,MATCH(CONCATENATE('Chart 1'!M$11,LEFT('Chart 1'!$L19,3)),Data!$1:$1,0),FALSE)</f>
        <v>37.173464127291098</v>
      </c>
      <c r="N19" s="24">
        <f>VLOOKUP($C$3,Data!$A:$BH,MATCH(CONCATENATE('Chart 1'!N$11,LEFT('Chart 1'!$L19,3)),Data!$1:$1,0),FALSE)</f>
        <v>29.838730817064199</v>
      </c>
      <c r="O19" s="24">
        <f>VLOOKUP($C$3,Data!$A:$BH,MATCH(CONCATENATE('Chart 1'!O$11,LEFT('Chart 1'!$L19,3)),Data!$1:$1,0),FALSE)</f>
        <v>6.5180477603767999</v>
      </c>
      <c r="P19" s="24">
        <f>VLOOKUP($C$3,Data!$A:$BH,MATCH(CONCATENATE('Chart 1'!P$11,LEFT('Chart 1'!$L19,3)),Data!$1:$1,0),FALSE)</f>
        <v>5.6154412985417004</v>
      </c>
      <c r="Q19" s="24">
        <f>VLOOKUP($C$3,Data!$A:$BH,MATCH(CONCATENATE('Chart 1'!Q$11,LEFT('Chart 1'!$L19,3)),Data!$1:$1,0),FALSE)</f>
        <v>20.854315996726299</v>
      </c>
      <c r="R19" s="22"/>
    </row>
    <row r="20" spans="2:18" ht="12.75" customHeight="1" x14ac:dyDescent="0.25">
      <c r="C20" s="58"/>
      <c r="D20" s="58"/>
      <c r="F20" s="236" t="s">
        <v>39</v>
      </c>
      <c r="G20" s="237"/>
      <c r="K20" s="17"/>
      <c r="L20" s="25" t="s">
        <v>48</v>
      </c>
      <c r="M20" s="24">
        <f>VLOOKUP($C$3,Data!$A:$BH,MATCH(CONCATENATE('Chart 1'!M$11,LEFT('Chart 1'!$L20,3)),Data!$1:$1,0),FALSE)</f>
        <v>52.283311828833902</v>
      </c>
      <c r="N20" s="24">
        <f>VLOOKUP($C$3,Data!$A:$BH,MATCH(CONCATENATE('Chart 1'!N$11,LEFT('Chart 1'!$L20,3)),Data!$1:$1,0),FALSE)</f>
        <v>30.725900640474901</v>
      </c>
      <c r="O20" s="24">
        <f>VLOOKUP($C$3,Data!$A:$BH,MATCH(CONCATENATE('Chart 1'!O$11,LEFT('Chart 1'!$L20,3)),Data!$1:$1,0),FALSE)</f>
        <v>6.8896921118777996</v>
      </c>
      <c r="P20" s="24">
        <f>VLOOKUP($C$3,Data!$A:$BH,MATCH(CONCATENATE('Chart 1'!P$11,LEFT('Chart 1'!$L20,3)),Data!$1:$1,0),FALSE)</f>
        <v>6.1906745228476998</v>
      </c>
      <c r="Q20" s="24">
        <f>VLOOKUP($C$3,Data!$A:$BH,MATCH(CONCATENATE('Chart 1'!Q$11,LEFT('Chart 1'!$L20,3)),Data!$1:$1,0),FALSE)</f>
        <v>3.9104208959658</v>
      </c>
      <c r="R20" s="22"/>
    </row>
    <row r="21" spans="2:18" x14ac:dyDescent="0.25">
      <c r="K21" s="17"/>
      <c r="L21" s="25" t="s">
        <v>49</v>
      </c>
      <c r="M21" s="24">
        <f>VLOOKUP($C$3,Data!$A:$BH,MATCH(CONCATENATE('Chart 1'!M$11,LEFT('Chart 1'!$L21,3)),Data!$1:$1,0),FALSE)</f>
        <v>49.0943353362129</v>
      </c>
      <c r="N21" s="24">
        <f>VLOOKUP($C$3,Data!$A:$BH,MATCH(CONCATENATE('Chart 1'!N$11,LEFT('Chart 1'!$L21,3)),Data!$1:$1,0),FALSE)</f>
        <v>31.334045942930999</v>
      </c>
      <c r="O21" s="24">
        <f>VLOOKUP($C$3,Data!$A:$BH,MATCH(CONCATENATE('Chart 1'!O$11,LEFT('Chart 1'!$L21,3)),Data!$1:$1,0),FALSE)</f>
        <v>8.3899586123336007</v>
      </c>
      <c r="P21" s="24">
        <f>VLOOKUP($C$3,Data!$A:$BH,MATCH(CONCATENATE('Chart 1'!P$11,LEFT('Chart 1'!$L21,3)),Data!$1:$1,0),FALSE)</f>
        <v>6.0310655066857999</v>
      </c>
      <c r="Q21" s="24">
        <f>VLOOKUP($C$3,Data!$A:$BH,MATCH(CONCATENATE('Chart 1'!Q$11,LEFT('Chart 1'!$L21,3)),Data!$1:$1,0),FALSE)</f>
        <v>5.1505946018367004</v>
      </c>
      <c r="R21" s="22"/>
    </row>
    <row r="22" spans="2:18" x14ac:dyDescent="0.25">
      <c r="K22" s="17"/>
      <c r="L22" s="25" t="s">
        <v>69</v>
      </c>
      <c r="M22" s="24">
        <f>VLOOKUP($C$3,Data!$A:$BH,MATCH(CONCATENATE('Chart 1'!M$11,LEFT('Chart 1'!$L22,3)),Data!$1:$1,0),FALSE)</f>
        <v>46.405738934405903</v>
      </c>
      <c r="N22" s="24">
        <f>VLOOKUP($C$3,Data!$A:$BH,MATCH(CONCATENATE('Chart 1'!N$11,LEFT('Chart 1'!$L22,3)),Data!$1:$1,0),FALSE)</f>
        <v>37.848889872691402</v>
      </c>
      <c r="O22" s="24">
        <f>VLOOKUP($C$3,Data!$A:$BH,MATCH(CONCATENATE('Chart 1'!O$11,LEFT('Chart 1'!$L22,3)),Data!$1:$1,0),FALSE)</f>
        <v>10.2333262460717</v>
      </c>
      <c r="P22" s="24">
        <f>VLOOKUP($C$3,Data!$A:$BH,MATCH(CONCATENATE('Chart 1'!P$11,LEFT('Chart 1'!$L22,3)),Data!$1:$1,0),FALSE)</f>
        <v>4.2246875537006003</v>
      </c>
      <c r="Q22" s="24">
        <f>VLOOKUP($C$3,Data!$A:$BH,MATCH(CONCATENATE('Chart 1'!Q$11,LEFT('Chart 1'!$L22,3)),Data!$1:$1,0),FALSE)</f>
        <v>1.2873573931304001</v>
      </c>
      <c r="R22" s="22"/>
    </row>
    <row r="23" spans="2:18" x14ac:dyDescent="0.25">
      <c r="K23" s="17"/>
      <c r="L23" s="25" t="s">
        <v>50</v>
      </c>
      <c r="M23" s="24">
        <f>VLOOKUP($C$3,Data!$A:$BH,MATCH("YesQ12",Data!$1:$1,0),FALSE)</f>
        <v>86.819732101509004</v>
      </c>
      <c r="N23" s="24"/>
      <c r="O23" s="24"/>
      <c r="P23" s="24">
        <f>VLOOKUP($C$3,Data!$A:$BH,MATCH("NoQ12",Data!$1:$1,0),FALSE)</f>
        <v>13.180267898491</v>
      </c>
      <c r="Q23" s="24"/>
      <c r="R23" s="22"/>
    </row>
    <row r="24" spans="2:18" x14ac:dyDescent="0.25">
      <c r="K24" s="17"/>
    </row>
    <row r="25" spans="2:18" x14ac:dyDescent="0.25">
      <c r="K25" s="17"/>
    </row>
    <row r="36" spans="2:9" x14ac:dyDescent="0.25">
      <c r="B36" s="59"/>
      <c r="C36" s="59"/>
      <c r="D36" s="59"/>
      <c r="E36" s="59"/>
      <c r="F36" s="59"/>
      <c r="G36" s="59"/>
    </row>
    <row r="37" spans="2:9" x14ac:dyDescent="0.25">
      <c r="B37" s="59"/>
      <c r="C37" s="60"/>
      <c r="D37" s="60"/>
      <c r="E37" s="60"/>
      <c r="F37" s="60"/>
      <c r="G37" s="60"/>
    </row>
    <row r="38" spans="2:9" x14ac:dyDescent="0.25">
      <c r="B38" s="61"/>
      <c r="C38" s="60"/>
      <c r="D38" s="60"/>
      <c r="E38" s="60"/>
      <c r="F38" s="60"/>
      <c r="G38" s="60"/>
    </row>
    <row r="39" spans="2:9" x14ac:dyDescent="0.25">
      <c r="B39" s="61"/>
      <c r="C39" s="60"/>
      <c r="D39" s="60"/>
      <c r="E39" s="60"/>
      <c r="F39" s="60"/>
      <c r="G39" s="60"/>
    </row>
    <row r="40" spans="2:9" x14ac:dyDescent="0.25">
      <c r="B40" s="61"/>
      <c r="C40" s="60"/>
      <c r="D40" s="60"/>
      <c r="E40" s="60"/>
      <c r="F40" s="60"/>
      <c r="G40" s="60"/>
    </row>
    <row r="41" spans="2:9" x14ac:dyDescent="0.25">
      <c r="B41" s="61"/>
      <c r="C41" s="60"/>
      <c r="D41" s="60"/>
      <c r="E41" s="60"/>
      <c r="F41" s="60"/>
      <c r="G41" s="60"/>
    </row>
    <row r="42" spans="2:9" x14ac:dyDescent="0.25">
      <c r="B42" s="61"/>
      <c r="C42" s="60"/>
      <c r="D42" s="60"/>
      <c r="E42" s="60"/>
      <c r="F42" s="60"/>
      <c r="G42" s="60"/>
    </row>
    <row r="44" spans="2:9" x14ac:dyDescent="0.25">
      <c r="B44" s="61"/>
      <c r="C44" s="60"/>
      <c r="D44" s="60"/>
      <c r="E44" s="60"/>
      <c r="F44" s="60"/>
      <c r="G44" s="60"/>
    </row>
    <row r="45" spans="2:9" ht="16.5" customHeight="1" x14ac:dyDescent="0.25">
      <c r="B45" s="61"/>
      <c r="C45" s="60"/>
      <c r="D45" s="60"/>
      <c r="E45" s="60"/>
      <c r="F45" s="62" t="s">
        <v>101</v>
      </c>
    </row>
    <row r="46" spans="2:9" ht="3.75" customHeight="1" x14ac:dyDescent="0.25">
      <c r="B46" s="63"/>
      <c r="C46" s="64"/>
      <c r="D46" s="64"/>
      <c r="E46" s="64"/>
      <c r="F46" s="64"/>
      <c r="G46" s="64"/>
      <c r="H46" s="63"/>
      <c r="I46" s="63"/>
    </row>
    <row r="47" spans="2:9" x14ac:dyDescent="0.25">
      <c r="B47" s="65" t="s">
        <v>104</v>
      </c>
    </row>
    <row r="48" spans="2:9" x14ac:dyDescent="0.25">
      <c r="B48" s="65" t="s">
        <v>134</v>
      </c>
    </row>
  </sheetData>
  <sheetProtection sheet="1" objects="1" scenarios="1"/>
  <mergeCells count="5">
    <mergeCell ref="F20:G20"/>
    <mergeCell ref="B2:G2"/>
    <mergeCell ref="B6:B7"/>
    <mergeCell ref="C6:G6"/>
    <mergeCell ref="C3:E3"/>
  </mergeCells>
  <dataValidations count="1">
    <dataValidation type="list" allowBlank="1" showInputMessage="1" showErrorMessage="1" sqref="C3:E3">
      <formula1>$L$3:$L$4</formula1>
    </dataValidation>
  </dataValidations>
  <pageMargins left="0.7" right="0.7" top="0.75" bottom="0.75" header="0.3" footer="0.3"/>
  <pageSetup paperSize="9" scale="79" orientation="landscape" r:id="rId1"/>
  <ignoredErrors>
    <ignoredError sqref="M12:Q2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2092B9"/>
    <pageSetUpPr fitToPage="1"/>
  </sheetPr>
  <dimension ref="B1:AH199"/>
  <sheetViews>
    <sheetView showGridLines="0" showRowColHeaders="0" zoomScaleNormal="100" workbookViewId="0">
      <pane ySplit="16" topLeftCell="A17" activePane="bottomLeft" state="frozen"/>
      <selection pane="bottomLeft" activeCell="K4" sqref="K4:R4"/>
    </sheetView>
  </sheetViews>
  <sheetFormatPr defaultColWidth="9.109375" defaultRowHeight="13.2" x14ac:dyDescent="0.25"/>
  <cols>
    <col min="1" max="1" width="3.88671875" style="186" customWidth="1"/>
    <col min="2" max="3" width="6.6640625" style="186" customWidth="1"/>
    <col min="4" max="4" width="17.5546875" style="186" customWidth="1"/>
    <col min="5" max="5" width="14.33203125" style="186" customWidth="1"/>
    <col min="6" max="6" width="15.6640625" style="186" customWidth="1"/>
    <col min="7" max="7" width="1.88671875" style="186" customWidth="1"/>
    <col min="8" max="8" width="15.6640625" style="187" customWidth="1"/>
    <col min="9" max="10" width="2.6640625" style="186" customWidth="1"/>
    <col min="11" max="11" width="8.6640625" style="186" bestFit="1" customWidth="1"/>
    <col min="12" max="13" width="8.6640625" style="186" customWidth="1"/>
    <col min="14" max="14" width="9" style="186" bestFit="1" customWidth="1"/>
    <col min="15" max="15" width="8.6640625" style="186" customWidth="1"/>
    <col min="16" max="16" width="2.6640625" style="184" customWidth="1"/>
    <col min="17" max="17" width="9" style="186" customWidth="1"/>
    <col min="18" max="18" width="8.6640625" style="186" customWidth="1"/>
    <col min="19" max="19" width="9.5546875" style="185" customWidth="1"/>
    <col min="20" max="16384" width="9.109375" style="186"/>
  </cols>
  <sheetData>
    <row r="1" spans="2:34" s="30" customFormat="1" ht="18" customHeight="1" x14ac:dyDescent="0.2">
      <c r="B1" s="66"/>
      <c r="C1" s="66"/>
      <c r="D1" s="66"/>
      <c r="E1" s="66"/>
      <c r="F1" s="66"/>
      <c r="G1" s="66"/>
      <c r="H1" s="67"/>
      <c r="I1" s="68"/>
      <c r="J1" s="66"/>
      <c r="K1" s="69"/>
      <c r="L1" s="69"/>
      <c r="M1" s="69"/>
      <c r="N1" s="69"/>
      <c r="O1" s="69"/>
      <c r="P1" s="68"/>
      <c r="Q1" s="69"/>
      <c r="R1" s="69"/>
      <c r="S1" s="66"/>
      <c r="Z1" s="26"/>
      <c r="AA1" s="27" t="s">
        <v>0</v>
      </c>
      <c r="AB1" s="28"/>
      <c r="AC1" s="29"/>
      <c r="AD1" s="29"/>
      <c r="AE1" s="29"/>
      <c r="AF1" s="29"/>
      <c r="AG1" s="29"/>
      <c r="AH1" s="29"/>
    </row>
    <row r="2" spans="2:34" s="30" customFormat="1" ht="38.25" customHeight="1" x14ac:dyDescent="0.2">
      <c r="B2" s="248" t="s">
        <v>195</v>
      </c>
      <c r="C2" s="249"/>
      <c r="D2" s="249"/>
      <c r="E2" s="249"/>
      <c r="F2" s="249"/>
      <c r="G2" s="249"/>
      <c r="H2" s="249"/>
      <c r="I2" s="249"/>
      <c r="J2" s="249"/>
      <c r="K2" s="249"/>
      <c r="L2" s="249"/>
      <c r="M2" s="249"/>
      <c r="N2" s="249"/>
      <c r="O2" s="249"/>
      <c r="P2" s="249"/>
      <c r="Q2" s="249"/>
      <c r="R2" s="250"/>
      <c r="S2" s="68"/>
      <c r="AA2" s="27" t="s">
        <v>1</v>
      </c>
      <c r="AB2" s="28"/>
      <c r="AC2" s="29"/>
      <c r="AD2" s="29"/>
      <c r="AE2" s="29"/>
      <c r="AF2" s="29"/>
      <c r="AG2" s="29"/>
      <c r="AH2" s="29"/>
    </row>
    <row r="3" spans="2:34" s="70" customFormat="1" ht="22.5" customHeight="1" x14ac:dyDescent="0.2">
      <c r="Z3" s="26"/>
      <c r="AA3" s="27" t="s">
        <v>2</v>
      </c>
      <c r="AB3" s="28"/>
      <c r="AC3" s="29"/>
      <c r="AD3" s="29"/>
      <c r="AE3" s="29"/>
      <c r="AF3" s="29"/>
      <c r="AG3" s="29"/>
      <c r="AH3" s="29"/>
    </row>
    <row r="4" spans="2:34" s="70" customFormat="1" ht="28.5" customHeight="1" x14ac:dyDescent="0.3">
      <c r="B4" s="71"/>
      <c r="C4" s="71"/>
      <c r="D4" s="71"/>
      <c r="E4" s="72"/>
      <c r="F4" s="73"/>
      <c r="G4" s="36"/>
      <c r="H4" s="73"/>
      <c r="I4" s="74"/>
      <c r="J4" s="72"/>
      <c r="K4" s="245" t="s">
        <v>0</v>
      </c>
      <c r="L4" s="246"/>
      <c r="M4" s="246"/>
      <c r="N4" s="246"/>
      <c r="O4" s="246"/>
      <c r="P4" s="246"/>
      <c r="Q4" s="246"/>
      <c r="R4" s="247"/>
      <c r="S4" s="73"/>
      <c r="T4" s="75"/>
      <c r="W4" s="76"/>
      <c r="Y4" s="76"/>
      <c r="Z4" s="26"/>
      <c r="AA4" s="27" t="s">
        <v>3</v>
      </c>
      <c r="AB4" s="28"/>
      <c r="AC4" s="29"/>
      <c r="AD4" s="29"/>
      <c r="AE4" s="29"/>
      <c r="AF4" s="29"/>
      <c r="AG4" s="29"/>
      <c r="AH4" s="29"/>
    </row>
    <row r="5" spans="2:34" s="33" customFormat="1" ht="24" customHeight="1" x14ac:dyDescent="0.2">
      <c r="B5" s="251" t="s">
        <v>61</v>
      </c>
      <c r="C5" s="251"/>
      <c r="D5" s="251"/>
      <c r="E5" s="251"/>
      <c r="F5" s="77" t="s">
        <v>11</v>
      </c>
      <c r="G5" s="36"/>
      <c r="H5" s="77" t="s">
        <v>31</v>
      </c>
      <c r="I5" s="78"/>
      <c r="J5" s="79"/>
      <c r="K5" s="80" t="str">
        <f>IF(K4=AA12,"", "Strongly agree")</f>
        <v>Strongly agree</v>
      </c>
      <c r="L5" s="81" t="str">
        <f>IF(K4=AA12, "Yes", "Agree")</f>
        <v>Agree</v>
      </c>
      <c r="M5" s="81" t="str">
        <f>IF(K4=AA12, "", "Disagree")</f>
        <v>Disagree</v>
      </c>
      <c r="N5" s="80" t="str">
        <f>IF(K4=AA12, "No", "Strongly disagree")</f>
        <v>Strongly disagree</v>
      </c>
      <c r="O5" s="82" t="str">
        <f>IF(K4=AA12, "", "Don't know")</f>
        <v>Don't know</v>
      </c>
      <c r="P5" s="26"/>
      <c r="Q5" s="83" t="s">
        <v>55</v>
      </c>
      <c r="R5" s="84" t="s">
        <v>56</v>
      </c>
      <c r="S5" s="31"/>
      <c r="W5" s="85"/>
      <c r="X5" s="70"/>
      <c r="Y5" s="76"/>
      <c r="Z5" s="26"/>
      <c r="AA5" s="27" t="s">
        <v>4</v>
      </c>
      <c r="AB5" s="28"/>
      <c r="AC5" s="29"/>
      <c r="AD5" s="29"/>
      <c r="AE5" s="29"/>
      <c r="AF5" s="29"/>
      <c r="AG5" s="29"/>
      <c r="AH5" s="29"/>
    </row>
    <row r="6" spans="2:34" s="30" customFormat="1" ht="9" customHeight="1" x14ac:dyDescent="0.2">
      <c r="B6" s="86"/>
      <c r="C6" s="86"/>
      <c r="D6" s="87"/>
      <c r="E6" s="69"/>
      <c r="F6" s="69"/>
      <c r="G6" s="69"/>
      <c r="H6" s="88"/>
      <c r="I6" s="69"/>
      <c r="J6" s="69"/>
      <c r="K6" s="89"/>
      <c r="L6" s="69"/>
      <c r="M6" s="89"/>
      <c r="N6" s="69"/>
      <c r="O6" s="90"/>
      <c r="P6" s="68"/>
      <c r="Q6" s="69"/>
      <c r="R6" s="90"/>
      <c r="S6" s="66"/>
      <c r="Z6" s="26"/>
      <c r="AA6" s="27" t="s">
        <v>5</v>
      </c>
      <c r="AB6" s="28"/>
      <c r="AC6" s="29"/>
      <c r="AD6" s="29"/>
      <c r="AE6" s="29"/>
      <c r="AF6" s="29"/>
      <c r="AG6" s="29"/>
      <c r="AH6" s="29"/>
    </row>
    <row r="7" spans="2:34" s="30" customFormat="1" ht="11.4" x14ac:dyDescent="0.2">
      <c r="B7" s="91" t="s">
        <v>51</v>
      </c>
      <c r="C7" s="91"/>
      <c r="D7" s="91"/>
      <c r="E7" s="91"/>
      <c r="F7" s="91"/>
      <c r="G7" s="91"/>
      <c r="H7" s="91"/>
      <c r="I7" s="3"/>
      <c r="J7" s="3"/>
      <c r="K7" s="3"/>
      <c r="L7" s="3"/>
      <c r="M7" s="3"/>
      <c r="N7" s="3"/>
      <c r="O7" s="3"/>
      <c r="P7" s="3"/>
      <c r="Q7" s="3"/>
      <c r="R7" s="3"/>
      <c r="S7" s="66"/>
      <c r="Z7" s="31"/>
      <c r="AA7" s="27" t="s">
        <v>6</v>
      </c>
      <c r="AB7" s="32"/>
      <c r="AC7" s="33"/>
      <c r="AD7" s="33"/>
      <c r="AE7" s="33"/>
      <c r="AF7" s="33"/>
      <c r="AG7" s="33"/>
      <c r="AH7" s="33"/>
    </row>
    <row r="8" spans="2:34" s="97" customFormat="1" ht="8.25" customHeight="1" x14ac:dyDescent="0.2">
      <c r="B8" s="92"/>
      <c r="C8" s="92"/>
      <c r="D8" s="92"/>
      <c r="E8" s="93"/>
      <c r="F8" s="93"/>
      <c r="G8" s="93"/>
      <c r="H8" s="94"/>
      <c r="I8" s="93"/>
      <c r="J8" s="93"/>
      <c r="K8" s="93"/>
      <c r="L8" s="93"/>
      <c r="M8" s="93"/>
      <c r="N8" s="93"/>
      <c r="O8" s="95"/>
      <c r="P8" s="96"/>
      <c r="Q8" s="93"/>
      <c r="R8" s="95"/>
      <c r="S8" s="68"/>
      <c r="Z8" s="34"/>
      <c r="AA8" s="27" t="s">
        <v>7</v>
      </c>
      <c r="AB8" s="35"/>
      <c r="AC8" s="34"/>
      <c r="AD8" s="34"/>
      <c r="AE8" s="34"/>
      <c r="AF8" s="34"/>
      <c r="AG8" s="34"/>
      <c r="AH8" s="34"/>
    </row>
    <row r="9" spans="2:34" s="105" customFormat="1" ht="11.4" x14ac:dyDescent="0.2">
      <c r="B9" s="98" t="s">
        <v>12</v>
      </c>
      <c r="C9" s="98"/>
      <c r="D9" s="98"/>
      <c r="E9" s="99"/>
      <c r="F9" s="100">
        <f>VLOOKUP($B$9,Data!$A:$BH,MATCH($F$5,Data!$1:$1,0),FALSE)</f>
        <v>5593</v>
      </c>
      <c r="G9" s="99"/>
      <c r="H9" s="101">
        <f>VLOOKUP($B$9,Data!$A:$BH,MATCH($H$5,Data!$1:$1,0),FALSE)</f>
        <v>5.5232414603556999</v>
      </c>
      <c r="I9" s="99"/>
      <c r="J9" s="99"/>
      <c r="K9" s="102">
        <f>IF($K$5="","",VLOOKUP($B$9,Data!$A:$BH,MATCH(CONCATENATE($K$5,LEFT($K$4,3)),Data!$1:$1,0),FALSE))</f>
        <v>74.789915966386602</v>
      </c>
      <c r="L9" s="8">
        <f>IF($L$5="","",VLOOKUP($B$9,Data!$A:$BH,MATCH(CONCATENATE($L$5,LEFT($K$4,3)),Data!$1:$1,0),FALSE))</f>
        <v>19.560164491328401</v>
      </c>
      <c r="M9" s="8">
        <f>IF($M$5="","",VLOOKUP($B$9,Data!$A:$BH,MATCH(CONCATENATE($M$5,LEFT($K$4,3)),Data!$1:$1,0),FALSE))</f>
        <v>2.6640443411407002</v>
      </c>
      <c r="N9" s="8">
        <f>IF($N$5="","",VLOOKUP($B$9,Data!$A:$BH,MATCH(CONCATENATE($N$5,LEFT($K$4,3)),Data!$1:$1,0),FALSE))</f>
        <v>2.3243339889147001</v>
      </c>
      <c r="O9" s="8">
        <f>IF($O$5="","",VLOOKUP($B$9,Data!$A:$BH,MATCH(CONCATENATE($O$5,LEFT($K$4,3)),Data!$1:$1,0),FALSE))</f>
        <v>0.66154121222960005</v>
      </c>
      <c r="P9" s="103"/>
      <c r="Q9" s="8">
        <f>SUM($K$9:$L$9)</f>
        <v>94.350080457714995</v>
      </c>
      <c r="R9" s="8">
        <f>SUM($M$9:$N$9)</f>
        <v>4.9883783300554008</v>
      </c>
      <c r="S9" s="104"/>
      <c r="Z9" s="36"/>
      <c r="AA9" s="37" t="s">
        <v>8</v>
      </c>
      <c r="AB9" s="38"/>
      <c r="AC9" s="39"/>
      <c r="AD9" s="39"/>
      <c r="AE9" s="39"/>
      <c r="AF9" s="39"/>
      <c r="AG9" s="39"/>
      <c r="AH9" s="39"/>
    </row>
    <row r="10" spans="2:34" s="42" customFormat="1" ht="11.4" x14ac:dyDescent="0.2">
      <c r="B10" s="106" t="s">
        <v>20</v>
      </c>
      <c r="C10" s="107"/>
      <c r="D10" s="107"/>
      <c r="E10" s="108"/>
      <c r="F10" s="109">
        <f>VLOOKUP($B$10,Data!$A:$BH,MATCH($F$5,Data!$1:$1,0),FALSE)</f>
        <v>5</v>
      </c>
      <c r="G10" s="108"/>
      <c r="H10" s="85"/>
      <c r="I10" s="108"/>
      <c r="J10" s="108"/>
      <c r="K10" s="2"/>
      <c r="L10" s="2"/>
      <c r="M10" s="2"/>
      <c r="N10" s="2"/>
      <c r="O10" s="2"/>
      <c r="P10" s="107"/>
      <c r="Q10" s="2"/>
      <c r="R10" s="2"/>
      <c r="S10" s="110"/>
      <c r="Z10" s="31"/>
      <c r="AA10" s="40" t="s">
        <v>9</v>
      </c>
      <c r="AB10" s="32"/>
      <c r="AC10" s="33"/>
      <c r="AD10" s="33"/>
      <c r="AE10" s="33"/>
      <c r="AF10" s="33"/>
      <c r="AG10" s="33"/>
      <c r="AH10" s="33"/>
    </row>
    <row r="11" spans="2:34" s="30" customFormat="1" ht="10.199999999999999" x14ac:dyDescent="0.2">
      <c r="B11" s="66"/>
      <c r="C11" s="66"/>
      <c r="D11" s="66"/>
      <c r="E11" s="66"/>
      <c r="F11" s="111"/>
      <c r="G11" s="66"/>
      <c r="H11" s="112"/>
      <c r="I11" s="66"/>
      <c r="J11" s="66"/>
      <c r="K11" s="113"/>
      <c r="L11" s="113"/>
      <c r="M11" s="113"/>
      <c r="N11" s="113"/>
      <c r="O11" s="113"/>
      <c r="P11" s="68"/>
      <c r="Q11" s="113"/>
      <c r="R11" s="113"/>
      <c r="S11" s="66"/>
      <c r="Z11" s="31"/>
      <c r="AA11" s="41" t="s">
        <v>10</v>
      </c>
      <c r="AB11" s="32"/>
      <c r="AC11" s="33"/>
      <c r="AD11" s="33"/>
      <c r="AE11" s="33"/>
      <c r="AF11" s="33"/>
      <c r="AG11" s="33"/>
      <c r="AH11" s="33"/>
    </row>
    <row r="12" spans="2:34" s="105" customFormat="1" ht="11.4" x14ac:dyDescent="0.2">
      <c r="B12" s="98" t="s">
        <v>13</v>
      </c>
      <c r="C12" s="98"/>
      <c r="D12" s="98"/>
      <c r="E12" s="99"/>
      <c r="F12" s="100">
        <f>VLOOKUP($B$12,Data!$A:$BH,MATCH($F$5,Data!$1:$1,0),FALSE)</f>
        <v>343339</v>
      </c>
      <c r="G12" s="114"/>
      <c r="H12" s="101">
        <f>VLOOKUP($B$12,Data!$A:$BH,MATCH($H$5,Data!$1:$1,0),FALSE)</f>
        <v>4.2204465416373997</v>
      </c>
      <c r="I12" s="99"/>
      <c r="J12" s="99"/>
      <c r="K12" s="8">
        <f>IF($K$5="","",VLOOKUP($B$12,Data!$A:$BH,MATCH(CONCATENATE($K$5,LEFT($K$4,3)),Data!$1:$1,0),FALSE))</f>
        <v>63.042357553321899</v>
      </c>
      <c r="L12" s="8">
        <f>IF($L$5="","",VLOOKUP($B$12,Data!$A:$BH,MATCH(CONCATENATE($L$5,LEFT($K$4,3)),Data!$1:$1,0),FALSE))</f>
        <v>29.1918482898826</v>
      </c>
      <c r="M12" s="8">
        <f>IF($M$5="","",VLOOKUP($B$12,Data!$A:$BH,MATCH(CONCATENATE($M$5,LEFT($K$4,3)),Data!$1:$1,0),FALSE))</f>
        <v>4.3877916578076004</v>
      </c>
      <c r="N12" s="8">
        <f>IF($N$5="","",VLOOKUP($B$12,Data!$A:$BH,MATCH(CONCATENATE($N$5,LEFT($K$4,3)),Data!$1:$1,0),FALSE))</f>
        <v>2.8851950987217001</v>
      </c>
      <c r="O12" s="8">
        <f>IF($O$5="","",VLOOKUP($B$12,Data!$A:$BH,MATCH(CONCATENATE($O$5,LEFT($K$4,3)),Data!$1:$1,0),FALSE))</f>
        <v>0.49280740026620001</v>
      </c>
      <c r="P12" s="98"/>
      <c r="Q12" s="8">
        <f>SUM($K$12:$L$12)</f>
        <v>92.234205843204506</v>
      </c>
      <c r="R12" s="8">
        <f>SUM($M$12:$N$12)</f>
        <v>7.2729867565293009</v>
      </c>
      <c r="S12" s="104"/>
      <c r="Z12" s="36"/>
      <c r="AA12" s="37" t="s">
        <v>68</v>
      </c>
      <c r="AB12" s="38"/>
      <c r="AC12" s="39"/>
      <c r="AD12" s="39"/>
      <c r="AE12" s="39"/>
      <c r="AF12" s="39"/>
      <c r="AG12" s="39"/>
      <c r="AH12" s="39"/>
    </row>
    <row r="13" spans="2:34" s="42" customFormat="1" ht="11.4" x14ac:dyDescent="0.2">
      <c r="B13" s="106" t="s">
        <v>21</v>
      </c>
      <c r="C13" s="107"/>
      <c r="D13" s="107"/>
      <c r="E13" s="108"/>
      <c r="F13" s="109">
        <f>VLOOKUP($B$13,Data!$A:$BH,MATCH($F$5,Data!$1:$1,0),FALSE)</f>
        <v>16</v>
      </c>
      <c r="G13" s="115"/>
      <c r="H13" s="85"/>
      <c r="I13" s="108"/>
      <c r="J13" s="108"/>
      <c r="K13" s="1"/>
      <c r="L13" s="1"/>
      <c r="M13" s="1"/>
      <c r="N13" s="1"/>
      <c r="O13" s="1"/>
      <c r="P13" s="107"/>
      <c r="Q13" s="1"/>
      <c r="R13" s="1"/>
      <c r="S13" s="110"/>
      <c r="Z13" s="31"/>
      <c r="AA13" s="32"/>
      <c r="AB13" s="32"/>
      <c r="AC13" s="33"/>
      <c r="AD13" s="33"/>
      <c r="AE13" s="33"/>
      <c r="AF13" s="33"/>
      <c r="AG13" s="33"/>
      <c r="AH13" s="33"/>
    </row>
    <row r="14" spans="2:34" s="42" customFormat="1" ht="10.199999999999999" x14ac:dyDescent="0.2">
      <c r="B14" s="107"/>
      <c r="C14" s="107"/>
      <c r="D14" s="107"/>
      <c r="E14" s="108"/>
      <c r="F14" s="116"/>
      <c r="G14" s="115"/>
      <c r="H14" s="117"/>
      <c r="I14" s="108"/>
      <c r="J14" s="108"/>
      <c r="K14" s="2"/>
      <c r="L14" s="2"/>
      <c r="M14" s="2"/>
      <c r="N14" s="2"/>
      <c r="O14" s="2"/>
      <c r="P14" s="107"/>
      <c r="Q14" s="2"/>
      <c r="R14" s="2"/>
      <c r="S14" s="110"/>
      <c r="Z14" s="31"/>
      <c r="AA14" s="33"/>
      <c r="AB14" s="33"/>
      <c r="AC14" s="33"/>
      <c r="AD14" s="33"/>
      <c r="AE14" s="33"/>
      <c r="AF14" s="33"/>
      <c r="AG14" s="33"/>
      <c r="AH14" s="33"/>
    </row>
    <row r="15" spans="2:34" s="42" customFormat="1" ht="11.4" x14ac:dyDescent="0.2">
      <c r="B15" s="91" t="s">
        <v>14</v>
      </c>
      <c r="C15" s="91"/>
      <c r="D15" s="91"/>
      <c r="E15" s="91"/>
      <c r="F15" s="91"/>
      <c r="G15" s="91"/>
      <c r="H15" s="91"/>
      <c r="I15" s="3"/>
      <c r="J15" s="3"/>
      <c r="K15" s="3"/>
      <c r="L15" s="3"/>
      <c r="M15" s="3"/>
      <c r="N15" s="3"/>
      <c r="O15" s="3"/>
      <c r="P15" s="3"/>
      <c r="Q15" s="3"/>
      <c r="R15" s="3"/>
      <c r="S15" s="110"/>
    </row>
    <row r="16" spans="2:34" s="123" customFormat="1" ht="8.25" customHeight="1" x14ac:dyDescent="0.2">
      <c r="B16" s="118"/>
      <c r="C16" s="118"/>
      <c r="D16" s="118"/>
      <c r="E16" s="119"/>
      <c r="F16" s="120"/>
      <c r="G16" s="119"/>
      <c r="H16" s="121"/>
      <c r="I16" s="119"/>
      <c r="J16" s="119"/>
      <c r="K16" s="4"/>
      <c r="L16" s="4"/>
      <c r="M16" s="4"/>
      <c r="N16" s="4"/>
      <c r="O16" s="4"/>
      <c r="P16" s="118"/>
      <c r="Q16" s="4"/>
      <c r="R16" s="4"/>
      <c r="S16" s="122"/>
    </row>
    <row r="17" spans="2:21" s="123" customFormat="1" ht="8.25" customHeight="1" x14ac:dyDescent="0.2">
      <c r="B17" s="118"/>
      <c r="C17" s="118"/>
      <c r="D17" s="118"/>
      <c r="E17" s="119"/>
      <c r="F17" s="120"/>
      <c r="G17" s="119"/>
      <c r="H17" s="121"/>
      <c r="I17" s="119"/>
      <c r="J17" s="119"/>
      <c r="K17" s="4"/>
      <c r="L17" s="4"/>
      <c r="M17" s="4"/>
      <c r="N17" s="4"/>
      <c r="O17" s="4"/>
      <c r="P17" s="118"/>
      <c r="Q17" s="4"/>
      <c r="R17" s="4"/>
      <c r="S17" s="122"/>
    </row>
    <row r="18" spans="2:21" s="30" customFormat="1" ht="11.4" x14ac:dyDescent="0.2">
      <c r="B18" s="91" t="s">
        <v>15</v>
      </c>
      <c r="C18" s="91"/>
      <c r="D18" s="91"/>
      <c r="E18" s="91"/>
      <c r="F18" s="124"/>
      <c r="G18" s="91"/>
      <c r="H18" s="91"/>
      <c r="I18" s="3"/>
      <c r="J18" s="3"/>
      <c r="K18" s="5"/>
      <c r="L18" s="5"/>
      <c r="M18" s="5"/>
      <c r="N18" s="5"/>
      <c r="O18" s="5"/>
      <c r="P18" s="3"/>
      <c r="Q18" s="5"/>
      <c r="R18" s="5"/>
      <c r="S18" s="66"/>
    </row>
    <row r="19" spans="2:21" s="123" customFormat="1" ht="7.5" customHeight="1" x14ac:dyDescent="0.2">
      <c r="B19" s="92"/>
      <c r="C19" s="92"/>
      <c r="D19" s="92"/>
      <c r="E19" s="92"/>
      <c r="F19" s="125"/>
      <c r="G19" s="92"/>
      <c r="H19" s="126"/>
      <c r="I19" s="92"/>
      <c r="J19" s="119"/>
      <c r="K19" s="4"/>
      <c r="L19" s="4"/>
      <c r="M19" s="4"/>
      <c r="N19" s="4"/>
      <c r="O19" s="4"/>
      <c r="P19" s="118"/>
      <c r="Q19" s="4"/>
      <c r="R19" s="4"/>
      <c r="S19" s="122"/>
    </row>
    <row r="20" spans="2:21" s="131" customFormat="1" ht="11.4" x14ac:dyDescent="0.2">
      <c r="B20" s="106" t="s">
        <v>16</v>
      </c>
      <c r="C20" s="106"/>
      <c r="D20" s="127"/>
      <c r="E20" s="128"/>
      <c r="F20" s="109">
        <f>VLOOKUP($B$20,Data!$A:$BH,MATCH($F$5,Data!$1:$1,0),FALSE)</f>
        <v>2594</v>
      </c>
      <c r="G20" s="128"/>
      <c r="H20" s="129">
        <f>VLOOKUP($B$20,Data!$A:$BH,MATCH($H$5,Data!$1:$1,0),FALSE)</f>
        <v>5.9390525906083003</v>
      </c>
      <c r="I20" s="128"/>
      <c r="J20" s="128"/>
      <c r="K20" s="10">
        <f>IF($K$5="","",VLOOKUP($B$20,Data!$A:$BH,MATCH(CONCATENATE($K$5,LEFT($K$4,3)),Data!$1:$1,0),FALSE))</f>
        <v>86.7386276021588</v>
      </c>
      <c r="L20" s="10">
        <f>IF($L$5="","",VLOOKUP($B$20,Data!$A:$BH,MATCH(CONCATENATE($L$5,LEFT($K$4,3)),Data!$1:$1,0),FALSE))</f>
        <v>12.259059367771799</v>
      </c>
      <c r="M20" s="10">
        <f>IF($M$5="","",VLOOKUP($B$20,Data!$A:$BH,MATCH(CONCATENATE($M$5,LEFT($K$4,3)),Data!$1:$1,0),FALSE))</f>
        <v>0.4626060138782</v>
      </c>
      <c r="N20" s="10">
        <f>IF($N$5="","",VLOOKUP($B$20,Data!$A:$BH,MATCH(CONCATENATE($N$5,LEFT($K$4,3)),Data!$1:$1,0),FALSE))</f>
        <v>0.26985350809559999</v>
      </c>
      <c r="O20" s="10">
        <f>IF($O$5="","",VLOOKUP($B$20,Data!$A:$BH,MATCH(CONCATENATE($O$5,LEFT($K$4,3)),Data!$1:$1,0),FALSE))</f>
        <v>0.26985350809559999</v>
      </c>
      <c r="P20" s="106"/>
      <c r="Q20" s="9">
        <f>SUM($K$20:$L$20)</f>
        <v>98.997686969930598</v>
      </c>
      <c r="R20" s="9">
        <f>SUM($M$20:$N$20)</f>
        <v>0.73245952197379993</v>
      </c>
      <c r="S20" s="130"/>
    </row>
    <row r="21" spans="2:21" s="131" customFormat="1" ht="11.4" x14ac:dyDescent="0.2">
      <c r="B21" s="106" t="s">
        <v>17</v>
      </c>
      <c r="C21" s="106"/>
      <c r="D21" s="127"/>
      <c r="E21" s="128"/>
      <c r="F21" s="109">
        <f>VLOOKUP($B$21,Data!$A:$BH,MATCH($F$5,Data!$1:$1,0),FALSE)</f>
        <v>231751</v>
      </c>
      <c r="G21" s="128"/>
      <c r="H21" s="129">
        <f>VLOOKUP($B$21,Data!$A:$BH,MATCH($H$5,Data!$1:$1,0),FALSE)</f>
        <v>4.9301812602307002</v>
      </c>
      <c r="I21" s="128"/>
      <c r="J21" s="128"/>
      <c r="K21" s="10">
        <f>IF($K$5="","",VLOOKUP($B$21,Data!$A:$BH,MATCH(CONCATENATE($K$5,LEFT($K$4,3)),Data!$1:$1,0),FALSE))</f>
        <v>67.912112569093594</v>
      </c>
      <c r="L21" s="10">
        <f>IF($L$5="","",VLOOKUP($B$21,Data!$A:$BH,MATCH(CONCATENATE($L$5,LEFT($K$4,3)),Data!$1:$1,0),FALSE))</f>
        <v>25.6905040323451</v>
      </c>
      <c r="M21" s="10">
        <f>IF($M$5="","",VLOOKUP($B$21,Data!$A:$BH,MATCH(CONCATENATE($M$5,LEFT($K$4,3)),Data!$1:$1,0),FALSE))</f>
        <v>3.6888729714219002</v>
      </c>
      <c r="N21" s="10">
        <f>IF($N$5="","",VLOOKUP($B$21,Data!$A:$BH,MATCH(CONCATENATE($N$5,LEFT($K$4,3)),Data!$1:$1,0),FALSE))</f>
        <v>2.2865057755953999</v>
      </c>
      <c r="O21" s="10">
        <f>IF($O$5="","",VLOOKUP($B$21,Data!$A:$BH,MATCH(CONCATENATE($O$5,LEFT($K$4,3)),Data!$1:$1,0),FALSE))</f>
        <v>0.4220046515441</v>
      </c>
      <c r="P21" s="106"/>
      <c r="Q21" s="9">
        <f>SUM($K$21:$L$21)</f>
        <v>93.602616601438697</v>
      </c>
      <c r="R21" s="9">
        <f>SUM($M$21:$N$21)</f>
        <v>5.9753787470173005</v>
      </c>
      <c r="S21" s="130"/>
    </row>
    <row r="22" spans="2:21" s="131" customFormat="1" ht="11.4" x14ac:dyDescent="0.2">
      <c r="B22" s="106" t="s">
        <v>18</v>
      </c>
      <c r="C22" s="106"/>
      <c r="D22" s="127"/>
      <c r="E22" s="128"/>
      <c r="F22" s="109">
        <f>VLOOKUP($B$22,Data!$A:$BH,MATCH($F$5,Data!$1:$1,0),FALSE)</f>
        <v>103116</v>
      </c>
      <c r="G22" s="128"/>
      <c r="H22" s="129">
        <f>VLOOKUP($B$22,Data!$A:$BH,MATCH($H$5,Data!$1:$1,0),FALSE)</f>
        <v>3.1618845647659999</v>
      </c>
      <c r="I22" s="128"/>
      <c r="J22" s="128"/>
      <c r="K22" s="10">
        <f>IF($K$5="","",VLOOKUP($B$22,Data!$A:$BH,MATCH(CONCATENATE($K$5,LEFT($K$4,3)),Data!$1:$1,0),FALSE))</f>
        <v>50.969781605182497</v>
      </c>
      <c r="L22" s="10">
        <f>IF($L$5="","",VLOOKUP($B$22,Data!$A:$BH,MATCH(CONCATENATE($L$5,LEFT($K$4,3)),Data!$1:$1,0),FALSE))</f>
        <v>38.018348267970097</v>
      </c>
      <c r="M22" s="10">
        <f>IF($M$5="","",VLOOKUP($B$22,Data!$A:$BH,MATCH(CONCATENATE($M$5,LEFT($K$4,3)),Data!$1:$1,0),FALSE))</f>
        <v>6.1348384343845996</v>
      </c>
      <c r="N22" s="10">
        <f>IF($N$5="","",VLOOKUP($B$22,Data!$A:$BH,MATCH(CONCATENATE($N$5,LEFT($K$4,3)),Data!$1:$1,0),FALSE))</f>
        <v>4.2457038674890004</v>
      </c>
      <c r="O22" s="10">
        <f>IF($O$5="","",VLOOKUP($B$22,Data!$A:$BH,MATCH(CONCATENATE($O$5,LEFT($K$4,3)),Data!$1:$1,0),FALSE))</f>
        <v>0.63132782497380002</v>
      </c>
      <c r="P22" s="106"/>
      <c r="Q22" s="9">
        <f>SUM($K$22:$L$22)</f>
        <v>88.988129873152587</v>
      </c>
      <c r="R22" s="9">
        <f>SUM($M$22:$N$22)</f>
        <v>10.3805423018736</v>
      </c>
      <c r="S22" s="130"/>
    </row>
    <row r="23" spans="2:21" s="131" customFormat="1" ht="11.4" x14ac:dyDescent="0.2">
      <c r="B23" s="106" t="s">
        <v>29</v>
      </c>
      <c r="C23" s="106"/>
      <c r="D23" s="127"/>
      <c r="E23" s="128"/>
      <c r="F23" s="109">
        <f>VLOOKUP($B$23,Data!$A:$BH,MATCH($F$5,Data!$1:$1,0),FALSE)</f>
        <v>5483</v>
      </c>
      <c r="G23" s="128"/>
      <c r="H23" s="129">
        <f>VLOOKUP($B$23,Data!$A:$BH,MATCH($H$5,Data!$1:$1,0),FALSE)</f>
        <v>4.8495857516281999</v>
      </c>
      <c r="I23" s="128"/>
      <c r="J23" s="128"/>
      <c r="K23" s="10">
        <f>IF($K$5="","",VLOOKUP($B$23,Data!$A:$BH,MATCH(CONCATENATE($K$5,LEFT($K$4,3)),Data!$1:$1,0),FALSE))</f>
        <v>73.700528907532401</v>
      </c>
      <c r="L23" s="10">
        <f>IF($L$5="","",VLOOKUP($B$23,Data!$A:$BH,MATCH(CONCATENATE($L$5,LEFT($K$4,3)),Data!$1:$1,0),FALSE))</f>
        <v>19.204814882363699</v>
      </c>
      <c r="M23" s="10">
        <f>IF($M$5="","",VLOOKUP($B$23,Data!$A:$BH,MATCH(CONCATENATE($M$5,LEFT($K$4,3)),Data!$1:$1,0),FALSE))</f>
        <v>2.8451577603502001</v>
      </c>
      <c r="N23" s="10">
        <f>IF($N$5="","",VLOOKUP($B$23,Data!$A:$BH,MATCH(CONCATENATE($N$5,LEFT($K$4,3)),Data!$1:$1,0),FALSE))</f>
        <v>3.2828743388656001</v>
      </c>
      <c r="O23" s="10">
        <f>IF($O$5="","",VLOOKUP($B$23,Data!$A:$BH,MATCH(CONCATENATE($O$5,LEFT($K$4,3)),Data!$1:$1,0),FALSE))</f>
        <v>0.96662411088819999</v>
      </c>
      <c r="P23" s="106"/>
      <c r="Q23" s="9">
        <f>SUM($K$23:$L$23)</f>
        <v>92.905343789896108</v>
      </c>
      <c r="R23" s="9">
        <f>SUM($M$23:$N$23)</f>
        <v>6.1280320992158002</v>
      </c>
      <c r="S23" s="130"/>
      <c r="T23" s="132"/>
      <c r="U23" s="132"/>
    </row>
    <row r="24" spans="2:21" s="131" customFormat="1" ht="11.4" x14ac:dyDescent="0.2">
      <c r="B24" s="106" t="s">
        <v>19</v>
      </c>
      <c r="C24" s="106"/>
      <c r="D24" s="127"/>
      <c r="E24" s="128"/>
      <c r="F24" s="109">
        <f>VLOOKUP($B$24,Data!$A:$BH,MATCH($F$5,Data!$1:$1,0),FALSE)</f>
        <v>395</v>
      </c>
      <c r="G24" s="128"/>
      <c r="H24" s="129">
        <f>VLOOKUP($B$24,Data!$A:$BH,MATCH($H$5,Data!$1:$1,0),FALSE)</f>
        <v>2.4031149236478999</v>
      </c>
      <c r="I24" s="128"/>
      <c r="J24" s="128"/>
      <c r="K24" s="10">
        <f>IF($K$5="","",VLOOKUP($B$24,Data!$A:$BH,MATCH(CONCATENATE($K$5,LEFT($K$4,3)),Data!$1:$1,0),FALSE))</f>
        <v>53.924050632911403</v>
      </c>
      <c r="L24" s="10">
        <f>IF($L$5="","",VLOOKUP($B$24,Data!$A:$BH,MATCH(CONCATENATE($L$5,LEFT($K$4,3)),Data!$1:$1,0),FALSE))</f>
        <v>29.1139240506329</v>
      </c>
      <c r="M24" s="10">
        <f>IF($M$5="","",VLOOKUP($B$24,Data!$A:$BH,MATCH(CONCATENATE($M$5,LEFT($K$4,3)),Data!$1:$1,0),FALSE))</f>
        <v>5.5696202531646</v>
      </c>
      <c r="N24" s="10">
        <f>IF($N$5="","",VLOOKUP($B$24,Data!$A:$BH,MATCH(CONCATENATE($N$5,LEFT($K$4,3)),Data!$1:$1,0),FALSE))</f>
        <v>10.6329113924051</v>
      </c>
      <c r="O24" s="10">
        <f>IF($O$5="","",VLOOKUP($B$24,Data!$A:$BH,MATCH(CONCATENATE($O$5,LEFT($K$4,3)),Data!$1:$1,0),FALSE))</f>
        <v>0.75949367088609998</v>
      </c>
      <c r="P24" s="106"/>
      <c r="Q24" s="9">
        <f>SUM($K$24:$L$24)</f>
        <v>83.037974683544306</v>
      </c>
      <c r="R24" s="9">
        <f>SUM($M$24:$N$24)</f>
        <v>16.202531645569699</v>
      </c>
      <c r="S24" s="130"/>
      <c r="T24" s="132"/>
      <c r="U24" s="132"/>
    </row>
    <row r="25" spans="2:21" s="30" customFormat="1" ht="10.199999999999999" x14ac:dyDescent="0.2">
      <c r="B25" s="86"/>
      <c r="C25" s="86"/>
      <c r="D25" s="133"/>
      <c r="E25" s="69"/>
      <c r="F25" s="134"/>
      <c r="G25" s="89"/>
      <c r="H25" s="126"/>
      <c r="I25" s="89"/>
      <c r="J25" s="69"/>
      <c r="K25" s="6"/>
      <c r="L25" s="6"/>
      <c r="M25" s="6"/>
      <c r="N25" s="6"/>
      <c r="O25" s="7"/>
      <c r="P25" s="68"/>
      <c r="Q25" s="6"/>
      <c r="R25" s="7"/>
      <c r="S25" s="66"/>
      <c r="T25" s="32"/>
      <c r="U25" s="32"/>
    </row>
    <row r="26" spans="2:21" s="30" customFormat="1" ht="12.75" customHeight="1" x14ac:dyDescent="0.2">
      <c r="B26" s="91" t="s">
        <v>67</v>
      </c>
      <c r="C26" s="91"/>
      <c r="D26" s="91"/>
      <c r="E26" s="91"/>
      <c r="F26" s="124"/>
      <c r="G26" s="91"/>
      <c r="H26" s="91"/>
      <c r="I26" s="3"/>
      <c r="J26" s="91"/>
      <c r="K26" s="91"/>
      <c r="L26" s="91"/>
      <c r="M26" s="91"/>
      <c r="N26" s="91"/>
      <c r="O26" s="91"/>
      <c r="P26" s="91"/>
      <c r="Q26" s="91"/>
      <c r="R26" s="91"/>
      <c r="S26" s="66"/>
      <c r="T26" s="32"/>
      <c r="U26" s="32"/>
    </row>
    <row r="27" spans="2:21" s="33" customFormat="1" ht="5.25" customHeight="1" x14ac:dyDescent="0.2"/>
    <row r="28" spans="2:21" s="135" customFormat="1" ht="11.4" x14ac:dyDescent="0.2">
      <c r="B28" s="135" t="s">
        <v>22</v>
      </c>
      <c r="F28" s="136">
        <f>VLOOKUP($B$28,Data!$A:$BH,MATCH($F$5,Data!$1:$1,0),FALSE)</f>
        <v>29402</v>
      </c>
      <c r="H28" s="137">
        <f>VLOOKUP($B$28,Data!$A:$BH,MATCH($H$5,Data!$1:$1,0),FALSE)</f>
        <v>4.1920094898358</v>
      </c>
      <c r="K28" s="10">
        <f>IF($K$5="","",VLOOKUP($B$28,Data!$A:$BH,MATCH(CONCATENATE($K$5,LEFT($K$4,3)),Data!$1:$1,0),FALSE))</f>
        <v>62.033195020746902</v>
      </c>
      <c r="L28" s="10">
        <f>IF($L$5="","",VLOOKUP($B$28,Data!$A:$BH,MATCH(CONCATENATE($L$5,LEFT($K$4,3)),Data!$1:$1,0),FALSE))</f>
        <v>29.412965104414699</v>
      </c>
      <c r="M28" s="10">
        <f>IF($M$5="","",VLOOKUP($B$28,Data!$A:$BH,MATCH(CONCATENATE($M$5,LEFT($K$4,3)),Data!$1:$1,0),FALSE))</f>
        <v>4.7003605196924996</v>
      </c>
      <c r="N28" s="10">
        <f>IF($N$5="","",VLOOKUP($B$28,Data!$A:$BH,MATCH(CONCATENATE($N$5,LEFT($K$4,3)),Data!$1:$1,0),FALSE))</f>
        <v>3.4011291748860999</v>
      </c>
      <c r="O28" s="10">
        <f>IF($O$5="","",VLOOKUP($B$28,Data!$A:$BH,MATCH(CONCATENATE($O$5,LEFT($K$4,3)),Data!$1:$1,0),FALSE))</f>
        <v>0.45235018025980001</v>
      </c>
      <c r="P28" s="138"/>
      <c r="Q28" s="10">
        <f>SUM($K$28:$L$28)</f>
        <v>91.446160125161597</v>
      </c>
      <c r="R28" s="10">
        <f>SUM($M$28:$N$28)</f>
        <v>8.1014896945785999</v>
      </c>
    </row>
    <row r="29" spans="2:21" s="38" customFormat="1" ht="11.4" x14ac:dyDescent="0.2">
      <c r="B29" s="139"/>
      <c r="C29" s="139"/>
      <c r="D29" s="140"/>
      <c r="E29" s="141"/>
      <c r="F29" s="136"/>
      <c r="G29" s="141"/>
      <c r="H29" s="137"/>
      <c r="I29" s="141"/>
      <c r="J29" s="141"/>
      <c r="K29" s="10"/>
      <c r="L29" s="10"/>
      <c r="M29" s="10"/>
      <c r="N29" s="10"/>
      <c r="O29" s="10"/>
      <c r="P29" s="138"/>
      <c r="Q29" s="10"/>
      <c r="R29" s="10"/>
    </row>
    <row r="30" spans="2:21" s="135" customFormat="1" ht="11.4" x14ac:dyDescent="0.2">
      <c r="B30" s="135" t="s">
        <v>23</v>
      </c>
      <c r="F30" s="136">
        <f>VLOOKUP($B$30,Data!$A:$BH,MATCH($F$5,Data!$1:$1,0),FALSE)</f>
        <v>46617</v>
      </c>
      <c r="H30" s="137">
        <f>VLOOKUP($B$30,Data!$A:$BH,MATCH($H$5,Data!$1:$1,0),FALSE)</f>
        <v>5.1220324196513003</v>
      </c>
      <c r="K30" s="10">
        <f>IF($K$5="","",VLOOKUP($B$30,Data!$A:$BH,MATCH(CONCATENATE($K$5,LEFT($K$4,3)),Data!$1:$1,0),FALSE))</f>
        <v>62.970590128064899</v>
      </c>
      <c r="L30" s="10">
        <f>IF($L$5="","",VLOOKUP($B$30,Data!$A:$BH,MATCH(CONCATENATE($L$5,LEFT($K$4,3)),Data!$1:$1,0),FALSE))</f>
        <v>29.675869318059899</v>
      </c>
      <c r="M30" s="10">
        <f>IF($M$5="","",VLOOKUP($B$30,Data!$A:$BH,MATCH(CONCATENATE($M$5,LEFT($K$4,3)),Data!$1:$1,0),FALSE))</f>
        <v>4.2280713044597</v>
      </c>
      <c r="N30" s="10">
        <f>IF($N$5="","",VLOOKUP($B$30,Data!$A:$BH,MATCH(CONCATENATE($N$5,LEFT($K$4,3)),Data!$1:$1,0),FALSE))</f>
        <v>2.7479245768711</v>
      </c>
      <c r="O30" s="10">
        <f>IF($O$5="","",VLOOKUP($B$30,Data!$A:$BH,MATCH(CONCATENATE($O$5,LEFT($K$4,3)),Data!$1:$1,0),FALSE))</f>
        <v>0.3775446725444</v>
      </c>
      <c r="P30" s="138"/>
      <c r="Q30" s="10">
        <f>SUM($K$30:$L$30)</f>
        <v>92.646459446124794</v>
      </c>
      <c r="R30" s="10">
        <f>SUM($M$30:$N$30)</f>
        <v>6.9759958813307996</v>
      </c>
    </row>
    <row r="31" spans="2:21" s="38" customFormat="1" ht="11.4" x14ac:dyDescent="0.2">
      <c r="B31" s="139"/>
      <c r="C31" s="139"/>
      <c r="D31" s="140"/>
      <c r="E31" s="141"/>
      <c r="F31" s="136"/>
      <c r="G31" s="141"/>
      <c r="H31" s="137"/>
      <c r="I31" s="141"/>
      <c r="J31" s="141"/>
      <c r="K31" s="10"/>
      <c r="L31" s="10"/>
      <c r="M31" s="10"/>
      <c r="N31" s="10"/>
      <c r="O31" s="10"/>
      <c r="P31" s="138"/>
      <c r="Q31" s="10"/>
      <c r="R31" s="10"/>
      <c r="S31" s="142"/>
    </row>
    <row r="32" spans="2:21" s="135" customFormat="1" ht="11.4" x14ac:dyDescent="0.2">
      <c r="B32" s="135" t="s">
        <v>24</v>
      </c>
      <c r="F32" s="136">
        <f>VLOOKUP($B$32,Data!$A:$BH,MATCH($F$5,Data!$1:$1,0),FALSE)</f>
        <v>41777</v>
      </c>
      <c r="H32" s="137">
        <f>VLOOKUP($B$32,Data!$A:$BH,MATCH($H$5,Data!$1:$1,0),FALSE)</f>
        <v>3.2334463598670999</v>
      </c>
      <c r="K32" s="10">
        <f>IF($K$5="","",VLOOKUP($B$32,Data!$A:$BH,MATCH(CONCATENATE($K$5,LEFT($K$4,3)),Data!$1:$1,0),FALSE))</f>
        <v>64.583383201282999</v>
      </c>
      <c r="L32" s="10">
        <f>IF($L$5="","",VLOOKUP($B$32,Data!$A:$BH,MATCH(CONCATENATE($L$5,LEFT($K$4,3)),Data!$1:$1,0),FALSE))</f>
        <v>28.604255930296599</v>
      </c>
      <c r="M32" s="10">
        <f>IF($M$5="","",VLOOKUP($B$32,Data!$A:$BH,MATCH(CONCATENATE($M$5,LEFT($K$4,3)),Data!$1:$1,0),FALSE))</f>
        <v>3.6934198243052001</v>
      </c>
      <c r="N32" s="10">
        <f>IF($N$5="","",VLOOKUP($B$32,Data!$A:$BH,MATCH(CONCATENATE($N$5,LEFT($K$4,3)),Data!$1:$1,0),FALSE))</f>
        <v>2.5181319864997</v>
      </c>
      <c r="O32" s="10">
        <f>IF($O$5="","",VLOOKUP($B$32,Data!$A:$BH,MATCH(CONCATENATE($O$5,LEFT($K$4,3)),Data!$1:$1,0),FALSE))</f>
        <v>0.60080905761540004</v>
      </c>
      <c r="P32" s="138"/>
      <c r="Q32" s="10">
        <f>SUM($K$32:$L$32)</f>
        <v>93.187639131579601</v>
      </c>
      <c r="R32" s="10">
        <f>SUM($M$32:$N$32)</f>
        <v>6.2115518108049006</v>
      </c>
    </row>
    <row r="33" spans="2:19" s="38" customFormat="1" ht="11.4" x14ac:dyDescent="0.2">
      <c r="B33" s="140"/>
      <c r="C33" s="139"/>
      <c r="D33" s="140"/>
      <c r="E33" s="141"/>
      <c r="F33" s="136"/>
      <c r="G33" s="141"/>
      <c r="H33" s="137"/>
      <c r="I33" s="141"/>
      <c r="J33" s="141"/>
      <c r="K33" s="10"/>
      <c r="L33" s="10"/>
      <c r="M33" s="10"/>
      <c r="N33" s="10"/>
      <c r="O33" s="10"/>
      <c r="P33" s="138"/>
      <c r="Q33" s="10"/>
      <c r="R33" s="10"/>
      <c r="S33" s="142"/>
    </row>
    <row r="34" spans="2:19" s="135" customFormat="1" ht="11.4" x14ac:dyDescent="0.2">
      <c r="B34" s="135" t="s">
        <v>32</v>
      </c>
      <c r="F34" s="136">
        <f>VLOOKUP($B$34,Data!$A:$BH,MATCH($F$5,Data!$1:$1,0),FALSE)</f>
        <v>46336</v>
      </c>
      <c r="H34" s="137">
        <f>VLOOKUP($B$34,Data!$A:$BH,MATCH($H$5,Data!$1:$1,0),FALSE)</f>
        <v>3.8005405205893998</v>
      </c>
      <c r="K34" s="10">
        <f>IF($K$5="","",VLOOKUP($B$34,Data!$A:$BH,MATCH(CONCATENATE($K$5,LEFT($K$4,3)),Data!$1:$1,0),FALSE))</f>
        <v>62.033839779005497</v>
      </c>
      <c r="L34" s="10">
        <f>IF($L$5="","",VLOOKUP($B$34,Data!$A:$BH,MATCH(CONCATENATE($L$5,LEFT($K$4,3)),Data!$1:$1,0),FALSE))</f>
        <v>29.497582872928199</v>
      </c>
      <c r="M34" s="10">
        <f>IF($M$5="","",VLOOKUP($B$34,Data!$A:$BH,MATCH(CONCATENATE($M$5,LEFT($K$4,3)),Data!$1:$1,0),FALSE))</f>
        <v>4.6961325966851</v>
      </c>
      <c r="N34" s="10">
        <f>IF($N$5="","",VLOOKUP($B$34,Data!$A:$BH,MATCH(CONCATENATE($N$5,LEFT($K$4,3)),Data!$1:$1,0),FALSE))</f>
        <v>3.2178004143646</v>
      </c>
      <c r="O34" s="10">
        <f>IF($O$5="","",VLOOKUP($B$34,Data!$A:$BH,MATCH(CONCATENATE($O$5,LEFT($K$4,3)),Data!$1:$1,0),FALSE))</f>
        <v>0.55464433701659999</v>
      </c>
      <c r="P34" s="138"/>
      <c r="Q34" s="10">
        <f>SUM($K$34:$L$34)</f>
        <v>91.531422651933696</v>
      </c>
      <c r="R34" s="10">
        <f>SUM($M$34:$N$34)</f>
        <v>7.9139330110496999</v>
      </c>
    </row>
    <row r="35" spans="2:19" s="38" customFormat="1" ht="12" customHeight="1" x14ac:dyDescent="0.2">
      <c r="B35" s="139"/>
      <c r="C35" s="139"/>
      <c r="D35" s="140"/>
      <c r="E35" s="141"/>
      <c r="F35" s="136"/>
      <c r="G35" s="141"/>
      <c r="H35" s="137"/>
      <c r="I35" s="141"/>
      <c r="J35" s="141"/>
      <c r="K35" s="10"/>
      <c r="L35" s="10"/>
      <c r="M35" s="10"/>
      <c r="N35" s="10"/>
      <c r="O35" s="10"/>
      <c r="P35" s="138"/>
      <c r="Q35" s="10"/>
      <c r="R35" s="10"/>
      <c r="S35" s="142"/>
    </row>
    <row r="36" spans="2:19" s="135" customFormat="1" ht="11.4" x14ac:dyDescent="0.2">
      <c r="B36" s="135" t="s">
        <v>25</v>
      </c>
      <c r="F36" s="136">
        <f>VLOOKUP($B$36,Data!$A:$BH,MATCH($F$5,Data!$1:$1,0),FALSE)</f>
        <v>40813</v>
      </c>
      <c r="H36" s="137">
        <f>VLOOKUP($B$36,Data!$A:$BH,MATCH($H$5,Data!$1:$1,0),FALSE)</f>
        <v>3.7237459170452998</v>
      </c>
      <c r="K36" s="10">
        <f>IF($K$5="","",VLOOKUP($B$36,Data!$A:$BH,MATCH(CONCATENATE($K$5,LEFT($K$4,3)),Data!$1:$1,0),FALSE))</f>
        <v>65.327224168769803</v>
      </c>
      <c r="L36" s="10">
        <f>IF($L$5="","",VLOOKUP($B$36,Data!$A:$BH,MATCH(CONCATENATE($L$5,LEFT($K$4,3)),Data!$1:$1,0),FALSE))</f>
        <v>27.086957587043301</v>
      </c>
      <c r="M36" s="10">
        <f>IF($M$5="","",VLOOKUP($B$36,Data!$A:$BH,MATCH(CONCATENATE($M$5,LEFT($K$4,3)),Data!$1:$1,0),FALSE))</f>
        <v>4.3148016563349998</v>
      </c>
      <c r="N36" s="10">
        <f>IF($N$5="","",VLOOKUP($B$36,Data!$A:$BH,MATCH(CONCATENATE($N$5,LEFT($K$4,3)),Data!$1:$1,0),FALSE))</f>
        <v>2.7907774483619998</v>
      </c>
      <c r="O36" s="10">
        <f>IF($O$5="","",VLOOKUP($B$36,Data!$A:$BH,MATCH(CONCATENATE($O$5,LEFT($K$4,3)),Data!$1:$1,0),FALSE))</f>
        <v>0.48023913948989999</v>
      </c>
      <c r="P36" s="138"/>
      <c r="Q36" s="10">
        <f>SUM($K$36:$L$36)</f>
        <v>92.414181755813104</v>
      </c>
      <c r="R36" s="10">
        <f>SUM($M$36:$N$36)</f>
        <v>7.105579104697</v>
      </c>
    </row>
    <row r="37" spans="2:19" s="38" customFormat="1" ht="12" customHeight="1" x14ac:dyDescent="0.2">
      <c r="B37" s="139"/>
      <c r="C37" s="139"/>
      <c r="D37" s="140"/>
      <c r="E37" s="141"/>
      <c r="F37" s="136"/>
      <c r="G37" s="141"/>
      <c r="H37" s="137"/>
      <c r="I37" s="141"/>
      <c r="J37" s="141"/>
      <c r="K37" s="10"/>
      <c r="L37" s="10"/>
      <c r="M37" s="10"/>
      <c r="N37" s="10"/>
      <c r="O37" s="10"/>
      <c r="P37" s="138"/>
      <c r="Q37" s="10"/>
      <c r="R37" s="10"/>
      <c r="S37" s="142"/>
    </row>
    <row r="38" spans="2:19" s="135" customFormat="1" ht="11.4" x14ac:dyDescent="0.2">
      <c r="B38" s="135" t="s">
        <v>27</v>
      </c>
      <c r="F38" s="136">
        <f>VLOOKUP($B$38,Data!$A:$BH,MATCH($F$5,Data!$1:$1,0),FALSE)</f>
        <v>66429</v>
      </c>
      <c r="H38" s="137">
        <f>VLOOKUP($B$38,Data!$A:$BH,MATCH($H$5,Data!$1:$1,0),FALSE)</f>
        <v>5.2682187640078997</v>
      </c>
      <c r="K38" s="10">
        <f>IF($K$5="","",VLOOKUP($B$38,Data!$A:$BH,MATCH(CONCATENATE($K$5,LEFT($K$4,3)),Data!$1:$1,0),FALSE))</f>
        <v>62.877658853813799</v>
      </c>
      <c r="L38" s="10">
        <f>IF($L$5="","",VLOOKUP($B$38,Data!$A:$BH,MATCH(CONCATENATE($L$5,LEFT($K$4,3)),Data!$1:$1,0),FALSE))</f>
        <v>29.670776317572098</v>
      </c>
      <c r="M38" s="10">
        <f>IF($M$5="","",VLOOKUP($B$38,Data!$A:$BH,MATCH(CONCATENATE($M$5,LEFT($K$4,3)),Data!$1:$1,0),FALSE))</f>
        <v>4.3384666335485997</v>
      </c>
      <c r="N38" s="10">
        <f>IF($N$5="","",VLOOKUP($B$38,Data!$A:$BH,MATCH(CONCATENATE($N$5,LEFT($K$4,3)),Data!$1:$1,0),FALSE))</f>
        <v>2.6313808728115999</v>
      </c>
      <c r="O38" s="10">
        <f>IF($O$5="","",VLOOKUP($B$38,Data!$A:$BH,MATCH(CONCATENATE($O$5,LEFT($K$4,3)),Data!$1:$1,0),FALSE))</f>
        <v>0.48171732225379998</v>
      </c>
      <c r="P38" s="138"/>
      <c r="Q38" s="10">
        <f>SUM($K$38:$L$38)</f>
        <v>92.548435171385904</v>
      </c>
      <c r="R38" s="10">
        <f>SUM($M$38:$N$38)</f>
        <v>6.9698475063601997</v>
      </c>
    </row>
    <row r="39" spans="2:19" s="38" customFormat="1" ht="12" customHeight="1" x14ac:dyDescent="0.2">
      <c r="B39" s="139"/>
      <c r="C39" s="139"/>
      <c r="D39" s="140"/>
      <c r="E39" s="141"/>
      <c r="F39" s="136"/>
      <c r="G39" s="141"/>
      <c r="H39" s="137"/>
      <c r="I39" s="141"/>
      <c r="J39" s="141"/>
      <c r="K39" s="10"/>
      <c r="L39" s="10"/>
      <c r="M39" s="10"/>
      <c r="N39" s="10"/>
      <c r="O39" s="10"/>
      <c r="P39" s="138"/>
      <c r="Q39" s="10"/>
      <c r="R39" s="10"/>
      <c r="S39" s="142"/>
    </row>
    <row r="40" spans="2:19" s="135" customFormat="1" ht="11.4" x14ac:dyDescent="0.2">
      <c r="B40" s="135" t="s">
        <v>28</v>
      </c>
      <c r="F40" s="136">
        <f>VLOOKUP($B$40,Data!$A:$BH,MATCH($F$5,Data!$1:$1,0),FALSE)</f>
        <v>38152</v>
      </c>
      <c r="H40" s="137">
        <f>VLOOKUP($B$40,Data!$A:$BH,MATCH($H$5,Data!$1:$1,0),FALSE)</f>
        <v>5.1077730473666003</v>
      </c>
      <c r="K40" s="10">
        <f>IF($K$5="","",VLOOKUP($B$40,Data!$A:$BH,MATCH(CONCATENATE($K$5,LEFT($K$4,3)),Data!$1:$1,0),FALSE))</f>
        <v>63.126441602013003</v>
      </c>
      <c r="L40" s="10">
        <f>IF($L$5="","",VLOOKUP($B$40,Data!$A:$BH,MATCH(CONCATENATE($L$5,LEFT($K$4,3)),Data!$1:$1,0),FALSE))</f>
        <v>28.818934787167102</v>
      </c>
      <c r="M40" s="10">
        <f>IF($M$5="","",VLOOKUP($B$40,Data!$A:$BH,MATCH(CONCATENATE($M$5,LEFT($K$4,3)),Data!$1:$1,0),FALSE))</f>
        <v>4.6026420633256002</v>
      </c>
      <c r="N40" s="10">
        <f>IF($N$5="","",VLOOKUP($B$40,Data!$A:$BH,MATCH(CONCATENATE($N$5,LEFT($K$4,3)),Data!$1:$1,0),FALSE))</f>
        <v>2.933004822814</v>
      </c>
      <c r="O40" s="10">
        <f>IF($O$5="","",VLOOKUP($B$40,Data!$A:$BH,MATCH(CONCATENATE($O$5,LEFT($K$4,3)),Data!$1:$1,0),FALSE))</f>
        <v>0.51897672468019995</v>
      </c>
      <c r="P40" s="138"/>
      <c r="Q40" s="10">
        <f>SUM($K$40:$L$40)</f>
        <v>91.945376389180097</v>
      </c>
      <c r="R40" s="10">
        <f>SUM($M$40:$N$40)</f>
        <v>7.5356468861396007</v>
      </c>
    </row>
    <row r="41" spans="2:19" s="132" customFormat="1" ht="11.4" x14ac:dyDescent="0.2">
      <c r="B41" s="139"/>
      <c r="C41" s="135"/>
      <c r="D41" s="135"/>
      <c r="E41" s="143"/>
      <c r="F41" s="136"/>
      <c r="G41" s="143"/>
      <c r="H41" s="137"/>
      <c r="I41" s="143"/>
      <c r="J41" s="143"/>
      <c r="K41" s="10"/>
      <c r="L41" s="10"/>
      <c r="M41" s="10"/>
      <c r="N41" s="10"/>
      <c r="O41" s="10"/>
      <c r="P41" s="138"/>
      <c r="Q41" s="10"/>
      <c r="R41" s="10"/>
      <c r="S41" s="144"/>
    </row>
    <row r="42" spans="2:19" s="135" customFormat="1" ht="11.4" x14ac:dyDescent="0.2">
      <c r="B42" s="135" t="s">
        <v>30</v>
      </c>
      <c r="F42" s="136">
        <f>VLOOKUP($B$42,Data!$A:$BH,MATCH($F$5,Data!$1:$1,0),FALSE)</f>
        <v>33813</v>
      </c>
      <c r="H42" s="137">
        <f>VLOOKUP($B$42,Data!$A:$BH,MATCH($H$5,Data!$1:$1,0),FALSE)</f>
        <v>3.7223050966878999</v>
      </c>
      <c r="K42" s="10">
        <f>IF($K$5="","",VLOOKUP($B$42,Data!$A:$BH,MATCH(CONCATENATE($K$5,LEFT($K$4,3)),Data!$1:$1,0),FALSE))</f>
        <v>60.967675154526397</v>
      </c>
      <c r="L42" s="10">
        <f>IF($L$5="","",VLOOKUP($B$42,Data!$A:$BH,MATCH(CONCATENATE($L$5,LEFT($K$4,3)),Data!$1:$1,0),FALSE))</f>
        <v>30.659805400289802</v>
      </c>
      <c r="M42" s="10">
        <f>IF($M$5="","",VLOOKUP($B$42,Data!$A:$BH,MATCH(CONCATENATE($M$5,LEFT($K$4,3)),Data!$1:$1,0),FALSE))</f>
        <v>4.7141631916718003</v>
      </c>
      <c r="N42" s="10">
        <f>IF($N$5="","",VLOOKUP($B$42,Data!$A:$BH,MATCH(CONCATENATE($N$5,LEFT($K$4,3)),Data!$1:$1,0),FALSE))</f>
        <v>3.1822080264986998</v>
      </c>
      <c r="O42" s="10">
        <f>IF($O$5="","",VLOOKUP($B$42,Data!$A:$BH,MATCH(CONCATENATE($O$5,LEFT($K$4,3)),Data!$1:$1,0),FALSE))</f>
        <v>0.47614822701330001</v>
      </c>
      <c r="P42" s="138"/>
      <c r="Q42" s="10">
        <f>SUM($K$42:$L$42)</f>
        <v>91.627480554816202</v>
      </c>
      <c r="R42" s="10">
        <f>SUM($M$42:$N$42)</f>
        <v>7.8963712181705006</v>
      </c>
    </row>
    <row r="43" spans="2:19" s="31" customFormat="1" ht="12" customHeight="1" x14ac:dyDescent="0.2">
      <c r="B43" s="145"/>
      <c r="C43" s="145"/>
      <c r="D43" s="146"/>
      <c r="E43" s="147"/>
      <c r="F43" s="148"/>
      <c r="G43" s="149"/>
      <c r="H43" s="150"/>
      <c r="I43" s="147"/>
      <c r="J43" s="147"/>
      <c r="K43" s="151"/>
      <c r="L43" s="151"/>
      <c r="M43" s="151"/>
      <c r="N43" s="151"/>
      <c r="O43" s="151"/>
      <c r="P43" s="152"/>
      <c r="Q43" s="152"/>
      <c r="R43" s="152"/>
    </row>
    <row r="44" spans="2:19" s="31" customFormat="1" ht="6.75" customHeight="1" x14ac:dyDescent="0.2">
      <c r="D44" s="153"/>
      <c r="E44" s="154"/>
      <c r="F44" s="155"/>
      <c r="G44" s="156"/>
      <c r="H44" s="157"/>
      <c r="I44" s="158"/>
      <c r="J44" s="159"/>
      <c r="K44" s="159"/>
      <c r="L44" s="159"/>
      <c r="M44" s="159"/>
      <c r="N44" s="159"/>
      <c r="O44" s="159"/>
      <c r="P44" s="26"/>
      <c r="Q44" s="159"/>
      <c r="R44" s="159"/>
    </row>
    <row r="45" spans="2:19" s="33" customFormat="1" ht="12.6" x14ac:dyDescent="0.2">
      <c r="B45" s="33" t="s">
        <v>105</v>
      </c>
      <c r="D45" s="159"/>
      <c r="E45" s="158"/>
      <c r="F45" s="155"/>
      <c r="G45" s="158"/>
      <c r="H45" s="160"/>
      <c r="I45" s="158"/>
      <c r="J45" s="159"/>
      <c r="K45" s="159"/>
      <c r="L45" s="159"/>
      <c r="M45" s="159"/>
      <c r="N45" s="159"/>
      <c r="O45" s="159"/>
      <c r="P45" s="29"/>
      <c r="Q45" s="159"/>
      <c r="R45" s="159"/>
      <c r="S45" s="31"/>
    </row>
    <row r="46" spans="2:19" s="33" customFormat="1" ht="11.4" x14ac:dyDescent="0.2">
      <c r="B46" s="33" t="s">
        <v>134</v>
      </c>
      <c r="D46" s="159"/>
      <c r="E46" s="158"/>
      <c r="F46" s="155"/>
      <c r="G46" s="158"/>
      <c r="H46" s="160"/>
      <c r="I46" s="158"/>
      <c r="J46" s="159"/>
      <c r="K46" s="159"/>
      <c r="L46" s="159"/>
      <c r="M46" s="159"/>
      <c r="N46" s="159"/>
      <c r="O46" s="159"/>
      <c r="P46" s="29"/>
      <c r="Q46" s="159"/>
      <c r="R46" s="159"/>
      <c r="S46" s="31"/>
    </row>
    <row r="47" spans="2:19" s="33" customFormat="1" ht="11.25" customHeight="1" x14ac:dyDescent="0.2">
      <c r="B47" s="161" t="s">
        <v>103</v>
      </c>
      <c r="F47" s="162"/>
      <c r="H47" s="163"/>
      <c r="P47" s="29"/>
      <c r="S47" s="31"/>
    </row>
    <row r="48" spans="2:19" s="33" customFormat="1" ht="10.199999999999999" x14ac:dyDescent="0.2">
      <c r="B48" s="164"/>
      <c r="C48" s="164"/>
      <c r="E48" s="165"/>
      <c r="F48" s="166"/>
      <c r="G48" s="165"/>
      <c r="H48" s="167"/>
      <c r="I48" s="165"/>
      <c r="J48" s="161"/>
      <c r="K48" s="161"/>
      <c r="L48" s="161"/>
      <c r="M48" s="161"/>
      <c r="N48" s="161"/>
      <c r="O48" s="161"/>
      <c r="P48" s="29"/>
      <c r="Q48" s="161"/>
      <c r="R48" s="161"/>
      <c r="S48" s="31"/>
    </row>
    <row r="49" spans="2:19" s="33" customFormat="1" ht="10.199999999999999" x14ac:dyDescent="0.2">
      <c r="B49" s="164"/>
      <c r="C49" s="164"/>
      <c r="E49" s="165"/>
      <c r="F49" s="166"/>
      <c r="G49" s="165"/>
      <c r="H49" s="167"/>
      <c r="I49" s="165"/>
      <c r="J49" s="161"/>
      <c r="K49" s="161"/>
      <c r="L49" s="161"/>
      <c r="M49" s="161"/>
      <c r="N49" s="161"/>
      <c r="O49" s="161"/>
      <c r="P49" s="29"/>
      <c r="Q49" s="161"/>
      <c r="R49" s="161"/>
      <c r="S49" s="31"/>
    </row>
    <row r="50" spans="2:19" s="33" customFormat="1" ht="10.199999999999999" x14ac:dyDescent="0.2">
      <c r="B50" s="164"/>
      <c r="C50" s="164"/>
      <c r="D50" s="161"/>
      <c r="E50" s="165"/>
      <c r="F50" s="166"/>
      <c r="G50" s="165"/>
      <c r="H50" s="167"/>
      <c r="I50" s="165"/>
      <c r="J50" s="161"/>
      <c r="K50" s="161"/>
      <c r="L50" s="161"/>
      <c r="M50" s="161"/>
      <c r="N50" s="161"/>
      <c r="O50" s="161"/>
      <c r="P50" s="29"/>
      <c r="Q50" s="161"/>
      <c r="R50" s="161"/>
      <c r="S50" s="31"/>
    </row>
    <row r="51" spans="2:19" s="33" customFormat="1" ht="10.199999999999999" x14ac:dyDescent="0.2">
      <c r="B51" s="164"/>
      <c r="C51" s="164"/>
      <c r="D51" s="161"/>
      <c r="E51" s="165"/>
      <c r="F51" s="166"/>
      <c r="G51" s="165"/>
      <c r="H51" s="167"/>
      <c r="I51" s="165"/>
      <c r="J51" s="161"/>
      <c r="K51" s="161"/>
      <c r="L51" s="161"/>
      <c r="M51" s="161"/>
      <c r="N51" s="161"/>
      <c r="O51" s="161"/>
      <c r="P51" s="29"/>
      <c r="Q51" s="161"/>
      <c r="R51" s="161"/>
      <c r="S51" s="31"/>
    </row>
    <row r="52" spans="2:19" s="33" customFormat="1" ht="10.199999999999999" x14ac:dyDescent="0.2">
      <c r="B52" s="164"/>
      <c r="C52" s="164"/>
      <c r="D52" s="161"/>
      <c r="E52" s="165"/>
      <c r="F52" s="166"/>
      <c r="G52" s="165"/>
      <c r="H52" s="167"/>
      <c r="I52" s="165"/>
      <c r="J52" s="161"/>
      <c r="K52" s="161"/>
      <c r="L52" s="161"/>
      <c r="M52" s="161"/>
      <c r="N52" s="161"/>
      <c r="O52" s="161"/>
      <c r="P52" s="29"/>
      <c r="Q52" s="161"/>
      <c r="R52" s="161"/>
      <c r="S52" s="31"/>
    </row>
    <row r="53" spans="2:19" s="33" customFormat="1" ht="10.199999999999999" x14ac:dyDescent="0.2">
      <c r="B53" s="164"/>
      <c r="C53" s="164"/>
      <c r="D53" s="161"/>
      <c r="E53" s="165"/>
      <c r="F53" s="166"/>
      <c r="G53" s="165"/>
      <c r="H53" s="167"/>
      <c r="I53" s="165"/>
      <c r="J53" s="161"/>
      <c r="K53" s="161"/>
      <c r="L53" s="161"/>
      <c r="M53" s="161"/>
      <c r="N53" s="161"/>
      <c r="O53" s="161"/>
      <c r="P53" s="29"/>
      <c r="Q53" s="161"/>
      <c r="R53" s="161"/>
      <c r="S53" s="31"/>
    </row>
    <row r="54" spans="2:19" s="33" customFormat="1" ht="10.199999999999999" x14ac:dyDescent="0.2">
      <c r="B54" s="164"/>
      <c r="C54" s="164"/>
      <c r="D54" s="161"/>
      <c r="E54" s="165"/>
      <c r="F54" s="166"/>
      <c r="G54" s="165"/>
      <c r="H54" s="167"/>
      <c r="I54" s="165"/>
      <c r="J54" s="161"/>
      <c r="K54" s="161"/>
      <c r="L54" s="161"/>
      <c r="M54" s="161"/>
      <c r="N54" s="161"/>
      <c r="O54" s="161"/>
      <c r="P54" s="29"/>
      <c r="Q54" s="161"/>
      <c r="R54" s="161"/>
      <c r="S54" s="31"/>
    </row>
    <row r="55" spans="2:19" s="33" customFormat="1" ht="10.199999999999999" x14ac:dyDescent="0.2">
      <c r="B55" s="164"/>
      <c r="C55" s="164"/>
      <c r="D55" s="161"/>
      <c r="E55" s="165"/>
      <c r="F55" s="166"/>
      <c r="G55" s="165"/>
      <c r="H55" s="167"/>
      <c r="I55" s="165"/>
      <c r="J55" s="161"/>
      <c r="K55" s="161"/>
      <c r="L55" s="161"/>
      <c r="M55" s="161"/>
      <c r="N55" s="161"/>
      <c r="O55" s="161"/>
      <c r="P55" s="29"/>
      <c r="Q55" s="161"/>
      <c r="R55" s="161"/>
      <c r="S55" s="31"/>
    </row>
    <row r="56" spans="2:19" s="33" customFormat="1" ht="10.199999999999999" x14ac:dyDescent="0.2">
      <c r="B56" s="164"/>
      <c r="C56" s="164"/>
      <c r="D56" s="161"/>
      <c r="E56" s="165"/>
      <c r="F56" s="166"/>
      <c r="G56" s="165"/>
      <c r="H56" s="167"/>
      <c r="I56" s="165"/>
      <c r="J56" s="161"/>
      <c r="K56" s="161"/>
      <c r="L56" s="161"/>
      <c r="M56" s="161"/>
      <c r="N56" s="161"/>
      <c r="O56" s="161"/>
      <c r="P56" s="29"/>
      <c r="Q56" s="161"/>
      <c r="R56" s="161"/>
      <c r="S56" s="31"/>
    </row>
    <row r="57" spans="2:19" s="33" customFormat="1" ht="10.199999999999999" x14ac:dyDescent="0.2">
      <c r="B57" s="164"/>
      <c r="C57" s="164"/>
      <c r="D57" s="161"/>
      <c r="E57" s="165"/>
      <c r="F57" s="166"/>
      <c r="G57" s="165"/>
      <c r="H57" s="167"/>
      <c r="I57" s="165"/>
      <c r="J57" s="161"/>
      <c r="K57" s="161"/>
      <c r="L57" s="161"/>
      <c r="M57" s="161"/>
      <c r="N57" s="161"/>
      <c r="O57" s="161"/>
      <c r="P57" s="29"/>
      <c r="Q57" s="161"/>
      <c r="R57" s="161"/>
      <c r="S57" s="31"/>
    </row>
    <row r="58" spans="2:19" s="33" customFormat="1" ht="10.199999999999999" x14ac:dyDescent="0.2">
      <c r="B58" s="164"/>
      <c r="C58" s="164"/>
      <c r="D58" s="161"/>
      <c r="E58" s="165"/>
      <c r="F58" s="166"/>
      <c r="G58" s="165"/>
      <c r="H58" s="167"/>
      <c r="I58" s="165"/>
      <c r="J58" s="161"/>
      <c r="K58" s="161"/>
      <c r="L58" s="161"/>
      <c r="M58" s="161"/>
      <c r="N58" s="161"/>
      <c r="O58" s="161"/>
      <c r="P58" s="29"/>
      <c r="Q58" s="161"/>
      <c r="R58" s="161"/>
      <c r="S58" s="31"/>
    </row>
    <row r="59" spans="2:19" s="33" customFormat="1" ht="10.199999999999999" x14ac:dyDescent="0.2">
      <c r="B59" s="164"/>
      <c r="C59" s="164"/>
      <c r="D59" s="161"/>
      <c r="E59" s="165"/>
      <c r="F59" s="166"/>
      <c r="G59" s="165"/>
      <c r="H59" s="167"/>
      <c r="I59" s="165"/>
      <c r="J59" s="161"/>
      <c r="K59" s="161"/>
      <c r="L59" s="161"/>
      <c r="M59" s="161"/>
      <c r="N59" s="161"/>
      <c r="O59" s="161"/>
      <c r="P59" s="29"/>
      <c r="Q59" s="161"/>
      <c r="R59" s="161"/>
      <c r="S59" s="31"/>
    </row>
    <row r="60" spans="2:19" s="33" customFormat="1" ht="10.199999999999999" x14ac:dyDescent="0.2">
      <c r="B60" s="164"/>
      <c r="C60" s="164"/>
      <c r="D60" s="161"/>
      <c r="E60" s="165"/>
      <c r="F60" s="166"/>
      <c r="G60" s="165"/>
      <c r="H60" s="167"/>
      <c r="I60" s="165"/>
      <c r="J60" s="161"/>
      <c r="K60" s="161"/>
      <c r="L60" s="161"/>
      <c r="M60" s="161"/>
      <c r="N60" s="161"/>
      <c r="O60" s="161"/>
      <c r="P60" s="29"/>
      <c r="Q60" s="161"/>
      <c r="R60" s="161"/>
      <c r="S60" s="31"/>
    </row>
    <row r="61" spans="2:19" s="33" customFormat="1" ht="10.199999999999999" x14ac:dyDescent="0.2">
      <c r="B61" s="164"/>
      <c r="C61" s="164"/>
      <c r="D61" s="161"/>
      <c r="E61" s="165"/>
      <c r="F61" s="166"/>
      <c r="G61" s="165"/>
      <c r="H61" s="167"/>
      <c r="I61" s="165"/>
      <c r="J61" s="161"/>
      <c r="K61" s="161"/>
      <c r="L61" s="161"/>
      <c r="M61" s="161"/>
      <c r="N61" s="161"/>
      <c r="O61" s="161"/>
      <c r="P61" s="29"/>
      <c r="Q61" s="161"/>
      <c r="R61" s="161"/>
      <c r="S61" s="31"/>
    </row>
    <row r="62" spans="2:19" s="33" customFormat="1" ht="10.199999999999999" x14ac:dyDescent="0.2">
      <c r="B62" s="164"/>
      <c r="C62" s="164"/>
      <c r="D62" s="161"/>
      <c r="E62" s="165"/>
      <c r="F62" s="166"/>
      <c r="G62" s="165"/>
      <c r="H62" s="167"/>
      <c r="I62" s="165"/>
      <c r="J62" s="161"/>
      <c r="K62" s="161"/>
      <c r="L62" s="161"/>
      <c r="M62" s="161"/>
      <c r="N62" s="161"/>
      <c r="O62" s="161"/>
      <c r="P62" s="29"/>
      <c r="Q62" s="161"/>
      <c r="R62" s="161"/>
      <c r="S62" s="31"/>
    </row>
    <row r="63" spans="2:19" s="33" customFormat="1" ht="10.199999999999999" x14ac:dyDescent="0.2">
      <c r="B63" s="164"/>
      <c r="C63" s="164"/>
      <c r="D63" s="161"/>
      <c r="E63" s="165"/>
      <c r="F63" s="166"/>
      <c r="G63" s="165"/>
      <c r="H63" s="167"/>
      <c r="I63" s="165"/>
      <c r="J63" s="161"/>
      <c r="K63" s="161"/>
      <c r="L63" s="161"/>
      <c r="M63" s="161"/>
      <c r="N63" s="161"/>
      <c r="O63" s="161"/>
      <c r="P63" s="29"/>
      <c r="Q63" s="161"/>
      <c r="R63" s="161"/>
      <c r="S63" s="31"/>
    </row>
    <row r="64" spans="2:19" s="33" customFormat="1" ht="10.199999999999999" x14ac:dyDescent="0.2">
      <c r="B64" s="164"/>
      <c r="C64" s="164"/>
      <c r="D64" s="161"/>
      <c r="E64" s="165"/>
      <c r="F64" s="166"/>
      <c r="G64" s="165"/>
      <c r="H64" s="167"/>
      <c r="I64" s="165"/>
      <c r="J64" s="161"/>
      <c r="K64" s="161"/>
      <c r="L64" s="161"/>
      <c r="M64" s="161"/>
      <c r="N64" s="161"/>
      <c r="O64" s="161"/>
      <c r="P64" s="29"/>
      <c r="Q64" s="161"/>
      <c r="R64" s="161"/>
      <c r="S64" s="31"/>
    </row>
    <row r="65" spans="2:19" s="33" customFormat="1" ht="10.199999999999999" x14ac:dyDescent="0.2">
      <c r="B65" s="164"/>
      <c r="C65" s="164"/>
      <c r="D65" s="161"/>
      <c r="E65" s="165"/>
      <c r="F65" s="166"/>
      <c r="G65" s="165"/>
      <c r="H65" s="167"/>
      <c r="I65" s="165"/>
      <c r="J65" s="161"/>
      <c r="K65" s="161"/>
      <c r="L65" s="161"/>
      <c r="M65" s="161"/>
      <c r="N65" s="161"/>
      <c r="O65" s="161"/>
      <c r="P65" s="29"/>
      <c r="Q65" s="161"/>
      <c r="R65" s="161"/>
      <c r="S65" s="31"/>
    </row>
    <row r="66" spans="2:19" s="33" customFormat="1" ht="10.199999999999999" x14ac:dyDescent="0.2">
      <c r="B66" s="164"/>
      <c r="C66" s="164"/>
      <c r="D66" s="161"/>
      <c r="E66" s="165"/>
      <c r="F66" s="166"/>
      <c r="G66" s="165"/>
      <c r="H66" s="167"/>
      <c r="I66" s="165"/>
      <c r="J66" s="161"/>
      <c r="K66" s="161"/>
      <c r="L66" s="161"/>
      <c r="M66" s="161"/>
      <c r="N66" s="161"/>
      <c r="O66" s="161"/>
      <c r="P66" s="29"/>
      <c r="Q66" s="161"/>
      <c r="R66" s="161"/>
      <c r="S66" s="31"/>
    </row>
    <row r="67" spans="2:19" s="33" customFormat="1" ht="10.199999999999999" x14ac:dyDescent="0.2">
      <c r="B67" s="164"/>
      <c r="C67" s="164"/>
      <c r="D67" s="161"/>
      <c r="E67" s="165"/>
      <c r="F67" s="166"/>
      <c r="G67" s="165"/>
      <c r="H67" s="167"/>
      <c r="I67" s="165"/>
      <c r="J67" s="161"/>
      <c r="K67" s="161"/>
      <c r="L67" s="161"/>
      <c r="M67" s="161"/>
      <c r="N67" s="161"/>
      <c r="O67" s="161"/>
      <c r="P67" s="29"/>
      <c r="Q67" s="161"/>
      <c r="R67" s="161"/>
      <c r="S67" s="31"/>
    </row>
    <row r="68" spans="2:19" s="33" customFormat="1" ht="10.199999999999999" x14ac:dyDescent="0.2">
      <c r="B68" s="164"/>
      <c r="C68" s="164"/>
      <c r="D68" s="161"/>
      <c r="E68" s="165"/>
      <c r="F68" s="166"/>
      <c r="G68" s="165"/>
      <c r="H68" s="167"/>
      <c r="I68" s="165"/>
      <c r="J68" s="161"/>
      <c r="K68" s="161"/>
      <c r="L68" s="161"/>
      <c r="M68" s="161"/>
      <c r="N68" s="161"/>
      <c r="O68" s="161"/>
      <c r="P68" s="29"/>
      <c r="Q68" s="161"/>
      <c r="R68" s="161"/>
      <c r="S68" s="31"/>
    </row>
    <row r="69" spans="2:19" s="33" customFormat="1" ht="10.199999999999999" x14ac:dyDescent="0.2">
      <c r="B69" s="164"/>
      <c r="C69" s="164"/>
      <c r="D69" s="161"/>
      <c r="E69" s="165"/>
      <c r="F69" s="166"/>
      <c r="G69" s="165"/>
      <c r="H69" s="167"/>
      <c r="I69" s="165"/>
      <c r="J69" s="161"/>
      <c r="K69" s="161"/>
      <c r="L69" s="161"/>
      <c r="M69" s="161"/>
      <c r="N69" s="161"/>
      <c r="O69" s="161"/>
      <c r="P69" s="29"/>
      <c r="Q69" s="161"/>
      <c r="R69" s="161"/>
      <c r="S69" s="31"/>
    </row>
    <row r="70" spans="2:19" s="33" customFormat="1" ht="10.199999999999999" x14ac:dyDescent="0.2">
      <c r="B70" s="164"/>
      <c r="C70" s="164"/>
      <c r="D70" s="161"/>
      <c r="E70" s="165"/>
      <c r="F70" s="166"/>
      <c r="G70" s="165"/>
      <c r="H70" s="167"/>
      <c r="I70" s="165"/>
      <c r="J70" s="161"/>
      <c r="K70" s="161"/>
      <c r="L70" s="161"/>
      <c r="M70" s="161"/>
      <c r="N70" s="161"/>
      <c r="O70" s="161"/>
      <c r="P70" s="29"/>
      <c r="Q70" s="161"/>
      <c r="R70" s="161"/>
      <c r="S70" s="31"/>
    </row>
    <row r="71" spans="2:19" s="33" customFormat="1" ht="10.199999999999999" x14ac:dyDescent="0.2">
      <c r="B71" s="164"/>
      <c r="C71" s="164"/>
      <c r="D71" s="161"/>
      <c r="E71" s="165"/>
      <c r="F71" s="166"/>
      <c r="G71" s="165"/>
      <c r="H71" s="167"/>
      <c r="I71" s="165"/>
      <c r="J71" s="161"/>
      <c r="K71" s="161"/>
      <c r="L71" s="161"/>
      <c r="M71" s="161"/>
      <c r="N71" s="161"/>
      <c r="O71" s="161"/>
      <c r="P71" s="29"/>
      <c r="Q71" s="161"/>
      <c r="R71" s="161"/>
      <c r="S71" s="31"/>
    </row>
    <row r="72" spans="2:19" s="33" customFormat="1" ht="10.199999999999999" x14ac:dyDescent="0.2">
      <c r="B72" s="164"/>
      <c r="C72" s="164"/>
      <c r="D72" s="161"/>
      <c r="E72" s="165"/>
      <c r="F72" s="166"/>
      <c r="G72" s="165"/>
      <c r="H72" s="167"/>
      <c r="I72" s="165"/>
      <c r="J72" s="161"/>
      <c r="K72" s="161"/>
      <c r="L72" s="161"/>
      <c r="M72" s="161"/>
      <c r="N72" s="161"/>
      <c r="O72" s="161"/>
      <c r="P72" s="29"/>
      <c r="Q72" s="161"/>
      <c r="R72" s="161"/>
      <c r="S72" s="31"/>
    </row>
    <row r="73" spans="2:19" s="33" customFormat="1" ht="10.199999999999999" x14ac:dyDescent="0.2">
      <c r="B73" s="164"/>
      <c r="C73" s="164"/>
      <c r="D73" s="161"/>
      <c r="E73" s="165"/>
      <c r="F73" s="166"/>
      <c r="G73" s="165"/>
      <c r="H73" s="167"/>
      <c r="I73" s="165"/>
      <c r="J73" s="161"/>
      <c r="K73" s="161"/>
      <c r="L73" s="161"/>
      <c r="M73" s="161"/>
      <c r="N73" s="161"/>
      <c r="O73" s="161"/>
      <c r="P73" s="29"/>
      <c r="Q73" s="161"/>
      <c r="R73" s="161"/>
      <c r="S73" s="31"/>
    </row>
    <row r="74" spans="2:19" s="33" customFormat="1" ht="10.199999999999999" x14ac:dyDescent="0.2">
      <c r="B74" s="164"/>
      <c r="C74" s="164"/>
      <c r="D74" s="161"/>
      <c r="E74" s="165"/>
      <c r="F74" s="166"/>
      <c r="G74" s="165"/>
      <c r="H74" s="167"/>
      <c r="I74" s="165"/>
      <c r="J74" s="161"/>
      <c r="K74" s="161"/>
      <c r="L74" s="161"/>
      <c r="M74" s="161"/>
      <c r="N74" s="161"/>
      <c r="O74" s="161"/>
      <c r="P74" s="29"/>
      <c r="Q74" s="161"/>
      <c r="R74" s="161"/>
      <c r="S74" s="31"/>
    </row>
    <row r="75" spans="2:19" s="33" customFormat="1" ht="10.199999999999999" x14ac:dyDescent="0.2">
      <c r="B75" s="164"/>
      <c r="C75" s="164"/>
      <c r="D75" s="161"/>
      <c r="E75" s="165"/>
      <c r="F75" s="166"/>
      <c r="G75" s="165"/>
      <c r="H75" s="167"/>
      <c r="I75" s="165"/>
      <c r="J75" s="161"/>
      <c r="K75" s="161"/>
      <c r="L75" s="161"/>
      <c r="M75" s="161"/>
      <c r="N75" s="161"/>
      <c r="O75" s="161"/>
      <c r="P75" s="29"/>
      <c r="Q75" s="161"/>
      <c r="R75" s="161"/>
      <c r="S75" s="31"/>
    </row>
    <row r="76" spans="2:19" s="33" customFormat="1" ht="10.199999999999999" x14ac:dyDescent="0.2">
      <c r="B76" s="164"/>
      <c r="C76" s="164"/>
      <c r="D76" s="161"/>
      <c r="E76" s="165"/>
      <c r="F76" s="166"/>
      <c r="G76" s="165"/>
      <c r="H76" s="167"/>
      <c r="I76" s="165"/>
      <c r="J76" s="161"/>
      <c r="K76" s="161"/>
      <c r="L76" s="161"/>
      <c r="M76" s="161"/>
      <c r="N76" s="161"/>
      <c r="O76" s="161"/>
      <c r="P76" s="29"/>
      <c r="Q76" s="161"/>
      <c r="R76" s="161"/>
      <c r="S76" s="31"/>
    </row>
    <row r="77" spans="2:19" s="33" customFormat="1" ht="10.199999999999999" x14ac:dyDescent="0.2">
      <c r="B77" s="164"/>
      <c r="C77" s="164"/>
      <c r="D77" s="161"/>
      <c r="E77" s="165"/>
      <c r="F77" s="166"/>
      <c r="G77" s="165"/>
      <c r="H77" s="167"/>
      <c r="I77" s="165"/>
      <c r="J77" s="161"/>
      <c r="K77" s="161"/>
      <c r="L77" s="161"/>
      <c r="M77" s="161"/>
      <c r="N77" s="161"/>
      <c r="O77" s="161"/>
      <c r="P77" s="29"/>
      <c r="Q77" s="161"/>
      <c r="R77" s="161"/>
      <c r="S77" s="31"/>
    </row>
    <row r="78" spans="2:19" s="33" customFormat="1" ht="10.199999999999999" x14ac:dyDescent="0.2">
      <c r="B78" s="164"/>
      <c r="C78" s="164"/>
      <c r="D78" s="161"/>
      <c r="E78" s="165"/>
      <c r="F78" s="166"/>
      <c r="G78" s="165"/>
      <c r="H78" s="167"/>
      <c r="I78" s="165"/>
      <c r="J78" s="161"/>
      <c r="K78" s="161"/>
      <c r="L78" s="161"/>
      <c r="M78" s="161"/>
      <c r="N78" s="161"/>
      <c r="O78" s="161"/>
      <c r="P78" s="29"/>
      <c r="Q78" s="161"/>
      <c r="R78" s="161"/>
      <c r="S78" s="31"/>
    </row>
    <row r="79" spans="2:19" s="39" customFormat="1" ht="11.4" x14ac:dyDescent="0.2">
      <c r="B79" s="168"/>
      <c r="C79" s="168"/>
      <c r="D79" s="169"/>
      <c r="E79" s="170"/>
      <c r="F79" s="171"/>
      <c r="G79" s="170"/>
      <c r="H79" s="172"/>
      <c r="I79" s="170"/>
      <c r="J79" s="169"/>
      <c r="K79" s="169"/>
      <c r="L79" s="169"/>
      <c r="M79" s="169"/>
      <c r="N79" s="169"/>
      <c r="O79" s="169"/>
      <c r="P79" s="131"/>
      <c r="Q79" s="169"/>
      <c r="R79" s="169"/>
      <c r="S79" s="36"/>
    </row>
    <row r="80" spans="2:19" s="39" customFormat="1" ht="11.4" x14ac:dyDescent="0.2">
      <c r="B80" s="168"/>
      <c r="C80" s="168"/>
      <c r="D80" s="169"/>
      <c r="E80" s="170"/>
      <c r="F80" s="171"/>
      <c r="G80" s="170"/>
      <c r="H80" s="172"/>
      <c r="I80" s="170"/>
      <c r="J80" s="169"/>
      <c r="K80" s="169"/>
      <c r="L80" s="169"/>
      <c r="M80" s="169"/>
      <c r="N80" s="169"/>
      <c r="O80" s="169"/>
      <c r="P80" s="131"/>
      <c r="Q80" s="169"/>
      <c r="R80" s="169"/>
      <c r="S80" s="36"/>
    </row>
    <row r="81" spans="2:19" s="39" customFormat="1" ht="11.4" x14ac:dyDescent="0.2">
      <c r="B81" s="168"/>
      <c r="C81" s="168"/>
      <c r="D81" s="169"/>
      <c r="E81" s="170"/>
      <c r="F81" s="171"/>
      <c r="G81" s="170"/>
      <c r="H81" s="172"/>
      <c r="I81" s="170"/>
      <c r="J81" s="169"/>
      <c r="K81" s="169"/>
      <c r="L81" s="169"/>
      <c r="M81" s="169"/>
      <c r="N81" s="169"/>
      <c r="O81" s="169"/>
      <c r="P81" s="131"/>
      <c r="Q81" s="169"/>
      <c r="R81" s="169"/>
      <c r="S81" s="36"/>
    </row>
    <row r="82" spans="2:19" s="39" customFormat="1" ht="11.4" x14ac:dyDescent="0.2">
      <c r="B82" s="168"/>
      <c r="C82" s="168"/>
      <c r="D82" s="169"/>
      <c r="E82" s="170"/>
      <c r="F82" s="171"/>
      <c r="G82" s="170"/>
      <c r="H82" s="172"/>
      <c r="I82" s="170"/>
      <c r="J82" s="169"/>
      <c r="K82" s="169"/>
      <c r="L82" s="169"/>
      <c r="M82" s="169"/>
      <c r="N82" s="169"/>
      <c r="O82" s="169"/>
      <c r="P82" s="131"/>
      <c r="Q82" s="169"/>
      <c r="R82" s="169"/>
      <c r="S82" s="36"/>
    </row>
    <row r="83" spans="2:19" s="39" customFormat="1" ht="11.4" x14ac:dyDescent="0.2">
      <c r="B83" s="168"/>
      <c r="C83" s="168"/>
      <c r="D83" s="169"/>
      <c r="E83" s="170"/>
      <c r="F83" s="171"/>
      <c r="G83" s="170"/>
      <c r="H83" s="172"/>
      <c r="I83" s="170"/>
      <c r="J83" s="169"/>
      <c r="K83" s="169"/>
      <c r="L83" s="169"/>
      <c r="M83" s="169"/>
      <c r="N83" s="169"/>
      <c r="O83" s="169"/>
      <c r="P83" s="131"/>
      <c r="Q83" s="169"/>
      <c r="R83" s="169"/>
      <c r="S83" s="36"/>
    </row>
    <row r="84" spans="2:19" s="39" customFormat="1" ht="11.4" x14ac:dyDescent="0.2">
      <c r="B84" s="168"/>
      <c r="C84" s="168"/>
      <c r="D84" s="169"/>
      <c r="E84" s="170"/>
      <c r="F84" s="171"/>
      <c r="G84" s="170"/>
      <c r="H84" s="172"/>
      <c r="I84" s="170"/>
      <c r="J84" s="169"/>
      <c r="K84" s="169"/>
      <c r="L84" s="169"/>
      <c r="M84" s="169"/>
      <c r="N84" s="169"/>
      <c r="O84" s="169"/>
      <c r="P84" s="131"/>
      <c r="Q84" s="169"/>
      <c r="R84" s="169"/>
      <c r="S84" s="36"/>
    </row>
    <row r="85" spans="2:19" s="39" customFormat="1" ht="11.4" x14ac:dyDescent="0.2">
      <c r="B85" s="168"/>
      <c r="C85" s="168"/>
      <c r="D85" s="169"/>
      <c r="E85" s="170"/>
      <c r="F85" s="171"/>
      <c r="G85" s="170"/>
      <c r="H85" s="172"/>
      <c r="I85" s="170"/>
      <c r="J85" s="169"/>
      <c r="K85" s="169"/>
      <c r="L85" s="169"/>
      <c r="M85" s="169"/>
      <c r="N85" s="169"/>
      <c r="O85" s="169"/>
      <c r="P85" s="131"/>
      <c r="Q85" s="169"/>
      <c r="R85" s="169"/>
      <c r="S85" s="36"/>
    </row>
    <row r="86" spans="2:19" s="39" customFormat="1" ht="11.4" x14ac:dyDescent="0.2">
      <c r="B86" s="168"/>
      <c r="C86" s="168"/>
      <c r="D86" s="169"/>
      <c r="E86" s="170"/>
      <c r="F86" s="171"/>
      <c r="G86" s="170"/>
      <c r="H86" s="172"/>
      <c r="I86" s="170"/>
      <c r="J86" s="169"/>
      <c r="K86" s="169"/>
      <c r="L86" s="169"/>
      <c r="M86" s="169"/>
      <c r="N86" s="169"/>
      <c r="O86" s="169"/>
      <c r="P86" s="131"/>
      <c r="Q86" s="169"/>
      <c r="R86" s="169"/>
      <c r="S86" s="36"/>
    </row>
    <row r="87" spans="2:19" s="39" customFormat="1" ht="11.4" x14ac:dyDescent="0.2">
      <c r="B87" s="168"/>
      <c r="C87" s="168"/>
      <c r="D87" s="169"/>
      <c r="E87" s="170"/>
      <c r="F87" s="171"/>
      <c r="G87" s="170"/>
      <c r="H87" s="172"/>
      <c r="I87" s="170"/>
      <c r="J87" s="169"/>
      <c r="K87" s="169"/>
      <c r="L87" s="169"/>
      <c r="M87" s="169"/>
      <c r="N87" s="169"/>
      <c r="O87" s="169"/>
      <c r="P87" s="131"/>
      <c r="Q87" s="169"/>
      <c r="R87" s="169"/>
      <c r="S87" s="36"/>
    </row>
    <row r="88" spans="2:19" s="39" customFormat="1" ht="11.4" x14ac:dyDescent="0.2">
      <c r="B88" s="168"/>
      <c r="C88" s="168"/>
      <c r="D88" s="169"/>
      <c r="E88" s="170"/>
      <c r="F88" s="171"/>
      <c r="G88" s="170"/>
      <c r="H88" s="172"/>
      <c r="I88" s="170"/>
      <c r="J88" s="169"/>
      <c r="K88" s="169"/>
      <c r="L88" s="169"/>
      <c r="M88" s="169"/>
      <c r="N88" s="169"/>
      <c r="O88" s="169"/>
      <c r="P88" s="131"/>
      <c r="Q88" s="169"/>
      <c r="R88" s="169"/>
      <c r="S88" s="36"/>
    </row>
    <row r="89" spans="2:19" s="39" customFormat="1" ht="11.4" x14ac:dyDescent="0.2">
      <c r="B89" s="168"/>
      <c r="C89" s="168"/>
      <c r="D89" s="169"/>
      <c r="E89" s="170"/>
      <c r="F89" s="171"/>
      <c r="G89" s="170"/>
      <c r="H89" s="172"/>
      <c r="I89" s="170"/>
      <c r="J89" s="169"/>
      <c r="K89" s="169"/>
      <c r="L89" s="169"/>
      <c r="M89" s="169"/>
      <c r="N89" s="169"/>
      <c r="O89" s="169"/>
      <c r="P89" s="131"/>
      <c r="Q89" s="169"/>
      <c r="R89" s="169"/>
      <c r="S89" s="36"/>
    </row>
    <row r="90" spans="2:19" s="39" customFormat="1" ht="11.4" x14ac:dyDescent="0.2">
      <c r="B90" s="168"/>
      <c r="C90" s="168"/>
      <c r="D90" s="169"/>
      <c r="E90" s="170"/>
      <c r="F90" s="171"/>
      <c r="G90" s="170"/>
      <c r="H90" s="172"/>
      <c r="I90" s="170"/>
      <c r="J90" s="169"/>
      <c r="K90" s="169"/>
      <c r="L90" s="169"/>
      <c r="M90" s="169"/>
      <c r="N90" s="169"/>
      <c r="O90" s="169"/>
      <c r="P90" s="131"/>
      <c r="Q90" s="169"/>
      <c r="R90" s="169"/>
      <c r="S90" s="36"/>
    </row>
    <row r="91" spans="2:19" s="39" customFormat="1" ht="11.4" x14ac:dyDescent="0.2">
      <c r="B91" s="168"/>
      <c r="C91" s="168"/>
      <c r="D91" s="169"/>
      <c r="E91" s="170"/>
      <c r="F91" s="171"/>
      <c r="G91" s="170"/>
      <c r="H91" s="172"/>
      <c r="I91" s="170"/>
      <c r="J91" s="169"/>
      <c r="K91" s="169"/>
      <c r="L91" s="169"/>
      <c r="M91" s="169"/>
      <c r="N91" s="169"/>
      <c r="O91" s="169"/>
      <c r="P91" s="131"/>
      <c r="Q91" s="169"/>
      <c r="R91" s="169"/>
      <c r="S91" s="36"/>
    </row>
    <row r="92" spans="2:19" s="39" customFormat="1" ht="11.4" x14ac:dyDescent="0.2">
      <c r="B92" s="168"/>
      <c r="C92" s="168"/>
      <c r="D92" s="169"/>
      <c r="E92" s="170"/>
      <c r="F92" s="171"/>
      <c r="G92" s="170"/>
      <c r="H92" s="172"/>
      <c r="I92" s="170"/>
      <c r="J92" s="169"/>
      <c r="K92" s="169"/>
      <c r="L92" s="169"/>
      <c r="M92" s="169"/>
      <c r="N92" s="169"/>
      <c r="O92" s="169"/>
      <c r="P92" s="131"/>
      <c r="Q92" s="169"/>
      <c r="R92" s="169"/>
      <c r="S92" s="36"/>
    </row>
    <row r="93" spans="2:19" s="39" customFormat="1" ht="11.4" x14ac:dyDescent="0.2">
      <c r="B93" s="168"/>
      <c r="C93" s="168"/>
      <c r="D93" s="169"/>
      <c r="E93" s="170"/>
      <c r="F93" s="171"/>
      <c r="G93" s="170"/>
      <c r="H93" s="172"/>
      <c r="I93" s="170"/>
      <c r="J93" s="169"/>
      <c r="K93" s="169"/>
      <c r="L93" s="169"/>
      <c r="M93" s="169"/>
      <c r="N93" s="169"/>
      <c r="O93" s="169"/>
      <c r="P93" s="131"/>
      <c r="Q93" s="169"/>
      <c r="R93" s="169"/>
      <c r="S93" s="36"/>
    </row>
    <row r="94" spans="2:19" s="39" customFormat="1" ht="11.4" x14ac:dyDescent="0.2">
      <c r="B94" s="168"/>
      <c r="C94" s="168"/>
      <c r="D94" s="169"/>
      <c r="E94" s="170"/>
      <c r="F94" s="171"/>
      <c r="G94" s="170"/>
      <c r="H94" s="172"/>
      <c r="I94" s="170"/>
      <c r="J94" s="169"/>
      <c r="K94" s="169"/>
      <c r="L94" s="169"/>
      <c r="M94" s="169"/>
      <c r="N94" s="169"/>
      <c r="O94" s="169"/>
      <c r="P94" s="131"/>
      <c r="Q94" s="169"/>
      <c r="R94" s="169"/>
      <c r="S94" s="36"/>
    </row>
    <row r="95" spans="2:19" s="39" customFormat="1" ht="11.4" x14ac:dyDescent="0.2">
      <c r="B95" s="168"/>
      <c r="C95" s="168"/>
      <c r="D95" s="169"/>
      <c r="E95" s="170"/>
      <c r="F95" s="171"/>
      <c r="G95" s="170"/>
      <c r="H95" s="172"/>
      <c r="I95" s="170"/>
      <c r="J95" s="169"/>
      <c r="K95" s="169"/>
      <c r="L95" s="169"/>
      <c r="M95" s="169"/>
      <c r="N95" s="169"/>
      <c r="O95" s="169"/>
      <c r="P95" s="131"/>
      <c r="Q95" s="169"/>
      <c r="R95" s="169"/>
      <c r="S95" s="36"/>
    </row>
    <row r="96" spans="2:19" s="39" customFormat="1" ht="11.4" x14ac:dyDescent="0.2">
      <c r="B96" s="168"/>
      <c r="C96" s="168"/>
      <c r="D96" s="169"/>
      <c r="E96" s="170"/>
      <c r="F96" s="171"/>
      <c r="G96" s="170"/>
      <c r="H96" s="172"/>
      <c r="I96" s="170"/>
      <c r="J96" s="169"/>
      <c r="K96" s="169"/>
      <c r="L96" s="169"/>
      <c r="M96" s="169"/>
      <c r="N96" s="169"/>
      <c r="O96" s="169"/>
      <c r="P96" s="131"/>
      <c r="Q96" s="169"/>
      <c r="R96" s="169"/>
      <c r="S96" s="36"/>
    </row>
    <row r="97" spans="2:19" s="39" customFormat="1" ht="11.4" x14ac:dyDescent="0.2">
      <c r="B97" s="168"/>
      <c r="C97" s="168"/>
      <c r="D97" s="169"/>
      <c r="E97" s="170"/>
      <c r="F97" s="171"/>
      <c r="G97" s="170"/>
      <c r="H97" s="172"/>
      <c r="I97" s="170"/>
      <c r="J97" s="169"/>
      <c r="K97" s="169"/>
      <c r="L97" s="169"/>
      <c r="M97" s="169"/>
      <c r="N97" s="169"/>
      <c r="O97" s="169"/>
      <c r="P97" s="131"/>
      <c r="Q97" s="169"/>
      <c r="R97" s="169"/>
      <c r="S97" s="36"/>
    </row>
    <row r="98" spans="2:19" s="39" customFormat="1" ht="11.4" x14ac:dyDescent="0.2">
      <c r="B98" s="168"/>
      <c r="C98" s="168"/>
      <c r="D98" s="169"/>
      <c r="E98" s="170"/>
      <c r="F98" s="171"/>
      <c r="G98" s="170"/>
      <c r="H98" s="172"/>
      <c r="I98" s="170"/>
      <c r="J98" s="169"/>
      <c r="K98" s="169"/>
      <c r="L98" s="169"/>
      <c r="M98" s="169"/>
      <c r="N98" s="169"/>
      <c r="O98" s="169"/>
      <c r="P98" s="131"/>
      <c r="Q98" s="169"/>
      <c r="R98" s="169"/>
      <c r="S98" s="36"/>
    </row>
    <row r="99" spans="2:19" s="39" customFormat="1" ht="11.4" x14ac:dyDescent="0.2">
      <c r="B99" s="168"/>
      <c r="C99" s="168"/>
      <c r="D99" s="169"/>
      <c r="E99" s="170"/>
      <c r="F99" s="171"/>
      <c r="G99" s="170"/>
      <c r="H99" s="172"/>
      <c r="I99" s="170"/>
      <c r="J99" s="169"/>
      <c r="K99" s="169"/>
      <c r="L99" s="169"/>
      <c r="M99" s="169"/>
      <c r="N99" s="169"/>
      <c r="O99" s="169"/>
      <c r="P99" s="131"/>
      <c r="Q99" s="169"/>
      <c r="R99" s="169"/>
      <c r="S99" s="36"/>
    </row>
    <row r="100" spans="2:19" s="39" customFormat="1" ht="11.4" x14ac:dyDescent="0.2">
      <c r="B100" s="168"/>
      <c r="C100" s="168"/>
      <c r="D100" s="169"/>
      <c r="E100" s="170"/>
      <c r="F100" s="171"/>
      <c r="G100" s="170"/>
      <c r="H100" s="172"/>
      <c r="I100" s="170"/>
      <c r="J100" s="169"/>
      <c r="K100" s="169"/>
      <c r="L100" s="169"/>
      <c r="M100" s="169"/>
      <c r="N100" s="169"/>
      <c r="O100" s="169"/>
      <c r="P100" s="131"/>
      <c r="Q100" s="169"/>
      <c r="R100" s="169"/>
      <c r="S100" s="36"/>
    </row>
    <row r="101" spans="2:19" s="39" customFormat="1" ht="11.4" x14ac:dyDescent="0.2">
      <c r="B101" s="168"/>
      <c r="C101" s="168"/>
      <c r="D101" s="169"/>
      <c r="E101" s="170"/>
      <c r="F101" s="171"/>
      <c r="G101" s="170"/>
      <c r="H101" s="172"/>
      <c r="I101" s="170"/>
      <c r="J101" s="169"/>
      <c r="K101" s="169"/>
      <c r="L101" s="169"/>
      <c r="M101" s="169"/>
      <c r="N101" s="169"/>
      <c r="O101" s="169"/>
      <c r="P101" s="131"/>
      <c r="Q101" s="169"/>
      <c r="R101" s="169"/>
      <c r="S101" s="36"/>
    </row>
    <row r="102" spans="2:19" s="179" customFormat="1" x14ac:dyDescent="0.25">
      <c r="B102" s="164"/>
      <c r="C102" s="164"/>
      <c r="D102" s="173"/>
      <c r="E102" s="174"/>
      <c r="F102" s="175"/>
      <c r="G102" s="174"/>
      <c r="H102" s="176"/>
      <c r="I102" s="174"/>
      <c r="J102" s="173"/>
      <c r="K102" s="173"/>
      <c r="L102" s="173"/>
      <c r="M102" s="173"/>
      <c r="N102" s="173"/>
      <c r="O102" s="173"/>
      <c r="P102" s="177"/>
      <c r="Q102" s="173"/>
      <c r="R102" s="173"/>
      <c r="S102" s="178"/>
    </row>
    <row r="103" spans="2:19" s="179" customFormat="1" x14ac:dyDescent="0.25">
      <c r="B103" s="164"/>
      <c r="C103" s="164"/>
      <c r="D103" s="173"/>
      <c r="E103" s="174"/>
      <c r="F103" s="175"/>
      <c r="G103" s="174"/>
      <c r="H103" s="176"/>
      <c r="I103" s="174"/>
      <c r="J103" s="173"/>
      <c r="K103" s="173"/>
      <c r="L103" s="173"/>
      <c r="M103" s="173"/>
      <c r="N103" s="173"/>
      <c r="O103" s="173"/>
      <c r="P103" s="177"/>
      <c r="Q103" s="173"/>
      <c r="R103" s="173"/>
      <c r="S103" s="178"/>
    </row>
    <row r="104" spans="2:19" s="179" customFormat="1" x14ac:dyDescent="0.25">
      <c r="B104" s="164"/>
      <c r="C104" s="164"/>
      <c r="D104" s="173"/>
      <c r="E104" s="174"/>
      <c r="F104" s="175"/>
      <c r="G104" s="174"/>
      <c r="H104" s="176"/>
      <c r="I104" s="174"/>
      <c r="J104" s="173"/>
      <c r="K104" s="173"/>
      <c r="L104" s="173"/>
      <c r="M104" s="173"/>
      <c r="N104" s="173"/>
      <c r="O104" s="173"/>
      <c r="P104" s="177"/>
      <c r="Q104" s="173"/>
      <c r="R104" s="173"/>
      <c r="S104" s="178"/>
    </row>
    <row r="105" spans="2:19" s="179" customFormat="1" x14ac:dyDescent="0.25">
      <c r="B105" s="164"/>
      <c r="C105" s="164"/>
      <c r="D105" s="173"/>
      <c r="E105" s="174"/>
      <c r="F105" s="175"/>
      <c r="G105" s="174"/>
      <c r="H105" s="176"/>
      <c r="I105" s="174"/>
      <c r="J105" s="173"/>
      <c r="K105" s="173"/>
      <c r="L105" s="173"/>
      <c r="M105" s="173"/>
      <c r="N105" s="173"/>
      <c r="O105" s="173"/>
      <c r="P105" s="177"/>
      <c r="Q105" s="173"/>
      <c r="R105" s="173"/>
      <c r="S105" s="178"/>
    </row>
    <row r="106" spans="2:19" s="179" customFormat="1" x14ac:dyDescent="0.25">
      <c r="B106" s="164"/>
      <c r="C106" s="164"/>
      <c r="D106" s="173"/>
      <c r="E106" s="174"/>
      <c r="F106" s="175"/>
      <c r="G106" s="174"/>
      <c r="H106" s="176"/>
      <c r="I106" s="174"/>
      <c r="J106" s="173"/>
      <c r="K106" s="173"/>
      <c r="L106" s="173"/>
      <c r="M106" s="173"/>
      <c r="N106" s="173"/>
      <c r="O106" s="173"/>
      <c r="P106" s="177"/>
      <c r="Q106" s="173"/>
      <c r="R106" s="173"/>
      <c r="S106" s="178"/>
    </row>
    <row r="107" spans="2:19" s="179" customFormat="1" x14ac:dyDescent="0.25">
      <c r="B107" s="164"/>
      <c r="C107" s="164"/>
      <c r="D107" s="173"/>
      <c r="E107" s="174"/>
      <c r="F107" s="175"/>
      <c r="G107" s="174"/>
      <c r="H107" s="176"/>
      <c r="I107" s="174"/>
      <c r="J107" s="173"/>
      <c r="K107" s="173"/>
      <c r="L107" s="173"/>
      <c r="M107" s="173"/>
      <c r="N107" s="173"/>
      <c r="O107" s="173"/>
      <c r="P107" s="177"/>
      <c r="Q107" s="173"/>
      <c r="R107" s="173"/>
      <c r="S107" s="178"/>
    </row>
    <row r="108" spans="2:19" s="179" customFormat="1" x14ac:dyDescent="0.25">
      <c r="B108" s="164"/>
      <c r="C108" s="164"/>
      <c r="D108" s="173"/>
      <c r="E108" s="174"/>
      <c r="F108" s="175"/>
      <c r="G108" s="174"/>
      <c r="H108" s="176"/>
      <c r="I108" s="174"/>
      <c r="J108" s="173"/>
      <c r="K108" s="173"/>
      <c r="L108" s="173"/>
      <c r="M108" s="173"/>
      <c r="N108" s="173"/>
      <c r="O108" s="173"/>
      <c r="P108" s="177"/>
      <c r="Q108" s="173"/>
      <c r="R108" s="173"/>
      <c r="S108" s="178"/>
    </row>
    <row r="109" spans="2:19" s="179" customFormat="1" x14ac:dyDescent="0.25">
      <c r="B109" s="164"/>
      <c r="C109" s="164"/>
      <c r="D109" s="173"/>
      <c r="E109" s="174"/>
      <c r="F109" s="175"/>
      <c r="G109" s="174"/>
      <c r="H109" s="176"/>
      <c r="I109" s="174"/>
      <c r="J109" s="173"/>
      <c r="K109" s="173"/>
      <c r="L109" s="173"/>
      <c r="M109" s="173"/>
      <c r="N109" s="173"/>
      <c r="O109" s="173"/>
      <c r="P109" s="177"/>
      <c r="Q109" s="173"/>
      <c r="R109" s="173"/>
      <c r="S109" s="178"/>
    </row>
    <row r="110" spans="2:19" s="179" customFormat="1" x14ac:dyDescent="0.25">
      <c r="B110" s="164"/>
      <c r="C110" s="164"/>
      <c r="D110" s="173"/>
      <c r="E110" s="174"/>
      <c r="F110" s="175"/>
      <c r="G110" s="174"/>
      <c r="H110" s="176"/>
      <c r="I110" s="174"/>
      <c r="J110" s="173"/>
      <c r="K110" s="173"/>
      <c r="L110" s="173"/>
      <c r="M110" s="173"/>
      <c r="N110" s="173"/>
      <c r="O110" s="173"/>
      <c r="P110" s="177"/>
      <c r="Q110" s="173"/>
      <c r="R110" s="173"/>
      <c r="S110" s="178"/>
    </row>
    <row r="111" spans="2:19" s="179" customFormat="1" x14ac:dyDescent="0.25">
      <c r="B111" s="164"/>
      <c r="C111" s="164"/>
      <c r="D111" s="173"/>
      <c r="E111" s="174"/>
      <c r="F111" s="175"/>
      <c r="G111" s="174"/>
      <c r="H111" s="176"/>
      <c r="I111" s="174"/>
      <c r="J111" s="173"/>
      <c r="K111" s="173"/>
      <c r="L111" s="173"/>
      <c r="M111" s="173"/>
      <c r="N111" s="173"/>
      <c r="O111" s="173"/>
      <c r="P111" s="177"/>
      <c r="Q111" s="173"/>
      <c r="R111" s="173"/>
      <c r="S111" s="178"/>
    </row>
    <row r="112" spans="2:19" s="179" customFormat="1" x14ac:dyDescent="0.25">
      <c r="B112" s="164"/>
      <c r="C112" s="164"/>
      <c r="D112" s="173"/>
      <c r="E112" s="174"/>
      <c r="F112" s="175"/>
      <c r="G112" s="174"/>
      <c r="H112" s="176"/>
      <c r="I112" s="174"/>
      <c r="J112" s="173"/>
      <c r="K112" s="173"/>
      <c r="L112" s="173"/>
      <c r="M112" s="173"/>
      <c r="N112" s="173"/>
      <c r="O112" s="173"/>
      <c r="P112" s="177"/>
      <c r="Q112" s="173"/>
      <c r="R112" s="173"/>
      <c r="S112" s="178"/>
    </row>
    <row r="113" spans="2:19" s="179" customFormat="1" x14ac:dyDescent="0.25">
      <c r="B113" s="164"/>
      <c r="C113" s="164"/>
      <c r="D113" s="173"/>
      <c r="E113" s="174"/>
      <c r="F113" s="175"/>
      <c r="G113" s="174"/>
      <c r="H113" s="176"/>
      <c r="I113" s="174"/>
      <c r="J113" s="173"/>
      <c r="K113" s="173"/>
      <c r="L113" s="173"/>
      <c r="M113" s="173"/>
      <c r="N113" s="173"/>
      <c r="O113" s="173"/>
      <c r="P113" s="177"/>
      <c r="Q113" s="173"/>
      <c r="R113" s="173"/>
      <c r="S113" s="178"/>
    </row>
    <row r="114" spans="2:19" s="179" customFormat="1" x14ac:dyDescent="0.25">
      <c r="B114" s="164"/>
      <c r="C114" s="164"/>
      <c r="D114" s="173"/>
      <c r="E114" s="174"/>
      <c r="F114" s="175"/>
      <c r="G114" s="174"/>
      <c r="H114" s="176"/>
      <c r="I114" s="174"/>
      <c r="J114" s="173"/>
      <c r="K114" s="173"/>
      <c r="L114" s="173"/>
      <c r="M114" s="173"/>
      <c r="N114" s="173"/>
      <c r="O114" s="173"/>
      <c r="P114" s="177"/>
      <c r="Q114" s="173"/>
      <c r="R114" s="173"/>
      <c r="S114" s="178"/>
    </row>
    <row r="115" spans="2:19" s="179" customFormat="1" x14ac:dyDescent="0.25">
      <c r="B115" s="164"/>
      <c r="C115" s="164"/>
      <c r="D115" s="173"/>
      <c r="E115" s="174"/>
      <c r="F115" s="175"/>
      <c r="G115" s="174"/>
      <c r="H115" s="176"/>
      <c r="I115" s="174"/>
      <c r="J115" s="173"/>
      <c r="K115" s="173"/>
      <c r="L115" s="173"/>
      <c r="M115" s="173"/>
      <c r="N115" s="173"/>
      <c r="O115" s="173"/>
      <c r="P115" s="177"/>
      <c r="Q115" s="173"/>
      <c r="R115" s="173"/>
      <c r="S115" s="178"/>
    </row>
    <row r="116" spans="2:19" s="179" customFormat="1" x14ac:dyDescent="0.25">
      <c r="B116" s="164"/>
      <c r="C116" s="164"/>
      <c r="D116" s="173"/>
      <c r="E116" s="174"/>
      <c r="F116" s="175"/>
      <c r="G116" s="174"/>
      <c r="H116" s="176"/>
      <c r="I116" s="174"/>
      <c r="J116" s="173"/>
      <c r="K116" s="173"/>
      <c r="L116" s="173"/>
      <c r="M116" s="173"/>
      <c r="N116" s="173"/>
      <c r="O116" s="173"/>
      <c r="P116" s="177"/>
      <c r="Q116" s="173"/>
      <c r="R116" s="173"/>
      <c r="S116" s="178"/>
    </row>
    <row r="117" spans="2:19" s="179" customFormat="1" x14ac:dyDescent="0.25">
      <c r="B117" s="164"/>
      <c r="C117" s="164"/>
      <c r="D117" s="173"/>
      <c r="E117" s="174"/>
      <c r="F117" s="175"/>
      <c r="G117" s="174"/>
      <c r="H117" s="176"/>
      <c r="I117" s="174"/>
      <c r="J117" s="173"/>
      <c r="K117" s="173"/>
      <c r="L117" s="173"/>
      <c r="M117" s="173"/>
      <c r="N117" s="173"/>
      <c r="O117" s="173"/>
      <c r="P117" s="177"/>
      <c r="Q117" s="173"/>
      <c r="R117" s="173"/>
      <c r="S117" s="178"/>
    </row>
    <row r="118" spans="2:19" s="179" customFormat="1" x14ac:dyDescent="0.25">
      <c r="B118" s="164"/>
      <c r="C118" s="164"/>
      <c r="D118" s="173"/>
      <c r="E118" s="174"/>
      <c r="F118" s="175"/>
      <c r="G118" s="174"/>
      <c r="H118" s="176"/>
      <c r="I118" s="174"/>
      <c r="J118" s="173"/>
      <c r="K118" s="173"/>
      <c r="L118" s="173"/>
      <c r="M118" s="173"/>
      <c r="N118" s="173"/>
      <c r="O118" s="173"/>
      <c r="P118" s="177"/>
      <c r="Q118" s="173"/>
      <c r="R118" s="173"/>
      <c r="S118" s="178"/>
    </row>
    <row r="119" spans="2:19" s="179" customFormat="1" x14ac:dyDescent="0.25">
      <c r="B119" s="164"/>
      <c r="C119" s="164"/>
      <c r="D119" s="173"/>
      <c r="E119" s="174"/>
      <c r="F119" s="175"/>
      <c r="G119" s="174"/>
      <c r="H119" s="176"/>
      <c r="I119" s="174"/>
      <c r="J119" s="173"/>
      <c r="K119" s="173"/>
      <c r="L119" s="173"/>
      <c r="M119" s="173"/>
      <c r="N119" s="173"/>
      <c r="O119" s="173"/>
      <c r="P119" s="177"/>
      <c r="Q119" s="173"/>
      <c r="R119" s="173"/>
      <c r="S119" s="178"/>
    </row>
    <row r="120" spans="2:19" s="179" customFormat="1" x14ac:dyDescent="0.25">
      <c r="B120" s="164"/>
      <c r="C120" s="164"/>
      <c r="D120" s="173"/>
      <c r="E120" s="174"/>
      <c r="F120" s="175"/>
      <c r="G120" s="174"/>
      <c r="H120" s="176"/>
      <c r="I120" s="174"/>
      <c r="J120" s="173"/>
      <c r="K120" s="173"/>
      <c r="L120" s="173"/>
      <c r="M120" s="173"/>
      <c r="N120" s="173"/>
      <c r="O120" s="173"/>
      <c r="P120" s="177"/>
      <c r="Q120" s="173"/>
      <c r="R120" s="173"/>
      <c r="S120" s="178"/>
    </row>
    <row r="121" spans="2:19" s="179" customFormat="1" x14ac:dyDescent="0.25">
      <c r="B121" s="164"/>
      <c r="C121" s="164"/>
      <c r="D121" s="173"/>
      <c r="E121" s="174"/>
      <c r="F121" s="175"/>
      <c r="G121" s="174"/>
      <c r="H121" s="176"/>
      <c r="I121" s="174"/>
      <c r="J121" s="173"/>
      <c r="K121" s="173"/>
      <c r="L121" s="173"/>
      <c r="M121" s="173"/>
      <c r="N121" s="173"/>
      <c r="O121" s="173"/>
      <c r="P121" s="177"/>
      <c r="Q121" s="173"/>
      <c r="R121" s="173"/>
      <c r="S121" s="178"/>
    </row>
    <row r="122" spans="2:19" s="179" customFormat="1" x14ac:dyDescent="0.25">
      <c r="B122" s="164"/>
      <c r="C122" s="164"/>
      <c r="D122" s="173"/>
      <c r="E122" s="174"/>
      <c r="F122" s="175"/>
      <c r="G122" s="174"/>
      <c r="H122" s="176"/>
      <c r="I122" s="174"/>
      <c r="J122" s="173"/>
      <c r="K122" s="173"/>
      <c r="L122" s="173"/>
      <c r="M122" s="173"/>
      <c r="N122" s="173"/>
      <c r="O122" s="173"/>
      <c r="P122" s="177"/>
      <c r="Q122" s="173"/>
      <c r="R122" s="173"/>
      <c r="S122" s="178"/>
    </row>
    <row r="123" spans="2:19" s="179" customFormat="1" x14ac:dyDescent="0.25">
      <c r="B123" s="164"/>
      <c r="C123" s="164"/>
      <c r="D123" s="173"/>
      <c r="E123" s="174"/>
      <c r="F123" s="175"/>
      <c r="G123" s="174"/>
      <c r="H123" s="176"/>
      <c r="I123" s="174"/>
      <c r="J123" s="173"/>
      <c r="K123" s="173"/>
      <c r="L123" s="173"/>
      <c r="M123" s="173"/>
      <c r="N123" s="173"/>
      <c r="O123" s="173"/>
      <c r="P123" s="177"/>
      <c r="Q123" s="173"/>
      <c r="R123" s="173"/>
      <c r="S123" s="178"/>
    </row>
    <row r="124" spans="2:19" s="179" customFormat="1" x14ac:dyDescent="0.25">
      <c r="B124" s="164"/>
      <c r="C124" s="164"/>
      <c r="D124" s="173"/>
      <c r="E124" s="174"/>
      <c r="F124" s="175"/>
      <c r="G124" s="174"/>
      <c r="H124" s="176"/>
      <c r="I124" s="174"/>
      <c r="J124" s="173"/>
      <c r="K124" s="173"/>
      <c r="L124" s="173"/>
      <c r="M124" s="173"/>
      <c r="N124" s="173"/>
      <c r="O124" s="173"/>
      <c r="P124" s="177"/>
      <c r="Q124" s="173"/>
      <c r="R124" s="173"/>
      <c r="S124" s="178"/>
    </row>
    <row r="125" spans="2:19" s="179" customFormat="1" x14ac:dyDescent="0.25">
      <c r="B125" s="164"/>
      <c r="C125" s="164"/>
      <c r="D125" s="173"/>
      <c r="E125" s="174"/>
      <c r="F125" s="175"/>
      <c r="G125" s="174"/>
      <c r="H125" s="176"/>
      <c r="I125" s="174"/>
      <c r="J125" s="173"/>
      <c r="K125" s="173"/>
      <c r="L125" s="173"/>
      <c r="M125" s="173"/>
      <c r="N125" s="173"/>
      <c r="O125" s="173"/>
      <c r="P125" s="177"/>
      <c r="Q125" s="173"/>
      <c r="R125" s="173"/>
      <c r="S125" s="178"/>
    </row>
    <row r="126" spans="2:19" s="179" customFormat="1" x14ac:dyDescent="0.25">
      <c r="B126" s="164"/>
      <c r="C126" s="164"/>
      <c r="D126" s="173"/>
      <c r="E126" s="174"/>
      <c r="F126" s="175"/>
      <c r="G126" s="174"/>
      <c r="H126" s="176"/>
      <c r="I126" s="174"/>
      <c r="J126" s="173"/>
      <c r="K126" s="173"/>
      <c r="L126" s="173"/>
      <c r="M126" s="173"/>
      <c r="N126" s="173"/>
      <c r="O126" s="173"/>
      <c r="P126" s="177"/>
      <c r="Q126" s="173"/>
      <c r="R126" s="173"/>
      <c r="S126" s="178"/>
    </row>
    <row r="127" spans="2:19" s="179" customFormat="1" x14ac:dyDescent="0.25">
      <c r="B127" s="164"/>
      <c r="C127" s="164"/>
      <c r="D127" s="173"/>
      <c r="E127" s="174"/>
      <c r="F127" s="175"/>
      <c r="G127" s="174"/>
      <c r="H127" s="176"/>
      <c r="I127" s="174"/>
      <c r="J127" s="173"/>
      <c r="K127" s="173"/>
      <c r="L127" s="173"/>
      <c r="M127" s="173"/>
      <c r="N127" s="173"/>
      <c r="O127" s="173"/>
      <c r="P127" s="177"/>
      <c r="Q127" s="173"/>
      <c r="R127" s="173"/>
      <c r="S127" s="178"/>
    </row>
    <row r="128" spans="2:19" s="179" customFormat="1" x14ac:dyDescent="0.25">
      <c r="B128" s="164"/>
      <c r="C128" s="164"/>
      <c r="D128" s="173"/>
      <c r="E128" s="174"/>
      <c r="F128" s="175"/>
      <c r="G128" s="174"/>
      <c r="H128" s="176"/>
      <c r="I128" s="174"/>
      <c r="J128" s="173"/>
      <c r="K128" s="173"/>
      <c r="L128" s="173"/>
      <c r="M128" s="173"/>
      <c r="N128" s="173"/>
      <c r="O128" s="173"/>
      <c r="P128" s="177"/>
      <c r="Q128" s="173"/>
      <c r="R128" s="173"/>
      <c r="S128" s="178"/>
    </row>
    <row r="129" spans="2:19" s="179" customFormat="1" x14ac:dyDescent="0.25">
      <c r="B129" s="164"/>
      <c r="C129" s="164"/>
      <c r="D129" s="173"/>
      <c r="E129" s="174"/>
      <c r="F129" s="175"/>
      <c r="G129" s="174"/>
      <c r="H129" s="176"/>
      <c r="I129" s="174"/>
      <c r="J129" s="173"/>
      <c r="K129" s="173"/>
      <c r="L129" s="173"/>
      <c r="M129" s="173"/>
      <c r="N129" s="173"/>
      <c r="O129" s="173"/>
      <c r="P129" s="177"/>
      <c r="Q129" s="173"/>
      <c r="R129" s="173"/>
      <c r="S129" s="178"/>
    </row>
    <row r="130" spans="2:19" s="179" customFormat="1" x14ac:dyDescent="0.25">
      <c r="B130" s="164"/>
      <c r="C130" s="164"/>
      <c r="D130" s="173"/>
      <c r="E130" s="174"/>
      <c r="F130" s="175"/>
      <c r="G130" s="174"/>
      <c r="H130" s="176"/>
      <c r="I130" s="174"/>
      <c r="J130" s="173"/>
      <c r="K130" s="173"/>
      <c r="L130" s="173"/>
      <c r="M130" s="173"/>
      <c r="N130" s="173"/>
      <c r="O130" s="173"/>
      <c r="P130" s="177"/>
      <c r="Q130" s="173"/>
      <c r="R130" s="173"/>
      <c r="S130" s="178"/>
    </row>
    <row r="131" spans="2:19" s="179" customFormat="1" x14ac:dyDescent="0.25">
      <c r="B131" s="164"/>
      <c r="C131" s="164"/>
      <c r="D131" s="173"/>
      <c r="E131" s="174"/>
      <c r="F131" s="175"/>
      <c r="G131" s="174"/>
      <c r="H131" s="176"/>
      <c r="I131" s="174"/>
      <c r="J131" s="173"/>
      <c r="K131" s="173"/>
      <c r="L131" s="173"/>
      <c r="M131" s="173"/>
      <c r="N131" s="173"/>
      <c r="O131" s="173"/>
      <c r="P131" s="177"/>
      <c r="Q131" s="173"/>
      <c r="R131" s="173"/>
      <c r="S131" s="178"/>
    </row>
    <row r="132" spans="2:19" s="179" customFormat="1" x14ac:dyDescent="0.25">
      <c r="B132" s="164"/>
      <c r="C132" s="164"/>
      <c r="D132" s="173"/>
      <c r="E132" s="174"/>
      <c r="F132" s="175"/>
      <c r="G132" s="174"/>
      <c r="H132" s="176"/>
      <c r="I132" s="174"/>
      <c r="J132" s="173"/>
      <c r="K132" s="173"/>
      <c r="L132" s="173"/>
      <c r="M132" s="173"/>
      <c r="N132" s="173"/>
      <c r="O132" s="173"/>
      <c r="P132" s="177"/>
      <c r="Q132" s="173"/>
      <c r="R132" s="173"/>
      <c r="S132" s="178"/>
    </row>
    <row r="133" spans="2:19" s="179" customFormat="1" x14ac:dyDescent="0.25">
      <c r="B133" s="164"/>
      <c r="C133" s="164"/>
      <c r="D133" s="173"/>
      <c r="E133" s="174"/>
      <c r="F133" s="175"/>
      <c r="G133" s="174"/>
      <c r="H133" s="176"/>
      <c r="I133" s="174"/>
      <c r="J133" s="173"/>
      <c r="K133" s="173"/>
      <c r="L133" s="173"/>
      <c r="M133" s="173"/>
      <c r="N133" s="173"/>
      <c r="O133" s="173"/>
      <c r="P133" s="177"/>
      <c r="Q133" s="173"/>
      <c r="R133" s="173"/>
      <c r="S133" s="178"/>
    </row>
    <row r="134" spans="2:19" s="179" customFormat="1" x14ac:dyDescent="0.25">
      <c r="B134" s="164"/>
      <c r="C134" s="164"/>
      <c r="D134" s="173"/>
      <c r="E134" s="174"/>
      <c r="F134" s="175"/>
      <c r="G134" s="174"/>
      <c r="H134" s="176"/>
      <c r="I134" s="174"/>
      <c r="J134" s="173"/>
      <c r="K134" s="173"/>
      <c r="L134" s="173"/>
      <c r="M134" s="173"/>
      <c r="N134" s="173"/>
      <c r="O134" s="173"/>
      <c r="P134" s="177"/>
      <c r="Q134" s="173"/>
      <c r="R134" s="173"/>
      <c r="S134" s="178"/>
    </row>
    <row r="135" spans="2:19" s="179" customFormat="1" x14ac:dyDescent="0.25">
      <c r="B135" s="164"/>
      <c r="C135" s="164"/>
      <c r="D135" s="173"/>
      <c r="E135" s="174"/>
      <c r="F135" s="175"/>
      <c r="G135" s="174"/>
      <c r="H135" s="176"/>
      <c r="I135" s="174"/>
      <c r="J135" s="173"/>
      <c r="K135" s="173"/>
      <c r="L135" s="173"/>
      <c r="M135" s="173"/>
      <c r="N135" s="173"/>
      <c r="O135" s="173"/>
      <c r="P135" s="177"/>
      <c r="Q135" s="173"/>
      <c r="R135" s="173"/>
      <c r="S135" s="178"/>
    </row>
    <row r="136" spans="2:19" s="179" customFormat="1" x14ac:dyDescent="0.25">
      <c r="B136" s="164"/>
      <c r="C136" s="164"/>
      <c r="D136" s="173"/>
      <c r="E136" s="174"/>
      <c r="F136" s="175"/>
      <c r="G136" s="174"/>
      <c r="H136" s="176"/>
      <c r="I136" s="174"/>
      <c r="J136" s="173"/>
      <c r="K136" s="173"/>
      <c r="L136" s="173"/>
      <c r="M136" s="173"/>
      <c r="N136" s="173"/>
      <c r="O136" s="173"/>
      <c r="P136" s="177"/>
      <c r="Q136" s="173"/>
      <c r="R136" s="173"/>
      <c r="S136" s="178"/>
    </row>
    <row r="137" spans="2:19" s="179" customFormat="1" x14ac:dyDescent="0.25">
      <c r="B137" s="164"/>
      <c r="C137" s="164"/>
      <c r="D137" s="173"/>
      <c r="E137" s="174"/>
      <c r="F137" s="175"/>
      <c r="G137" s="174"/>
      <c r="H137" s="176"/>
      <c r="I137" s="174"/>
      <c r="J137" s="173"/>
      <c r="K137" s="173"/>
      <c r="L137" s="173"/>
      <c r="M137" s="173"/>
      <c r="N137" s="173"/>
      <c r="O137" s="173"/>
      <c r="P137" s="177"/>
      <c r="Q137" s="173"/>
      <c r="R137" s="173"/>
      <c r="S137" s="178"/>
    </row>
    <row r="138" spans="2:19" s="179" customFormat="1" x14ac:dyDescent="0.25">
      <c r="B138" s="164"/>
      <c r="C138" s="164"/>
      <c r="D138" s="173"/>
      <c r="E138" s="174"/>
      <c r="F138" s="175"/>
      <c r="G138" s="174"/>
      <c r="H138" s="176"/>
      <c r="I138" s="174"/>
      <c r="J138" s="173"/>
      <c r="K138" s="173"/>
      <c r="L138" s="173"/>
      <c r="M138" s="173"/>
      <c r="N138" s="173"/>
      <c r="O138" s="173"/>
      <c r="P138" s="177"/>
      <c r="Q138" s="173"/>
      <c r="R138" s="173"/>
      <c r="S138" s="178"/>
    </row>
    <row r="139" spans="2:19" s="179" customFormat="1" x14ac:dyDescent="0.25">
      <c r="B139" s="164"/>
      <c r="C139" s="164"/>
      <c r="D139" s="173"/>
      <c r="E139" s="174"/>
      <c r="F139" s="175"/>
      <c r="G139" s="174"/>
      <c r="H139" s="176"/>
      <c r="I139" s="174"/>
      <c r="J139" s="173"/>
      <c r="K139" s="173"/>
      <c r="L139" s="173"/>
      <c r="M139" s="173"/>
      <c r="N139" s="173"/>
      <c r="O139" s="173"/>
      <c r="P139" s="177"/>
      <c r="Q139" s="173"/>
      <c r="R139" s="173"/>
      <c r="S139" s="178"/>
    </row>
    <row r="140" spans="2:19" x14ac:dyDescent="0.25">
      <c r="B140" s="180"/>
      <c r="C140" s="180"/>
      <c r="D140" s="181"/>
      <c r="E140" s="182"/>
      <c r="F140" s="182"/>
      <c r="G140" s="182"/>
      <c r="H140" s="183"/>
      <c r="I140" s="182"/>
      <c r="J140" s="181"/>
      <c r="K140" s="181"/>
      <c r="L140" s="181"/>
      <c r="M140" s="181"/>
      <c r="N140" s="181"/>
      <c r="O140" s="181"/>
      <c r="Q140" s="181"/>
      <c r="R140" s="181"/>
    </row>
    <row r="141" spans="2:19" x14ac:dyDescent="0.25">
      <c r="B141" s="180"/>
      <c r="C141" s="180"/>
      <c r="D141" s="181"/>
      <c r="E141" s="182"/>
      <c r="F141" s="182"/>
      <c r="G141" s="182"/>
      <c r="H141" s="183"/>
      <c r="I141" s="182"/>
      <c r="J141" s="181"/>
      <c r="K141" s="181"/>
      <c r="L141" s="181"/>
      <c r="M141" s="181"/>
      <c r="N141" s="181"/>
      <c r="O141" s="181"/>
      <c r="Q141" s="181"/>
      <c r="R141" s="181"/>
    </row>
    <row r="142" spans="2:19" x14ac:dyDescent="0.25">
      <c r="B142" s="180"/>
      <c r="C142" s="180"/>
      <c r="D142" s="181"/>
      <c r="E142" s="182"/>
      <c r="F142" s="182"/>
      <c r="G142" s="182"/>
      <c r="H142" s="183"/>
      <c r="I142" s="182"/>
      <c r="J142" s="181"/>
      <c r="K142" s="181"/>
      <c r="L142" s="181"/>
      <c r="M142" s="181"/>
      <c r="N142" s="181"/>
      <c r="O142" s="181"/>
      <c r="Q142" s="181"/>
      <c r="R142" s="181"/>
    </row>
    <row r="143" spans="2:19" x14ac:dyDescent="0.25">
      <c r="B143" s="180"/>
      <c r="C143" s="180"/>
      <c r="D143" s="181"/>
      <c r="E143" s="182"/>
      <c r="F143" s="182"/>
      <c r="G143" s="182"/>
      <c r="H143" s="183"/>
      <c r="I143" s="182"/>
      <c r="J143" s="181"/>
      <c r="K143" s="181"/>
      <c r="L143" s="181"/>
      <c r="M143" s="181"/>
      <c r="N143" s="181"/>
      <c r="O143" s="181"/>
      <c r="Q143" s="181"/>
      <c r="R143" s="181"/>
    </row>
    <row r="144" spans="2:19" x14ac:dyDescent="0.25">
      <c r="B144" s="180"/>
      <c r="C144" s="180"/>
      <c r="D144" s="181"/>
      <c r="E144" s="182"/>
      <c r="F144" s="182"/>
      <c r="G144" s="182"/>
      <c r="H144" s="183"/>
      <c r="I144" s="182"/>
      <c r="J144" s="181"/>
      <c r="K144" s="181"/>
      <c r="L144" s="181"/>
      <c r="M144" s="181"/>
      <c r="N144" s="181"/>
      <c r="O144" s="181"/>
      <c r="Q144" s="181"/>
      <c r="R144" s="181"/>
    </row>
    <row r="145" spans="2:18" x14ac:dyDescent="0.25">
      <c r="B145" s="180"/>
      <c r="C145" s="180"/>
      <c r="D145" s="181"/>
      <c r="E145" s="182"/>
      <c r="F145" s="182"/>
      <c r="G145" s="182"/>
      <c r="H145" s="183"/>
      <c r="I145" s="182"/>
      <c r="J145" s="181"/>
      <c r="K145" s="181"/>
      <c r="L145" s="181"/>
      <c r="M145" s="181"/>
      <c r="N145" s="181"/>
      <c r="O145" s="181"/>
      <c r="Q145" s="181"/>
      <c r="R145" s="181"/>
    </row>
    <row r="146" spans="2:18" x14ac:dyDescent="0.25">
      <c r="B146" s="180"/>
      <c r="C146" s="180"/>
      <c r="D146" s="181"/>
      <c r="E146" s="182"/>
      <c r="F146" s="182"/>
      <c r="G146" s="182"/>
      <c r="H146" s="183"/>
      <c r="I146" s="182"/>
      <c r="J146" s="181"/>
      <c r="K146" s="181"/>
      <c r="L146" s="181"/>
      <c r="M146" s="181"/>
      <c r="N146" s="181"/>
      <c r="O146" s="181"/>
      <c r="Q146" s="181"/>
      <c r="R146" s="181"/>
    </row>
    <row r="147" spans="2:18" x14ac:dyDescent="0.25">
      <c r="B147" s="180"/>
      <c r="C147" s="180"/>
      <c r="D147" s="181"/>
      <c r="E147" s="182"/>
      <c r="F147" s="182"/>
      <c r="G147" s="182"/>
      <c r="H147" s="183"/>
      <c r="I147" s="182"/>
      <c r="J147" s="181"/>
      <c r="K147" s="181"/>
      <c r="L147" s="181"/>
      <c r="M147" s="181"/>
      <c r="N147" s="181"/>
      <c r="O147" s="181"/>
      <c r="Q147" s="181"/>
      <c r="R147" s="181"/>
    </row>
    <row r="148" spans="2:18" x14ac:dyDescent="0.25">
      <c r="B148" s="180"/>
      <c r="C148" s="180"/>
      <c r="D148" s="181"/>
      <c r="E148" s="182"/>
      <c r="F148" s="182"/>
      <c r="G148" s="182"/>
      <c r="H148" s="183"/>
      <c r="I148" s="182"/>
      <c r="J148" s="181"/>
      <c r="K148" s="181"/>
      <c r="L148" s="181"/>
      <c r="M148" s="181"/>
      <c r="N148" s="181"/>
      <c r="O148" s="181"/>
      <c r="Q148" s="181"/>
      <c r="R148" s="181"/>
    </row>
    <row r="149" spans="2:18" x14ac:dyDescent="0.25">
      <c r="B149" s="180"/>
      <c r="C149" s="180"/>
      <c r="D149" s="181"/>
      <c r="E149" s="182"/>
      <c r="F149" s="182"/>
      <c r="G149" s="182"/>
      <c r="H149" s="183"/>
      <c r="I149" s="182"/>
      <c r="J149" s="181"/>
      <c r="K149" s="181"/>
      <c r="L149" s="181"/>
      <c r="M149" s="181"/>
      <c r="N149" s="181"/>
      <c r="O149" s="181"/>
      <c r="Q149" s="181"/>
      <c r="R149" s="181"/>
    </row>
    <row r="150" spans="2:18" x14ac:dyDescent="0.25">
      <c r="B150" s="180"/>
      <c r="C150" s="180"/>
      <c r="D150" s="181"/>
      <c r="E150" s="182"/>
      <c r="F150" s="182"/>
      <c r="G150" s="182"/>
      <c r="H150" s="183"/>
      <c r="I150" s="182"/>
      <c r="J150" s="181"/>
      <c r="K150" s="181"/>
      <c r="L150" s="181"/>
      <c r="M150" s="181"/>
      <c r="N150" s="181"/>
      <c r="O150" s="181"/>
      <c r="Q150" s="181"/>
      <c r="R150" s="181"/>
    </row>
    <row r="151" spans="2:18" x14ac:dyDescent="0.25">
      <c r="B151" s="180"/>
      <c r="C151" s="180"/>
      <c r="D151" s="181"/>
      <c r="E151" s="182"/>
      <c r="F151" s="182"/>
      <c r="G151" s="182"/>
      <c r="H151" s="183"/>
      <c r="I151" s="182"/>
      <c r="J151" s="181"/>
      <c r="K151" s="181"/>
      <c r="L151" s="181"/>
      <c r="M151" s="181"/>
      <c r="N151" s="181"/>
      <c r="O151" s="181"/>
      <c r="Q151" s="181"/>
      <c r="R151" s="181"/>
    </row>
    <row r="152" spans="2:18" x14ac:dyDescent="0.25">
      <c r="B152" s="180"/>
      <c r="C152" s="180"/>
      <c r="D152" s="181"/>
      <c r="E152" s="182"/>
      <c r="F152" s="182"/>
      <c r="G152" s="182"/>
      <c r="H152" s="183"/>
      <c r="I152" s="182"/>
      <c r="J152" s="181"/>
      <c r="K152" s="181"/>
      <c r="L152" s="181"/>
      <c r="M152" s="181"/>
      <c r="N152" s="181"/>
      <c r="O152" s="181"/>
      <c r="Q152" s="181"/>
      <c r="R152" s="181"/>
    </row>
    <row r="153" spans="2:18" x14ac:dyDescent="0.25">
      <c r="B153" s="180"/>
      <c r="C153" s="180"/>
      <c r="D153" s="181"/>
      <c r="E153" s="182"/>
      <c r="F153" s="182"/>
      <c r="G153" s="182"/>
      <c r="H153" s="183"/>
      <c r="I153" s="182"/>
      <c r="J153" s="181"/>
      <c r="K153" s="181"/>
      <c r="L153" s="181"/>
      <c r="M153" s="181"/>
      <c r="N153" s="181"/>
      <c r="O153" s="181"/>
      <c r="Q153" s="181"/>
      <c r="R153" s="181"/>
    </row>
    <row r="154" spans="2:18" x14ac:dyDescent="0.25">
      <c r="B154" s="180"/>
      <c r="C154" s="180"/>
      <c r="D154" s="181"/>
      <c r="E154" s="182"/>
      <c r="F154" s="182"/>
      <c r="G154" s="182"/>
      <c r="H154" s="183"/>
      <c r="I154" s="182"/>
      <c r="J154" s="181"/>
      <c r="K154" s="181"/>
      <c r="L154" s="181"/>
      <c r="M154" s="181"/>
      <c r="N154" s="181"/>
      <c r="O154" s="181"/>
      <c r="Q154" s="181"/>
      <c r="R154" s="181"/>
    </row>
    <row r="155" spans="2:18" x14ac:dyDescent="0.25">
      <c r="B155" s="180"/>
      <c r="C155" s="180"/>
      <c r="D155" s="181"/>
      <c r="E155" s="182"/>
      <c r="F155" s="182"/>
      <c r="G155" s="182"/>
      <c r="H155" s="183"/>
      <c r="I155" s="182"/>
      <c r="J155" s="181"/>
      <c r="K155" s="181"/>
      <c r="L155" s="181"/>
      <c r="M155" s="181"/>
      <c r="N155" s="181"/>
      <c r="O155" s="181"/>
      <c r="Q155" s="181"/>
      <c r="R155" s="181"/>
    </row>
    <row r="156" spans="2:18" x14ac:dyDescent="0.25">
      <c r="B156" s="180"/>
      <c r="C156" s="180"/>
      <c r="D156" s="181"/>
      <c r="E156" s="182"/>
      <c r="F156" s="182"/>
      <c r="G156" s="182"/>
      <c r="H156" s="183"/>
      <c r="I156" s="182"/>
      <c r="J156" s="181"/>
      <c r="K156" s="181"/>
      <c r="L156" s="181"/>
      <c r="M156" s="181"/>
      <c r="N156" s="181"/>
      <c r="O156" s="181"/>
      <c r="Q156" s="181"/>
      <c r="R156" s="181"/>
    </row>
    <row r="157" spans="2:18" x14ac:dyDescent="0.25">
      <c r="B157" s="180"/>
      <c r="C157" s="180"/>
      <c r="D157" s="181"/>
      <c r="E157" s="182"/>
      <c r="F157" s="182"/>
      <c r="G157" s="182"/>
      <c r="H157" s="183"/>
      <c r="I157" s="182"/>
      <c r="J157" s="181"/>
      <c r="K157" s="181"/>
      <c r="L157" s="181"/>
      <c r="M157" s="181"/>
      <c r="N157" s="181"/>
      <c r="O157" s="181"/>
      <c r="Q157" s="181"/>
      <c r="R157" s="181"/>
    </row>
    <row r="158" spans="2:18" x14ac:dyDescent="0.25">
      <c r="B158" s="180"/>
      <c r="C158" s="180"/>
      <c r="D158" s="181"/>
      <c r="E158" s="182"/>
      <c r="F158" s="182"/>
      <c r="G158" s="182"/>
      <c r="H158" s="183"/>
      <c r="I158" s="182"/>
      <c r="J158" s="181"/>
      <c r="K158" s="181"/>
      <c r="L158" s="181"/>
      <c r="M158" s="181"/>
      <c r="N158" s="181"/>
      <c r="O158" s="181"/>
      <c r="Q158" s="181"/>
      <c r="R158" s="181"/>
    </row>
    <row r="159" spans="2:18" x14ac:dyDescent="0.25">
      <c r="B159" s="180"/>
      <c r="C159" s="180"/>
      <c r="D159" s="181"/>
      <c r="E159" s="182"/>
      <c r="F159" s="182"/>
      <c r="G159" s="182"/>
      <c r="H159" s="183"/>
      <c r="I159" s="182"/>
      <c r="J159" s="181"/>
      <c r="K159" s="181"/>
      <c r="L159" s="181"/>
      <c r="M159" s="181"/>
      <c r="N159" s="181"/>
      <c r="O159" s="181"/>
      <c r="Q159" s="181"/>
      <c r="R159" s="181"/>
    </row>
    <row r="160" spans="2:18" x14ac:dyDescent="0.25">
      <c r="B160" s="180"/>
      <c r="C160" s="180"/>
      <c r="D160" s="181"/>
      <c r="E160" s="182"/>
      <c r="F160" s="182"/>
      <c r="G160" s="182"/>
      <c r="H160" s="183"/>
      <c r="I160" s="182"/>
      <c r="J160" s="181"/>
      <c r="K160" s="181"/>
      <c r="L160" s="181"/>
      <c r="M160" s="181"/>
      <c r="N160" s="181"/>
      <c r="O160" s="181"/>
      <c r="Q160" s="181"/>
      <c r="R160" s="181"/>
    </row>
    <row r="161" spans="2:18" x14ac:dyDescent="0.25">
      <c r="B161" s="180"/>
      <c r="C161" s="180"/>
      <c r="D161" s="181"/>
      <c r="E161" s="182"/>
      <c r="F161" s="182"/>
      <c r="G161" s="182"/>
      <c r="H161" s="183"/>
      <c r="I161" s="182"/>
      <c r="J161" s="181"/>
      <c r="K161" s="181"/>
      <c r="L161" s="181"/>
      <c r="M161" s="181"/>
      <c r="N161" s="181"/>
      <c r="O161" s="181"/>
      <c r="Q161" s="181"/>
      <c r="R161" s="181"/>
    </row>
    <row r="162" spans="2:18" x14ac:dyDescent="0.25">
      <c r="B162" s="180"/>
      <c r="C162" s="180"/>
      <c r="D162" s="181"/>
      <c r="E162" s="182"/>
      <c r="F162" s="182"/>
      <c r="G162" s="182"/>
      <c r="H162" s="183"/>
      <c r="I162" s="182"/>
      <c r="J162" s="181"/>
      <c r="K162" s="181"/>
      <c r="L162" s="181"/>
      <c r="M162" s="181"/>
      <c r="N162" s="181"/>
      <c r="O162" s="181"/>
      <c r="Q162" s="181"/>
      <c r="R162" s="181"/>
    </row>
    <row r="163" spans="2:18" x14ac:dyDescent="0.25">
      <c r="B163" s="180"/>
      <c r="C163" s="180"/>
      <c r="D163" s="181"/>
      <c r="E163" s="182"/>
      <c r="F163" s="182"/>
      <c r="G163" s="182"/>
      <c r="H163" s="183"/>
      <c r="I163" s="182"/>
      <c r="J163" s="181"/>
      <c r="K163" s="181"/>
      <c r="L163" s="181"/>
      <c r="M163" s="181"/>
      <c r="N163" s="181"/>
      <c r="O163" s="181"/>
      <c r="Q163" s="181"/>
      <c r="R163" s="181"/>
    </row>
    <row r="164" spans="2:18" x14ac:dyDescent="0.25">
      <c r="B164" s="180"/>
      <c r="C164" s="180"/>
      <c r="D164" s="181"/>
      <c r="E164" s="182"/>
      <c r="F164" s="182"/>
      <c r="G164" s="182"/>
      <c r="H164" s="183"/>
      <c r="I164" s="182"/>
      <c r="J164" s="181"/>
      <c r="K164" s="181"/>
      <c r="L164" s="181"/>
      <c r="M164" s="181"/>
      <c r="N164" s="181"/>
      <c r="O164" s="181"/>
      <c r="Q164" s="181"/>
      <c r="R164" s="181"/>
    </row>
    <row r="165" spans="2:18" x14ac:dyDescent="0.25">
      <c r="B165" s="180"/>
      <c r="C165" s="180"/>
      <c r="D165" s="181"/>
      <c r="E165" s="182"/>
      <c r="F165" s="182"/>
      <c r="G165" s="182"/>
      <c r="H165" s="183"/>
      <c r="I165" s="182"/>
      <c r="J165" s="181"/>
      <c r="K165" s="181"/>
      <c r="L165" s="181"/>
      <c r="M165" s="181"/>
      <c r="N165" s="181"/>
      <c r="O165" s="181"/>
      <c r="Q165" s="181"/>
      <c r="R165" s="181"/>
    </row>
    <row r="166" spans="2:18" x14ac:dyDescent="0.25">
      <c r="B166" s="180"/>
      <c r="C166" s="180"/>
      <c r="D166" s="181"/>
      <c r="E166" s="182"/>
      <c r="F166" s="182"/>
      <c r="G166" s="182"/>
      <c r="H166" s="183"/>
      <c r="I166" s="182"/>
      <c r="J166" s="181"/>
      <c r="K166" s="181"/>
      <c r="L166" s="181"/>
      <c r="M166" s="181"/>
      <c r="N166" s="181"/>
      <c r="O166" s="181"/>
      <c r="Q166" s="181"/>
      <c r="R166" s="181"/>
    </row>
    <row r="167" spans="2:18" x14ac:dyDescent="0.25">
      <c r="B167" s="180"/>
      <c r="C167" s="180"/>
      <c r="D167" s="181"/>
      <c r="E167" s="182"/>
      <c r="F167" s="182"/>
      <c r="G167" s="182"/>
      <c r="H167" s="183"/>
      <c r="I167" s="182"/>
      <c r="J167" s="181"/>
      <c r="K167" s="181"/>
      <c r="L167" s="181"/>
      <c r="M167" s="181"/>
      <c r="N167" s="181"/>
      <c r="O167" s="181"/>
      <c r="Q167" s="181"/>
      <c r="R167" s="181"/>
    </row>
    <row r="168" spans="2:18" x14ac:dyDescent="0.25">
      <c r="B168" s="180"/>
      <c r="C168" s="180"/>
      <c r="D168" s="181"/>
      <c r="E168" s="182"/>
      <c r="F168" s="182"/>
      <c r="G168" s="182"/>
      <c r="H168" s="183"/>
      <c r="I168" s="182"/>
      <c r="J168" s="181"/>
      <c r="K168" s="181"/>
      <c r="L168" s="181"/>
      <c r="M168" s="181"/>
      <c r="N168" s="181"/>
      <c r="O168" s="181"/>
      <c r="Q168" s="181"/>
      <c r="R168" s="181"/>
    </row>
    <row r="169" spans="2:18" x14ac:dyDescent="0.25">
      <c r="B169" s="180"/>
      <c r="C169" s="180"/>
      <c r="D169" s="181"/>
      <c r="E169" s="182"/>
      <c r="F169" s="182"/>
      <c r="G169" s="182"/>
      <c r="H169" s="183"/>
      <c r="I169" s="182"/>
      <c r="J169" s="181"/>
      <c r="K169" s="181"/>
      <c r="L169" s="181"/>
      <c r="M169" s="181"/>
      <c r="N169" s="181"/>
      <c r="O169" s="181"/>
      <c r="Q169" s="181"/>
      <c r="R169" s="181"/>
    </row>
    <row r="170" spans="2:18" x14ac:dyDescent="0.25">
      <c r="B170" s="180"/>
      <c r="C170" s="180"/>
      <c r="D170" s="181"/>
      <c r="E170" s="182"/>
      <c r="F170" s="182"/>
      <c r="G170" s="182"/>
      <c r="H170" s="183"/>
      <c r="I170" s="182"/>
      <c r="J170" s="181"/>
      <c r="K170" s="181"/>
      <c r="L170" s="181"/>
      <c r="M170" s="181"/>
      <c r="N170" s="181"/>
      <c r="O170" s="181"/>
      <c r="Q170" s="181"/>
      <c r="R170" s="181"/>
    </row>
    <row r="171" spans="2:18" x14ac:dyDescent="0.25">
      <c r="B171" s="180"/>
      <c r="C171" s="180"/>
      <c r="D171" s="181"/>
      <c r="E171" s="182"/>
      <c r="F171" s="182"/>
      <c r="G171" s="182"/>
      <c r="H171" s="183"/>
      <c r="I171" s="182"/>
      <c r="J171" s="181"/>
      <c r="K171" s="181"/>
      <c r="L171" s="181"/>
      <c r="M171" s="181"/>
      <c r="N171" s="181"/>
      <c r="O171" s="181"/>
      <c r="Q171" s="181"/>
      <c r="R171" s="181"/>
    </row>
    <row r="172" spans="2:18" x14ac:dyDescent="0.25">
      <c r="B172" s="180"/>
      <c r="C172" s="180"/>
      <c r="D172" s="181"/>
      <c r="E172" s="182"/>
      <c r="F172" s="182"/>
      <c r="G172" s="182"/>
      <c r="H172" s="183"/>
      <c r="I172" s="182"/>
      <c r="J172" s="181"/>
      <c r="K172" s="181"/>
      <c r="L172" s="181"/>
      <c r="M172" s="181"/>
      <c r="N172" s="181"/>
      <c r="O172" s="181"/>
      <c r="Q172" s="181"/>
      <c r="R172" s="181"/>
    </row>
    <row r="173" spans="2:18" x14ac:dyDescent="0.25">
      <c r="B173" s="180"/>
      <c r="C173" s="180"/>
      <c r="D173" s="181"/>
      <c r="E173" s="182"/>
      <c r="F173" s="182"/>
      <c r="G173" s="182"/>
      <c r="H173" s="183"/>
      <c r="I173" s="182"/>
      <c r="J173" s="181"/>
      <c r="K173" s="181"/>
      <c r="L173" s="181"/>
      <c r="M173" s="181"/>
      <c r="N173" s="181"/>
      <c r="O173" s="181"/>
      <c r="Q173" s="181"/>
      <c r="R173" s="181"/>
    </row>
    <row r="174" spans="2:18" x14ac:dyDescent="0.25">
      <c r="B174" s="180"/>
      <c r="C174" s="180"/>
      <c r="D174" s="181"/>
      <c r="E174" s="182"/>
      <c r="F174" s="182"/>
      <c r="G174" s="182"/>
      <c r="H174" s="183"/>
      <c r="I174" s="182"/>
      <c r="J174" s="181"/>
      <c r="K174" s="181"/>
      <c r="L174" s="181"/>
      <c r="M174" s="181"/>
      <c r="N174" s="181"/>
      <c r="O174" s="181"/>
      <c r="Q174" s="181"/>
      <c r="R174" s="181"/>
    </row>
    <row r="175" spans="2:18" x14ac:dyDescent="0.25">
      <c r="B175" s="180"/>
      <c r="C175" s="180"/>
      <c r="D175" s="181"/>
      <c r="E175" s="182"/>
      <c r="F175" s="182"/>
      <c r="G175" s="182"/>
      <c r="H175" s="183"/>
      <c r="I175" s="182"/>
      <c r="J175" s="181"/>
      <c r="K175" s="181"/>
      <c r="L175" s="181"/>
      <c r="M175" s="181"/>
      <c r="N175" s="181"/>
      <c r="O175" s="181"/>
      <c r="Q175" s="181"/>
      <c r="R175" s="181"/>
    </row>
    <row r="176" spans="2:18" x14ac:dyDescent="0.25">
      <c r="B176" s="180"/>
      <c r="C176" s="180"/>
      <c r="D176" s="181"/>
      <c r="E176" s="182"/>
      <c r="F176" s="182"/>
      <c r="G176" s="182"/>
      <c r="H176" s="183"/>
      <c r="I176" s="182"/>
      <c r="J176" s="181"/>
      <c r="K176" s="181"/>
      <c r="L176" s="181"/>
      <c r="M176" s="181"/>
      <c r="N176" s="181"/>
      <c r="O176" s="181"/>
      <c r="Q176" s="181"/>
      <c r="R176" s="181"/>
    </row>
    <row r="177" spans="2:18" x14ac:dyDescent="0.25">
      <c r="B177" s="180"/>
      <c r="C177" s="180"/>
      <c r="D177" s="181"/>
      <c r="E177" s="182"/>
      <c r="F177" s="182"/>
      <c r="G177" s="182"/>
      <c r="H177" s="183"/>
      <c r="I177" s="182"/>
      <c r="J177" s="181"/>
      <c r="K177" s="181"/>
      <c r="L177" s="181"/>
      <c r="M177" s="181"/>
      <c r="N177" s="181"/>
      <c r="O177" s="181"/>
      <c r="Q177" s="181"/>
      <c r="R177" s="181"/>
    </row>
    <row r="178" spans="2:18" x14ac:dyDescent="0.25">
      <c r="B178" s="180"/>
      <c r="C178" s="180"/>
      <c r="D178" s="181"/>
      <c r="E178" s="182"/>
      <c r="F178" s="182"/>
      <c r="G178" s="182"/>
      <c r="H178" s="183"/>
      <c r="I178" s="182"/>
      <c r="J178" s="181"/>
      <c r="K178" s="181"/>
      <c r="L178" s="181"/>
      <c r="M178" s="181"/>
      <c r="N178" s="181"/>
      <c r="O178" s="181"/>
      <c r="Q178" s="181"/>
      <c r="R178" s="181"/>
    </row>
    <row r="179" spans="2:18" x14ac:dyDescent="0.25">
      <c r="B179" s="180"/>
      <c r="C179" s="180"/>
      <c r="D179" s="181"/>
      <c r="E179" s="182"/>
      <c r="F179" s="182"/>
      <c r="G179" s="182"/>
      <c r="H179" s="183"/>
      <c r="I179" s="182"/>
      <c r="J179" s="181"/>
      <c r="K179" s="181"/>
      <c r="L179" s="181"/>
      <c r="M179" s="181"/>
      <c r="N179" s="181"/>
      <c r="O179" s="181"/>
      <c r="Q179" s="181"/>
      <c r="R179" s="181"/>
    </row>
    <row r="180" spans="2:18" x14ac:dyDescent="0.25">
      <c r="B180" s="180"/>
      <c r="C180" s="180"/>
      <c r="D180" s="181"/>
      <c r="E180" s="182"/>
      <c r="F180" s="182"/>
      <c r="G180" s="182"/>
      <c r="H180" s="183"/>
      <c r="I180" s="182"/>
      <c r="J180" s="181"/>
      <c r="K180" s="181"/>
      <c r="L180" s="181"/>
      <c r="M180" s="181"/>
      <c r="N180" s="181"/>
      <c r="O180" s="181"/>
      <c r="Q180" s="181"/>
      <c r="R180" s="181"/>
    </row>
    <row r="181" spans="2:18" x14ac:dyDescent="0.25">
      <c r="B181" s="180"/>
      <c r="C181" s="180"/>
      <c r="D181" s="181"/>
      <c r="E181" s="182"/>
      <c r="F181" s="182"/>
      <c r="G181" s="182"/>
      <c r="H181" s="183"/>
      <c r="I181" s="182"/>
      <c r="J181" s="181"/>
      <c r="K181" s="181"/>
      <c r="L181" s="181"/>
      <c r="M181" s="181"/>
      <c r="N181" s="181"/>
      <c r="O181" s="181"/>
      <c r="Q181" s="181"/>
      <c r="R181" s="181"/>
    </row>
    <row r="182" spans="2:18" x14ac:dyDescent="0.25">
      <c r="B182" s="180"/>
      <c r="C182" s="180"/>
      <c r="D182" s="181"/>
      <c r="E182" s="182"/>
      <c r="F182" s="182"/>
      <c r="G182" s="182"/>
      <c r="H182" s="183"/>
      <c r="I182" s="182"/>
      <c r="J182" s="181"/>
      <c r="K182" s="181"/>
      <c r="L182" s="181"/>
      <c r="M182" s="181"/>
      <c r="N182" s="181"/>
      <c r="O182" s="181"/>
      <c r="Q182" s="181"/>
      <c r="R182" s="181"/>
    </row>
    <row r="183" spans="2:18" x14ac:dyDescent="0.25">
      <c r="B183" s="180"/>
      <c r="C183" s="180"/>
      <c r="D183" s="181"/>
      <c r="E183" s="182"/>
      <c r="F183" s="182"/>
      <c r="G183" s="182"/>
      <c r="H183" s="183"/>
      <c r="I183" s="182"/>
      <c r="J183" s="181"/>
      <c r="K183" s="181"/>
      <c r="L183" s="181"/>
      <c r="M183" s="181"/>
      <c r="N183" s="181"/>
      <c r="O183" s="181"/>
      <c r="Q183" s="181"/>
      <c r="R183" s="181"/>
    </row>
    <row r="184" spans="2:18" x14ac:dyDescent="0.25">
      <c r="B184" s="180"/>
      <c r="C184" s="180"/>
      <c r="D184" s="181"/>
      <c r="E184" s="182"/>
      <c r="F184" s="182"/>
      <c r="G184" s="182"/>
      <c r="H184" s="183"/>
      <c r="I184" s="182"/>
      <c r="J184" s="181"/>
      <c r="K184" s="181"/>
      <c r="L184" s="181"/>
      <c r="M184" s="181"/>
      <c r="N184" s="181"/>
      <c r="O184" s="181"/>
      <c r="Q184" s="181"/>
      <c r="R184" s="181"/>
    </row>
    <row r="185" spans="2:18" x14ac:dyDescent="0.25">
      <c r="B185" s="180"/>
      <c r="C185" s="180"/>
      <c r="D185" s="181"/>
      <c r="E185" s="182"/>
      <c r="F185" s="182"/>
      <c r="G185" s="182"/>
      <c r="H185" s="183"/>
      <c r="I185" s="182"/>
      <c r="J185" s="181"/>
      <c r="K185" s="181"/>
      <c r="L185" s="181"/>
      <c r="M185" s="181"/>
      <c r="N185" s="181"/>
      <c r="O185" s="181"/>
      <c r="Q185" s="181"/>
      <c r="R185" s="181"/>
    </row>
    <row r="186" spans="2:18" x14ac:dyDescent="0.25">
      <c r="B186" s="180"/>
      <c r="C186" s="180"/>
      <c r="D186" s="181"/>
      <c r="E186" s="182"/>
      <c r="F186" s="182"/>
      <c r="G186" s="182"/>
      <c r="H186" s="183"/>
      <c r="I186" s="182"/>
      <c r="J186" s="181"/>
      <c r="K186" s="181"/>
      <c r="L186" s="181"/>
      <c r="M186" s="181"/>
      <c r="N186" s="181"/>
      <c r="O186" s="181"/>
      <c r="Q186" s="181"/>
      <c r="R186" s="181"/>
    </row>
    <row r="187" spans="2:18" x14ac:dyDescent="0.25">
      <c r="B187" s="180"/>
      <c r="C187" s="180"/>
      <c r="D187" s="181"/>
      <c r="E187" s="182"/>
      <c r="F187" s="182"/>
      <c r="G187" s="182"/>
      <c r="H187" s="183"/>
      <c r="I187" s="182"/>
      <c r="J187" s="181"/>
      <c r="K187" s="181"/>
      <c r="L187" s="181"/>
      <c r="M187" s="181"/>
      <c r="N187" s="181"/>
      <c r="O187" s="181"/>
      <c r="Q187" s="181"/>
      <c r="R187" s="181"/>
    </row>
    <row r="188" spans="2:18" x14ac:dyDescent="0.25">
      <c r="B188" s="180"/>
      <c r="C188" s="180"/>
      <c r="D188" s="181"/>
      <c r="E188" s="182"/>
      <c r="F188" s="182"/>
      <c r="G188" s="182"/>
      <c r="H188" s="183"/>
      <c r="I188" s="182"/>
      <c r="J188" s="181"/>
      <c r="K188" s="181"/>
      <c r="L188" s="181"/>
      <c r="M188" s="181"/>
      <c r="N188" s="181"/>
      <c r="O188" s="181"/>
      <c r="Q188" s="181"/>
      <c r="R188" s="181"/>
    </row>
    <row r="189" spans="2:18" x14ac:dyDescent="0.25">
      <c r="B189" s="180"/>
      <c r="C189" s="180"/>
      <c r="D189" s="181"/>
      <c r="E189" s="182"/>
      <c r="F189" s="182"/>
      <c r="G189" s="182"/>
      <c r="H189" s="183"/>
      <c r="I189" s="182"/>
      <c r="J189" s="181"/>
      <c r="K189" s="181"/>
      <c r="L189" s="181"/>
      <c r="M189" s="181"/>
      <c r="N189" s="181"/>
      <c r="O189" s="181"/>
      <c r="Q189" s="181"/>
      <c r="R189" s="181"/>
    </row>
    <row r="190" spans="2:18" x14ac:dyDescent="0.25">
      <c r="B190" s="180"/>
      <c r="C190" s="180"/>
      <c r="D190" s="181"/>
      <c r="E190" s="182"/>
      <c r="F190" s="182"/>
      <c r="G190" s="182"/>
      <c r="H190" s="183"/>
      <c r="I190" s="182"/>
      <c r="J190" s="181"/>
      <c r="K190" s="181"/>
      <c r="L190" s="181"/>
      <c r="M190" s="181"/>
      <c r="N190" s="181"/>
      <c r="O190" s="181"/>
      <c r="Q190" s="181"/>
      <c r="R190" s="181"/>
    </row>
    <row r="191" spans="2:18" x14ac:dyDescent="0.25">
      <c r="B191" s="180"/>
      <c r="C191" s="180"/>
      <c r="D191" s="181"/>
      <c r="E191" s="182"/>
      <c r="F191" s="182"/>
      <c r="G191" s="182"/>
      <c r="H191" s="183"/>
      <c r="I191" s="182"/>
      <c r="J191" s="181"/>
      <c r="K191" s="181"/>
      <c r="L191" s="181"/>
      <c r="M191" s="181"/>
      <c r="N191" s="181"/>
      <c r="O191" s="181"/>
      <c r="Q191" s="181"/>
      <c r="R191" s="181"/>
    </row>
    <row r="192" spans="2:18" x14ac:dyDescent="0.25">
      <c r="B192" s="180"/>
      <c r="C192" s="180"/>
      <c r="D192" s="181"/>
      <c r="E192" s="182"/>
      <c r="F192" s="182"/>
      <c r="G192" s="182"/>
      <c r="H192" s="183"/>
      <c r="I192" s="182"/>
      <c r="J192" s="181"/>
      <c r="K192" s="181"/>
      <c r="L192" s="181"/>
      <c r="M192" s="181"/>
      <c r="N192" s="181"/>
      <c r="O192" s="181"/>
      <c r="Q192" s="181"/>
      <c r="R192" s="181"/>
    </row>
    <row r="193" spans="2:18" x14ac:dyDescent="0.25">
      <c r="B193" s="180"/>
      <c r="C193" s="180"/>
      <c r="D193" s="181"/>
      <c r="E193" s="182"/>
      <c r="F193" s="182"/>
      <c r="G193" s="182"/>
      <c r="H193" s="183"/>
      <c r="I193" s="182"/>
      <c r="J193" s="181"/>
      <c r="K193" s="181"/>
      <c r="L193" s="181"/>
      <c r="M193" s="181"/>
      <c r="N193" s="181"/>
      <c r="O193" s="181"/>
      <c r="Q193" s="181"/>
      <c r="R193" s="181"/>
    </row>
    <row r="194" spans="2:18" x14ac:dyDescent="0.25">
      <c r="B194" s="180"/>
      <c r="C194" s="180"/>
      <c r="D194" s="181"/>
      <c r="E194" s="182"/>
      <c r="F194" s="182"/>
      <c r="G194" s="182"/>
      <c r="H194" s="183"/>
      <c r="I194" s="182"/>
      <c r="J194" s="181"/>
      <c r="K194" s="181"/>
      <c r="L194" s="181"/>
      <c r="M194" s="181"/>
      <c r="N194" s="181"/>
      <c r="O194" s="181"/>
      <c r="Q194" s="181"/>
      <c r="R194" s="181"/>
    </row>
    <row r="195" spans="2:18" x14ac:dyDescent="0.25">
      <c r="B195" s="180"/>
      <c r="C195" s="180"/>
      <c r="D195" s="181"/>
      <c r="E195" s="182"/>
      <c r="F195" s="182"/>
      <c r="G195" s="182"/>
      <c r="H195" s="183"/>
      <c r="I195" s="182"/>
      <c r="J195" s="181"/>
      <c r="K195" s="181"/>
      <c r="L195" s="181"/>
      <c r="M195" s="181"/>
      <c r="N195" s="181"/>
      <c r="O195" s="181"/>
      <c r="Q195" s="181"/>
      <c r="R195" s="181"/>
    </row>
    <row r="196" spans="2:18" x14ac:dyDescent="0.25">
      <c r="B196" s="180"/>
      <c r="C196" s="180"/>
      <c r="D196" s="181"/>
      <c r="E196" s="182"/>
      <c r="F196" s="182"/>
      <c r="G196" s="182"/>
      <c r="H196" s="183"/>
      <c r="I196" s="182"/>
      <c r="J196" s="181"/>
      <c r="K196" s="181"/>
      <c r="L196" s="181"/>
      <c r="M196" s="181"/>
      <c r="N196" s="181"/>
      <c r="O196" s="181"/>
      <c r="Q196" s="181"/>
      <c r="R196" s="181"/>
    </row>
    <row r="197" spans="2:18" x14ac:dyDescent="0.25">
      <c r="B197" s="180"/>
      <c r="C197" s="180"/>
      <c r="D197" s="181"/>
      <c r="E197" s="182"/>
      <c r="F197" s="182"/>
      <c r="G197" s="182"/>
      <c r="H197" s="183"/>
      <c r="I197" s="182"/>
      <c r="J197" s="181"/>
      <c r="K197" s="181"/>
      <c r="L197" s="181"/>
      <c r="M197" s="181"/>
      <c r="N197" s="181"/>
      <c r="O197" s="181"/>
      <c r="Q197" s="181"/>
      <c r="R197" s="181"/>
    </row>
    <row r="198" spans="2:18" x14ac:dyDescent="0.25">
      <c r="B198" s="180"/>
      <c r="C198" s="180"/>
      <c r="D198" s="181"/>
      <c r="E198" s="182"/>
      <c r="F198" s="182"/>
      <c r="G198" s="182"/>
      <c r="H198" s="183"/>
      <c r="J198" s="181"/>
      <c r="K198" s="181"/>
      <c r="L198" s="181"/>
      <c r="M198" s="181"/>
      <c r="N198" s="181"/>
      <c r="O198" s="181"/>
      <c r="Q198" s="181"/>
      <c r="R198" s="181"/>
    </row>
    <row r="199" spans="2:18" x14ac:dyDescent="0.25">
      <c r="F199" s="182"/>
    </row>
  </sheetData>
  <sheetProtection sheet="1" objects="1" scenarios="1"/>
  <dataConsolidate/>
  <mergeCells count="3">
    <mergeCell ref="K4:R4"/>
    <mergeCell ref="B2:R2"/>
    <mergeCell ref="B5:E5"/>
  </mergeCells>
  <dataValidations count="1">
    <dataValidation type="list" allowBlank="1" showInputMessage="1" showErrorMessage="1" sqref="K4">
      <formula1>$AA$1:$AA$12</formula1>
    </dataValidation>
  </dataValidations>
  <pageMargins left="0.70866141732283472" right="0.70866141732283472" top="0.74803149606299213" bottom="0.74803149606299213" header="0.31496062992125984" footer="0.31496062992125984"/>
  <pageSetup paperSize="9" scale="81" orientation="landscape" r:id="rId1"/>
  <ignoredErrors>
    <ignoredError sqref="L5:M5 G11:O11 G21:G24 G9 G10:O10 G13:O13 G12 G20 G28 G30 G32 G34 G36 G38 G40 G42 F11 F14:F19 F27 F25 I9:J9 I12:J12 I20:J20 I21:J24 I28:J28 I30:J30 I32:J32 I34:J34 I36:J36 I38:J38 I40:J40 I42:J42 O5"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H18"/>
  <sheetViews>
    <sheetView workbookViewId="0">
      <selection activeCell="DB8" sqref="DB8"/>
    </sheetView>
  </sheetViews>
  <sheetFormatPr defaultColWidth="8.88671875" defaultRowHeight="13.2" x14ac:dyDescent="0.25"/>
  <cols>
    <col min="1" max="1" width="47.88671875" style="229" bestFit="1" customWidth="1"/>
    <col min="2" max="2" width="13.109375" style="230" bestFit="1" customWidth="1"/>
    <col min="3" max="3" width="10.44140625" style="229" customWidth="1"/>
    <col min="4" max="60" width="13.33203125" style="229" customWidth="1"/>
    <col min="61" max="16384" width="8.88671875" style="229"/>
  </cols>
  <sheetData>
    <row r="1" spans="1:60" s="228" customFormat="1" ht="26.4" x14ac:dyDescent="0.25">
      <c r="A1" s="226" t="s">
        <v>135</v>
      </c>
      <c r="B1" s="227" t="s">
        <v>136</v>
      </c>
      <c r="C1" s="226" t="s">
        <v>137</v>
      </c>
      <c r="D1" s="226" t="s">
        <v>138</v>
      </c>
      <c r="E1" s="226" t="s">
        <v>139</v>
      </c>
      <c r="F1" s="226" t="s">
        <v>140</v>
      </c>
      <c r="G1" s="226" t="s">
        <v>141</v>
      </c>
      <c r="H1" s="226" t="s">
        <v>142</v>
      </c>
      <c r="I1" s="226" t="s">
        <v>143</v>
      </c>
      <c r="J1" s="226" t="s">
        <v>144</v>
      </c>
      <c r="K1" s="226" t="s">
        <v>145</v>
      </c>
      <c r="L1" s="226" t="s">
        <v>146</v>
      </c>
      <c r="M1" s="226" t="s">
        <v>147</v>
      </c>
      <c r="N1" s="226" t="s">
        <v>148</v>
      </c>
      <c r="O1" s="226" t="s">
        <v>149</v>
      </c>
      <c r="P1" s="226" t="s">
        <v>150</v>
      </c>
      <c r="Q1" s="226" t="s">
        <v>151</v>
      </c>
      <c r="R1" s="226" t="s">
        <v>152</v>
      </c>
      <c r="S1" s="226" t="s">
        <v>153</v>
      </c>
      <c r="T1" s="226" t="s">
        <v>154</v>
      </c>
      <c r="U1" s="226" t="s">
        <v>155</v>
      </c>
      <c r="V1" s="226" t="s">
        <v>156</v>
      </c>
      <c r="W1" s="226" t="s">
        <v>157</v>
      </c>
      <c r="X1" s="226" t="s">
        <v>158</v>
      </c>
      <c r="Y1" s="226" t="s">
        <v>159</v>
      </c>
      <c r="Z1" s="226" t="s">
        <v>160</v>
      </c>
      <c r="AA1" s="226" t="s">
        <v>161</v>
      </c>
      <c r="AB1" s="226" t="s">
        <v>162</v>
      </c>
      <c r="AC1" s="226" t="s">
        <v>163</v>
      </c>
      <c r="AD1" s="226" t="s">
        <v>164</v>
      </c>
      <c r="AE1" s="226" t="s">
        <v>165</v>
      </c>
      <c r="AF1" s="226" t="s">
        <v>166</v>
      </c>
      <c r="AG1" s="226" t="s">
        <v>167</v>
      </c>
      <c r="AH1" s="226" t="s">
        <v>168</v>
      </c>
      <c r="AI1" s="226" t="s">
        <v>169</v>
      </c>
      <c r="AJ1" s="226" t="s">
        <v>170</v>
      </c>
      <c r="AK1" s="226" t="s">
        <v>171</v>
      </c>
      <c r="AL1" s="226" t="s">
        <v>172</v>
      </c>
      <c r="AM1" s="226" t="s">
        <v>173</v>
      </c>
      <c r="AN1" s="226" t="s">
        <v>174</v>
      </c>
      <c r="AO1" s="226" t="s">
        <v>175</v>
      </c>
      <c r="AP1" s="226" t="s">
        <v>176</v>
      </c>
      <c r="AQ1" s="226" t="s">
        <v>177</v>
      </c>
      <c r="AR1" s="226" t="s">
        <v>178</v>
      </c>
      <c r="AS1" s="226" t="s">
        <v>179</v>
      </c>
      <c r="AT1" s="226" t="s">
        <v>180</v>
      </c>
      <c r="AU1" s="226" t="s">
        <v>181</v>
      </c>
      <c r="AV1" s="226" t="s">
        <v>182</v>
      </c>
      <c r="AW1" s="226" t="s">
        <v>183</v>
      </c>
      <c r="AX1" s="226" t="s">
        <v>184</v>
      </c>
      <c r="AY1" s="226" t="s">
        <v>185</v>
      </c>
      <c r="AZ1" s="226" t="s">
        <v>186</v>
      </c>
      <c r="BA1" s="226" t="s">
        <v>187</v>
      </c>
      <c r="BB1" s="226" t="s">
        <v>188</v>
      </c>
      <c r="BC1" s="226" t="s">
        <v>189</v>
      </c>
      <c r="BD1" s="226" t="s">
        <v>190</v>
      </c>
      <c r="BE1" s="226" t="s">
        <v>191</v>
      </c>
      <c r="BF1" s="226" t="s">
        <v>192</v>
      </c>
      <c r="BG1" s="226" t="s">
        <v>193</v>
      </c>
      <c r="BH1" s="226" t="s">
        <v>194</v>
      </c>
    </row>
    <row r="2" spans="1:60" x14ac:dyDescent="0.25">
      <c r="A2" s="231" t="s">
        <v>20</v>
      </c>
      <c r="B2" s="232">
        <v>5</v>
      </c>
      <c r="C2" s="231">
        <v>0</v>
      </c>
      <c r="D2" s="231">
        <v>0</v>
      </c>
      <c r="E2" s="231">
        <v>0</v>
      </c>
      <c r="F2" s="231">
        <v>0</v>
      </c>
      <c r="G2" s="231">
        <v>0</v>
      </c>
      <c r="H2" s="231">
        <v>0</v>
      </c>
      <c r="I2" s="231">
        <v>0</v>
      </c>
      <c r="J2" s="231">
        <v>0</v>
      </c>
      <c r="K2" s="231">
        <v>0</v>
      </c>
      <c r="L2" s="231">
        <v>0</v>
      </c>
      <c r="M2" s="231">
        <v>0</v>
      </c>
      <c r="N2" s="231">
        <v>0</v>
      </c>
      <c r="O2" s="231">
        <v>0</v>
      </c>
      <c r="P2" s="231">
        <v>0</v>
      </c>
      <c r="Q2" s="231">
        <v>0</v>
      </c>
      <c r="R2" s="231">
        <v>0</v>
      </c>
      <c r="S2" s="231">
        <v>0</v>
      </c>
      <c r="T2" s="231">
        <v>0</v>
      </c>
      <c r="U2" s="231">
        <v>0</v>
      </c>
      <c r="V2" s="231">
        <v>0</v>
      </c>
      <c r="W2" s="231">
        <v>0</v>
      </c>
      <c r="X2" s="231">
        <v>0</v>
      </c>
      <c r="Y2" s="231">
        <v>0</v>
      </c>
      <c r="Z2" s="231">
        <v>0</v>
      </c>
      <c r="AA2" s="231">
        <v>0</v>
      </c>
      <c r="AB2" s="231">
        <v>0</v>
      </c>
      <c r="AC2" s="231">
        <v>0</v>
      </c>
      <c r="AD2" s="231">
        <v>0</v>
      </c>
      <c r="AE2" s="231">
        <v>0</v>
      </c>
      <c r="AF2" s="231">
        <v>0</v>
      </c>
      <c r="AG2" s="231">
        <v>0</v>
      </c>
      <c r="AH2" s="231">
        <v>0</v>
      </c>
      <c r="AI2" s="231">
        <v>0</v>
      </c>
      <c r="AJ2" s="231">
        <v>0</v>
      </c>
      <c r="AK2" s="231">
        <v>0</v>
      </c>
      <c r="AL2" s="231">
        <v>0</v>
      </c>
      <c r="AM2" s="231">
        <v>0</v>
      </c>
      <c r="AN2" s="231">
        <v>0</v>
      </c>
      <c r="AO2" s="231">
        <v>0</v>
      </c>
      <c r="AP2" s="231">
        <v>0</v>
      </c>
      <c r="AQ2" s="231">
        <v>0</v>
      </c>
      <c r="AR2" s="231">
        <v>0</v>
      </c>
      <c r="AS2" s="231">
        <v>0</v>
      </c>
      <c r="AT2" s="231">
        <v>0</v>
      </c>
      <c r="AU2" s="231">
        <v>0</v>
      </c>
      <c r="AV2" s="231">
        <v>0</v>
      </c>
      <c r="AW2" s="231">
        <v>0</v>
      </c>
      <c r="AX2" s="231">
        <v>0</v>
      </c>
      <c r="AY2" s="231">
        <v>0</v>
      </c>
      <c r="AZ2" s="231">
        <v>0</v>
      </c>
      <c r="BA2" s="231">
        <v>0</v>
      </c>
      <c r="BB2" s="231">
        <v>0</v>
      </c>
      <c r="BC2" s="231">
        <v>0</v>
      </c>
      <c r="BD2" s="231">
        <v>0</v>
      </c>
      <c r="BE2" s="231">
        <v>0</v>
      </c>
      <c r="BF2" s="231">
        <v>0</v>
      </c>
      <c r="BG2" s="231">
        <v>0</v>
      </c>
      <c r="BH2" s="231">
        <v>0</v>
      </c>
    </row>
    <row r="3" spans="1:60" x14ac:dyDescent="0.25">
      <c r="A3" s="231" t="s">
        <v>21</v>
      </c>
      <c r="B3" s="232">
        <v>16</v>
      </c>
      <c r="C3" s="231">
        <v>0</v>
      </c>
      <c r="D3" s="231">
        <v>0</v>
      </c>
      <c r="E3" s="231">
        <v>0</v>
      </c>
      <c r="F3" s="231">
        <v>0</v>
      </c>
      <c r="G3" s="231">
        <v>0</v>
      </c>
      <c r="H3" s="231">
        <v>0</v>
      </c>
      <c r="I3" s="231">
        <v>0</v>
      </c>
      <c r="J3" s="231">
        <v>0</v>
      </c>
      <c r="K3" s="231">
        <v>0</v>
      </c>
      <c r="L3" s="231">
        <v>0</v>
      </c>
      <c r="M3" s="231">
        <v>0</v>
      </c>
      <c r="N3" s="231">
        <v>0</v>
      </c>
      <c r="O3" s="231">
        <v>0</v>
      </c>
      <c r="P3" s="231">
        <v>0</v>
      </c>
      <c r="Q3" s="231">
        <v>0</v>
      </c>
      <c r="R3" s="231">
        <v>0</v>
      </c>
      <c r="S3" s="231">
        <v>0</v>
      </c>
      <c r="T3" s="231">
        <v>0</v>
      </c>
      <c r="U3" s="231">
        <v>0</v>
      </c>
      <c r="V3" s="231">
        <v>0</v>
      </c>
      <c r="W3" s="231">
        <v>0</v>
      </c>
      <c r="X3" s="231">
        <v>0</v>
      </c>
      <c r="Y3" s="231">
        <v>0</v>
      </c>
      <c r="Z3" s="231">
        <v>0</v>
      </c>
      <c r="AA3" s="231">
        <v>0</v>
      </c>
      <c r="AB3" s="231">
        <v>0</v>
      </c>
      <c r="AC3" s="231">
        <v>0</v>
      </c>
      <c r="AD3" s="231">
        <v>0</v>
      </c>
      <c r="AE3" s="231">
        <v>0</v>
      </c>
      <c r="AF3" s="231">
        <v>0</v>
      </c>
      <c r="AG3" s="231">
        <v>0</v>
      </c>
      <c r="AH3" s="231">
        <v>0</v>
      </c>
      <c r="AI3" s="231">
        <v>0</v>
      </c>
      <c r="AJ3" s="231">
        <v>0</v>
      </c>
      <c r="AK3" s="231">
        <v>0</v>
      </c>
      <c r="AL3" s="231">
        <v>0</v>
      </c>
      <c r="AM3" s="231">
        <v>0</v>
      </c>
      <c r="AN3" s="231">
        <v>0</v>
      </c>
      <c r="AO3" s="231">
        <v>0</v>
      </c>
      <c r="AP3" s="231">
        <v>0</v>
      </c>
      <c r="AQ3" s="231">
        <v>0</v>
      </c>
      <c r="AR3" s="231">
        <v>0</v>
      </c>
      <c r="AS3" s="231">
        <v>0</v>
      </c>
      <c r="AT3" s="231">
        <v>0</v>
      </c>
      <c r="AU3" s="231">
        <v>0</v>
      </c>
      <c r="AV3" s="231">
        <v>0</v>
      </c>
      <c r="AW3" s="231">
        <v>0</v>
      </c>
      <c r="AX3" s="231">
        <v>0</v>
      </c>
      <c r="AY3" s="231">
        <v>0</v>
      </c>
      <c r="AZ3" s="231">
        <v>0</v>
      </c>
      <c r="BA3" s="231">
        <v>0</v>
      </c>
      <c r="BB3" s="231">
        <v>0</v>
      </c>
      <c r="BC3" s="231">
        <v>0</v>
      </c>
      <c r="BD3" s="231">
        <v>0</v>
      </c>
      <c r="BE3" s="231">
        <v>0</v>
      </c>
      <c r="BF3" s="231">
        <v>0</v>
      </c>
      <c r="BG3" s="231">
        <v>0</v>
      </c>
      <c r="BH3" s="231">
        <v>0</v>
      </c>
    </row>
    <row r="4" spans="1:60" x14ac:dyDescent="0.25">
      <c r="A4" s="231" t="s">
        <v>22</v>
      </c>
      <c r="B4" s="232">
        <v>29402</v>
      </c>
      <c r="C4" s="233">
        <v>4.1920094898358</v>
      </c>
      <c r="D4" s="234">
        <v>62.033195020746902</v>
      </c>
      <c r="E4" s="234">
        <v>29.412965104414699</v>
      </c>
      <c r="F4" s="234">
        <v>4.7003605196924996</v>
      </c>
      <c r="G4" s="234">
        <v>3.4011291748860999</v>
      </c>
      <c r="H4" s="234">
        <v>0.45235018025980001</v>
      </c>
      <c r="I4" s="234">
        <v>63.0603360315625</v>
      </c>
      <c r="J4" s="234">
        <v>29.6102305965581</v>
      </c>
      <c r="K4" s="234">
        <v>3.9963267804911</v>
      </c>
      <c r="L4" s="234">
        <v>2.5610502686892</v>
      </c>
      <c r="M4" s="234">
        <v>0.77205632269909996</v>
      </c>
      <c r="N4" s="234">
        <v>50.8026664852731</v>
      </c>
      <c r="O4" s="234">
        <v>36.643765730222398</v>
      </c>
      <c r="P4" s="234">
        <v>7.2750153050812996</v>
      </c>
      <c r="Q4" s="234">
        <v>3.6324059587783002</v>
      </c>
      <c r="R4" s="234">
        <v>1.6461465206449</v>
      </c>
      <c r="S4" s="234">
        <v>56.9655125501667</v>
      </c>
      <c r="T4" s="234">
        <v>32.603224270457801</v>
      </c>
      <c r="U4" s="234">
        <v>5.9961907353240997</v>
      </c>
      <c r="V4" s="234">
        <v>3.1086320658458999</v>
      </c>
      <c r="W4" s="234">
        <v>1.3264403782056</v>
      </c>
      <c r="X4" s="234">
        <v>50.353717434188098</v>
      </c>
      <c r="Y4" s="234">
        <v>36.551935242500498</v>
      </c>
      <c r="Z4" s="234">
        <v>7.3770491803278997</v>
      </c>
      <c r="AA4" s="234">
        <v>3.2310727161417998</v>
      </c>
      <c r="AB4" s="234">
        <v>2.4862254268416999</v>
      </c>
      <c r="AC4" s="234">
        <v>38.313720155091502</v>
      </c>
      <c r="AD4" s="234">
        <v>43.5922726345147</v>
      </c>
      <c r="AE4" s="234">
        <v>10.6591388340929</v>
      </c>
      <c r="AF4" s="234">
        <v>4.3126317937555001</v>
      </c>
      <c r="AG4" s="234">
        <v>3.1222365825453999</v>
      </c>
      <c r="AH4" s="234">
        <v>47.224678593293</v>
      </c>
      <c r="AI4" s="234">
        <v>37.320590436024801</v>
      </c>
      <c r="AJ4" s="234">
        <v>7.7375688728657996</v>
      </c>
      <c r="AK4" s="234">
        <v>4.6901571321678999</v>
      </c>
      <c r="AL4" s="234">
        <v>3.0270049656486</v>
      </c>
      <c r="AM4" s="234">
        <v>36.432895721379502</v>
      </c>
      <c r="AN4" s="234">
        <v>29.909529963948</v>
      </c>
      <c r="AO4" s="234">
        <v>6.8770831916196</v>
      </c>
      <c r="AP4" s="234">
        <v>6.3669138153866998</v>
      </c>
      <c r="AQ4" s="234">
        <v>20.413577307666099</v>
      </c>
      <c r="AR4" s="234">
        <v>50.401333242636603</v>
      </c>
      <c r="AS4" s="234">
        <v>31.229168083803799</v>
      </c>
      <c r="AT4" s="234">
        <v>7.4518740221754003</v>
      </c>
      <c r="AU4" s="234">
        <v>6.7750493163729999</v>
      </c>
      <c r="AV4" s="234">
        <v>4.1425753350112</v>
      </c>
      <c r="AW4" s="234">
        <v>48.306237670906697</v>
      </c>
      <c r="AX4" s="234">
        <v>30.865247262091</v>
      </c>
      <c r="AY4" s="234">
        <v>8.8361335963539993</v>
      </c>
      <c r="AZ4" s="234">
        <v>6.8770831916196</v>
      </c>
      <c r="BA4" s="234">
        <v>5.1152982790286003</v>
      </c>
      <c r="BB4" s="234">
        <v>45.728181756343098</v>
      </c>
      <c r="BC4" s="234">
        <v>37.596081899190501</v>
      </c>
      <c r="BD4" s="234">
        <v>10.9958506224066</v>
      </c>
      <c r="BE4" s="234">
        <v>4.5779198693965997</v>
      </c>
      <c r="BF4" s="234">
        <v>1.1019658526631</v>
      </c>
      <c r="BG4" s="234">
        <v>85.538398748384495</v>
      </c>
      <c r="BH4" s="234">
        <v>14.4616012516155</v>
      </c>
    </row>
    <row r="5" spans="1:60" x14ac:dyDescent="0.25">
      <c r="A5" s="231" t="s">
        <v>23</v>
      </c>
      <c r="B5" s="232">
        <v>46617</v>
      </c>
      <c r="C5" s="233">
        <v>5.1220324196513003</v>
      </c>
      <c r="D5" s="234">
        <v>62.970590128064899</v>
      </c>
      <c r="E5" s="234">
        <v>29.675869318059899</v>
      </c>
      <c r="F5" s="234">
        <v>4.2280713044597</v>
      </c>
      <c r="G5" s="234">
        <v>2.7479245768711</v>
      </c>
      <c r="H5" s="234">
        <v>0.3775446725444</v>
      </c>
      <c r="I5" s="234">
        <v>64.043160220520406</v>
      </c>
      <c r="J5" s="234">
        <v>29.583628290108798</v>
      </c>
      <c r="K5" s="234">
        <v>3.4729819593709998</v>
      </c>
      <c r="L5" s="234">
        <v>2.1816075680545999</v>
      </c>
      <c r="M5" s="234">
        <v>0.71862196194520001</v>
      </c>
      <c r="N5" s="234">
        <v>49.981766308428298</v>
      </c>
      <c r="O5" s="234">
        <v>37.831692301091898</v>
      </c>
      <c r="P5" s="234">
        <v>7.2334127035201998</v>
      </c>
      <c r="Q5" s="234">
        <v>3.1683720531136998</v>
      </c>
      <c r="R5" s="234">
        <v>1.7847566338459999</v>
      </c>
      <c r="S5" s="234">
        <v>57.429693030439502</v>
      </c>
      <c r="T5" s="234">
        <v>33.3848166977712</v>
      </c>
      <c r="U5" s="234">
        <v>5.2255614904433996</v>
      </c>
      <c r="V5" s="234">
        <v>2.6235064461462998</v>
      </c>
      <c r="W5" s="234">
        <v>1.3364223351996001</v>
      </c>
      <c r="X5" s="234">
        <v>49.919557243065803</v>
      </c>
      <c r="Y5" s="234">
        <v>38.093399403650999</v>
      </c>
      <c r="Z5" s="234">
        <v>6.6563699937790997</v>
      </c>
      <c r="AA5" s="234">
        <v>2.8701975674110001</v>
      </c>
      <c r="AB5" s="234">
        <v>2.4604757920929998</v>
      </c>
      <c r="AC5" s="234">
        <v>37.8359825814617</v>
      </c>
      <c r="AD5" s="234">
        <v>44.949267434626897</v>
      </c>
      <c r="AE5" s="234">
        <v>10.358881952935601</v>
      </c>
      <c r="AF5" s="234">
        <v>3.8698328935795998</v>
      </c>
      <c r="AG5" s="234">
        <v>2.9860351373962</v>
      </c>
      <c r="AH5" s="234">
        <v>48.347169487526003</v>
      </c>
      <c r="AI5" s="234">
        <v>37.3383100585623</v>
      </c>
      <c r="AJ5" s="234">
        <v>7.091833451316</v>
      </c>
      <c r="AK5" s="234">
        <v>4.4275693416564996</v>
      </c>
      <c r="AL5" s="234">
        <v>2.7951176609391002</v>
      </c>
      <c r="AM5" s="234">
        <v>35.386232490293203</v>
      </c>
      <c r="AN5" s="234">
        <v>30.197138382993302</v>
      </c>
      <c r="AO5" s="234">
        <v>6.7700624235794002</v>
      </c>
      <c r="AP5" s="234">
        <v>5.5173005555912997</v>
      </c>
      <c r="AQ5" s="234">
        <v>22.129266147542701</v>
      </c>
      <c r="AR5" s="234">
        <v>52.088293970010902</v>
      </c>
      <c r="AS5" s="234">
        <v>31.091661840101199</v>
      </c>
      <c r="AT5" s="234">
        <v>6.8408520496814003</v>
      </c>
      <c r="AU5" s="234">
        <v>6.3453246669669996</v>
      </c>
      <c r="AV5" s="234">
        <v>3.6338674732394001</v>
      </c>
      <c r="AW5" s="234">
        <v>48.158397151253801</v>
      </c>
      <c r="AX5" s="234">
        <v>32.0505395027565</v>
      </c>
      <c r="AY5" s="234">
        <v>8.4926099920630005</v>
      </c>
      <c r="AZ5" s="234">
        <v>6.0171182186756003</v>
      </c>
      <c r="BA5" s="234">
        <v>5.2813351352511004</v>
      </c>
      <c r="BB5" s="234">
        <v>44.822704163717098</v>
      </c>
      <c r="BC5" s="234">
        <v>39.157388935366903</v>
      </c>
      <c r="BD5" s="234">
        <v>10.530493167728499</v>
      </c>
      <c r="BE5" s="234">
        <v>4.1615719587275004</v>
      </c>
      <c r="BF5" s="234">
        <v>1.32784177446</v>
      </c>
      <c r="BG5" s="234">
        <v>86.912499731857494</v>
      </c>
      <c r="BH5" s="234">
        <v>13.087500268142501</v>
      </c>
    </row>
    <row r="6" spans="1:60" x14ac:dyDescent="0.25">
      <c r="A6" s="231" t="s">
        <v>12</v>
      </c>
      <c r="B6" s="232">
        <v>5593</v>
      </c>
      <c r="C6" s="233">
        <v>5.5232414603556999</v>
      </c>
      <c r="D6" s="234">
        <v>74.789915966386602</v>
      </c>
      <c r="E6" s="234">
        <v>19.560164491328401</v>
      </c>
      <c r="F6" s="234">
        <v>2.6640443411407002</v>
      </c>
      <c r="G6" s="234">
        <v>2.3243339889147001</v>
      </c>
      <c r="H6" s="234">
        <v>0.66154121222960005</v>
      </c>
      <c r="I6" s="234">
        <v>77.507598784194499</v>
      </c>
      <c r="J6" s="234">
        <v>17.790094761308801</v>
      </c>
      <c r="K6" s="234">
        <v>2.0382621133560002</v>
      </c>
      <c r="L6" s="234">
        <v>1.7164312533524</v>
      </c>
      <c r="M6" s="234">
        <v>0.9476130877883</v>
      </c>
      <c r="N6" s="234">
        <v>64.491328446272107</v>
      </c>
      <c r="O6" s="234">
        <v>26.801358841408899</v>
      </c>
      <c r="P6" s="234">
        <v>4.0228857500446997</v>
      </c>
      <c r="Q6" s="234">
        <v>2.9679957089219</v>
      </c>
      <c r="R6" s="234">
        <v>1.7164312533524</v>
      </c>
      <c r="S6" s="234">
        <v>72.894689790809906</v>
      </c>
      <c r="T6" s="234">
        <v>20.8653674235652</v>
      </c>
      <c r="U6" s="234">
        <v>3.3971035222600001</v>
      </c>
      <c r="V6" s="234">
        <v>1.9131056677989999</v>
      </c>
      <c r="W6" s="234">
        <v>0.92973359556589996</v>
      </c>
      <c r="X6" s="234">
        <v>64.437689969604904</v>
      </c>
      <c r="Y6" s="234">
        <v>26.676202395851998</v>
      </c>
      <c r="Z6" s="234">
        <v>4.0944037189343998</v>
      </c>
      <c r="AA6" s="234">
        <v>2.6819238333631001</v>
      </c>
      <c r="AB6" s="234">
        <v>2.1097800822456998</v>
      </c>
      <c r="AC6" s="234">
        <v>53.459681745038402</v>
      </c>
      <c r="AD6" s="234">
        <v>31.074557482567499</v>
      </c>
      <c r="AE6" s="234">
        <v>6.0969068478455002</v>
      </c>
      <c r="AF6" s="234">
        <v>3.0037546933666999</v>
      </c>
      <c r="AG6" s="234">
        <v>6.3650992311817998</v>
      </c>
      <c r="AH6" s="234">
        <v>67.477203647416403</v>
      </c>
      <c r="AI6" s="234">
        <v>24.870373681387399</v>
      </c>
      <c r="AJ6" s="234">
        <v>3.3613445378150999</v>
      </c>
      <c r="AK6" s="234">
        <v>2.1455390666905001</v>
      </c>
      <c r="AL6" s="234">
        <v>2.1455390666905001</v>
      </c>
      <c r="AM6" s="234">
        <v>60.611478634006801</v>
      </c>
      <c r="AN6" s="234">
        <v>21.616306096906801</v>
      </c>
      <c r="AO6" s="234">
        <v>2.8607187555873002</v>
      </c>
      <c r="AP6" s="234">
        <v>2.8070802789200999</v>
      </c>
      <c r="AQ6" s="234">
        <v>12.104416234578901</v>
      </c>
      <c r="AR6" s="234">
        <v>64.527087430717003</v>
      </c>
      <c r="AS6" s="234">
        <v>24.119435008045802</v>
      </c>
      <c r="AT6" s="234">
        <v>4.4698730556052002</v>
      </c>
      <c r="AU6" s="234">
        <v>4.7380654389414998</v>
      </c>
      <c r="AV6" s="234">
        <v>2.1455390666905001</v>
      </c>
      <c r="AW6" s="234">
        <v>64.491328446272107</v>
      </c>
      <c r="AX6" s="234">
        <v>23.5472912569283</v>
      </c>
      <c r="AY6" s="234">
        <v>5.0956552833900002</v>
      </c>
      <c r="AZ6" s="234">
        <v>4.3983550867155001</v>
      </c>
      <c r="BA6" s="234">
        <v>2.4673699266940998</v>
      </c>
      <c r="BB6" s="234">
        <v>63.114607545145702</v>
      </c>
      <c r="BC6" s="234">
        <v>27.105310209190101</v>
      </c>
      <c r="BD6" s="234">
        <v>5.6677990345074001</v>
      </c>
      <c r="BE6" s="234">
        <v>3.2004291078132998</v>
      </c>
      <c r="BF6" s="234">
        <v>0.91185410334350003</v>
      </c>
      <c r="BG6" s="234">
        <v>91.078133381011995</v>
      </c>
      <c r="BH6" s="234">
        <v>8.921866618988</v>
      </c>
    </row>
    <row r="7" spans="1:60" x14ac:dyDescent="0.25">
      <c r="A7" s="231" t="s">
        <v>24</v>
      </c>
      <c r="B7" s="232">
        <v>41777</v>
      </c>
      <c r="C7" s="233">
        <v>3.2334463598670999</v>
      </c>
      <c r="D7" s="234">
        <v>64.583383201282999</v>
      </c>
      <c r="E7" s="234">
        <v>28.604255930296599</v>
      </c>
      <c r="F7" s="234">
        <v>3.6934198243052001</v>
      </c>
      <c r="G7" s="234">
        <v>2.5181319864997</v>
      </c>
      <c r="H7" s="234">
        <v>0.60080905761540004</v>
      </c>
      <c r="I7" s="234">
        <v>64.226727625248301</v>
      </c>
      <c r="J7" s="234">
        <v>29.501879024343499</v>
      </c>
      <c r="K7" s="234">
        <v>3.1692079373817998</v>
      </c>
      <c r="L7" s="234">
        <v>2.0681236086841999</v>
      </c>
      <c r="M7" s="234">
        <v>1.0340618043420999</v>
      </c>
      <c r="N7" s="234">
        <v>52.157885918088901</v>
      </c>
      <c r="O7" s="234">
        <v>36.970103166814297</v>
      </c>
      <c r="P7" s="234">
        <v>6.2809679967446002</v>
      </c>
      <c r="Q7" s="234">
        <v>2.8340953156043001</v>
      </c>
      <c r="R7" s="234">
        <v>1.7569476027479001</v>
      </c>
      <c r="S7" s="234">
        <v>57.103190750891599</v>
      </c>
      <c r="T7" s="234">
        <v>33.989994494578397</v>
      </c>
      <c r="U7" s="234">
        <v>4.7274816286472996</v>
      </c>
      <c r="V7" s="234">
        <v>2.6234530962012999</v>
      </c>
      <c r="W7" s="234">
        <v>1.5558800296813999</v>
      </c>
      <c r="X7" s="234">
        <v>51.6839409244321</v>
      </c>
      <c r="Y7" s="234">
        <v>37.388993944036201</v>
      </c>
      <c r="Z7" s="234">
        <v>5.7711180793259</v>
      </c>
      <c r="AA7" s="234">
        <v>2.6856882973884999</v>
      </c>
      <c r="AB7" s="234">
        <v>2.4702587548172001</v>
      </c>
      <c r="AC7" s="234">
        <v>41.620987624769597</v>
      </c>
      <c r="AD7" s="234">
        <v>42.114081911099397</v>
      </c>
      <c r="AE7" s="234">
        <v>9.4549632572947004</v>
      </c>
      <c r="AF7" s="234">
        <v>3.6192163151973999</v>
      </c>
      <c r="AG7" s="234">
        <v>3.1907508916389</v>
      </c>
      <c r="AH7" s="234">
        <v>52.548052756301303</v>
      </c>
      <c r="AI7" s="234">
        <v>35.490820307824897</v>
      </c>
      <c r="AJ7" s="234">
        <v>5.7519687866528999</v>
      </c>
      <c r="AK7" s="234">
        <v>3.3846374799531</v>
      </c>
      <c r="AL7" s="234">
        <v>2.8245206692678</v>
      </c>
      <c r="AM7" s="234">
        <v>39.607918232520298</v>
      </c>
      <c r="AN7" s="234">
        <v>30.6412619383871</v>
      </c>
      <c r="AO7" s="234">
        <v>5.6801589391291998</v>
      </c>
      <c r="AP7" s="234">
        <v>4.4952964549871997</v>
      </c>
      <c r="AQ7" s="234">
        <v>19.575364434976201</v>
      </c>
      <c r="AR7" s="234">
        <v>53.077051966393</v>
      </c>
      <c r="AS7" s="234">
        <v>32.170811690643198</v>
      </c>
      <c r="AT7" s="234">
        <v>5.9171314359576002</v>
      </c>
      <c r="AU7" s="234">
        <v>5.2157885918089004</v>
      </c>
      <c r="AV7" s="234">
        <v>3.6192163151973999</v>
      </c>
      <c r="AW7" s="234">
        <v>47.782272542308</v>
      </c>
      <c r="AX7" s="234">
        <v>33.961270555568902</v>
      </c>
      <c r="AY7" s="234">
        <v>7.6549297460324999</v>
      </c>
      <c r="AZ7" s="234">
        <v>5.2469061924025002</v>
      </c>
      <c r="BA7" s="234">
        <v>5.3546209636882001</v>
      </c>
      <c r="BB7" s="234">
        <v>47.894774636761902</v>
      </c>
      <c r="BC7" s="234">
        <v>37.8796945687819</v>
      </c>
      <c r="BD7" s="234">
        <v>8.9834119252220006</v>
      </c>
      <c r="BE7" s="234">
        <v>3.7987409340067999</v>
      </c>
      <c r="BF7" s="234">
        <v>1.4433779352275</v>
      </c>
      <c r="BG7" s="234">
        <v>88.369198362735503</v>
      </c>
      <c r="BH7" s="234">
        <v>11.630801637264501</v>
      </c>
    </row>
    <row r="8" spans="1:60" x14ac:dyDescent="0.25">
      <c r="A8" s="231" t="s">
        <v>13</v>
      </c>
      <c r="B8" s="232">
        <v>343339</v>
      </c>
      <c r="C8" s="233">
        <v>4.2204465416373997</v>
      </c>
      <c r="D8" s="234">
        <v>63.042357553321899</v>
      </c>
      <c r="E8" s="234">
        <v>29.1918482898826</v>
      </c>
      <c r="F8" s="234">
        <v>4.3877916578076004</v>
      </c>
      <c r="G8" s="234">
        <v>2.8851950987217001</v>
      </c>
      <c r="H8" s="234">
        <v>0.49280740026620001</v>
      </c>
      <c r="I8" s="234">
        <v>64.199522920495497</v>
      </c>
      <c r="J8" s="234">
        <v>29.1242765896097</v>
      </c>
      <c r="K8" s="234">
        <v>3.5635334174095998</v>
      </c>
      <c r="L8" s="234">
        <v>2.2834574574983</v>
      </c>
      <c r="M8" s="234">
        <v>0.82920961498690005</v>
      </c>
      <c r="N8" s="234">
        <v>51.274687699329199</v>
      </c>
      <c r="O8" s="234">
        <v>36.8408482578443</v>
      </c>
      <c r="P8" s="234">
        <v>6.9502736362604001</v>
      </c>
      <c r="Q8" s="234">
        <v>3.2006267857715001</v>
      </c>
      <c r="R8" s="234">
        <v>1.7335636207945999</v>
      </c>
      <c r="S8" s="234">
        <v>58.206029609220003</v>
      </c>
      <c r="T8" s="234">
        <v>32.431503557708297</v>
      </c>
      <c r="U8" s="234">
        <v>5.3134074486148997</v>
      </c>
      <c r="V8" s="234">
        <v>2.7078193855052999</v>
      </c>
      <c r="W8" s="234">
        <v>1.3412399989515</v>
      </c>
      <c r="X8" s="234">
        <v>51.213814917617903</v>
      </c>
      <c r="Y8" s="234">
        <v>36.959681247979397</v>
      </c>
      <c r="Z8" s="234">
        <v>6.4892132848293</v>
      </c>
      <c r="AA8" s="234">
        <v>2.8694672029685</v>
      </c>
      <c r="AB8" s="234">
        <v>2.4678233466049999</v>
      </c>
      <c r="AC8" s="234">
        <v>39.4758533111589</v>
      </c>
      <c r="AD8" s="234">
        <v>43.493748161438099</v>
      </c>
      <c r="AE8" s="234">
        <v>10.0935227282657</v>
      </c>
      <c r="AF8" s="234">
        <v>3.9281875930202999</v>
      </c>
      <c r="AG8" s="234">
        <v>3.0086882061170002</v>
      </c>
      <c r="AH8" s="234">
        <v>49.260060756278797</v>
      </c>
      <c r="AI8" s="234">
        <v>36.706869886613497</v>
      </c>
      <c r="AJ8" s="234">
        <v>7.0193016231770997</v>
      </c>
      <c r="AK8" s="234">
        <v>4.2188624071253003</v>
      </c>
      <c r="AL8" s="234">
        <v>2.7949053268053001</v>
      </c>
      <c r="AM8" s="234">
        <v>37.173464127291098</v>
      </c>
      <c r="AN8" s="234">
        <v>29.838730817064199</v>
      </c>
      <c r="AO8" s="234">
        <v>6.5180477603767999</v>
      </c>
      <c r="AP8" s="234">
        <v>5.6154412985417004</v>
      </c>
      <c r="AQ8" s="234">
        <v>20.854315996726299</v>
      </c>
      <c r="AR8" s="234">
        <v>52.283311828833902</v>
      </c>
      <c r="AS8" s="234">
        <v>30.725900640474901</v>
      </c>
      <c r="AT8" s="234">
        <v>6.8896921118777996</v>
      </c>
      <c r="AU8" s="234">
        <v>6.1906745228476998</v>
      </c>
      <c r="AV8" s="234">
        <v>3.9104208959658</v>
      </c>
      <c r="AW8" s="234">
        <v>49.0943353362129</v>
      </c>
      <c r="AX8" s="234">
        <v>31.334045942930999</v>
      </c>
      <c r="AY8" s="234">
        <v>8.3899586123336007</v>
      </c>
      <c r="AZ8" s="234">
        <v>6.0310655066857999</v>
      </c>
      <c r="BA8" s="234">
        <v>5.1505946018367004</v>
      </c>
      <c r="BB8" s="234">
        <v>46.405738934405903</v>
      </c>
      <c r="BC8" s="234">
        <v>37.848889872691402</v>
      </c>
      <c r="BD8" s="234">
        <v>10.2333262460717</v>
      </c>
      <c r="BE8" s="234">
        <v>4.2246875537006003</v>
      </c>
      <c r="BF8" s="234">
        <v>1.2873573931304001</v>
      </c>
      <c r="BG8" s="234">
        <v>86.819732101509004</v>
      </c>
      <c r="BH8" s="234">
        <v>13.180267898491</v>
      </c>
    </row>
    <row r="9" spans="1:60" x14ac:dyDescent="0.25">
      <c r="A9" s="231" t="s">
        <v>32</v>
      </c>
      <c r="B9" s="232">
        <v>46336</v>
      </c>
      <c r="C9" s="233">
        <v>3.8005405205893998</v>
      </c>
      <c r="D9" s="234">
        <v>62.033839779005497</v>
      </c>
      <c r="E9" s="234">
        <v>29.497582872928199</v>
      </c>
      <c r="F9" s="234">
        <v>4.6961325966851</v>
      </c>
      <c r="G9" s="234">
        <v>3.2178004143646</v>
      </c>
      <c r="H9" s="234">
        <v>0.55464433701659999</v>
      </c>
      <c r="I9" s="234">
        <v>63.494906767955797</v>
      </c>
      <c r="J9" s="234">
        <v>29.491108425414399</v>
      </c>
      <c r="K9" s="234">
        <v>3.7077002762430999</v>
      </c>
      <c r="L9" s="234">
        <v>2.4494993093923001</v>
      </c>
      <c r="M9" s="234">
        <v>0.85678522099450005</v>
      </c>
      <c r="N9" s="234">
        <v>52.6329419889503</v>
      </c>
      <c r="O9" s="234">
        <v>35.587879834254103</v>
      </c>
      <c r="P9" s="234">
        <v>6.8585980662982999</v>
      </c>
      <c r="Q9" s="234">
        <v>3.2911774861878</v>
      </c>
      <c r="R9" s="234">
        <v>1.6294026243094</v>
      </c>
      <c r="S9" s="234">
        <v>58.451312154696097</v>
      </c>
      <c r="T9" s="234">
        <v>31.8111187845304</v>
      </c>
      <c r="U9" s="234">
        <v>5.5205455801105003</v>
      </c>
      <c r="V9" s="234">
        <v>2.917817679558</v>
      </c>
      <c r="W9" s="234">
        <v>1.2992058011050001</v>
      </c>
      <c r="X9" s="234">
        <v>52.745165745856298</v>
      </c>
      <c r="Y9" s="234">
        <v>35.268473756906097</v>
      </c>
      <c r="Z9" s="234">
        <v>6.5068197513812001</v>
      </c>
      <c r="AA9" s="234">
        <v>3.1185255524861999</v>
      </c>
      <c r="AB9" s="234">
        <v>2.3610151933701999</v>
      </c>
      <c r="AC9" s="234">
        <v>39.757424033149199</v>
      </c>
      <c r="AD9" s="234">
        <v>42.739986187845297</v>
      </c>
      <c r="AE9" s="234">
        <v>10.1735151933702</v>
      </c>
      <c r="AF9" s="234">
        <v>4.2299723756905996</v>
      </c>
      <c r="AG9" s="234">
        <v>3.0991022099448</v>
      </c>
      <c r="AH9" s="234">
        <v>48.9813535911602</v>
      </c>
      <c r="AI9" s="234">
        <v>36.274171270718199</v>
      </c>
      <c r="AJ9" s="234">
        <v>7.4002935082872998</v>
      </c>
      <c r="AK9" s="234">
        <v>4.3961498618785004</v>
      </c>
      <c r="AL9" s="234">
        <v>2.9480317679558001</v>
      </c>
      <c r="AM9" s="234">
        <v>37.435255524861901</v>
      </c>
      <c r="AN9" s="234">
        <v>28.545839088397798</v>
      </c>
      <c r="AO9" s="234">
        <v>6.5866712707181998</v>
      </c>
      <c r="AP9" s="234">
        <v>6.1658321823203996</v>
      </c>
      <c r="AQ9" s="234">
        <v>21.266401933701701</v>
      </c>
      <c r="AR9" s="234">
        <v>51.1028142265193</v>
      </c>
      <c r="AS9" s="234">
        <v>30.691039364640901</v>
      </c>
      <c r="AT9" s="234">
        <v>7.2233252762431004</v>
      </c>
      <c r="AU9" s="234">
        <v>6.8219095303866997</v>
      </c>
      <c r="AV9" s="234">
        <v>4.1609116022099002</v>
      </c>
      <c r="AW9" s="234">
        <v>49.311550414364604</v>
      </c>
      <c r="AX9" s="234">
        <v>30.4169544198895</v>
      </c>
      <c r="AY9" s="234">
        <v>8.3585117403314992</v>
      </c>
      <c r="AZ9" s="234">
        <v>6.7334254143646</v>
      </c>
      <c r="BA9" s="234">
        <v>5.1795580110496999</v>
      </c>
      <c r="BB9" s="234">
        <v>47.492230662983403</v>
      </c>
      <c r="BC9" s="234">
        <v>36.731698895027598</v>
      </c>
      <c r="BD9" s="234">
        <v>10.028919198895</v>
      </c>
      <c r="BE9" s="234">
        <v>4.6249136740330998</v>
      </c>
      <c r="BF9" s="234">
        <v>1.1222375690608</v>
      </c>
      <c r="BG9" s="234">
        <v>85.829592541436497</v>
      </c>
      <c r="BH9" s="234">
        <v>14.170407458563499</v>
      </c>
    </row>
    <row r="10" spans="1:60" x14ac:dyDescent="0.25">
      <c r="A10" s="231" t="s">
        <v>25</v>
      </c>
      <c r="B10" s="232">
        <v>40813</v>
      </c>
      <c r="C10" s="233">
        <v>3.7237459170452998</v>
      </c>
      <c r="D10" s="234">
        <v>65.327224168769803</v>
      </c>
      <c r="E10" s="234">
        <v>27.086957587043301</v>
      </c>
      <c r="F10" s="234">
        <v>4.3148016563349998</v>
      </c>
      <c r="G10" s="234">
        <v>2.7907774483619998</v>
      </c>
      <c r="H10" s="234">
        <v>0.48023913948989999</v>
      </c>
      <c r="I10" s="234">
        <v>66.7630411878568</v>
      </c>
      <c r="J10" s="234">
        <v>26.636120843848801</v>
      </c>
      <c r="K10" s="234">
        <v>3.5135863572881001</v>
      </c>
      <c r="L10" s="234">
        <v>2.2835861122682002</v>
      </c>
      <c r="M10" s="234">
        <v>0.8036654987381</v>
      </c>
      <c r="N10" s="234">
        <v>54.850170288878502</v>
      </c>
      <c r="O10" s="234">
        <v>33.957317521378002</v>
      </c>
      <c r="P10" s="234">
        <v>6.4195231911401001</v>
      </c>
      <c r="Q10" s="234">
        <v>3.2563153897042998</v>
      </c>
      <c r="R10" s="234">
        <v>1.5166736088991</v>
      </c>
      <c r="S10" s="234">
        <v>62.066008379682899</v>
      </c>
      <c r="T10" s="234">
        <v>29.0152647440766</v>
      </c>
      <c r="U10" s="234">
        <v>5.0106583686570003</v>
      </c>
      <c r="V10" s="234">
        <v>2.7123710582412</v>
      </c>
      <c r="W10" s="234">
        <v>1.1956974493421</v>
      </c>
      <c r="X10" s="234">
        <v>55.350011025898603</v>
      </c>
      <c r="Y10" s="234">
        <v>33.783353343297499</v>
      </c>
      <c r="Z10" s="234">
        <v>5.9147820547374996</v>
      </c>
      <c r="AA10" s="234">
        <v>2.8691838384828001</v>
      </c>
      <c r="AB10" s="234">
        <v>2.0826697375836001</v>
      </c>
      <c r="AC10" s="234">
        <v>43.179869159336498</v>
      </c>
      <c r="AD10" s="234">
        <v>40.773773062504603</v>
      </c>
      <c r="AE10" s="234">
        <v>9.3597628206699</v>
      </c>
      <c r="AF10" s="234">
        <v>3.9080685075833999</v>
      </c>
      <c r="AG10" s="234">
        <v>2.7785264499057001</v>
      </c>
      <c r="AH10" s="234">
        <v>53.362899076274701</v>
      </c>
      <c r="AI10" s="234">
        <v>33.905863327861198</v>
      </c>
      <c r="AJ10" s="234">
        <v>6.2063558179992002</v>
      </c>
      <c r="AK10" s="234">
        <v>4.1383872785631999</v>
      </c>
      <c r="AL10" s="234">
        <v>2.3864944993016999</v>
      </c>
      <c r="AM10" s="234">
        <v>40.751721265283102</v>
      </c>
      <c r="AN10" s="234">
        <v>27.819567294734501</v>
      </c>
      <c r="AO10" s="234">
        <v>6.2431088133683001</v>
      </c>
      <c r="AP10" s="234">
        <v>5.6795628843751</v>
      </c>
      <c r="AQ10" s="234">
        <v>19.506039742239</v>
      </c>
      <c r="AR10" s="234">
        <v>55.168696248744297</v>
      </c>
      <c r="AS10" s="234">
        <v>28.120941856761299</v>
      </c>
      <c r="AT10" s="234">
        <v>6.5371327763213003</v>
      </c>
      <c r="AU10" s="234">
        <v>6.6767941587238999</v>
      </c>
      <c r="AV10" s="234">
        <v>3.4964349594491999</v>
      </c>
      <c r="AW10" s="234">
        <v>52.483277387107101</v>
      </c>
      <c r="AX10" s="234">
        <v>28.236101242251198</v>
      </c>
      <c r="AY10" s="234">
        <v>8.0317545879989005</v>
      </c>
      <c r="AZ10" s="234">
        <v>6.2774116090460996</v>
      </c>
      <c r="BA10" s="234">
        <v>4.9714551735965999</v>
      </c>
      <c r="BB10" s="234">
        <v>50.388356651067099</v>
      </c>
      <c r="BC10" s="234">
        <v>34.7070786269081</v>
      </c>
      <c r="BD10" s="234">
        <v>9.4504202092471008</v>
      </c>
      <c r="BE10" s="234">
        <v>4.2927498591135</v>
      </c>
      <c r="BF10" s="234">
        <v>1.1613946536643001</v>
      </c>
      <c r="BG10" s="234">
        <v>86.793423664028595</v>
      </c>
      <c r="BH10" s="234">
        <v>13.2065763359714</v>
      </c>
    </row>
    <row r="11" spans="1:60" x14ac:dyDescent="0.25">
      <c r="A11" s="231" t="s">
        <v>16</v>
      </c>
      <c r="B11" s="232">
        <v>2594</v>
      </c>
      <c r="C11" s="233">
        <v>5.9390525906083003</v>
      </c>
      <c r="D11" s="234">
        <v>86.7386276021588</v>
      </c>
      <c r="E11" s="234">
        <v>12.259059367771799</v>
      </c>
      <c r="F11" s="234">
        <v>0.4626060138782</v>
      </c>
      <c r="G11" s="234">
        <v>0.26985350809559999</v>
      </c>
      <c r="H11" s="234">
        <v>0.26985350809559999</v>
      </c>
      <c r="I11" s="234">
        <v>85.158057054741704</v>
      </c>
      <c r="J11" s="234">
        <v>13.5312259059368</v>
      </c>
      <c r="K11" s="234">
        <v>0.4626060138782</v>
      </c>
      <c r="L11" s="234">
        <v>0.30840400925209999</v>
      </c>
      <c r="M11" s="234">
        <v>0.53970701619119998</v>
      </c>
      <c r="N11" s="234">
        <v>76.175790285273706</v>
      </c>
      <c r="O11" s="234">
        <v>20.0848111025443</v>
      </c>
      <c r="P11" s="234">
        <v>1.2336160370085001</v>
      </c>
      <c r="Q11" s="234">
        <v>0.50115651503470005</v>
      </c>
      <c r="R11" s="234">
        <v>2.0046260601388002</v>
      </c>
      <c r="S11" s="234">
        <v>80.686198920585994</v>
      </c>
      <c r="T11" s="234">
        <v>16.923670007710101</v>
      </c>
      <c r="U11" s="234">
        <v>1.272166538165</v>
      </c>
      <c r="V11" s="234">
        <v>0.4626060138782</v>
      </c>
      <c r="W11" s="234">
        <v>0.65535851966080005</v>
      </c>
      <c r="X11" s="234">
        <v>76.869699306090993</v>
      </c>
      <c r="Y11" s="234">
        <v>19.622205088666199</v>
      </c>
      <c r="Z11" s="234">
        <v>0.96376252891290004</v>
      </c>
      <c r="AA11" s="234">
        <v>0.50115651503470005</v>
      </c>
      <c r="AB11" s="234">
        <v>2.0431765612952999</v>
      </c>
      <c r="AC11" s="234">
        <v>55.705474171164198</v>
      </c>
      <c r="AD11" s="234">
        <v>24.749421742482699</v>
      </c>
      <c r="AE11" s="234">
        <v>2.6985350809561002</v>
      </c>
      <c r="AF11" s="234">
        <v>0.73245952197380004</v>
      </c>
      <c r="AG11" s="234">
        <v>16.114109483423299</v>
      </c>
      <c r="AH11" s="234">
        <v>70.470316114109494</v>
      </c>
      <c r="AI11" s="234">
        <v>25.713184271395502</v>
      </c>
      <c r="AJ11" s="234">
        <v>1.1179645335388999</v>
      </c>
      <c r="AK11" s="234">
        <v>0.50115651503470005</v>
      </c>
      <c r="AL11" s="234">
        <v>2.1973785659214</v>
      </c>
      <c r="AM11" s="234">
        <v>54.086353122590602</v>
      </c>
      <c r="AN11" s="234">
        <v>18.3885890516577</v>
      </c>
      <c r="AO11" s="234">
        <v>0.84811102544329997</v>
      </c>
      <c r="AP11" s="234">
        <v>0.80956052428680003</v>
      </c>
      <c r="AQ11" s="234">
        <v>25.867386276021598</v>
      </c>
      <c r="AR11" s="234">
        <v>78.527370855821104</v>
      </c>
      <c r="AS11" s="234">
        <v>17.733230531996899</v>
      </c>
      <c r="AT11" s="234">
        <v>1.3878180416345001</v>
      </c>
      <c r="AU11" s="234">
        <v>0.80956052428680003</v>
      </c>
      <c r="AV11" s="234">
        <v>1.5420200462606</v>
      </c>
      <c r="AW11" s="234">
        <v>76.5227447956823</v>
      </c>
      <c r="AX11" s="234">
        <v>18.003084040092499</v>
      </c>
      <c r="AY11" s="234">
        <v>1.8504240555127001</v>
      </c>
      <c r="AZ11" s="234">
        <v>0.80956052428680003</v>
      </c>
      <c r="BA11" s="234">
        <v>2.8141865844256002</v>
      </c>
      <c r="BB11" s="234">
        <v>75.366229760986897</v>
      </c>
      <c r="BC11" s="234">
        <v>20.123361603700801</v>
      </c>
      <c r="BD11" s="234">
        <v>2.6599845797995001</v>
      </c>
      <c r="BE11" s="234">
        <v>0.73245952197380004</v>
      </c>
      <c r="BF11" s="234">
        <v>1.1179645335388999</v>
      </c>
      <c r="BG11" s="234">
        <v>98.149575944487296</v>
      </c>
      <c r="BH11" s="234">
        <v>1.8504240555127001</v>
      </c>
    </row>
    <row r="12" spans="1:60" x14ac:dyDescent="0.25">
      <c r="A12" s="231" t="s">
        <v>17</v>
      </c>
      <c r="B12" s="232">
        <v>231751</v>
      </c>
      <c r="C12" s="233">
        <v>4.9301812602307002</v>
      </c>
      <c r="D12" s="234">
        <v>67.912112569093594</v>
      </c>
      <c r="E12" s="234">
        <v>25.6905040323451</v>
      </c>
      <c r="F12" s="234">
        <v>3.6888729714219002</v>
      </c>
      <c r="G12" s="234">
        <v>2.2865057755953999</v>
      </c>
      <c r="H12" s="234">
        <v>0.4220046515441</v>
      </c>
      <c r="I12" s="234">
        <v>69.071978114441805</v>
      </c>
      <c r="J12" s="234">
        <v>25.180473870662901</v>
      </c>
      <c r="K12" s="234">
        <v>3.1089401987478</v>
      </c>
      <c r="L12" s="234">
        <v>1.9274997734638</v>
      </c>
      <c r="M12" s="234">
        <v>0.71110804268369998</v>
      </c>
      <c r="N12" s="234">
        <v>54.798037548921002</v>
      </c>
      <c r="O12" s="234">
        <v>34.760583557352497</v>
      </c>
      <c r="P12" s="234">
        <v>6.2178803974956001</v>
      </c>
      <c r="Q12" s="234">
        <v>2.8690275338618001</v>
      </c>
      <c r="R12" s="234">
        <v>1.3544709623691</v>
      </c>
      <c r="S12" s="234">
        <v>62.0079309258644</v>
      </c>
      <c r="T12" s="234">
        <v>29.770745325802299</v>
      </c>
      <c r="U12" s="234">
        <v>4.7339601555117001</v>
      </c>
      <c r="V12" s="234">
        <v>2.3641753433642001</v>
      </c>
      <c r="W12" s="234">
        <v>1.1231882494573999</v>
      </c>
      <c r="X12" s="234">
        <v>56.5650202156625</v>
      </c>
      <c r="Y12" s="234">
        <v>33.501905061898299</v>
      </c>
      <c r="Z12" s="234">
        <v>5.5253267515565998</v>
      </c>
      <c r="AA12" s="234">
        <v>2.4099140888281001</v>
      </c>
      <c r="AB12" s="234">
        <v>1.9978338820543999</v>
      </c>
      <c r="AC12" s="234">
        <v>42.726029229647303</v>
      </c>
      <c r="AD12" s="234">
        <v>41.544157306764603</v>
      </c>
      <c r="AE12" s="234">
        <v>9.6819431199864994</v>
      </c>
      <c r="AF12" s="234">
        <v>3.6569421491169001</v>
      </c>
      <c r="AG12" s="234">
        <v>2.3909281944846001</v>
      </c>
      <c r="AH12" s="234">
        <v>53.118217397120198</v>
      </c>
      <c r="AI12" s="234">
        <v>34.846883077095697</v>
      </c>
      <c r="AJ12" s="234">
        <v>6.0724657067283001</v>
      </c>
      <c r="AK12" s="234">
        <v>3.6345042739836999</v>
      </c>
      <c r="AL12" s="234">
        <v>2.3279295450721</v>
      </c>
      <c r="AM12" s="234">
        <v>38.563371894835399</v>
      </c>
      <c r="AN12" s="234">
        <v>28.6298656747975</v>
      </c>
      <c r="AO12" s="234">
        <v>6.4478686176110998</v>
      </c>
      <c r="AP12" s="234">
        <v>5.3751655872035</v>
      </c>
      <c r="AQ12" s="234">
        <v>20.983728225552401</v>
      </c>
      <c r="AR12" s="234">
        <v>54.762223248227599</v>
      </c>
      <c r="AS12" s="234">
        <v>28.951331385840799</v>
      </c>
      <c r="AT12" s="234">
        <v>6.6360015706512998</v>
      </c>
      <c r="AU12" s="234">
        <v>6.3132413668118001</v>
      </c>
      <c r="AV12" s="234">
        <v>3.3372024284684998</v>
      </c>
      <c r="AW12" s="234">
        <v>51.1061440943081</v>
      </c>
      <c r="AX12" s="234">
        <v>30.3933963607493</v>
      </c>
      <c r="AY12" s="234">
        <v>8.0802240335533</v>
      </c>
      <c r="AZ12" s="234">
        <v>5.8709563281279999</v>
      </c>
      <c r="BA12" s="234">
        <v>4.5492791832612998</v>
      </c>
      <c r="BB12" s="234">
        <v>47.8815625391045</v>
      </c>
      <c r="BC12" s="234">
        <v>36.941803918861197</v>
      </c>
      <c r="BD12" s="234">
        <v>10.057346030869301</v>
      </c>
      <c r="BE12" s="234">
        <v>4.0004142376948</v>
      </c>
      <c r="BF12" s="234">
        <v>1.1188732734702</v>
      </c>
      <c r="BG12" s="234">
        <v>87.546116305862796</v>
      </c>
      <c r="BH12" s="234">
        <v>12.4538836941372</v>
      </c>
    </row>
    <row r="13" spans="1:60" x14ac:dyDescent="0.25">
      <c r="A13" s="231" t="s">
        <v>26</v>
      </c>
      <c r="B13" s="232">
        <v>395</v>
      </c>
      <c r="C13" s="233">
        <v>2.4031149236478999</v>
      </c>
      <c r="D13" s="234">
        <v>53.924050632911403</v>
      </c>
      <c r="E13" s="234">
        <v>29.1139240506329</v>
      </c>
      <c r="F13" s="234">
        <v>5.5696202531646</v>
      </c>
      <c r="G13" s="234">
        <v>10.6329113924051</v>
      </c>
      <c r="H13" s="234">
        <v>0.75949367088609998</v>
      </c>
      <c r="I13" s="234">
        <v>55.696202531645604</v>
      </c>
      <c r="J13" s="234">
        <v>27.848101265822802</v>
      </c>
      <c r="K13" s="234">
        <v>5.5696202531646</v>
      </c>
      <c r="L13" s="234">
        <v>8.6075949367088995</v>
      </c>
      <c r="M13" s="234">
        <v>2.2784810126582</v>
      </c>
      <c r="N13" s="234">
        <v>51.645569620253198</v>
      </c>
      <c r="O13" s="234">
        <v>28.1012658227848</v>
      </c>
      <c r="P13" s="234">
        <v>5.5696202531646</v>
      </c>
      <c r="Q13" s="234">
        <v>10.6329113924051</v>
      </c>
      <c r="R13" s="234">
        <v>4.0506329113924</v>
      </c>
      <c r="S13" s="234">
        <v>67.088607594936704</v>
      </c>
      <c r="T13" s="234">
        <v>19.493670886076</v>
      </c>
      <c r="U13" s="234">
        <v>5.3164556962024996</v>
      </c>
      <c r="V13" s="234">
        <v>6.5822784810127004</v>
      </c>
      <c r="W13" s="234">
        <v>1.5189873417722</v>
      </c>
      <c r="X13" s="234">
        <v>58.481012658227797</v>
      </c>
      <c r="Y13" s="234">
        <v>26.835443037974699</v>
      </c>
      <c r="Z13" s="234">
        <v>5.0632911392404996</v>
      </c>
      <c r="AA13" s="234">
        <v>6.3291139240506</v>
      </c>
      <c r="AB13" s="234">
        <v>3.2911392405063</v>
      </c>
      <c r="AC13" s="234">
        <v>32.151898734177202</v>
      </c>
      <c r="AD13" s="234">
        <v>29.620253164556999</v>
      </c>
      <c r="AE13" s="234">
        <v>10.8860759493671</v>
      </c>
      <c r="AF13" s="234">
        <v>11.8987341772152</v>
      </c>
      <c r="AG13" s="234">
        <v>15.4430379746835</v>
      </c>
      <c r="AH13" s="234">
        <v>46.5822784810127</v>
      </c>
      <c r="AI13" s="234">
        <v>34.683544303797497</v>
      </c>
      <c r="AJ13" s="234">
        <v>5.8227848101266</v>
      </c>
      <c r="AK13" s="234">
        <v>9.6202531645570009</v>
      </c>
      <c r="AL13" s="234">
        <v>3.2911392405063</v>
      </c>
      <c r="AM13" s="234">
        <v>54.177215189873401</v>
      </c>
      <c r="AN13" s="234">
        <v>22.278481012658201</v>
      </c>
      <c r="AO13" s="234">
        <v>4.8101265822785004</v>
      </c>
      <c r="AP13" s="234">
        <v>7.5949367088608</v>
      </c>
      <c r="AQ13" s="234">
        <v>11.1392405063291</v>
      </c>
      <c r="AR13" s="234">
        <v>65.063291139240505</v>
      </c>
      <c r="AS13" s="234">
        <v>18.734177215189899</v>
      </c>
      <c r="AT13" s="234">
        <v>3.7974683544304</v>
      </c>
      <c r="AU13" s="234">
        <v>9.8734177215190009</v>
      </c>
      <c r="AV13" s="234">
        <v>2.5316455696203</v>
      </c>
      <c r="AW13" s="234">
        <v>65.316455696202496</v>
      </c>
      <c r="AX13" s="234">
        <v>18.227848101265799</v>
      </c>
      <c r="AY13" s="234">
        <v>6.8354430379747004</v>
      </c>
      <c r="AZ13" s="234">
        <v>8.3544303797468</v>
      </c>
      <c r="BA13" s="234">
        <v>1.2658227848101</v>
      </c>
      <c r="BB13" s="234">
        <v>63.544303797468402</v>
      </c>
      <c r="BC13" s="234">
        <v>22.278481012658201</v>
      </c>
      <c r="BD13" s="234">
        <v>6.5822784810127004</v>
      </c>
      <c r="BE13" s="234">
        <v>6.3291139240506</v>
      </c>
      <c r="BF13" s="234">
        <v>1.2658227848101</v>
      </c>
      <c r="BG13" s="234">
        <v>82.7848101265823</v>
      </c>
      <c r="BH13" s="234">
        <v>17.2151898734177</v>
      </c>
    </row>
    <row r="14" spans="1:60" x14ac:dyDescent="0.25">
      <c r="A14" s="231" t="s">
        <v>18</v>
      </c>
      <c r="B14" s="232">
        <v>103116</v>
      </c>
      <c r="C14" s="233">
        <v>3.1618845647659999</v>
      </c>
      <c r="D14" s="234">
        <v>50.969781605182497</v>
      </c>
      <c r="E14" s="234">
        <v>38.018348267970097</v>
      </c>
      <c r="F14" s="234">
        <v>6.1348384343845996</v>
      </c>
      <c r="G14" s="234">
        <v>4.2457038674890004</v>
      </c>
      <c r="H14" s="234">
        <v>0.63132782497380002</v>
      </c>
      <c r="I14" s="234">
        <v>52.332324760463898</v>
      </c>
      <c r="J14" s="234">
        <v>38.895030839055003</v>
      </c>
      <c r="K14" s="234">
        <v>4.6850149346367003</v>
      </c>
      <c r="L14" s="234">
        <v>3.0674192171922998</v>
      </c>
      <c r="M14" s="234">
        <v>1.0202102486519999</v>
      </c>
      <c r="N14" s="234">
        <v>42.164164630125299</v>
      </c>
      <c r="O14" s="234">
        <v>42.493890375887297</v>
      </c>
      <c r="P14" s="234">
        <v>8.8764110322355005</v>
      </c>
      <c r="Q14" s="234">
        <v>3.9140385585166002</v>
      </c>
      <c r="R14" s="234">
        <v>2.5514954032352</v>
      </c>
      <c r="S14" s="234">
        <v>48.260211800302599</v>
      </c>
      <c r="T14" s="234">
        <v>39.564180146631003</v>
      </c>
      <c r="U14" s="234">
        <v>6.8078668683811996</v>
      </c>
      <c r="V14" s="234">
        <v>3.5047907211295999</v>
      </c>
      <c r="W14" s="234">
        <v>1.8629504635556</v>
      </c>
      <c r="X14" s="234">
        <v>37.677954924551003</v>
      </c>
      <c r="Y14" s="234">
        <v>45.947282671942297</v>
      </c>
      <c r="Z14" s="234">
        <v>8.9462353078086991</v>
      </c>
      <c r="AA14" s="234">
        <v>3.8936731448078001</v>
      </c>
      <c r="AB14" s="234">
        <v>3.5348539508902999</v>
      </c>
      <c r="AC14" s="234">
        <v>31.704100236626701</v>
      </c>
      <c r="AD14" s="234">
        <v>49.146592187439403</v>
      </c>
      <c r="AE14" s="234">
        <v>11.284378757903699</v>
      </c>
      <c r="AF14" s="234">
        <v>4.4668140734707</v>
      </c>
      <c r="AG14" s="234">
        <v>3.3981147445594999</v>
      </c>
      <c r="AH14" s="234">
        <v>39.428410721905401</v>
      </c>
      <c r="AI14" s="234">
        <v>41.610419333566099</v>
      </c>
      <c r="AJ14" s="234">
        <v>9.4961014779471995</v>
      </c>
      <c r="AK14" s="234">
        <v>5.6683734822918002</v>
      </c>
      <c r="AL14" s="234">
        <v>3.7966949842895001</v>
      </c>
      <c r="AM14" s="234">
        <v>32.634120795996701</v>
      </c>
      <c r="AN14" s="234">
        <v>33.330423988517801</v>
      </c>
      <c r="AO14" s="234">
        <v>7.0357655455990997</v>
      </c>
      <c r="AP14" s="234">
        <v>6.3879514333372001</v>
      </c>
      <c r="AQ14" s="234">
        <v>20.611738236549101</v>
      </c>
      <c r="AR14" s="234">
        <v>45.098723767407598</v>
      </c>
      <c r="AS14" s="234">
        <v>35.720935645292698</v>
      </c>
      <c r="AT14" s="234">
        <v>7.7592226230653001</v>
      </c>
      <c r="AU14" s="234">
        <v>6.0766515380735999</v>
      </c>
      <c r="AV14" s="234">
        <v>5.3444664261607997</v>
      </c>
      <c r="AW14" s="234">
        <v>42.750882501260698</v>
      </c>
      <c r="AX14" s="234">
        <v>34.479615190659104</v>
      </c>
      <c r="AY14" s="234">
        <v>9.4311261103998998</v>
      </c>
      <c r="AZ14" s="234">
        <v>6.5499049614027003</v>
      </c>
      <c r="BA14" s="234">
        <v>6.7884712362775996</v>
      </c>
      <c r="BB14" s="234">
        <v>41.270025990146998</v>
      </c>
      <c r="BC14" s="234">
        <v>41.192443461732402</v>
      </c>
      <c r="BD14" s="234">
        <v>11.057449862291</v>
      </c>
      <c r="BE14" s="234">
        <v>4.7926606928120004</v>
      </c>
      <c r="BF14" s="234">
        <v>1.6874199930175999</v>
      </c>
      <c r="BG14" s="234">
        <v>84.729818844796199</v>
      </c>
      <c r="BH14" s="234">
        <v>15.270181155203799</v>
      </c>
    </row>
    <row r="15" spans="1:60" x14ac:dyDescent="0.25">
      <c r="A15" s="231" t="s">
        <v>27</v>
      </c>
      <c r="B15" s="232">
        <v>66429</v>
      </c>
      <c r="C15" s="233">
        <v>5.2682187640078997</v>
      </c>
      <c r="D15" s="234">
        <v>62.877658853813799</v>
      </c>
      <c r="E15" s="234">
        <v>29.670776317572098</v>
      </c>
      <c r="F15" s="234">
        <v>4.3384666335485997</v>
      </c>
      <c r="G15" s="234">
        <v>2.6313808728115999</v>
      </c>
      <c r="H15" s="234">
        <v>0.48171732225379998</v>
      </c>
      <c r="I15" s="234">
        <v>64.504960183052603</v>
      </c>
      <c r="J15" s="234">
        <v>29.189058995318302</v>
      </c>
      <c r="K15" s="234">
        <v>3.4563217871713001</v>
      </c>
      <c r="L15" s="234">
        <v>2.0713844856915</v>
      </c>
      <c r="M15" s="234">
        <v>0.77827454876640001</v>
      </c>
      <c r="N15" s="234">
        <v>49.401616763762803</v>
      </c>
      <c r="O15" s="234">
        <v>38.606632645380799</v>
      </c>
      <c r="P15" s="234">
        <v>7.2107061674870998</v>
      </c>
      <c r="Q15" s="234">
        <v>2.9339595658522999</v>
      </c>
      <c r="R15" s="234">
        <v>1.847084857517</v>
      </c>
      <c r="S15" s="234">
        <v>58.1718827620467</v>
      </c>
      <c r="T15" s="234">
        <v>32.932905809209799</v>
      </c>
      <c r="U15" s="234">
        <v>5.1965256138131997</v>
      </c>
      <c r="V15" s="234">
        <v>2.3980490448449001</v>
      </c>
      <c r="W15" s="234">
        <v>1.3006367700854</v>
      </c>
      <c r="X15" s="234">
        <v>49.315810865736303</v>
      </c>
      <c r="Y15" s="234">
        <v>38.870071805988303</v>
      </c>
      <c r="Z15" s="234">
        <v>6.5347965496997</v>
      </c>
      <c r="AA15" s="234">
        <v>2.5425642415210001</v>
      </c>
      <c r="AB15" s="234">
        <v>2.7367565370546001</v>
      </c>
      <c r="AC15" s="234">
        <v>38.189646088304798</v>
      </c>
      <c r="AD15" s="234">
        <v>45.231751193003099</v>
      </c>
      <c r="AE15" s="234">
        <v>10.0709027683692</v>
      </c>
      <c r="AF15" s="234">
        <v>3.5842779508948999</v>
      </c>
      <c r="AG15" s="234">
        <v>2.9234219994280002</v>
      </c>
      <c r="AH15" s="234">
        <v>47.867648165710797</v>
      </c>
      <c r="AI15" s="234">
        <v>38.406418883318999</v>
      </c>
      <c r="AJ15" s="234">
        <v>7.0029655722650999</v>
      </c>
      <c r="AK15" s="234">
        <v>3.9816947417544002</v>
      </c>
      <c r="AL15" s="234">
        <v>2.7412726369507001</v>
      </c>
      <c r="AM15" s="234">
        <v>35.8232097427328</v>
      </c>
      <c r="AN15" s="234">
        <v>30.917219888903901</v>
      </c>
      <c r="AO15" s="234">
        <v>6.2246910234988002</v>
      </c>
      <c r="AP15" s="234">
        <v>5.1573860813800998</v>
      </c>
      <c r="AQ15" s="234">
        <v>21.8774932634843</v>
      </c>
      <c r="AR15" s="234">
        <v>53.411913471525999</v>
      </c>
      <c r="AS15" s="234">
        <v>30.775715425491899</v>
      </c>
      <c r="AT15" s="234">
        <v>6.5709253488687001</v>
      </c>
      <c r="AU15" s="234">
        <v>5.291363711632</v>
      </c>
      <c r="AV15" s="234">
        <v>3.9500820424813998</v>
      </c>
      <c r="AW15" s="234">
        <v>48.8446311099068</v>
      </c>
      <c r="AX15" s="234">
        <v>32.290114257327403</v>
      </c>
      <c r="AY15" s="234">
        <v>8.3096238088786993</v>
      </c>
      <c r="AZ15" s="234">
        <v>5.1784612142287001</v>
      </c>
      <c r="BA15" s="234">
        <v>5.3771696096583996</v>
      </c>
      <c r="BB15" s="234">
        <v>44.760571437173503</v>
      </c>
      <c r="BC15" s="234">
        <v>39.529422390823299</v>
      </c>
      <c r="BD15" s="234">
        <v>10.6068132893766</v>
      </c>
      <c r="BE15" s="234">
        <v>3.6926643484020998</v>
      </c>
      <c r="BF15" s="234">
        <v>1.4105285342245</v>
      </c>
      <c r="BG15" s="234">
        <v>87.907389844796697</v>
      </c>
      <c r="BH15" s="234">
        <v>12.0926101552033</v>
      </c>
    </row>
    <row r="16" spans="1:60" x14ac:dyDescent="0.25">
      <c r="A16" s="231" t="s">
        <v>28</v>
      </c>
      <c r="B16" s="232">
        <v>38152</v>
      </c>
      <c r="C16" s="233">
        <v>5.1077730473666003</v>
      </c>
      <c r="D16" s="234">
        <v>63.126441602013003</v>
      </c>
      <c r="E16" s="234">
        <v>28.818934787167102</v>
      </c>
      <c r="F16" s="234">
        <v>4.6026420633256002</v>
      </c>
      <c r="G16" s="234">
        <v>2.933004822814</v>
      </c>
      <c r="H16" s="234">
        <v>0.51897672468019995</v>
      </c>
      <c r="I16" s="234">
        <v>64.670266303208194</v>
      </c>
      <c r="J16" s="234">
        <v>28.5515831411197</v>
      </c>
      <c r="K16" s="234">
        <v>3.6538058293143001</v>
      </c>
      <c r="L16" s="234">
        <v>2.3380163556301001</v>
      </c>
      <c r="M16" s="234">
        <v>0.78632837072759998</v>
      </c>
      <c r="N16" s="234">
        <v>50.948836234011303</v>
      </c>
      <c r="O16" s="234">
        <v>36.561648144265</v>
      </c>
      <c r="P16" s="234">
        <v>7.3207171314741002</v>
      </c>
      <c r="Q16" s="234">
        <v>3.3785908995597</v>
      </c>
      <c r="R16" s="234">
        <v>1.7902075906899</v>
      </c>
      <c r="S16" s="234">
        <v>58.7203816313693</v>
      </c>
      <c r="T16" s="234">
        <v>31.7335919479975</v>
      </c>
      <c r="U16" s="234">
        <v>5.5147829733696998</v>
      </c>
      <c r="V16" s="234">
        <v>2.7390438247011999</v>
      </c>
      <c r="W16" s="234">
        <v>1.2921996225624</v>
      </c>
      <c r="X16" s="234">
        <v>51.286957433424199</v>
      </c>
      <c r="Y16" s="234">
        <v>36.624554413923299</v>
      </c>
      <c r="Z16" s="234">
        <v>6.6864122457538002</v>
      </c>
      <c r="AA16" s="234">
        <v>2.8019500943594</v>
      </c>
      <c r="AB16" s="234">
        <v>2.6001258125393001</v>
      </c>
      <c r="AC16" s="234">
        <v>39.0516879849025</v>
      </c>
      <c r="AD16" s="234">
        <v>43.76441602013</v>
      </c>
      <c r="AE16" s="234">
        <v>10.1410148878172</v>
      </c>
      <c r="AF16" s="234">
        <v>3.8582512057035001</v>
      </c>
      <c r="AG16" s="234">
        <v>3.1846299014468</v>
      </c>
      <c r="AH16" s="234">
        <v>47.861186831620898</v>
      </c>
      <c r="AI16" s="234">
        <v>37.148773327741701</v>
      </c>
      <c r="AJ16" s="234">
        <v>7.6483539526106004</v>
      </c>
      <c r="AK16" s="234">
        <v>4.4060599706436996</v>
      </c>
      <c r="AL16" s="234">
        <v>2.9356259173831001</v>
      </c>
      <c r="AM16" s="234">
        <v>36.323128538477697</v>
      </c>
      <c r="AN16" s="234">
        <v>29.812329628853</v>
      </c>
      <c r="AO16" s="234">
        <v>7.2080100650030996</v>
      </c>
      <c r="AP16" s="234">
        <v>6.0363807926190001</v>
      </c>
      <c r="AQ16" s="234">
        <v>20.620150975047199</v>
      </c>
      <c r="AR16" s="234">
        <v>51.787586496120802</v>
      </c>
      <c r="AS16" s="234">
        <v>29.738938980918402</v>
      </c>
      <c r="AT16" s="234">
        <v>7.8842524638288998</v>
      </c>
      <c r="AU16" s="234">
        <v>6.4531348291045996</v>
      </c>
      <c r="AV16" s="234">
        <v>4.1360872300273002</v>
      </c>
      <c r="AW16" s="234">
        <v>49.952820297756297</v>
      </c>
      <c r="AX16" s="234">
        <v>30.029880478087701</v>
      </c>
      <c r="AY16" s="234">
        <v>9.0165653176767009</v>
      </c>
      <c r="AZ16" s="234">
        <v>6.1307401971062996</v>
      </c>
      <c r="BA16" s="234">
        <v>4.8699937093730004</v>
      </c>
      <c r="BB16" s="234">
        <v>45.397357936674403</v>
      </c>
      <c r="BC16" s="234">
        <v>37.942964982176598</v>
      </c>
      <c r="BD16" s="234">
        <v>10.898511218284799</v>
      </c>
      <c r="BE16" s="234">
        <v>4.4479974837491998</v>
      </c>
      <c r="BF16" s="234">
        <v>1.3131683791151001</v>
      </c>
      <c r="BG16" s="234">
        <v>86.226148039421304</v>
      </c>
      <c r="BH16" s="234">
        <v>13.7738519605787</v>
      </c>
    </row>
    <row r="17" spans="1:60" x14ac:dyDescent="0.25">
      <c r="A17" s="231" t="s">
        <v>29</v>
      </c>
      <c r="B17" s="232">
        <v>5483</v>
      </c>
      <c r="C17" s="233">
        <v>4.8495857516281999</v>
      </c>
      <c r="D17" s="234">
        <v>73.700528907532401</v>
      </c>
      <c r="E17" s="234">
        <v>19.204814882363699</v>
      </c>
      <c r="F17" s="234">
        <v>2.8451577603502001</v>
      </c>
      <c r="G17" s="234">
        <v>3.2828743388656001</v>
      </c>
      <c r="H17" s="234">
        <v>0.96662411088819999</v>
      </c>
      <c r="I17" s="234">
        <v>72.132044501185504</v>
      </c>
      <c r="J17" s="234">
        <v>19.533102316250201</v>
      </c>
      <c r="K17" s="234">
        <v>3.0093014772935001</v>
      </c>
      <c r="L17" s="234">
        <v>3.0640160496079001</v>
      </c>
      <c r="M17" s="234">
        <v>2.2615356556630002</v>
      </c>
      <c r="N17" s="234">
        <v>61.882181287616298</v>
      </c>
      <c r="O17" s="234">
        <v>27.010760532555199</v>
      </c>
      <c r="P17" s="234">
        <v>4.4865949297830001</v>
      </c>
      <c r="Q17" s="234">
        <v>4.5413095020974001</v>
      </c>
      <c r="R17" s="234">
        <v>2.0791537479482001</v>
      </c>
      <c r="S17" s="234">
        <v>73.281050519788394</v>
      </c>
      <c r="T17" s="234">
        <v>19.0224329746489</v>
      </c>
      <c r="U17" s="234">
        <v>3.6111617727521002</v>
      </c>
      <c r="V17" s="234">
        <v>3.0275396680648998</v>
      </c>
      <c r="W17" s="234">
        <v>1.0578150647455999</v>
      </c>
      <c r="X17" s="234">
        <v>66.934160131314997</v>
      </c>
      <c r="Y17" s="234">
        <v>23.016596753601998</v>
      </c>
      <c r="Z17" s="234">
        <v>3.7388291081524998</v>
      </c>
      <c r="AA17" s="234">
        <v>3.9029728250957998</v>
      </c>
      <c r="AB17" s="234">
        <v>2.4074411818348</v>
      </c>
      <c r="AC17" s="234">
        <v>41.108881998905701</v>
      </c>
      <c r="AD17" s="234">
        <v>29.454678095932898</v>
      </c>
      <c r="AE17" s="234">
        <v>8.5354732810504998</v>
      </c>
      <c r="AF17" s="234">
        <v>6.2009848623017003</v>
      </c>
      <c r="AG17" s="234">
        <v>14.6999817618092</v>
      </c>
      <c r="AH17" s="234">
        <v>61.243844610614602</v>
      </c>
      <c r="AI17" s="234">
        <v>28.451577603501701</v>
      </c>
      <c r="AJ17" s="234">
        <v>3.3375889111800001</v>
      </c>
      <c r="AK17" s="234">
        <v>3.0275396680648998</v>
      </c>
      <c r="AL17" s="234">
        <v>3.9394492066387001</v>
      </c>
      <c r="AM17" s="234">
        <v>54.568666788254603</v>
      </c>
      <c r="AN17" s="234">
        <v>21.229254057997402</v>
      </c>
      <c r="AO17" s="234">
        <v>2.5533467080065999</v>
      </c>
      <c r="AP17" s="234">
        <v>3.3740652927229999</v>
      </c>
      <c r="AQ17" s="234">
        <v>18.274667153018399</v>
      </c>
      <c r="AR17" s="234">
        <v>69.2868867408353</v>
      </c>
      <c r="AS17" s="234">
        <v>18.803574685391201</v>
      </c>
      <c r="AT17" s="234">
        <v>4.0853547328105</v>
      </c>
      <c r="AU17" s="234">
        <v>5.4349808498997003</v>
      </c>
      <c r="AV17" s="234">
        <v>2.3892029910632999</v>
      </c>
      <c r="AW17" s="234">
        <v>69.213933977749406</v>
      </c>
      <c r="AX17" s="234">
        <v>19.186576691592201</v>
      </c>
      <c r="AY17" s="234">
        <v>5.1066934160131003</v>
      </c>
      <c r="AZ17" s="234">
        <v>5.3437898960423</v>
      </c>
      <c r="BA17" s="234">
        <v>1.149006018603</v>
      </c>
      <c r="BB17" s="234">
        <v>65.675724968083202</v>
      </c>
      <c r="BC17" s="234">
        <v>22.815976655115801</v>
      </c>
      <c r="BD17" s="234">
        <v>6.0186029545868998</v>
      </c>
      <c r="BE17" s="234">
        <v>4.5230713113259</v>
      </c>
      <c r="BF17" s="234">
        <v>0.96662411088819999</v>
      </c>
      <c r="BG17" s="234">
        <v>90.351997081889493</v>
      </c>
      <c r="BH17" s="234">
        <v>9.6480029181104996</v>
      </c>
    </row>
    <row r="18" spans="1:60" x14ac:dyDescent="0.25">
      <c r="A18" s="231" t="s">
        <v>30</v>
      </c>
      <c r="B18" s="232">
        <v>33813</v>
      </c>
      <c r="C18" s="233">
        <v>3.7223050966878999</v>
      </c>
      <c r="D18" s="234">
        <v>60.967675154526397</v>
      </c>
      <c r="E18" s="234">
        <v>30.659805400289802</v>
      </c>
      <c r="F18" s="234">
        <v>4.7141631916718003</v>
      </c>
      <c r="G18" s="234">
        <v>3.1822080264986998</v>
      </c>
      <c r="H18" s="234">
        <v>0.47614822701330001</v>
      </c>
      <c r="I18" s="234">
        <v>62.112205364800502</v>
      </c>
      <c r="J18" s="234">
        <v>30.6213586490403</v>
      </c>
      <c r="K18" s="234">
        <v>3.7707390648566999</v>
      </c>
      <c r="L18" s="234">
        <v>2.5759323337177999</v>
      </c>
      <c r="M18" s="234">
        <v>0.91976458758470003</v>
      </c>
      <c r="N18" s="234">
        <v>50.246946440718098</v>
      </c>
      <c r="O18" s="234">
        <v>37.529944104338597</v>
      </c>
      <c r="P18" s="234">
        <v>6.9411173217402</v>
      </c>
      <c r="Q18" s="234">
        <v>3.4542927276490998</v>
      </c>
      <c r="R18" s="234">
        <v>1.8276994055541</v>
      </c>
      <c r="S18" s="234">
        <v>56.209150326797399</v>
      </c>
      <c r="T18" s="234">
        <v>33.818353887557997</v>
      </c>
      <c r="U18" s="234">
        <v>5.6487149912754999</v>
      </c>
      <c r="V18" s="234">
        <v>2.8598468044834999</v>
      </c>
      <c r="W18" s="234">
        <v>1.4639339898854999</v>
      </c>
      <c r="X18" s="234">
        <v>49.720521692840002</v>
      </c>
      <c r="Y18" s="234">
        <v>37.997220004140402</v>
      </c>
      <c r="Z18" s="234">
        <v>6.7311389110697002</v>
      </c>
      <c r="AA18" s="234">
        <v>3.1585484872682001</v>
      </c>
      <c r="AB18" s="234">
        <v>2.3925709046815999</v>
      </c>
      <c r="AC18" s="234">
        <v>38.245645166060399</v>
      </c>
      <c r="AD18" s="234">
        <v>43.7021264010883</v>
      </c>
      <c r="AE18" s="234">
        <v>10.791707331499699</v>
      </c>
      <c r="AF18" s="234">
        <v>4.4213763936947004</v>
      </c>
      <c r="AG18" s="234">
        <v>2.8391447076567999</v>
      </c>
      <c r="AH18" s="234">
        <v>47.969715789784999</v>
      </c>
      <c r="AI18" s="234">
        <v>36.941413065980498</v>
      </c>
      <c r="AJ18" s="234">
        <v>7.6420311714429001</v>
      </c>
      <c r="AK18" s="234">
        <v>4.6609292284033002</v>
      </c>
      <c r="AL18" s="234">
        <v>2.7859107443883002</v>
      </c>
      <c r="AM18" s="234">
        <v>36.207967349835897</v>
      </c>
      <c r="AN18" s="234">
        <v>30.411380238369901</v>
      </c>
      <c r="AO18" s="234">
        <v>6.9292875521249</v>
      </c>
      <c r="AP18" s="234">
        <v>6.0745866974240998</v>
      </c>
      <c r="AQ18" s="234">
        <v>20.376778162245301</v>
      </c>
      <c r="AR18" s="234">
        <v>49.685032383994297</v>
      </c>
      <c r="AS18" s="234">
        <v>32.206547777482001</v>
      </c>
      <c r="AT18" s="234">
        <v>7.1422234051992</v>
      </c>
      <c r="AU18" s="234">
        <v>6.6926921598201998</v>
      </c>
      <c r="AV18" s="234">
        <v>4.2735042735043001</v>
      </c>
      <c r="AW18" s="234">
        <v>47.824801111998298</v>
      </c>
      <c r="AX18" s="234">
        <v>32.097122408541097</v>
      </c>
      <c r="AY18" s="234">
        <v>8.6948806671989995</v>
      </c>
      <c r="AZ18" s="234">
        <v>6.5862242332831</v>
      </c>
      <c r="BA18" s="234">
        <v>4.7969715789784999</v>
      </c>
      <c r="BB18" s="234">
        <v>45.411528110490003</v>
      </c>
      <c r="BC18" s="234">
        <v>38.142134681927097</v>
      </c>
      <c r="BD18" s="234">
        <v>10.445686570254001</v>
      </c>
      <c r="BE18" s="234">
        <v>4.6934610948452002</v>
      </c>
      <c r="BF18" s="234">
        <v>1.3071895424836999</v>
      </c>
      <c r="BG18" s="234">
        <v>85.813148788927293</v>
      </c>
      <c r="BH18" s="234">
        <v>14.1868512110727</v>
      </c>
    </row>
  </sheetData>
  <sheetProtection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C6"/>
  <sheetViews>
    <sheetView workbookViewId="0">
      <selection activeCell="BB6" sqref="BB6"/>
    </sheetView>
  </sheetViews>
  <sheetFormatPr defaultRowHeight="14.4" x14ac:dyDescent="0.3"/>
  <cols>
    <col min="1" max="1" width="4.44140625" customWidth="1"/>
    <col min="2" max="2" width="48.33203125" customWidth="1"/>
    <col min="3" max="3" width="15.109375" bestFit="1" customWidth="1"/>
    <col min="4" max="4" width="11.88671875" customWidth="1"/>
  </cols>
  <sheetData>
    <row r="2" spans="2:3" s="222" customFormat="1" ht="15.6" x14ac:dyDescent="0.3">
      <c r="B2" s="221" t="s">
        <v>125</v>
      </c>
      <c r="C2" s="221" t="s">
        <v>106</v>
      </c>
    </row>
    <row r="3" spans="2:3" ht="15.6" x14ac:dyDescent="0.3">
      <c r="B3" s="190" t="s">
        <v>126</v>
      </c>
      <c r="C3" s="191">
        <v>43039</v>
      </c>
    </row>
    <row r="4" spans="2:3" ht="15.6" x14ac:dyDescent="0.3">
      <c r="B4" s="223" t="s">
        <v>119</v>
      </c>
      <c r="C4" s="224">
        <v>42618</v>
      </c>
    </row>
    <row r="5" spans="2:3" ht="15.6" x14ac:dyDescent="0.3">
      <c r="B5" s="223" t="s">
        <v>120</v>
      </c>
      <c r="C5" s="224">
        <v>42982</v>
      </c>
    </row>
    <row r="6" spans="2:3" s="222" customFormat="1" ht="15.6" x14ac:dyDescent="0.3">
      <c r="B6" s="223" t="s">
        <v>129</v>
      </c>
      <c r="C6" s="224">
        <v>42982</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Cover</vt:lpstr>
      <vt:lpstr>Contents and Guidance</vt:lpstr>
      <vt:lpstr>Glossary and Methodology</vt:lpstr>
      <vt:lpstr>Chart 1</vt:lpstr>
      <vt:lpstr>Table 1</vt:lpstr>
      <vt:lpstr>Data</vt:lpstr>
      <vt:lpstr>Key Dates</vt:lpstr>
      <vt:lpstr>'Chart 1'!Print_Area</vt:lpstr>
      <vt:lpstr>'Contents and Guidance'!Print_Area</vt:lpstr>
      <vt:lpstr>Cover!Print_Area</vt:lpstr>
      <vt:lpstr>'Glossary and Methodology'!Print_Area</vt:lpstr>
      <vt:lpstr>'Table 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Lowri Medlock</dc:creator>
  <cp:lastModifiedBy>Rebecca Hulme</cp:lastModifiedBy>
  <cp:lastPrinted>2015-11-19T09:45:25Z</cp:lastPrinted>
  <dcterms:created xsi:type="dcterms:W3CDTF">2015-10-20T12:01:23Z</dcterms:created>
  <dcterms:modified xsi:type="dcterms:W3CDTF">2017-10-09T13:00:20Z</dcterms:modified>
</cp:coreProperties>
</file>