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285" windowWidth="15480" windowHeight="7635" tabRatio="672" firstSheet="1" activeTab="1"/>
  </bookViews>
  <sheets>
    <sheet name="2011" sheetId="17" state="hidden" r:id="rId1"/>
    <sheet name="Index" sheetId="42" r:id="rId2"/>
    <sheet name="Table 9" sheetId="47" r:id="rId3"/>
    <sheet name="Table 10" sheetId="45" r:id="rId4"/>
    <sheet name="Table 11" sheetId="59" r:id="rId5"/>
    <sheet name="Table 12" sheetId="43" r:id="rId6"/>
    <sheet name="Table 13" sheetId="44" r:id="rId7"/>
    <sheet name="Table 12data" sheetId="53" state="hidden" r:id="rId8"/>
    <sheet name="Table 14" sheetId="61" r:id="rId9"/>
    <sheet name="Table 15" sheetId="6" r:id="rId10"/>
    <sheet name="Table 15_2010_data" sheetId="23" state="hidden" r:id="rId11"/>
    <sheet name="Table 15_2011_data" sheetId="22" state="hidden" r:id="rId12"/>
    <sheet name="Table15_2012_data" sheetId="21" state="hidden" r:id="rId13"/>
    <sheet name="Table15_2013_data" sheetId="49" state="hidden" r:id="rId14"/>
    <sheet name="Table15_2014_data" sheetId="54" state="hidden" r:id="rId15"/>
    <sheet name="Table 16a" sheetId="7" r:id="rId16"/>
    <sheet name="Table16a_2010_data" sheetId="28" state="hidden" r:id="rId17"/>
    <sheet name="Table16a_2011_data" sheetId="27" state="hidden" r:id="rId18"/>
    <sheet name="Table16a_2012_data" sheetId="26" state="hidden" r:id="rId19"/>
    <sheet name="Table16a_2013_data" sheetId="50" state="hidden" r:id="rId20"/>
    <sheet name="Table16a_2014_data" sheetId="55" state="hidden" r:id="rId21"/>
    <sheet name="Table 16b" sheetId="8" r:id="rId22"/>
    <sheet name="Table16b_2010_data" sheetId="32" state="hidden" r:id="rId23"/>
    <sheet name="Table16b_2011_data" sheetId="33" state="hidden" r:id="rId24"/>
    <sheet name="Table16b_2012_data" sheetId="34" state="hidden" r:id="rId25"/>
    <sheet name="Table16b_2013_data" sheetId="51" state="hidden" r:id="rId26"/>
    <sheet name="Table16b_2014_data" sheetId="56" state="hidden" r:id="rId27"/>
    <sheet name="Table 16c" sheetId="9" r:id="rId28"/>
    <sheet name="Table16c_2010_data" sheetId="36" state="hidden" r:id="rId29"/>
    <sheet name="Table16c_2011_data" sheetId="37" state="hidden" r:id="rId30"/>
    <sheet name="Table16c_2012_data" sheetId="38" state="hidden" r:id="rId31"/>
    <sheet name="Table16c_2013_data" sheetId="52" state="hidden" r:id="rId32"/>
    <sheet name="Table16c_2014_data" sheetId="57"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10" hidden="1">'Table 15_2010_data'!$A$7:$FA$7</definedName>
    <definedName name="KS1_Numbers_lifpro" localSheetId="7">'Table 12data'!$D$40:$R$42</definedName>
    <definedName name="KS1_Numbers_lifpro">'Table 12data'!$C$40:$R$42</definedName>
    <definedName name="KS1_Numbers_Maths" localSheetId="7">'Table 12data'!$D$27:$R$29</definedName>
    <definedName name="KS1_Numbers_Maths">'Table 12data'!$C$27:$R$29</definedName>
    <definedName name="KS1_Numbers_matprop" localSheetId="7">'Table 12data'!$D$44:$R$46</definedName>
    <definedName name="KS1_Numbers_matprop">'Table 12data'!$C$44:$R$46</definedName>
    <definedName name="KS1_Numbers_phypro" localSheetId="7">'Table 12data'!$D$48:$R$50</definedName>
    <definedName name="KS1_Numbers_phypro">'Table 12data'!$C$48:$R$50</definedName>
    <definedName name="KS1_Numbers_Reading">'Table 12data'!$C$12:$R$14</definedName>
    <definedName name="KS1_Numbers_Science" localSheetId="7">'Table 12data'!$D$32:$R$34</definedName>
    <definedName name="KS1_Numbers_Science">'Table 12data'!$C$32:$R$34</definedName>
    <definedName name="KS1_Numbers_scienq" localSheetId="7">'Table 12data'!$D$36:$R$38</definedName>
    <definedName name="KS1_Numbers_scienq">'Table 12data'!$C$36:$R$38</definedName>
    <definedName name="KS1_Numbers_SpeakList">'Table 12data'!$C$22:$R$24</definedName>
    <definedName name="KS1_Numbers_Writing" localSheetId="7">'Table 12data'!$D$17:$R$19</definedName>
    <definedName name="KS1_Numbers_Writing">'Table 12data'!$C$17:$R$19</definedName>
    <definedName name="KS1_Percentages_lifpro" localSheetId="7">'Table 12data'!$D$85:$R$87</definedName>
    <definedName name="KS1_Percentages_lifpro">'Table 12data'!$C$85:$R$87</definedName>
    <definedName name="KS1_Percentages_Maths" localSheetId="7">'Table 12data'!$D$72:$R$74</definedName>
    <definedName name="KS1_Percentages_Maths">'Table 12data'!$C$72:$R$74</definedName>
    <definedName name="KS1_Percentages_matprop" localSheetId="7">'Table 12data'!$D$89:$R$91</definedName>
    <definedName name="KS1_Percentages_matprop">'Table 12data'!$C$89:$R$91</definedName>
    <definedName name="KS1_Percentages_phypro" localSheetId="7">'Table 12data'!$D$93:$R$95</definedName>
    <definedName name="KS1_Percentages_phypro">'Table 12data'!$C$93:$R$95</definedName>
    <definedName name="KS1_Percentages_Reading" localSheetId="7">'Table 12data'!$D$57:$R$59</definedName>
    <definedName name="KS1_Percentages_Reading">'Table 12data'!$C$57:$R$59</definedName>
    <definedName name="KS1_Percentages_Science" localSheetId="7">'Table 12data'!$D$77:$R$79</definedName>
    <definedName name="KS1_Percentages_Science">'Table 12data'!$C$77:$R$79</definedName>
    <definedName name="KS1_Percentages_scienq" localSheetId="7">'Table 12data'!$D$81:$R$83</definedName>
    <definedName name="KS1_Percentages_scienq">'Table 12data'!$C$81:$R$83</definedName>
    <definedName name="KS1_Percentages_SpeakList" localSheetId="7">'Table 12data'!$D$67:$R$69</definedName>
    <definedName name="KS1_Percentages_SpeakList">'Table 12data'!$C$67:$R$69</definedName>
    <definedName name="KS1_Percentages_Writing" localSheetId="7">'Table 12data'!$D$62:$R$64</definedName>
    <definedName name="KS1_Percentages_Writing">'Table 12data'!$C$62:$R$64</definedName>
    <definedName name="_xlnm.Print_Area" localSheetId="1">Index!$A$1:$C$21</definedName>
    <definedName name="_xlnm.Print_Area" localSheetId="3">'Table 10'!$A$1:$R$42</definedName>
    <definedName name="_xlnm.Print_Area" localSheetId="4">'Table 11'!$A$1:$T$33</definedName>
    <definedName name="_xlnm.Print_Area" localSheetId="5">'Table 12'!$A$1:$Q$61</definedName>
    <definedName name="_xlnm.Print_Area" localSheetId="6">'Table 13'!$A$1:$X$19</definedName>
    <definedName name="_xlnm.Print_Area" localSheetId="8">'Table 14'!$A$1:$O$28</definedName>
    <definedName name="_xlnm.Print_Area" localSheetId="9">'Table 15'!$A$1:$M$95</definedName>
    <definedName name="_xlnm.Print_Area" localSheetId="15">'Table 16a'!$A$1:$U$44</definedName>
    <definedName name="_xlnm.Print_Area" localSheetId="21">'Table 16b'!$A$1:$T$28</definedName>
    <definedName name="_xlnm.Print_Area" localSheetId="27">'Table 16c'!$A$1:$N$28</definedName>
    <definedName name="_xlnm.Print_Area" localSheetId="2">'Table 9'!$A$1:$L$63</definedName>
    <definedName name="_xlnm.Print_Titles" localSheetId="3">'Table 10'!$1:$4</definedName>
    <definedName name="_xlnm.Print_Titles" localSheetId="5">'Table 12'!$1:$10</definedName>
    <definedName name="_xlnm.Print_Titles" localSheetId="9">'Table 15'!$4:$9</definedName>
    <definedName name="_xlnm.Print_Titles" localSheetId="2">'Table 9'!$1:$5</definedName>
    <definedName name="sfr" localSheetId="8">#REF!</definedName>
    <definedName name="sfr" localSheetId="2">#REF!</definedName>
    <definedName name="sfr" localSheetId="14">#REF!</definedName>
    <definedName name="sfr" localSheetId="20">#REF!</definedName>
    <definedName name="sfr" localSheetId="26">#REF!</definedName>
    <definedName name="sfr" localSheetId="32">#REF!</definedName>
    <definedName name="sfr">#REF!</definedName>
    <definedName name="speak_lev">'[1]2006 Data'!$C$5:$W$7</definedName>
    <definedName name="speak_lev05">'[1]2005 data'!$C$6:$T$8</definedName>
    <definedName name="speak_lev07">'[2]2007 Data'!$C$5:$T$7</definedName>
    <definedName name="speak2006" localSheetId="8">#REF!</definedName>
    <definedName name="speak2006" localSheetId="2">#REF!</definedName>
    <definedName name="speak2006" localSheetId="14">#REF!</definedName>
    <definedName name="speak2006" localSheetId="20">#REF!</definedName>
    <definedName name="speak2006" localSheetId="26">#REF!</definedName>
    <definedName name="speak2006" localSheetId="32">#REF!</definedName>
    <definedName name="speak2006">#REF!</definedName>
    <definedName name="speak2007" localSheetId="8">#REF!</definedName>
    <definedName name="speak2007" localSheetId="2">#REF!</definedName>
    <definedName name="speak2007" localSheetId="14">#REF!</definedName>
    <definedName name="speak2007" localSheetId="20">#REF!</definedName>
    <definedName name="speak2007" localSheetId="26">#REF!</definedName>
    <definedName name="speak2007" localSheetId="32">#REF!</definedName>
    <definedName name="speak2007">#REF!</definedName>
    <definedName name="speak2008" localSheetId="8">#REF!</definedName>
    <definedName name="speak2008" localSheetId="2">#REF!</definedName>
    <definedName name="speak2008" localSheetId="14">#REF!</definedName>
    <definedName name="speak2008" localSheetId="20">#REF!</definedName>
    <definedName name="speak2008" localSheetId="26">#REF!</definedName>
    <definedName name="speak2008" localSheetId="32">#REF!</definedName>
    <definedName name="speak2008">#REF!</definedName>
    <definedName name="supp" localSheetId="8">#REF!</definedName>
    <definedName name="supp" localSheetId="2">#REF!</definedName>
    <definedName name="supp" localSheetId="14">#REF!</definedName>
    <definedName name="supp" localSheetId="20">#REF!</definedName>
    <definedName name="supp" localSheetId="26">#REF!</definedName>
    <definedName name="supp" localSheetId="32">#REF!</definedName>
    <definedName name="supp">#REF!</definedName>
    <definedName name="suppress">'[3]LAs to suppress'!$A$6:$T$186</definedName>
    <definedName name="suppress2">'[3]LAs to suppress'!$A$6:$T$186</definedName>
    <definedName name="tab_1" localSheetId="8">#REF!</definedName>
    <definedName name="tab_1" localSheetId="2">#REF!</definedName>
    <definedName name="tab_1" localSheetId="14">#REF!</definedName>
    <definedName name="tab_1" localSheetId="20">#REF!</definedName>
    <definedName name="tab_1" localSheetId="26">#REF!</definedName>
    <definedName name="tab_1" localSheetId="32">#REF!</definedName>
    <definedName name="tab_1">#REF!</definedName>
    <definedName name="tab_2" localSheetId="8">#REF!</definedName>
    <definedName name="tab_2" localSheetId="2">#REF!</definedName>
    <definedName name="tab_2" localSheetId="14">#REF!</definedName>
    <definedName name="tab_2" localSheetId="20">#REF!</definedName>
    <definedName name="tab_2" localSheetId="26">#REF!</definedName>
    <definedName name="tab_2" localSheetId="32">#REF!</definedName>
    <definedName name="tab_2">#REF!</definedName>
    <definedName name="tab_4">'[4]table 4 %'!$B$12:$ER$177</definedName>
    <definedName name="tab_5">'[4]table 5 %'!$B$12:$ES$177</definedName>
    <definedName name="tab_6">'[4]table 6 %'!$B$12:$IT$177</definedName>
    <definedName name="table" localSheetId="8">#REF!</definedName>
    <definedName name="table" localSheetId="2">#REF!</definedName>
    <definedName name="table" localSheetId="14">#REF!</definedName>
    <definedName name="table" localSheetId="20">#REF!</definedName>
    <definedName name="table" localSheetId="26">#REF!</definedName>
    <definedName name="table" localSheetId="32">#REF!</definedName>
    <definedName name="table">#REF!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14">#REF!</definedName>
    <definedName name="Table_A1__Achievements_at_Key_Stage_2_English_Level_4_and_above_by_ethnicity__free_school_meals_and_gender" localSheetId="20">#REF!</definedName>
    <definedName name="Table_A1__Achievements_at_Key_Stage_2_English_Level_4_and_above_by_ethnicity__free_school_meals_and_gender" localSheetId="26">#REF!</definedName>
    <definedName name="Table_A1__Achievements_at_Key_Stage_2_English_Level_4_and_above_by_ethnicity__free_school_meals_and_gender" localSheetId="32">#REF!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14">#REF!</definedName>
    <definedName name="Table_A2__Achievements_at_Key_Stage_2_Mathematics_Level_4_and_above_by_ethnicity__free_school_meals_and_gender" localSheetId="20">#REF!</definedName>
    <definedName name="Table_A2__Achievements_at_Key_Stage_2_Mathematics_Level_4_and_above_by_ethnicity__free_school_meals_and_gender" localSheetId="26">#REF!</definedName>
    <definedName name="Table_A2__Achievements_at_Key_Stage_2_Mathematics_Level_4_and_above_by_ethnicity__free_school_meals_and_gender" localSheetId="32">#REF!</definedName>
    <definedName name="Table_A2__Achievements_at_Key_Stage_2_Mathematics_Level_4_and_above_by_ethnicity__free_school_meals_and_gender">#REF!</definedName>
    <definedName name="Table_A3">'[5]Table 6'!$A$1</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14">#REF!</definedName>
    <definedName name="Table_A3__Achievements_at_Key_Stage_2_Science_Level_4_and_above_by_ethnicity__free_school_meals_and_gender" localSheetId="20">#REF!</definedName>
    <definedName name="Table_A3__Achievements_at_Key_Stage_2_Science_Level_4_and_above_by_ethnicity__free_school_meals_and_gender" localSheetId="26">#REF!</definedName>
    <definedName name="Table_A3__Achievements_at_Key_Stage_2_Science_Level_4_and_above_by_ethnicity__free_school_meals_and_gender" localSheetId="32">#REF!</definedName>
    <definedName name="Table_A3__Achievements_at_Key_Stage_2_Science_Level_4_and_above_by_ethnicity__free_school_meals_and_gender">#REF!</definedName>
    <definedName name="Table15_ALLSEN_2010">'Table 15_2010_data'!$B$55:$FA$55</definedName>
    <definedName name="Table15_ALLSEN2_2009" localSheetId="8">#REF!</definedName>
    <definedName name="Table15_ALLSEN2_2009">#REF!</definedName>
    <definedName name="Table15_ALLSEN2_2010">'Table 15_2010_data'!$B$45:$FA$55</definedName>
    <definedName name="Table15_ALLSEN2_2011">'Table 15_2011_data'!$B$42:$FB$53</definedName>
    <definedName name="Table15_Disadvantaged_2011">'Table 15_2011_data'!$B$74:$FA$76</definedName>
    <definedName name="Table15_Disadvantaged_2012">Table15_2012_data!$B$71:$FA$73</definedName>
    <definedName name="Table15_Disadvantaged_2013" localSheetId="14">Table15_2014_data!$B$71:$FA$73</definedName>
    <definedName name="Table15_Disadvantaged_2013">Table15_2013_data!$B$71:$FA$73</definedName>
    <definedName name="Table15_Disadvantaged_2014">Table15_2014_data!$B$71:$FA$73</definedName>
    <definedName name="Table15_EAL_2009" localSheetId="8">#REF!</definedName>
    <definedName name="Table15_EAL_2009">#REF!</definedName>
    <definedName name="Table15_EAL_2010">'Table 15_2010_data'!$B$37:$FA$40</definedName>
    <definedName name="Table15_EAL_2011">'Table 15_2011_data'!$B$35:$FB$38</definedName>
    <definedName name="Table15_EAL_2012">Table15_2012_data!$B$35:$FA$38</definedName>
    <definedName name="Table15_EAL_2013" localSheetId="14">Table15_2014_data!$B$35:$FA$38</definedName>
    <definedName name="Table15_EAL_2013">Table15_2013_data!$B$35:$FA$38</definedName>
    <definedName name="Table15_EAL_2014">Table15_2014_data!$B$35:$FA$38</definedName>
    <definedName name="Table15_ETH_2009" localSheetId="8">#REF!</definedName>
    <definedName name="Table15_ETH_2009">#REF!</definedName>
    <definedName name="Table15_ETH_2010">'Table 15_2010_data'!$B$8:$FA$36</definedName>
    <definedName name="Table15_ETH_2011">'Table 15_2011_data'!$B$8:$FB$34</definedName>
    <definedName name="Table15_ETH_2012">Table15_2012_data!$B$8:$FA$31</definedName>
    <definedName name="Table15_ETH_2013" localSheetId="14">Table15_2014_data!$B$8:$FA$31</definedName>
    <definedName name="Table15_ETH_2013">Table15_2013_data!$B$8:$FA$31</definedName>
    <definedName name="Table15_ETH_2014">Table15_2014_data!$B$8:$FA$31</definedName>
    <definedName name="Table15_ETHG_2009" localSheetId="8">#REF!</definedName>
    <definedName name="Table15_ETHG_2009">#REF!</definedName>
    <definedName name="Table15_ETHG_2010">'Table 15_2010_data'!$B$8:$FA$36</definedName>
    <definedName name="Table15_ETHG_2011">'Table 15_2011_data'!$B$14:$FB$34</definedName>
    <definedName name="Table15_ETHG_2012">Table15_2012_data!$B$8:$FA$31</definedName>
    <definedName name="Table15_ETHG_2013" localSheetId="14">Table15_2014_data!$B$8:$FA$31</definedName>
    <definedName name="Table15_ETHG_2013">Table15_2013_data!$B$8:$FA$31</definedName>
    <definedName name="Table15_ETHG_2014">Table15_2014_data!$B$8:$FA$31</definedName>
    <definedName name="Table15_FSM_2009" localSheetId="8">#REF!</definedName>
    <definedName name="Table15_FSM_2009">#REF!</definedName>
    <definedName name="Table15_FSM_2010">'Table 15_2010_data'!$B$41:$FA$44</definedName>
    <definedName name="Table15_FSM_2011">'Table 15_2011_data'!$B$39:$FB$42</definedName>
    <definedName name="Table15_FSM_2012">Table15_2012_data!$B$39:$FA$41</definedName>
    <definedName name="Table15_FSM_2013" localSheetId="14">Table15_2014_data!$B$39:$FA$41</definedName>
    <definedName name="Table15_FSM_2013">Table15_2013_data!$B$39:$FA$41</definedName>
    <definedName name="Table15_FSM_2014">Table15_2014_data!$B$39:$FA$41</definedName>
    <definedName name="Table15_FSM2_2009" localSheetId="8">#REF!</definedName>
    <definedName name="Table15_FSM2_2009">#REF!</definedName>
    <definedName name="Table15_FSM2_2010" localSheetId="8">'[6]Table 15_2010_data'!#REF!</definedName>
    <definedName name="Table15_FSM2_2010">'Table 15_2010_data'!#REF!</definedName>
    <definedName name="Table15_FSM2_2011">'Table 15_2011_data'!$B$41:$FB$41</definedName>
    <definedName name="Table15_FSM2_2012">Table15_2012_data!$B$39:$FA$41</definedName>
    <definedName name="Table15_FSM2_2013" localSheetId="14">Table15_2014_data!$B$39:$FA$41</definedName>
    <definedName name="Table15_FSM2_2013">Table15_2013_data!$B$39:$FA$41</definedName>
    <definedName name="Table15_PRIMARY_2009" localSheetId="8">#REF!</definedName>
    <definedName name="Table15_PRIMARY_2009">#REF!</definedName>
    <definedName name="Table15_PRIMARY_2010">'Table 15_2010_data'!$B$57:$FA$70</definedName>
    <definedName name="Table15_PRIMARY_2011">'Table 15_2011_data'!$B$54:$FB$68</definedName>
    <definedName name="Table15_PRIMARY_2012">Table15_2012_data!$B$53:$FA$67</definedName>
    <definedName name="Table15_PRIMARY_2013" localSheetId="14">Table15_2014_data!$B$53:$FA$67</definedName>
    <definedName name="Table15_PRIMARY_2013">Table15_2013_data!$B$53:$FA$67</definedName>
    <definedName name="Table15_PRIMARY_2014">Table15_2014_data!$B$53:$FA$67</definedName>
    <definedName name="Table15_SEN_2009" localSheetId="8">#REF!</definedName>
    <definedName name="Table15_SEN_2009">#REF!</definedName>
    <definedName name="Table15_SEN_2010">'Table 15_2010_data'!$B$45:$FA$55</definedName>
    <definedName name="Table15_SEN_2011">'Table 15_2011_data'!$B$42:$FB$53</definedName>
    <definedName name="Table15_SEN_2012">Table15_2012_data!$B$42:$FA$52</definedName>
    <definedName name="Table15_SEN_2013" localSheetId="14">Table15_2014_data!$B$42:$FA$52</definedName>
    <definedName name="Table15_SEN_2013">Table15_2013_data!$B$42:$FA$52</definedName>
    <definedName name="Table15_SEN_2014">Table15_2014_data!$B$42:$FA$52</definedName>
    <definedName name="Table16a_2009" localSheetId="8">#REF!</definedName>
    <definedName name="Table16a_2009">#REF!</definedName>
    <definedName name="Table16a_2010">Table16a_2010_data!$B$10:$BV$38</definedName>
    <definedName name="Table16a_2011">Table16a_2011_data!$B$10:$BV$36</definedName>
    <definedName name="Table16a_2012">Table16a_2012_data!$A$10:$BU$32</definedName>
    <definedName name="Table16a_2013">Table16a_2013_data!$A$10:$BU$32</definedName>
    <definedName name="Table16a_2014">Table16a_2014_data!$A$10:$BU$32</definedName>
    <definedName name="Table16b_2009" localSheetId="8">#REF!</definedName>
    <definedName name="Table16b_2009">#REF!</definedName>
    <definedName name="Table16b_2010">Table16b_2010_data!$B$2:$BV$18</definedName>
    <definedName name="Table16b_2011">Table16b_2011_data!$B$2:$BV$18</definedName>
    <definedName name="Table16b_2012">Table16b_2012_data!$B$11:$BV$18</definedName>
    <definedName name="Table16b_2013">Table16b_2013_data!$B$11:$BV$18</definedName>
    <definedName name="Table16b_2014">Table16b_2014_data!$B$11:$BV$18</definedName>
    <definedName name="Table16c_2009" localSheetId="8">#REF!</definedName>
    <definedName name="Table16c_2009">#REF!</definedName>
    <definedName name="Table16c_2010">Table16c_2010_data!$B$1:$FN$18</definedName>
    <definedName name="Table16c_2011">Table16c_2011_data!$B$2:$FN$18</definedName>
    <definedName name="Table16c_2012">Table16c_2012_data!$B$11:$FN$18</definedName>
    <definedName name="Table16c_2013">Table16c_2013_data!$B$11:$FN$18</definedName>
    <definedName name="Table16c_2014">Table16c_2014_data!$B$11:$FN$18</definedName>
    <definedName name="Table9_Disadvantaged_12" localSheetId="8">#REF!</definedName>
    <definedName name="Table9_Disadvantaged_12" localSheetId="14">#REF!</definedName>
    <definedName name="Table9_Disadvantaged_12" localSheetId="20">#REF!</definedName>
    <definedName name="Table9_Disadvantaged_12" localSheetId="26">#REF!</definedName>
    <definedName name="Table9_Disadvantaged_12" localSheetId="32">#REF!</definedName>
    <definedName name="Table9_Disadvantaged_12">#REF!</definedName>
    <definedName name="Table9_EAL_12" localSheetId="8">#REF!</definedName>
    <definedName name="Table9_EAL_12" localSheetId="14">#REF!</definedName>
    <definedName name="Table9_EAL_12" localSheetId="20">#REF!</definedName>
    <definedName name="Table9_EAL_12" localSheetId="26">#REF!</definedName>
    <definedName name="Table9_EAL_12" localSheetId="32">#REF!</definedName>
    <definedName name="Table9_EAL_12">#REF!</definedName>
    <definedName name="Table9_ETH_12" localSheetId="8">#REF!</definedName>
    <definedName name="Table9_ETH_12" localSheetId="14">#REF!</definedName>
    <definedName name="Table9_ETH_12" localSheetId="20">#REF!</definedName>
    <definedName name="Table9_ETH_12" localSheetId="26">#REF!</definedName>
    <definedName name="Table9_ETH_12" localSheetId="32">#REF!</definedName>
    <definedName name="Table9_ETH_12">#REF!</definedName>
    <definedName name="Table9_FSM_12" localSheetId="8">#REF!</definedName>
    <definedName name="Table9_FSM_12" localSheetId="14">#REF!</definedName>
    <definedName name="Table9_FSM_12" localSheetId="20">#REF!</definedName>
    <definedName name="Table9_FSM_12" localSheetId="26">#REF!</definedName>
    <definedName name="Table9_FSM_12" localSheetId="32">#REF!</definedName>
    <definedName name="Table9_FSM_12">#REF!</definedName>
    <definedName name="Table9_Gender_12" localSheetId="8">#REF!</definedName>
    <definedName name="Table9_Gender_12" localSheetId="14">#REF!</definedName>
    <definedName name="Table9_Gender_12" localSheetId="20">#REF!</definedName>
    <definedName name="Table9_Gender_12" localSheetId="26">#REF!</definedName>
    <definedName name="Table9_Gender_12" localSheetId="32">#REF!</definedName>
    <definedName name="Table9_Gender_12">#REF!</definedName>
    <definedName name="Table9_SEN_12" localSheetId="8">#REF!</definedName>
    <definedName name="Table9_SEN_12" localSheetId="14">#REF!</definedName>
    <definedName name="Table9_SEN_12" localSheetId="20">#REF!</definedName>
    <definedName name="Table9_SEN_12" localSheetId="26">#REF!</definedName>
    <definedName name="Table9_SEN_12" localSheetId="32">#REF!</definedName>
    <definedName name="Table9_SEN_12">#REF!</definedName>
    <definedName name="TableA3_2010">'[7]A3 SPSS output'!$G$7:$U$385</definedName>
    <definedName name="TableA3_Coverage" localSheetId="8">#REF!</definedName>
    <definedName name="TableA3_Coverage" localSheetId="2">#REF!</definedName>
    <definedName name="TableA3_Coverage" localSheetId="14">#REF!</definedName>
    <definedName name="TableA3_Coverage" localSheetId="20">#REF!</definedName>
    <definedName name="TableA3_Coverage" localSheetId="26">#REF!</definedName>
    <definedName name="TableA3_Coverage" localSheetId="32">#REF!</definedName>
    <definedName name="TableA3_Coverage">#REF!</definedName>
    <definedName name="TotPts">[8]Sheet7!$B$5:$N$170</definedName>
    <definedName name="TotPts07" localSheetId="8">[9]Sheet7!$R$5:$AD$170</definedName>
    <definedName name="TotPts07">[10]Sheet7!$R$5:$AD$170</definedName>
    <definedName name="turnout">[11]turnout!$B$3:$I$155</definedName>
    <definedName name="ValidPts">[8]Sheet8!$B$5:$N$170</definedName>
    <definedName name="ValidPts07" localSheetId="8">[9]Sheet8!$R$5:$AD$170</definedName>
    <definedName name="ValidPts07">[10]Sheet8!$R$5:$AD$170</definedName>
    <definedName name="ValidVal">[8]Sheet1!$B$5:$N$170</definedName>
    <definedName name="ValidVal07" localSheetId="8">[9]Sheet1!$R$5:$AD$170</definedName>
    <definedName name="ValidVal07">[10]Sheet1!$R$5:$AD$170</definedName>
  </definedNames>
  <calcPr calcId="145621"/>
</workbook>
</file>

<file path=xl/calcChain.xml><?xml version="1.0" encoding="utf-8"?>
<calcChain xmlns="http://schemas.openxmlformats.org/spreadsheetml/2006/main">
  <c r="J9" i="6" l="1"/>
  <c r="M9" i="6"/>
  <c r="S27" i="43" l="1"/>
  <c r="R27" i="43"/>
  <c r="S26" i="43"/>
  <c r="R26" i="43"/>
  <c r="S22" i="43"/>
  <c r="R22" i="43"/>
  <c r="S21" i="43"/>
  <c r="R21" i="43"/>
  <c r="S17" i="43"/>
  <c r="R17" i="43"/>
  <c r="S16" i="43"/>
  <c r="R16" i="43"/>
  <c r="AD17" i="9" l="1"/>
  <c r="AK13" i="8"/>
  <c r="AE18" i="7"/>
  <c r="AG11" i="6"/>
  <c r="AG8" i="6"/>
  <c r="AG7" i="6"/>
  <c r="AG6" i="6"/>
  <c r="AG5" i="6"/>
  <c r="AG4" i="6"/>
  <c r="AG2" i="6"/>
  <c r="AG1" i="6"/>
  <c r="V12" i="43" l="1"/>
  <c r="V14" i="43"/>
  <c r="V15" i="43"/>
  <c r="V13" i="43"/>
  <c r="V16" i="43"/>
  <c r="V17" i="43"/>
  <c r="V19" i="43"/>
  <c r="V20" i="43"/>
  <c r="V18" i="43"/>
  <c r="AB1" i="6"/>
  <c r="AB2" i="6"/>
  <c r="X19" i="53"/>
  <c r="X18" i="53"/>
  <c r="X17" i="53"/>
  <c r="X16" i="53"/>
  <c r="X15" i="53"/>
  <c r="X14" i="53"/>
  <c r="X13" i="53"/>
  <c r="X12" i="53"/>
  <c r="X11" i="53"/>
  <c r="E7" i="53"/>
  <c r="F7" i="53"/>
  <c r="G7" i="53"/>
  <c r="H7" i="53"/>
  <c r="I7" i="53"/>
  <c r="J7" i="53"/>
  <c r="K7" i="53"/>
  <c r="L7" i="53"/>
  <c r="M7" i="53"/>
  <c r="N7" i="53"/>
  <c r="O7" i="53"/>
  <c r="P7" i="53"/>
  <c r="Q7" i="53"/>
  <c r="R7" i="53"/>
  <c r="D7" i="53"/>
  <c r="AG10" i="47"/>
  <c r="AG6" i="47"/>
  <c r="AG5" i="47"/>
  <c r="AG4" i="47"/>
  <c r="AG3" i="47"/>
  <c r="AG2" i="47"/>
  <c r="AG1" i="47"/>
  <c r="A8" i="9"/>
  <c r="A7" i="8"/>
  <c r="AD22" i="9"/>
  <c r="AD20" i="9"/>
  <c r="AK17" i="8"/>
  <c r="AE22" i="7"/>
  <c r="F37" i="17"/>
  <c r="G37" i="17"/>
  <c r="E37" i="17"/>
  <c r="F36" i="17"/>
  <c r="G36" i="17"/>
  <c r="E36" i="17"/>
  <c r="F35" i="17"/>
  <c r="G35" i="17"/>
  <c r="E35" i="17"/>
  <c r="F34" i="17"/>
  <c r="G34" i="17"/>
  <c r="E34" i="17"/>
  <c r="F33" i="17"/>
  <c r="G33" i="17"/>
  <c r="E33" i="17"/>
  <c r="G31" i="17"/>
  <c r="F31" i="17"/>
  <c r="F32" i="17"/>
  <c r="G32" i="17"/>
  <c r="E32" i="17"/>
  <c r="E31" i="17"/>
  <c r="Q24" i="17"/>
  <c r="P24" i="17"/>
  <c r="O24" i="17"/>
  <c r="N24" i="17"/>
  <c r="M24" i="17"/>
  <c r="L24" i="17"/>
  <c r="K24" i="17"/>
  <c r="J24" i="17"/>
  <c r="I24" i="17"/>
  <c r="H24" i="17"/>
  <c r="G24" i="17"/>
  <c r="F24" i="17"/>
  <c r="E24" i="17"/>
  <c r="D24" i="17"/>
  <c r="C24" i="17"/>
  <c r="K16" i="17"/>
  <c r="J16" i="17"/>
  <c r="I16" i="17"/>
  <c r="H16" i="17"/>
  <c r="G16" i="17"/>
  <c r="F16" i="17"/>
  <c r="E16" i="17"/>
  <c r="D16" i="17"/>
  <c r="C16" i="17"/>
  <c r="Q7" i="17"/>
  <c r="P7" i="17"/>
  <c r="O7" i="17"/>
  <c r="N7" i="17"/>
  <c r="M7" i="17"/>
  <c r="L7" i="17"/>
  <c r="K7" i="17"/>
  <c r="J7" i="17"/>
  <c r="I7" i="17"/>
  <c r="H7" i="17"/>
  <c r="G7" i="17"/>
  <c r="F7" i="17"/>
  <c r="E7" i="17"/>
  <c r="D7" i="17"/>
  <c r="C7" i="17"/>
  <c r="A8" i="6"/>
  <c r="D9" i="6"/>
  <c r="E9" i="6"/>
  <c r="F9" i="6"/>
  <c r="G9" i="6"/>
  <c r="H9" i="6"/>
  <c r="I9" i="6"/>
  <c r="K9" i="6"/>
  <c r="L9" i="6"/>
  <c r="A8" i="7"/>
  <c r="J34" i="7"/>
  <c r="T26" i="7"/>
  <c r="P42" i="43"/>
  <c r="F67" i="6"/>
  <c r="K47" i="43"/>
  <c r="L14" i="6"/>
  <c r="J47" i="43"/>
  <c r="T15" i="7"/>
  <c r="M14" i="9"/>
  <c r="Q16" i="7"/>
  <c r="L28" i="7"/>
  <c r="C19" i="7"/>
  <c r="F50" i="6"/>
  <c r="P17" i="7"/>
  <c r="D16" i="7"/>
  <c r="R14" i="8"/>
  <c r="E46" i="43"/>
  <c r="Q18" i="8"/>
  <c r="F12" i="9"/>
  <c r="P18" i="8"/>
  <c r="K59" i="6"/>
  <c r="S32" i="7"/>
  <c r="H59" i="6"/>
  <c r="Q48" i="43"/>
  <c r="T27" i="7"/>
  <c r="L14" i="7"/>
  <c r="Q33" i="7"/>
  <c r="M24" i="6"/>
  <c r="M46" i="6"/>
  <c r="K15" i="43"/>
  <c r="E15" i="43"/>
  <c r="I26" i="6"/>
  <c r="Q14" i="43"/>
  <c r="D35" i="43"/>
  <c r="K31" i="6"/>
  <c r="D19" i="43"/>
  <c r="G60" i="6"/>
  <c r="R16" i="7"/>
  <c r="G18" i="7"/>
  <c r="K45" i="6"/>
  <c r="G48" i="43"/>
  <c r="Q23" i="43"/>
  <c r="C12" i="8"/>
  <c r="O28" i="43"/>
  <c r="M14" i="43"/>
  <c r="F63" i="6"/>
  <c r="J13" i="9"/>
  <c r="D31" i="6"/>
  <c r="T21" i="7"/>
  <c r="K19" i="7"/>
  <c r="H30" i="43"/>
  <c r="N16" i="9"/>
  <c r="F16" i="9"/>
  <c r="P39" i="43"/>
  <c r="K70" i="6"/>
  <c r="H13" i="6"/>
  <c r="M20" i="7"/>
  <c r="G68" i="6"/>
  <c r="H34" i="43"/>
  <c r="I78" i="6"/>
  <c r="M24" i="7"/>
  <c r="P11" i="7"/>
  <c r="K17" i="7"/>
  <c r="S14" i="7"/>
  <c r="F35" i="6"/>
  <c r="D17" i="8"/>
  <c r="G46" i="6"/>
  <c r="F71" i="6"/>
  <c r="L29" i="43"/>
  <c r="M16" i="6"/>
  <c r="J13" i="8"/>
  <c r="P19" i="43"/>
  <c r="K40" i="6"/>
  <c r="E13" i="9"/>
  <c r="Q38" i="43"/>
  <c r="J25" i="6"/>
  <c r="J68" i="6"/>
  <c r="D12" i="9"/>
  <c r="F13" i="9"/>
  <c r="J38" i="43"/>
  <c r="S15" i="8"/>
  <c r="J71" i="6"/>
  <c r="F46" i="6"/>
  <c r="C77" i="6"/>
  <c r="D30" i="6"/>
  <c r="I12" i="6"/>
  <c r="K34" i="43"/>
  <c r="Q47" i="43"/>
  <c r="E38" i="6"/>
  <c r="E39" i="43"/>
  <c r="P34" i="7"/>
  <c r="G32" i="7"/>
  <c r="R33" i="7"/>
  <c r="L44" i="6"/>
  <c r="F13" i="6"/>
  <c r="K23" i="43"/>
  <c r="H18" i="9"/>
  <c r="C33" i="6"/>
  <c r="G38" i="6"/>
  <c r="P15" i="43"/>
  <c r="D12" i="6"/>
  <c r="L32" i="7"/>
  <c r="R16" i="8"/>
  <c r="M70" i="6"/>
  <c r="G12" i="9"/>
  <c r="U21" i="7"/>
  <c r="T25" i="7"/>
  <c r="D66" i="6"/>
  <c r="T33" i="7"/>
  <c r="K16" i="7"/>
  <c r="G13" i="7"/>
  <c r="N20" i="43"/>
  <c r="D60" i="6"/>
  <c r="O40" i="43"/>
  <c r="J30" i="6"/>
  <c r="J25" i="7"/>
  <c r="Q28" i="7"/>
  <c r="D16" i="8"/>
  <c r="G75" i="6"/>
  <c r="K48" i="43"/>
  <c r="I25" i="7"/>
  <c r="C58" i="6"/>
  <c r="E18" i="43"/>
  <c r="L27" i="6"/>
  <c r="C16" i="8"/>
  <c r="D61" i="6"/>
  <c r="D27" i="7"/>
  <c r="C18" i="7"/>
  <c r="O19" i="43"/>
  <c r="T14" i="7"/>
  <c r="H20" i="6"/>
  <c r="U18" i="7"/>
  <c r="K29" i="6"/>
  <c r="K13" i="6"/>
  <c r="R20" i="7"/>
  <c r="H43" i="43"/>
  <c r="D49" i="6"/>
  <c r="T29" i="7"/>
  <c r="F44" i="6"/>
  <c r="M18" i="43"/>
  <c r="H26" i="6"/>
  <c r="I14" i="9"/>
  <c r="J33" i="7"/>
  <c r="G24" i="6"/>
  <c r="U33" i="7"/>
  <c r="M29" i="43"/>
  <c r="F22" i="6"/>
  <c r="I39" i="6"/>
  <c r="J32" i="6"/>
  <c r="D34" i="7"/>
  <c r="T15" i="8"/>
  <c r="H22" i="6"/>
  <c r="L31" i="7"/>
  <c r="O35" i="43"/>
  <c r="M46" i="43"/>
  <c r="E28" i="43"/>
  <c r="N39" i="43"/>
  <c r="H63" i="6"/>
  <c r="F12" i="6"/>
  <c r="L39" i="43"/>
  <c r="G14" i="6"/>
  <c r="P33" i="7"/>
  <c r="F18" i="43"/>
  <c r="J31" i="7"/>
  <c r="E13" i="8"/>
  <c r="M62" i="6"/>
  <c r="G28" i="43"/>
  <c r="D56" i="6"/>
  <c r="E40" i="43"/>
  <c r="H44" i="43"/>
  <c r="S13" i="8"/>
  <c r="G15" i="43"/>
  <c r="H45" i="6"/>
  <c r="L17" i="6"/>
  <c r="C44" i="6"/>
  <c r="Q46" i="43"/>
  <c r="K28" i="6"/>
  <c r="G59" i="6"/>
  <c r="L17" i="9"/>
  <c r="K20" i="7"/>
  <c r="P50" i="43"/>
  <c r="N28" i="43"/>
  <c r="F69" i="6"/>
  <c r="G19" i="6"/>
  <c r="F25" i="6"/>
  <c r="E44" i="43"/>
  <c r="Q15" i="8"/>
  <c r="M50" i="6"/>
  <c r="K39" i="6"/>
  <c r="F26" i="7"/>
  <c r="K63" i="6"/>
  <c r="C57" i="6"/>
  <c r="I34" i="6"/>
  <c r="E19" i="6"/>
  <c r="H27" i="6"/>
  <c r="F15" i="8"/>
  <c r="F26" i="6"/>
  <c r="M23" i="7"/>
  <c r="H74" i="6"/>
  <c r="H16" i="9"/>
  <c r="L49" i="6"/>
  <c r="G14" i="43"/>
  <c r="N42" i="43"/>
  <c r="E17" i="6"/>
  <c r="N15" i="9"/>
  <c r="D18" i="9"/>
  <c r="H61" i="6"/>
  <c r="G13" i="8"/>
  <c r="I62" i="6"/>
  <c r="I28" i="6"/>
  <c r="H50" i="43"/>
  <c r="R21" i="7"/>
  <c r="F66" i="6"/>
  <c r="L31" i="6"/>
  <c r="M75" i="6"/>
  <c r="S24" i="7"/>
  <c r="P14" i="8"/>
  <c r="M44" i="6"/>
  <c r="E50" i="43"/>
  <c r="J18" i="9"/>
  <c r="K33" i="7"/>
  <c r="Q39" i="43"/>
  <c r="H34" i="6"/>
  <c r="S34" i="7"/>
  <c r="U23" i="7"/>
  <c r="K24" i="43"/>
  <c r="D28" i="43"/>
  <c r="N22" i="7"/>
  <c r="H23" i="43"/>
  <c r="H20" i="43"/>
  <c r="D32" i="6"/>
  <c r="E73" i="6"/>
  <c r="F30" i="7"/>
  <c r="G69" i="6"/>
  <c r="L18" i="7"/>
  <c r="G72" i="6"/>
  <c r="N47" i="43"/>
  <c r="M20" i="43"/>
  <c r="I22" i="7"/>
  <c r="N44" i="43"/>
  <c r="J72" i="6"/>
  <c r="K44" i="6"/>
  <c r="K16" i="8"/>
  <c r="I56" i="6"/>
  <c r="M33" i="7"/>
  <c r="M39" i="43"/>
  <c r="F77" i="6"/>
  <c r="U30" i="7"/>
  <c r="C75" i="6"/>
  <c r="N43" i="43"/>
  <c r="J30" i="43"/>
  <c r="G57" i="6"/>
  <c r="T23" i="7"/>
  <c r="D48" i="43"/>
  <c r="L16" i="9"/>
  <c r="L24" i="7"/>
  <c r="P44" i="43"/>
  <c r="H42" i="43"/>
  <c r="G33" i="6"/>
  <c r="I26" i="7"/>
  <c r="O47" i="43"/>
  <c r="H19" i="6"/>
  <c r="L13" i="6"/>
  <c r="F25" i="7"/>
  <c r="E18" i="6"/>
  <c r="G39" i="6"/>
  <c r="J16" i="9"/>
  <c r="B30" i="7"/>
  <c r="B20" i="7"/>
  <c r="J32" i="7"/>
  <c r="J40" i="43"/>
  <c r="P16" i="7"/>
  <c r="F41" i="6"/>
  <c r="N30" i="43"/>
  <c r="G17" i="9"/>
  <c r="C67" i="6"/>
  <c r="C45" i="6"/>
  <c r="G31" i="6"/>
  <c r="F32" i="6"/>
  <c r="R32" i="7"/>
  <c r="F59" i="6"/>
  <c r="F62" i="6"/>
  <c r="I29" i="43"/>
  <c r="M14" i="8"/>
  <c r="C21" i="6"/>
  <c r="J50" i="6"/>
  <c r="M13" i="6"/>
  <c r="M15" i="8"/>
  <c r="G34" i="43"/>
  <c r="C78" i="6"/>
  <c r="I70" i="6"/>
  <c r="J69" i="6"/>
  <c r="P47" i="43"/>
  <c r="K50" i="6"/>
  <c r="M28" i="6"/>
  <c r="I41" i="6"/>
  <c r="I14" i="43"/>
  <c r="F18" i="9"/>
  <c r="K15" i="7"/>
  <c r="T13" i="7"/>
  <c r="L13" i="8"/>
  <c r="I24" i="43"/>
  <c r="O50" i="43"/>
  <c r="K18" i="7"/>
  <c r="K25" i="43"/>
  <c r="D32" i="7"/>
  <c r="J19" i="7"/>
  <c r="D23" i="7"/>
  <c r="G45" i="6"/>
  <c r="I69" i="6"/>
  <c r="F11" i="7"/>
  <c r="J16" i="7"/>
  <c r="J13" i="43"/>
  <c r="Q15" i="43"/>
  <c r="L56" i="6"/>
  <c r="E15" i="9"/>
  <c r="M38" i="6"/>
  <c r="C24" i="6"/>
  <c r="E16" i="6"/>
  <c r="I57" i="6"/>
  <c r="E13" i="6"/>
  <c r="E14" i="9"/>
  <c r="Q15" i="7"/>
  <c r="D31" i="7"/>
  <c r="M13" i="7"/>
  <c r="F14" i="6"/>
  <c r="L22" i="7"/>
  <c r="Q43" i="43"/>
  <c r="C51" i="6"/>
  <c r="P23" i="7"/>
  <c r="L74" i="6"/>
  <c r="E45" i="6"/>
  <c r="M18" i="7"/>
  <c r="I17" i="8"/>
  <c r="O20" i="43"/>
  <c r="T18" i="7"/>
  <c r="E62" i="6"/>
  <c r="U27" i="7"/>
  <c r="D74" i="6"/>
  <c r="L66" i="6"/>
  <c r="J28" i="7"/>
  <c r="L51" i="43"/>
  <c r="K40" i="43"/>
  <c r="I72" i="6"/>
  <c r="H75" i="6"/>
  <c r="I19" i="43"/>
  <c r="G30" i="43"/>
  <c r="F17" i="7"/>
  <c r="T14" i="8"/>
  <c r="F70" i="6"/>
  <c r="O18" i="8"/>
  <c r="D15" i="43"/>
  <c r="H14" i="6"/>
  <c r="N19" i="43"/>
  <c r="C66" i="6"/>
  <c r="L50" i="43"/>
  <c r="U16" i="7"/>
  <c r="G47" i="43"/>
  <c r="L41" i="6"/>
  <c r="I75" i="6"/>
  <c r="B23" i="7"/>
  <c r="S29" i="7"/>
  <c r="G19" i="43"/>
  <c r="F72" i="6"/>
  <c r="K30" i="7"/>
  <c r="I58" i="6"/>
  <c r="L24" i="6"/>
  <c r="P29" i="7"/>
  <c r="E28" i="7"/>
  <c r="B34" i="7"/>
  <c r="J41" i="6"/>
  <c r="K38" i="6"/>
  <c r="I40" i="6"/>
  <c r="J44" i="6"/>
  <c r="C22" i="6"/>
  <c r="C18" i="8"/>
  <c r="E31" i="7"/>
  <c r="Q24" i="7"/>
  <c r="J24" i="43"/>
  <c r="L17" i="7"/>
  <c r="N17" i="8"/>
  <c r="Q52" i="43"/>
  <c r="F73" i="6"/>
  <c r="F12" i="8"/>
  <c r="D13" i="8"/>
  <c r="E19" i="7"/>
  <c r="K19" i="6"/>
  <c r="K24" i="6"/>
  <c r="D23" i="43"/>
  <c r="T28" i="7"/>
  <c r="F20" i="43"/>
  <c r="E44" i="6"/>
  <c r="G30" i="7"/>
  <c r="C76" i="6"/>
  <c r="H13" i="9"/>
  <c r="F68" i="6"/>
  <c r="C61" i="6"/>
  <c r="H12" i="6"/>
  <c r="I12" i="9"/>
  <c r="H28" i="6"/>
  <c r="O34" i="43"/>
  <c r="I45" i="6"/>
  <c r="G12" i="8"/>
  <c r="E58" i="6"/>
  <c r="U20" i="7"/>
  <c r="F24" i="7"/>
  <c r="H18" i="6"/>
  <c r="I32" i="7"/>
  <c r="F78" i="6"/>
  <c r="M71" i="6"/>
  <c r="E69" i="6"/>
  <c r="D13" i="43"/>
  <c r="K26" i="7"/>
  <c r="G33" i="7"/>
  <c r="H12" i="8"/>
  <c r="H28" i="43"/>
  <c r="E42" i="43"/>
  <c r="G15" i="8"/>
  <c r="C14" i="8"/>
  <c r="S27" i="7"/>
  <c r="D75" i="6"/>
  <c r="T20" i="7"/>
  <c r="M13" i="43"/>
  <c r="I25" i="43"/>
  <c r="I46" i="6"/>
  <c r="L34" i="7"/>
  <c r="J28" i="43"/>
  <c r="E34" i="6"/>
  <c r="D29" i="43"/>
  <c r="I40" i="43"/>
  <c r="E15" i="6"/>
  <c r="G66" i="6"/>
  <c r="I42" i="43"/>
  <c r="D21" i="7"/>
  <c r="L47" i="43"/>
  <c r="G67" i="6"/>
  <c r="M60" i="6"/>
  <c r="K58" i="6"/>
  <c r="G18" i="6"/>
  <c r="P20" i="43"/>
  <c r="K18" i="9"/>
  <c r="E33" i="43"/>
  <c r="G25" i="6"/>
  <c r="D76" i="6"/>
  <c r="I43" i="43"/>
  <c r="D23" i="6"/>
  <c r="K11" i="7"/>
  <c r="E24" i="7"/>
  <c r="M29" i="7"/>
  <c r="N12" i="9"/>
  <c r="E17" i="8"/>
  <c r="D67" i="6"/>
  <c r="G17" i="7"/>
  <c r="L75" i="6"/>
  <c r="J15" i="43"/>
  <c r="J25" i="43"/>
  <c r="D52" i="43"/>
  <c r="G27" i="6"/>
  <c r="D19" i="6"/>
  <c r="P32" i="7"/>
  <c r="K16" i="6"/>
  <c r="M38" i="43"/>
  <c r="R13" i="7"/>
  <c r="D25" i="7"/>
  <c r="I77" i="6"/>
  <c r="H39" i="6"/>
  <c r="L20" i="7"/>
  <c r="F45" i="6"/>
  <c r="O42" i="43"/>
  <c r="E16" i="9"/>
  <c r="H17" i="8"/>
  <c r="D34" i="43"/>
  <c r="J39" i="43"/>
  <c r="L29" i="6"/>
  <c r="E32" i="7"/>
  <c r="Q11" i="7"/>
  <c r="H51" i="43"/>
  <c r="N14" i="7"/>
  <c r="I16" i="8"/>
  <c r="D21" i="6"/>
  <c r="T17" i="8"/>
  <c r="D11" i="7"/>
  <c r="S30" i="7"/>
  <c r="G51" i="43"/>
  <c r="D18" i="43"/>
  <c r="M35" i="43"/>
  <c r="G17" i="8"/>
  <c r="I20" i="6"/>
  <c r="B14" i="7"/>
  <c r="C13" i="9"/>
  <c r="D17" i="6"/>
  <c r="Q25" i="43"/>
  <c r="N46" i="43"/>
  <c r="C25" i="6"/>
  <c r="L20" i="43"/>
  <c r="J14" i="9"/>
  <c r="D70" i="6"/>
  <c r="C39" i="6"/>
  <c r="L67" i="6"/>
  <c r="G15" i="6"/>
  <c r="L14" i="8"/>
  <c r="K27" i="6"/>
  <c r="M15" i="7"/>
  <c r="L18" i="6"/>
  <c r="L15" i="9"/>
  <c r="E30" i="7"/>
  <c r="G26" i="7"/>
  <c r="K29" i="7"/>
  <c r="U34" i="7"/>
  <c r="Q20" i="43"/>
  <c r="D30" i="43"/>
  <c r="N13" i="7"/>
  <c r="G40" i="6"/>
  <c r="K68" i="6"/>
  <c r="G74" i="6"/>
  <c r="K15" i="6"/>
  <c r="I30" i="43"/>
  <c r="C15" i="8"/>
  <c r="L34" i="6"/>
  <c r="D77" i="6"/>
  <c r="C49" i="6"/>
  <c r="E15" i="8"/>
  <c r="N30" i="7"/>
  <c r="M58" i="6"/>
  <c r="N15" i="43"/>
  <c r="K14" i="43"/>
  <c r="F51" i="6"/>
  <c r="Q26" i="7"/>
  <c r="I33" i="7"/>
  <c r="K34" i="6"/>
  <c r="M22" i="7"/>
  <c r="H13" i="43"/>
  <c r="E68" i="6"/>
  <c r="C18" i="6"/>
  <c r="C21" i="7"/>
  <c r="P28" i="43"/>
  <c r="M40" i="6"/>
  <c r="K52" i="43"/>
  <c r="S18" i="8"/>
  <c r="U19" i="7"/>
  <c r="D15" i="9"/>
  <c r="J12" i="9"/>
  <c r="L77" i="6"/>
  <c r="B18" i="7"/>
  <c r="C14" i="7"/>
  <c r="L78" i="6"/>
  <c r="J23" i="7"/>
  <c r="J35" i="43"/>
  <c r="F24" i="6"/>
  <c r="H66" i="6"/>
  <c r="S14" i="8"/>
  <c r="E77" i="6"/>
  <c r="F14" i="7"/>
  <c r="G16" i="6"/>
  <c r="H15" i="9"/>
  <c r="H73" i="6"/>
  <c r="D14" i="7"/>
  <c r="J15" i="8"/>
  <c r="M47" i="43"/>
  <c r="P25" i="7"/>
  <c r="K12" i="8"/>
  <c r="R12" i="8"/>
  <c r="F16" i="8"/>
  <c r="D51" i="43"/>
  <c r="C74" i="6"/>
  <c r="H15" i="8"/>
  <c r="C35" i="6"/>
  <c r="H17" i="9"/>
  <c r="C13" i="8"/>
  <c r="G39" i="43"/>
  <c r="F39" i="6"/>
  <c r="G14" i="7"/>
  <c r="I24" i="6"/>
  <c r="P14" i="7"/>
  <c r="H40" i="6"/>
  <c r="H35" i="43"/>
  <c r="Q21" i="7"/>
  <c r="F33" i="7"/>
  <c r="F56" i="6"/>
  <c r="J29" i="7"/>
  <c r="C34" i="7"/>
  <c r="C63" i="6"/>
  <c r="B16" i="7"/>
  <c r="M18" i="9"/>
  <c r="I18" i="43"/>
  <c r="N34" i="43"/>
  <c r="I14" i="6"/>
  <c r="L27" i="7"/>
  <c r="Q33" i="43"/>
  <c r="I19" i="6"/>
  <c r="H67" i="6"/>
  <c r="I50" i="6"/>
  <c r="M68" i="6"/>
  <c r="H14" i="43"/>
  <c r="C46" i="6"/>
  <c r="P48" i="43"/>
  <c r="K30" i="43"/>
  <c r="E49" i="6"/>
  <c r="G30" i="6"/>
  <c r="N29" i="7"/>
  <c r="J33" i="6"/>
  <c r="G22" i="7"/>
  <c r="P28" i="7"/>
  <c r="L33" i="6"/>
  <c r="K46" i="43"/>
  <c r="N27" i="7"/>
  <c r="E66" i="6"/>
  <c r="Q34" i="43"/>
  <c r="G27" i="7"/>
  <c r="C23" i="7"/>
  <c r="I30" i="6"/>
  <c r="M26" i="6"/>
  <c r="I13" i="43"/>
  <c r="N34" i="7"/>
  <c r="Q29" i="7"/>
  <c r="M30" i="6"/>
  <c r="P26" i="7"/>
  <c r="C17" i="9"/>
  <c r="F74" i="6"/>
  <c r="H17" i="6"/>
  <c r="L40" i="6"/>
  <c r="L28" i="43"/>
  <c r="T32" i="7"/>
  <c r="L32" i="6"/>
  <c r="G56" i="6"/>
  <c r="N13" i="8"/>
  <c r="E18" i="7"/>
  <c r="D15" i="7"/>
  <c r="C31" i="7"/>
  <c r="J22" i="7"/>
  <c r="L23" i="7"/>
  <c r="I38" i="6"/>
  <c r="P46" i="43"/>
  <c r="M48" i="43"/>
  <c r="L25" i="6"/>
  <c r="L46" i="6"/>
  <c r="L22" i="6"/>
  <c r="J16" i="6"/>
  <c r="H69" i="6"/>
  <c r="I46" i="43"/>
  <c r="E21" i="6"/>
  <c r="S11" i="7"/>
  <c r="F28" i="6"/>
  <c r="G34" i="7"/>
  <c r="S21" i="7"/>
  <c r="Q35" i="43"/>
  <c r="I31" i="6"/>
  <c r="K74" i="6"/>
  <c r="L18" i="43"/>
  <c r="F18" i="7"/>
  <c r="D20" i="6"/>
  <c r="L16" i="8"/>
  <c r="J18" i="6"/>
  <c r="P52" i="43"/>
  <c r="F15" i="7"/>
  <c r="C38" i="6"/>
  <c r="J16" i="8"/>
  <c r="O30" i="43"/>
  <c r="E27" i="7"/>
  <c r="O51" i="43"/>
  <c r="J17" i="7"/>
  <c r="D14" i="6"/>
  <c r="G33" i="43"/>
  <c r="K28" i="43"/>
  <c r="L33" i="43"/>
  <c r="J73" i="6"/>
  <c r="K39" i="43"/>
  <c r="M39" i="6"/>
  <c r="I19" i="7"/>
  <c r="F31" i="7"/>
  <c r="G29" i="43"/>
  <c r="M18" i="6"/>
  <c r="L17" i="8"/>
  <c r="S22" i="7"/>
  <c r="J33" i="43"/>
  <c r="C30" i="7"/>
  <c r="S20" i="7"/>
  <c r="H38" i="43"/>
  <c r="E23" i="43"/>
  <c r="H40" i="43"/>
  <c r="M17" i="6"/>
  <c r="E23" i="7"/>
  <c r="M45" i="6"/>
  <c r="D20" i="7"/>
  <c r="C17" i="8"/>
  <c r="H71" i="6"/>
  <c r="J17" i="6"/>
  <c r="C15" i="9"/>
  <c r="N33" i="7"/>
  <c r="S16" i="7"/>
  <c r="L69" i="6"/>
  <c r="M13" i="9"/>
  <c r="J22" i="6"/>
  <c r="E63" i="6"/>
  <c r="N18" i="9"/>
  <c r="M27" i="7"/>
  <c r="I76" i="6"/>
  <c r="N51" i="43"/>
  <c r="J18" i="43"/>
  <c r="F58" i="6"/>
  <c r="Q32" i="7"/>
  <c r="E15" i="7"/>
  <c r="S17" i="7"/>
  <c r="E30" i="43"/>
  <c r="H47" i="43"/>
  <c r="J21" i="6"/>
  <c r="L18" i="9"/>
  <c r="I23" i="7"/>
  <c r="R18" i="8"/>
  <c r="U11" i="7"/>
  <c r="F14" i="9"/>
  <c r="H25" i="6"/>
  <c r="D13" i="7"/>
  <c r="E30" i="6"/>
  <c r="D33" i="6"/>
  <c r="H12" i="9"/>
  <c r="H16" i="6"/>
  <c r="K60" i="6"/>
  <c r="H46" i="6"/>
  <c r="M21" i="6"/>
  <c r="O14" i="43"/>
  <c r="R25" i="7"/>
  <c r="D50" i="6"/>
  <c r="B29" i="7"/>
  <c r="T19" i="7"/>
  <c r="S33" i="7"/>
  <c r="D47" i="43"/>
  <c r="D18" i="8"/>
  <c r="Q24" i="43"/>
  <c r="J13" i="6"/>
  <c r="J76" i="6"/>
  <c r="L14" i="9"/>
  <c r="K17" i="8"/>
  <c r="L35" i="43"/>
  <c r="K30" i="6"/>
  <c r="K33" i="6"/>
  <c r="N17" i="9"/>
  <c r="H35" i="6"/>
  <c r="C20" i="6"/>
  <c r="N40" i="43"/>
  <c r="E19" i="43"/>
  <c r="J21" i="7"/>
  <c r="E35" i="43"/>
  <c r="D12" i="8"/>
  <c r="K32" i="7"/>
  <c r="D44" i="43"/>
  <c r="N15" i="8"/>
  <c r="J59" i="6"/>
  <c r="M14" i="6"/>
  <c r="I21" i="6"/>
  <c r="C30" i="6"/>
  <c r="K69" i="6"/>
  <c r="R15" i="7"/>
  <c r="G15" i="9"/>
  <c r="D17" i="7"/>
  <c r="M66" i="6"/>
  <c r="I16" i="7"/>
  <c r="K27" i="7"/>
  <c r="H29" i="6"/>
  <c r="E59" i="6"/>
  <c r="N20" i="7"/>
  <c r="M32" i="7"/>
  <c r="M56" i="6"/>
  <c r="M42" i="43"/>
  <c r="I29" i="6"/>
  <c r="F19" i="43"/>
  <c r="G15" i="7"/>
  <c r="I61" i="6"/>
  <c r="Q14" i="7"/>
  <c r="C16" i="9"/>
  <c r="M13" i="8"/>
  <c r="E18" i="9"/>
  <c r="E20" i="43"/>
  <c r="C41" i="6"/>
  <c r="L44" i="43"/>
  <c r="E35" i="6"/>
  <c r="J51" i="43"/>
  <c r="G49" i="6"/>
  <c r="L11" i="7"/>
  <c r="R24" i="7"/>
  <c r="K51" i="6"/>
  <c r="D30" i="7"/>
  <c r="D38" i="6"/>
  <c r="K13" i="43"/>
  <c r="G31" i="7"/>
  <c r="M67" i="6"/>
  <c r="J23" i="6"/>
  <c r="E60" i="6"/>
  <c r="K25" i="6"/>
  <c r="H29" i="43"/>
  <c r="J56" i="6"/>
  <c r="O44" i="43"/>
  <c r="I12" i="8"/>
  <c r="J23" i="43"/>
  <c r="E13" i="43"/>
  <c r="M23" i="6"/>
  <c r="N11" i="7"/>
  <c r="J14" i="43"/>
  <c r="N33" i="43"/>
  <c r="G25" i="43"/>
  <c r="B21" i="7"/>
  <c r="L29" i="7"/>
  <c r="J24" i="7"/>
  <c r="H39" i="43"/>
  <c r="E43" i="43"/>
  <c r="I13" i="8"/>
  <c r="D62" i="6"/>
  <c r="I15" i="6"/>
  <c r="Q20" i="7"/>
  <c r="L40" i="43"/>
  <c r="Q25" i="7"/>
  <c r="C69" i="6"/>
  <c r="E28" i="6"/>
  <c r="D29" i="7"/>
  <c r="T16" i="8"/>
  <c r="F19" i="7"/>
  <c r="M35" i="6"/>
  <c r="E34" i="43"/>
  <c r="D20" i="43"/>
  <c r="J27" i="7"/>
  <c r="Q29" i="43"/>
  <c r="S17" i="8"/>
  <c r="D34" i="6"/>
  <c r="B24" i="7"/>
  <c r="F29" i="7"/>
  <c r="L26" i="6"/>
  <c r="D14" i="43"/>
  <c r="K72" i="6"/>
  <c r="O15" i="8"/>
  <c r="J34" i="6"/>
  <c r="J17" i="8"/>
  <c r="L13" i="43"/>
  <c r="I48" i="43"/>
  <c r="K13" i="7"/>
  <c r="G24" i="7"/>
  <c r="L38" i="6"/>
  <c r="J66" i="6"/>
  <c r="K32" i="6"/>
  <c r="G26" i="6"/>
  <c r="C22" i="7"/>
  <c r="M50" i="43"/>
  <c r="K73" i="6"/>
  <c r="Q16" i="8"/>
  <c r="J20" i="7"/>
  <c r="D51" i="6"/>
  <c r="J34" i="43"/>
  <c r="B13" i="7"/>
  <c r="L20" i="6"/>
  <c r="H25" i="43"/>
  <c r="K43" i="43"/>
  <c r="M34" i="7"/>
  <c r="K13" i="9"/>
  <c r="D69" i="6"/>
  <c r="U17" i="7"/>
  <c r="P19" i="7"/>
  <c r="L76" i="6"/>
  <c r="G17" i="6"/>
  <c r="G32" i="6"/>
  <c r="C15" i="7"/>
  <c r="I34" i="43"/>
  <c r="T16" i="7"/>
  <c r="N28" i="7"/>
  <c r="L45" i="6"/>
  <c r="J11" i="7"/>
  <c r="D18" i="7"/>
  <c r="Q13" i="43"/>
  <c r="H15" i="43"/>
  <c r="N21" i="7"/>
  <c r="C15" i="6"/>
  <c r="D15" i="6"/>
  <c r="E41" i="6"/>
  <c r="C28" i="6"/>
  <c r="E40" i="6"/>
  <c r="J45" i="6"/>
  <c r="G40" i="43"/>
  <c r="D14" i="9"/>
  <c r="M23" i="43"/>
  <c r="K12" i="9"/>
  <c r="G18" i="9"/>
  <c r="P35" i="43"/>
  <c r="G71" i="6"/>
  <c r="E21" i="7"/>
  <c r="L15" i="8"/>
  <c r="P13" i="43"/>
  <c r="F31" i="6"/>
  <c r="G18" i="8"/>
  <c r="R27" i="7"/>
  <c r="L21" i="7"/>
  <c r="B31" i="7"/>
  <c r="O16" i="8"/>
  <c r="J20" i="6"/>
  <c r="E20" i="7"/>
  <c r="C56" i="6"/>
  <c r="M20" i="6"/>
  <c r="I23" i="6"/>
  <c r="M17" i="8"/>
  <c r="N25" i="7"/>
  <c r="F17" i="6"/>
  <c r="M16" i="8"/>
  <c r="G20" i="43"/>
  <c r="K14" i="6"/>
  <c r="L58" i="6"/>
  <c r="T11" i="7"/>
  <c r="H56" i="6"/>
  <c r="J51" i="6"/>
  <c r="M12" i="8"/>
  <c r="D22" i="6"/>
  <c r="G34" i="6"/>
  <c r="J29" i="6"/>
  <c r="U32" i="7"/>
  <c r="U22" i="7"/>
  <c r="D40" i="6"/>
  <c r="O48" i="43"/>
  <c r="E51" i="43"/>
  <c r="P21" i="7"/>
  <c r="M11" i="7"/>
  <c r="L72" i="6"/>
  <c r="M24" i="43"/>
  <c r="H14" i="9"/>
  <c r="C29" i="6"/>
  <c r="J19" i="43"/>
  <c r="F34" i="6"/>
  <c r="J29" i="43"/>
  <c r="C26" i="6"/>
  <c r="I25" i="6"/>
  <c r="J30" i="7"/>
  <c r="H14" i="8"/>
  <c r="C13" i="6"/>
  <c r="E33" i="6"/>
  <c r="C32" i="6"/>
  <c r="J58" i="6"/>
  <c r="H16" i="8"/>
  <c r="M19" i="43"/>
  <c r="L18" i="8"/>
  <c r="I33" i="43"/>
  <c r="C16" i="6"/>
  <c r="K13" i="8"/>
  <c r="H33" i="43"/>
  <c r="R15" i="8"/>
  <c r="L23" i="6"/>
  <c r="G19" i="7"/>
  <c r="F15" i="9"/>
  <c r="K29" i="43"/>
  <c r="F14" i="8"/>
  <c r="K38" i="43"/>
  <c r="D33" i="43"/>
  <c r="F27" i="6"/>
  <c r="I15" i="9"/>
  <c r="F27" i="7"/>
  <c r="L21" i="6"/>
  <c r="D40" i="43"/>
  <c r="T18" i="8"/>
  <c r="F15" i="43"/>
  <c r="L42" i="43"/>
  <c r="M12" i="6"/>
  <c r="I30" i="7"/>
  <c r="P15" i="7"/>
  <c r="O25" i="43"/>
  <c r="D38" i="43"/>
  <c r="I74" i="6"/>
  <c r="E12" i="9"/>
  <c r="U15" i="7"/>
  <c r="S26" i="7"/>
  <c r="I33" i="6"/>
  <c r="K24" i="7"/>
  <c r="D58" i="6"/>
  <c r="N24" i="7"/>
  <c r="M25" i="6"/>
  <c r="K15" i="9"/>
  <c r="L34" i="43"/>
  <c r="I60" i="6"/>
  <c r="L30" i="6"/>
  <c r="O17" i="8"/>
  <c r="I63" i="6"/>
  <c r="L13" i="7"/>
  <c r="E14" i="6"/>
  <c r="D17" i="9"/>
  <c r="G44" i="6"/>
  <c r="P29" i="43"/>
  <c r="N48" i="43"/>
  <c r="J40" i="6"/>
  <c r="D16" i="6"/>
  <c r="U24" i="7"/>
  <c r="S25" i="7"/>
  <c r="E17" i="9"/>
  <c r="F18" i="8"/>
  <c r="B17" i="7"/>
  <c r="M33" i="6"/>
  <c r="P24" i="7"/>
  <c r="H70" i="6"/>
  <c r="Q14" i="8"/>
  <c r="P34" i="43"/>
  <c r="H44" i="6"/>
  <c r="L52" i="43"/>
  <c r="K78" i="6"/>
  <c r="J43" i="43"/>
  <c r="M31" i="7"/>
  <c r="M41" i="6"/>
  <c r="C14" i="9"/>
  <c r="G23" i="43"/>
  <c r="R31" i="7"/>
  <c r="H15" i="6"/>
  <c r="D22" i="7"/>
  <c r="O23" i="43"/>
  <c r="K31" i="7"/>
  <c r="F13" i="8"/>
  <c r="K16" i="9"/>
  <c r="H68" i="6"/>
  <c r="L12" i="8"/>
  <c r="E57" i="6"/>
  <c r="P43" i="43"/>
  <c r="F17" i="9"/>
  <c r="D25" i="43"/>
  <c r="O13" i="8"/>
  <c r="H78" i="6"/>
  <c r="G35" i="6"/>
  <c r="I23" i="43"/>
  <c r="C20" i="7"/>
  <c r="K21" i="7"/>
  <c r="B28" i="7"/>
  <c r="J15" i="9"/>
  <c r="L30" i="43"/>
  <c r="K22" i="6"/>
  <c r="F30" i="43"/>
  <c r="M18" i="8"/>
  <c r="G13" i="43"/>
  <c r="L71" i="6"/>
  <c r="N14" i="9"/>
  <c r="P16" i="8"/>
  <c r="L38" i="43"/>
  <c r="N23" i="7"/>
  <c r="L28" i="6"/>
  <c r="H58" i="6"/>
  <c r="B27" i="7"/>
  <c r="K14" i="8"/>
  <c r="L16" i="6"/>
  <c r="F32" i="7"/>
  <c r="D42" i="43"/>
  <c r="K14" i="9"/>
  <c r="D41" i="6"/>
  <c r="R22" i="7"/>
  <c r="G41" i="6"/>
  <c r="I20" i="43"/>
  <c r="G61" i="6"/>
  <c r="M30" i="7"/>
  <c r="I18" i="6"/>
  <c r="D46" i="6"/>
  <c r="H32" i="6"/>
  <c r="O39" i="43"/>
  <c r="G20" i="6"/>
  <c r="F30" i="6"/>
  <c r="G16" i="8"/>
  <c r="N19" i="7"/>
  <c r="M40" i="43"/>
  <c r="E29" i="6"/>
  <c r="D29" i="6"/>
  <c r="D14" i="8"/>
  <c r="I17" i="9"/>
  <c r="R14" i="7"/>
  <c r="Q17" i="8"/>
  <c r="L14" i="43"/>
  <c r="N17" i="7"/>
  <c r="Q31" i="7"/>
  <c r="G13" i="6"/>
  <c r="C50" i="6"/>
  <c r="G50" i="43"/>
  <c r="F16" i="7"/>
  <c r="R28" i="7"/>
  <c r="S13" i="7"/>
  <c r="H46" i="43"/>
  <c r="L46" i="43"/>
  <c r="S18" i="7"/>
  <c r="I44" i="43"/>
  <c r="N31" i="7"/>
  <c r="F20" i="7"/>
  <c r="G44" i="43"/>
  <c r="J24" i="6"/>
  <c r="P18" i="7"/>
  <c r="L60" i="6"/>
  <c r="M15" i="9"/>
  <c r="D24" i="6"/>
  <c r="G11" i="7"/>
  <c r="J61" i="6"/>
  <c r="J74" i="6"/>
  <c r="L13" i="9"/>
  <c r="M34" i="43"/>
  <c r="D18" i="6"/>
  <c r="E11" i="7"/>
  <c r="F13" i="43"/>
  <c r="I35" i="43"/>
  <c r="E61" i="6"/>
  <c r="P24" i="43"/>
  <c r="M63" i="6"/>
  <c r="M17" i="9"/>
  <c r="L19" i="6"/>
  <c r="E16" i="7"/>
  <c r="H57" i="6"/>
  <c r="M31" i="6"/>
  <c r="G62" i="6"/>
  <c r="P38" i="43"/>
  <c r="Q19" i="43"/>
  <c r="I71" i="6"/>
  <c r="J31" i="6"/>
  <c r="K17" i="9"/>
  <c r="F29" i="6"/>
  <c r="L35" i="6"/>
  <c r="D39" i="43"/>
  <c r="G38" i="43"/>
  <c r="F23" i="7"/>
  <c r="K18" i="6"/>
  <c r="P27" i="7"/>
  <c r="M12" i="9"/>
  <c r="D71" i="6"/>
  <c r="M16" i="9"/>
  <c r="R30" i="7"/>
  <c r="D26" i="6"/>
  <c r="D33" i="7"/>
  <c r="M51" i="43"/>
  <c r="H52" i="43"/>
  <c r="T13" i="8"/>
  <c r="M61" i="6"/>
  <c r="J38" i="6"/>
  <c r="Q30" i="43"/>
  <c r="I59" i="6"/>
  <c r="Q12" i="8"/>
  <c r="E72" i="6"/>
  <c r="I18" i="9"/>
  <c r="S15" i="7"/>
  <c r="M30" i="43"/>
  <c r="H21" i="6"/>
  <c r="C28" i="7"/>
  <c r="J12" i="8"/>
  <c r="H33" i="6"/>
  <c r="Q27" i="7"/>
  <c r="K12" i="6"/>
  <c r="I18" i="7"/>
  <c r="G23" i="7"/>
  <c r="E12" i="8"/>
  <c r="M73" i="6"/>
  <c r="G16" i="7"/>
  <c r="B25" i="7"/>
  <c r="R19" i="7"/>
  <c r="M51" i="6"/>
  <c r="D28" i="6"/>
  <c r="J13" i="7"/>
  <c r="M28" i="7"/>
  <c r="J39" i="6"/>
  <c r="N12" i="8"/>
  <c r="I11" i="7"/>
  <c r="G52" i="43"/>
  <c r="E71" i="6"/>
  <c r="F57" i="6"/>
  <c r="N52" i="43"/>
  <c r="C33" i="7"/>
  <c r="K77" i="6"/>
  <c r="R29" i="7"/>
  <c r="C13" i="7"/>
  <c r="M49" i="6"/>
  <c r="G51" i="6"/>
  <c r="R34" i="7"/>
  <c r="O46" i="43"/>
  <c r="L61" i="6"/>
  <c r="F16" i="6"/>
  <c r="O38" i="43"/>
  <c r="D19" i="7"/>
  <c r="D63" i="6"/>
  <c r="E16" i="8"/>
  <c r="K76" i="6"/>
  <c r="C29" i="7"/>
  <c r="K22" i="7"/>
  <c r="L26" i="7"/>
  <c r="C70" i="6"/>
  <c r="L19" i="7"/>
  <c r="R11" i="7"/>
  <c r="M27" i="6"/>
  <c r="U31" i="7"/>
  <c r="G73" i="6"/>
  <c r="D43" i="43"/>
  <c r="E14" i="8"/>
  <c r="M19" i="6"/>
  <c r="G58" i="6"/>
  <c r="H49" i="6"/>
  <c r="M32" i="6"/>
  <c r="I14" i="8"/>
  <c r="D28" i="7"/>
  <c r="M77" i="6"/>
  <c r="E56" i="6"/>
  <c r="D50" i="43"/>
  <c r="L43" i="43"/>
  <c r="E70" i="6"/>
  <c r="L19" i="43"/>
  <c r="I13" i="7"/>
  <c r="J57" i="6"/>
  <c r="D44" i="6"/>
  <c r="E27" i="6"/>
  <c r="K14" i="7"/>
  <c r="B11" i="7"/>
  <c r="I24" i="7"/>
  <c r="M17" i="7"/>
  <c r="E48" i="43"/>
  <c r="J14" i="7"/>
  <c r="E26" i="6"/>
  <c r="J77" i="6"/>
  <c r="L62" i="6"/>
  <c r="K44" i="43"/>
  <c r="H48" i="43"/>
  <c r="J75" i="6"/>
  <c r="N13" i="9"/>
  <c r="B26" i="7"/>
  <c r="F28" i="43"/>
  <c r="M22" i="6"/>
  <c r="D57" i="6"/>
  <c r="C27" i="6"/>
  <c r="T24" i="7"/>
  <c r="G12" i="6"/>
  <c r="J78" i="6"/>
  <c r="G46" i="43"/>
  <c r="H60" i="6"/>
  <c r="I27" i="6"/>
  <c r="M14" i="7"/>
  <c r="M21" i="7"/>
  <c r="E50" i="6"/>
  <c r="N18" i="43"/>
  <c r="E34" i="7"/>
  <c r="E75" i="6"/>
  <c r="P30" i="7"/>
  <c r="E39" i="6"/>
  <c r="P12" i="8"/>
  <c r="J12" i="6"/>
  <c r="S19" i="7"/>
  <c r="I38" i="43"/>
  <c r="L15" i="7"/>
  <c r="F34" i="7"/>
  <c r="Q13" i="7"/>
  <c r="H13" i="8"/>
  <c r="E67" i="6"/>
  <c r="G50" i="6"/>
  <c r="E74" i="6"/>
  <c r="H62" i="6"/>
  <c r="D15" i="8"/>
  <c r="S28" i="7"/>
  <c r="T30" i="7"/>
  <c r="K71" i="6"/>
  <c r="G28" i="7"/>
  <c r="Q18" i="7"/>
  <c r="I28" i="43"/>
  <c r="I22" i="6"/>
  <c r="K17" i="6"/>
  <c r="K33" i="43"/>
  <c r="O52" i="43"/>
  <c r="D25" i="6"/>
  <c r="J26" i="7"/>
  <c r="B33" i="7"/>
  <c r="G42" i="43"/>
  <c r="P22" i="7"/>
  <c r="J15" i="7"/>
  <c r="F21" i="6"/>
  <c r="M34" i="6"/>
  <c r="J35" i="6"/>
  <c r="N14" i="43"/>
  <c r="I73" i="6"/>
  <c r="U25" i="7"/>
  <c r="M25" i="43"/>
  <c r="I20" i="7"/>
  <c r="I13" i="9"/>
  <c r="I31" i="7"/>
  <c r="K18" i="43"/>
  <c r="E25" i="7"/>
  <c r="I27" i="7"/>
  <c r="L16" i="7"/>
  <c r="P13" i="8"/>
  <c r="F23" i="6"/>
  <c r="G21" i="6"/>
  <c r="G29" i="6"/>
  <c r="M29" i="6"/>
  <c r="C27" i="7"/>
  <c r="L73" i="6"/>
  <c r="Q51" i="43"/>
  <c r="G18" i="43"/>
  <c r="J14" i="6"/>
  <c r="J60" i="6"/>
  <c r="I67" i="6"/>
  <c r="C40" i="6"/>
  <c r="H30" i="6"/>
  <c r="O29" i="43"/>
  <c r="E20" i="6"/>
  <c r="E76" i="6"/>
  <c r="O13" i="43"/>
  <c r="J52" i="43"/>
  <c r="M69" i="6"/>
  <c r="I15" i="8"/>
  <c r="D46" i="43"/>
  <c r="G76" i="6"/>
  <c r="D13" i="6"/>
  <c r="L57" i="6"/>
  <c r="J18" i="8"/>
  <c r="F13" i="7"/>
  <c r="J18" i="7"/>
  <c r="K28" i="7"/>
  <c r="E52" i="43"/>
  <c r="I39" i="43"/>
  <c r="M59" i="6"/>
  <c r="L30" i="7"/>
  <c r="K57" i="6"/>
  <c r="Q19" i="7"/>
  <c r="G70" i="6"/>
  <c r="N14" i="8"/>
  <c r="I47" i="43"/>
  <c r="M15" i="6"/>
  <c r="Q42" i="43"/>
  <c r="J44" i="43"/>
  <c r="C17" i="6"/>
  <c r="P25" i="43"/>
  <c r="J48" i="43"/>
  <c r="C60" i="6"/>
  <c r="L59" i="6"/>
  <c r="F15" i="6"/>
  <c r="N32" i="7"/>
  <c r="G28" i="6"/>
  <c r="I35" i="6"/>
  <c r="G35" i="43"/>
  <c r="G20" i="7"/>
  <c r="G77" i="6"/>
  <c r="C62" i="6"/>
  <c r="M57" i="6"/>
  <c r="N29" i="43"/>
  <c r="K26" i="6"/>
  <c r="N15" i="7"/>
  <c r="M25" i="7"/>
  <c r="D68" i="6"/>
  <c r="D24" i="43"/>
  <c r="K66" i="6"/>
  <c r="G16" i="9"/>
  <c r="P31" i="7"/>
  <c r="M26" i="7"/>
  <c r="D26" i="7"/>
  <c r="P17" i="8"/>
  <c r="C25" i="7"/>
  <c r="F17" i="8"/>
  <c r="M44" i="43"/>
  <c r="E29" i="43"/>
  <c r="D72" i="6"/>
  <c r="J15" i="6"/>
  <c r="J63" i="6"/>
  <c r="D39" i="6"/>
  <c r="G25" i="7"/>
  <c r="E23" i="6"/>
  <c r="M16" i="7"/>
  <c r="G23" i="6"/>
  <c r="R17" i="7"/>
  <c r="D13" i="9"/>
  <c r="J50" i="43"/>
  <c r="C23" i="6"/>
  <c r="T22" i="7"/>
  <c r="H24" i="43"/>
  <c r="E13" i="7"/>
  <c r="E17" i="7"/>
  <c r="F19" i="6"/>
  <c r="R23" i="7"/>
  <c r="S31" i="7"/>
  <c r="H77" i="6"/>
  <c r="I14" i="7"/>
  <c r="F21" i="7"/>
  <c r="Q34" i="7"/>
  <c r="L15" i="43"/>
  <c r="F33" i="6"/>
  <c r="J17" i="9"/>
  <c r="K20" i="43"/>
  <c r="C26" i="7"/>
  <c r="F29" i="43"/>
  <c r="L51" i="6"/>
  <c r="L70" i="6"/>
  <c r="J62" i="6"/>
  <c r="S23" i="7"/>
  <c r="K50" i="43"/>
  <c r="I17" i="6"/>
  <c r="G22" i="6"/>
  <c r="K49" i="6"/>
  <c r="H72" i="6"/>
  <c r="Q30" i="7"/>
  <c r="J70" i="6"/>
  <c r="G29" i="7"/>
  <c r="F76" i="6"/>
  <c r="F49" i="6"/>
  <c r="Q44" i="43"/>
  <c r="L48" i="43"/>
  <c r="C17" i="7"/>
  <c r="H41" i="6"/>
  <c r="D73" i="6"/>
  <c r="O14" i="8"/>
  <c r="D45" i="6"/>
  <c r="E24" i="6"/>
  <c r="G78" i="6"/>
  <c r="F14" i="43"/>
  <c r="K35" i="43"/>
  <c r="O24" i="43"/>
  <c r="N50" i="43"/>
  <c r="K62" i="6"/>
  <c r="K20" i="6"/>
  <c r="I18" i="8"/>
  <c r="K19" i="43"/>
  <c r="E18" i="8"/>
  <c r="P51" i="43"/>
  <c r="K15" i="8"/>
  <c r="C19" i="6"/>
  <c r="E78" i="6"/>
  <c r="J14" i="8"/>
  <c r="N35" i="43"/>
  <c r="K25" i="7"/>
  <c r="D35" i="6"/>
  <c r="C24" i="7"/>
  <c r="M76" i="6"/>
  <c r="C16" i="7"/>
  <c r="G13" i="9"/>
  <c r="N38" i="43"/>
  <c r="I51" i="6"/>
  <c r="H24" i="6"/>
  <c r="E14" i="7"/>
  <c r="C34" i="6"/>
  <c r="I16" i="6"/>
  <c r="K75" i="6"/>
  <c r="B22" i="7"/>
  <c r="L12" i="6"/>
  <c r="K34" i="7"/>
  <c r="I49" i="6"/>
  <c r="E29" i="7"/>
  <c r="G43" i="43"/>
  <c r="J27" i="6"/>
  <c r="I15" i="7"/>
  <c r="C14" i="6"/>
  <c r="H18" i="43"/>
  <c r="U26" i="7"/>
  <c r="H19" i="43"/>
  <c r="J49" i="6"/>
  <c r="N16" i="8"/>
  <c r="C73" i="6"/>
  <c r="H38" i="6"/>
  <c r="I29" i="7"/>
  <c r="T17" i="7"/>
  <c r="K67" i="6"/>
  <c r="C18" i="9"/>
  <c r="Q28" i="43"/>
  <c r="N13" i="43"/>
  <c r="K56" i="6"/>
  <c r="H31" i="6"/>
  <c r="F18" i="6"/>
  <c r="E22" i="7"/>
  <c r="P20" i="7"/>
  <c r="B19" i="7"/>
  <c r="E38" i="43"/>
  <c r="N18" i="7"/>
  <c r="T31" i="7"/>
  <c r="C72" i="6"/>
  <c r="I68" i="6"/>
  <c r="P15" i="8"/>
  <c r="Q23" i="7"/>
  <c r="I32" i="6"/>
  <c r="S16" i="8"/>
  <c r="G24" i="43"/>
  <c r="F38" i="6"/>
  <c r="U13" i="7"/>
  <c r="D27" i="6"/>
  <c r="M19" i="7"/>
  <c r="K42" i="43"/>
  <c r="G21" i="7"/>
  <c r="P30" i="43"/>
  <c r="I52" i="43"/>
  <c r="L12" i="9"/>
  <c r="Q18" i="43"/>
  <c r="K23" i="6"/>
  <c r="N16" i="7"/>
  <c r="T12" i="8"/>
  <c r="F22" i="7"/>
  <c r="G63" i="6"/>
  <c r="L39" i="6"/>
  <c r="O12" i="8"/>
  <c r="N18" i="8"/>
  <c r="J19" i="6"/>
  <c r="R26" i="7"/>
  <c r="F20" i="6"/>
  <c r="J28" i="6"/>
  <c r="O18" i="43"/>
  <c r="E12" i="6"/>
  <c r="J26" i="6"/>
  <c r="C71" i="6"/>
  <c r="D24" i="7"/>
  <c r="U28" i="7"/>
  <c r="F60" i="6"/>
  <c r="Q40" i="43"/>
  <c r="M72" i="6"/>
  <c r="E22" i="6"/>
  <c r="E33" i="7"/>
  <c r="M52" i="43"/>
  <c r="I44" i="6"/>
  <c r="F61" i="6"/>
  <c r="E32" i="6"/>
  <c r="K18" i="8"/>
  <c r="C12" i="9"/>
  <c r="Q50" i="43"/>
  <c r="U14" i="7"/>
  <c r="K23" i="7"/>
  <c r="N26" i="7"/>
  <c r="C12" i="6"/>
  <c r="O43" i="43"/>
  <c r="D16" i="9"/>
  <c r="I21" i="7"/>
  <c r="E51" i="6"/>
  <c r="J67" i="6"/>
  <c r="K41" i="6"/>
  <c r="H50" i="6"/>
  <c r="P23" i="43"/>
  <c r="P33" i="43"/>
  <c r="E14" i="43"/>
  <c r="C68" i="6"/>
  <c r="I17" i="7"/>
  <c r="L33" i="7"/>
  <c r="K35" i="6"/>
  <c r="M28" i="43"/>
  <c r="M74" i="6"/>
  <c r="I28" i="7"/>
  <c r="J46" i="6"/>
  <c r="I13" i="6"/>
  <c r="H18" i="8"/>
  <c r="J46" i="43"/>
  <c r="C32" i="7"/>
  <c r="Q17" i="7"/>
  <c r="M78" i="6"/>
  <c r="O15" i="43"/>
  <c r="F28" i="7"/>
  <c r="E47" i="43"/>
  <c r="H51" i="6"/>
  <c r="K46" i="6"/>
  <c r="S12" i="8"/>
  <c r="H23" i="6"/>
  <c r="I50" i="43"/>
  <c r="T34" i="7"/>
  <c r="B32" i="7"/>
  <c r="K21" i="6"/>
  <c r="O33" i="43"/>
  <c r="G14" i="8"/>
  <c r="I51" i="43"/>
  <c r="I16" i="9"/>
  <c r="Q22" i="7"/>
  <c r="M43" i="43"/>
  <c r="C31" i="6"/>
  <c r="B15" i="7"/>
  <c r="Q13" i="8"/>
  <c r="L25" i="7"/>
  <c r="D59" i="6"/>
  <c r="K61" i="6"/>
  <c r="C11" i="7"/>
  <c r="E31" i="6"/>
  <c r="L50" i="6"/>
  <c r="P14" i="43"/>
  <c r="F40" i="6"/>
  <c r="L68" i="6"/>
  <c r="M33" i="43"/>
  <c r="J20" i="43"/>
  <c r="E26" i="7"/>
  <c r="E25" i="6"/>
  <c r="I15" i="43"/>
  <c r="I66" i="6"/>
  <c r="P40" i="43"/>
  <c r="K51" i="43"/>
  <c r="F75" i="6"/>
  <c r="U29" i="7"/>
  <c r="G14" i="9"/>
  <c r="H76" i="6"/>
  <c r="P13" i="7"/>
  <c r="I34" i="7"/>
  <c r="L63" i="6"/>
  <c r="P18" i="43"/>
  <c r="R13" i="8"/>
  <c r="E46" i="6"/>
  <c r="M15" i="43"/>
  <c r="J42" i="43"/>
  <c r="E25" i="43"/>
  <c r="R17" i="8"/>
  <c r="C59" i="6"/>
  <c r="D78" i="6"/>
  <c r="L15" i="6"/>
  <c r="E24" i="43"/>
  <c r="R18" i="7"/>
  <c r="R24" i="43" l="1"/>
  <c r="R23" i="43"/>
  <c r="S23" i="43"/>
  <c r="S24" i="43"/>
  <c r="S28" i="43"/>
  <c r="S20" i="43"/>
  <c r="S18" i="43"/>
  <c r="S25" i="43"/>
  <c r="R14" i="43"/>
  <c r="S29" i="43"/>
  <c r="S14" i="43"/>
  <c r="R18" i="43"/>
  <c r="R19" i="43"/>
  <c r="S19" i="43"/>
  <c r="R25" i="43"/>
  <c r="R20" i="43"/>
  <c r="R30" i="43"/>
  <c r="R15" i="43"/>
  <c r="R29" i="43"/>
  <c r="S30" i="43"/>
  <c r="R28" i="43"/>
  <c r="S15" i="43"/>
</calcChain>
</file>

<file path=xl/sharedStrings.xml><?xml version="1.0" encoding="utf-8"?>
<sst xmlns="http://schemas.openxmlformats.org/spreadsheetml/2006/main" count="10634" uniqueCount="418">
  <si>
    <t>Coverage: England</t>
  </si>
  <si>
    <t>Reading</t>
  </si>
  <si>
    <t>Writing</t>
  </si>
  <si>
    <t>Speaking and Listening</t>
  </si>
  <si>
    <t>Mathematics</t>
  </si>
  <si>
    <t>Science</t>
  </si>
  <si>
    <t>All pupils</t>
  </si>
  <si>
    <t>Boys</t>
  </si>
  <si>
    <t>Girls</t>
  </si>
  <si>
    <t>Ethnicity</t>
  </si>
  <si>
    <t>White</t>
  </si>
  <si>
    <t>Mixed</t>
  </si>
  <si>
    <t>Asian</t>
  </si>
  <si>
    <t>Black</t>
  </si>
  <si>
    <t>Chinese</t>
  </si>
  <si>
    <t>First Language</t>
  </si>
  <si>
    <t>Free School Meals (FSM)</t>
  </si>
  <si>
    <t>FSM</t>
  </si>
  <si>
    <t>All other pupils</t>
  </si>
  <si>
    <t>Special Educational Needs (SEN)</t>
  </si>
  <si>
    <t>No identified SEN</t>
  </si>
  <si>
    <t>All SEN pupils</t>
  </si>
  <si>
    <t>SEN without a statement</t>
  </si>
  <si>
    <t>School Action</t>
  </si>
  <si>
    <t>School Action +</t>
  </si>
  <si>
    <t>SEN with a statement</t>
  </si>
  <si>
    <t>. = Not applicable.</t>
  </si>
  <si>
    <t>x = Figures not shown in order to protect confidentiality. See the section on confidentiality in the text for information on data suppression.</t>
  </si>
  <si>
    <t>Level 2 or above</t>
  </si>
  <si>
    <t>All</t>
  </si>
  <si>
    <t>Level 3 or above</t>
  </si>
  <si>
    <t>Absent</t>
  </si>
  <si>
    <t>Disapplied</t>
  </si>
  <si>
    <t>Working towards Level 1</t>
  </si>
  <si>
    <t>2C</t>
  </si>
  <si>
    <t>2A</t>
  </si>
  <si>
    <t>Scientific enquiry</t>
  </si>
  <si>
    <t>Life processes and living things</t>
  </si>
  <si>
    <t>Materials and their properties</t>
  </si>
  <si>
    <t>Physical processes</t>
  </si>
  <si>
    <r>
      <t>2B</t>
    </r>
    <r>
      <rPr>
        <b/>
        <vertAlign val="superscript"/>
        <sz val="8"/>
        <rFont val="Arial"/>
        <family val="2"/>
      </rPr>
      <t>2</t>
    </r>
  </si>
  <si>
    <r>
      <t>Total</t>
    </r>
    <r>
      <rPr>
        <b/>
        <vertAlign val="superscript"/>
        <sz val="8"/>
        <rFont val="Arial"/>
        <family val="2"/>
      </rPr>
      <t>3</t>
    </r>
  </si>
  <si>
    <r>
      <t>Science</t>
    </r>
    <r>
      <rPr>
        <b/>
        <vertAlign val="superscript"/>
        <sz val="8"/>
        <rFont val="Arial"/>
        <family val="2"/>
      </rPr>
      <t>4</t>
    </r>
  </si>
  <si>
    <t>Please select criteria below:</t>
  </si>
  <si>
    <t>Subject:</t>
  </si>
  <si>
    <t>Gender:</t>
  </si>
  <si>
    <t>Year:</t>
  </si>
  <si>
    <t>Percentage of pupils achieving:</t>
  </si>
  <si>
    <t xml:space="preserve">   Irish</t>
  </si>
  <si>
    <t xml:space="preserve">   Gypsy / Roma</t>
  </si>
  <si>
    <t xml:space="preserve">   Indian</t>
  </si>
  <si>
    <t xml:space="preserve">   Pakistani</t>
  </si>
  <si>
    <t xml:space="preserve">   Bangladeshi</t>
  </si>
  <si>
    <t>Any Other Ethnic Group</t>
  </si>
  <si>
    <t>Disadvantaged Pupils</t>
  </si>
  <si>
    <t>SEN Provision</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</si>
  <si>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</si>
  <si>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</si>
  <si>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</si>
  <si>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</si>
  <si>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</si>
  <si>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</si>
  <si>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</si>
  <si>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</si>
  <si>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</si>
  <si>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</si>
  <si>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</si>
  <si>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</si>
  <si>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4.  Includes pupils for whom ethnicity or first language was not obtained, refused or could not be determined.</t>
  </si>
  <si>
    <t>5.  Includes 'Not known but believed to be English'.</t>
  </si>
  <si>
    <t>6.  Includes 'Not known but believed to be other than English'.</t>
  </si>
  <si>
    <t>Percentages have been rounded to nearest whole number, so may not sum to 100.</t>
  </si>
  <si>
    <t>Pupils known to be eligible for free school meals</t>
  </si>
  <si>
    <t>Total</t>
  </si>
  <si>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</si>
  <si>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</si>
  <si>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</si>
  <si>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</si>
  <si>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</si>
  <si>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</si>
  <si>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</si>
  <si>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</si>
  <si>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</si>
  <si>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</si>
  <si>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</si>
  <si>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</si>
  <si>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</si>
  <si>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</si>
  <si>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</si>
  <si>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</si>
  <si>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t>5.  Includes pupils for whom ethnicity was not obtained, refused or could not be determined.</t>
  </si>
  <si>
    <t xml:space="preserve">1.  Includes pupils who achieved Level 2 (including Levels 2A, 2B or 2C), Level 3 or Level 4. Level 2 is the expected level of achievement for pupils at the end of Key Stage 1. </t>
  </si>
  <si>
    <t xml:space="preserve">5.  Includes pupils for whom SEN provision could not be determined. </t>
  </si>
  <si>
    <t xml:space="preserve">3.  Includes pupils for whom ethnicity was not obtained, refused or could not be determined. </t>
  </si>
  <si>
    <t>5.  Includes pupils for whom SEN provision could not be determined.</t>
  </si>
  <si>
    <r>
      <t>Number of eligible pupils</t>
    </r>
    <r>
      <rPr>
        <b/>
        <vertAlign val="superscript"/>
        <sz val="8"/>
        <rFont val="Arial"/>
        <family val="2"/>
      </rPr>
      <t>3</t>
    </r>
  </si>
  <si>
    <r>
      <t>English</t>
    </r>
    <r>
      <rPr>
        <vertAlign val="superscript"/>
        <sz val="8"/>
        <rFont val="Arial"/>
        <family val="2"/>
      </rPr>
      <t>5</t>
    </r>
  </si>
  <si>
    <r>
      <t>Disadvantaged children</t>
    </r>
    <r>
      <rPr>
        <b/>
        <vertAlign val="superscript"/>
        <sz val="8"/>
        <rFont val="Arial"/>
        <family val="2"/>
      </rPr>
      <t>8</t>
    </r>
  </si>
  <si>
    <r>
      <t>SEN Primary Need</t>
    </r>
    <r>
      <rPr>
        <b/>
        <vertAlign val="superscript"/>
        <sz val="8"/>
        <rFont val="Arial"/>
        <family val="2"/>
      </rPr>
      <t>10</t>
    </r>
  </si>
  <si>
    <r>
      <t>All other pupils</t>
    </r>
    <r>
      <rPr>
        <b/>
        <vertAlign val="superscript"/>
        <sz val="8"/>
        <rFont val="Arial"/>
        <family val="2"/>
      </rPr>
      <t>3</t>
    </r>
  </si>
  <si>
    <r>
      <t>Number of eligible pupils</t>
    </r>
    <r>
      <rPr>
        <vertAlign val="superscript"/>
        <sz val="8"/>
        <rFont val="Arial"/>
        <family val="2"/>
      </rPr>
      <t>4</t>
    </r>
  </si>
  <si>
    <r>
      <t>Percentage achieving level 2 or above</t>
    </r>
    <r>
      <rPr>
        <vertAlign val="superscript"/>
        <sz val="8"/>
        <rFont val="Arial"/>
        <family val="2"/>
      </rPr>
      <t>1</t>
    </r>
  </si>
  <si>
    <r>
      <t>All pupils</t>
    </r>
    <r>
      <rPr>
        <b/>
        <vertAlign val="superscript"/>
        <sz val="8"/>
        <rFont val="Arial"/>
        <family val="2"/>
      </rPr>
      <t>5</t>
    </r>
  </si>
  <si>
    <r>
      <t>All pupils</t>
    </r>
    <r>
      <rPr>
        <b/>
        <vertAlign val="superscript"/>
        <sz val="8"/>
        <rFont val="Arial"/>
        <family val="2"/>
      </rPr>
      <t>3</t>
    </r>
  </si>
  <si>
    <t>Index of tables</t>
  </si>
  <si>
    <t>National tables</t>
  </si>
  <si>
    <t>National tables by pupil characteristics</t>
  </si>
  <si>
    <t>Statistics</t>
  </si>
  <si>
    <t xml:space="preserve"> </t>
  </si>
  <si>
    <t>BSPK2PL</t>
  </si>
  <si>
    <t>BREAD2PL</t>
  </si>
  <si>
    <t>BWRIT2PL</t>
  </si>
  <si>
    <t>BMATH2PL</t>
  </si>
  <si>
    <t>BSCI2PL</t>
  </si>
  <si>
    <t>GSPK2PL</t>
  </si>
  <si>
    <t>GREAD2PL</t>
  </si>
  <si>
    <t>GWRIT2PL</t>
  </si>
  <si>
    <t>GMATH2PL</t>
  </si>
  <si>
    <t>GSCI2PL</t>
  </si>
  <si>
    <t>SPK2PL</t>
  </si>
  <si>
    <t>READ2PL</t>
  </si>
  <si>
    <t>WRIT2PL</t>
  </si>
  <si>
    <t>MATH2PL</t>
  </si>
  <si>
    <t>SCI2PL</t>
  </si>
  <si>
    <t>BSPKTOT</t>
  </si>
  <si>
    <t>BREADTOT</t>
  </si>
  <si>
    <t>BWRITTOT</t>
  </si>
  <si>
    <t>BMATHTOT</t>
  </si>
  <si>
    <t>BSCITOT</t>
  </si>
  <si>
    <t>GSPKTOT</t>
  </si>
  <si>
    <t>GREADTOT</t>
  </si>
  <si>
    <t>GWRITTOT</t>
  </si>
  <si>
    <t>GMATHTOT</t>
  </si>
  <si>
    <t>GSCITOT</t>
  </si>
  <si>
    <t>SPKTOT</t>
  </si>
  <si>
    <t>READTOT</t>
  </si>
  <si>
    <t>WRITTOT</t>
  </si>
  <si>
    <t>MATHTOT</t>
  </si>
  <si>
    <t>SCITOT</t>
  </si>
  <si>
    <t>N</t>
  </si>
  <si>
    <t>Valid</t>
  </si>
  <si>
    <t>Missing</t>
  </si>
  <si>
    <t>Sum</t>
  </si>
  <si>
    <t>BREA2BPL</t>
  </si>
  <si>
    <t>BWRI2BPL</t>
  </si>
  <si>
    <t>BMAT2BPL</t>
  </si>
  <si>
    <t>GREA2BPL</t>
  </si>
  <si>
    <t>GWRI2BPL</t>
  </si>
  <si>
    <t>GMAT2BPL</t>
  </si>
  <si>
    <t>READ2BPL</t>
  </si>
  <si>
    <t>WRIT2BPL</t>
  </si>
  <si>
    <t>MATH2BPL</t>
  </si>
  <si>
    <t>BREAD3PL</t>
  </si>
  <si>
    <t>BWRIT3PL</t>
  </si>
  <si>
    <t>BMATH3PL</t>
  </si>
  <si>
    <t>BSCI3PL</t>
  </si>
  <si>
    <t>GREAD3PL</t>
  </si>
  <si>
    <t>GWRIT3PL</t>
  </si>
  <si>
    <t>GMATH3PL</t>
  </si>
  <si>
    <t>GSCI3PL</t>
  </si>
  <si>
    <t>READ3PL</t>
  </si>
  <si>
    <t>WRIT3PL</t>
  </si>
  <si>
    <t>MATH3PL</t>
  </si>
  <si>
    <t>SCI3PL</t>
  </si>
  <si>
    <t>BSPK3PL</t>
  </si>
  <si>
    <t>GSPK3PL</t>
  </si>
  <si>
    <t>SPK3PL</t>
  </si>
  <si>
    <t>GENDER</t>
  </si>
  <si>
    <t>M</t>
  </si>
  <si>
    <t>F</t>
  </si>
  <si>
    <t>spkpts</t>
  </si>
  <si>
    <t>readpts</t>
  </si>
  <si>
    <t>writepts</t>
  </si>
  <si>
    <t>matpts</t>
  </si>
  <si>
    <t>scipts</t>
  </si>
  <si>
    <t>RWMSPTS</t>
  </si>
  <si>
    <t>RWMPTS</t>
  </si>
  <si>
    <t>spkdenom</t>
  </si>
  <si>
    <t>readdenom</t>
  </si>
  <si>
    <t>writedenom</t>
  </si>
  <si>
    <t>matdenom</t>
  </si>
  <si>
    <t>scidenom</t>
  </si>
  <si>
    <t>RWMSPTSDEN</t>
  </si>
  <si>
    <t>RWMPTSDEN</t>
  </si>
  <si>
    <t>Table 11</t>
  </si>
  <si>
    <t>Numbers</t>
  </si>
  <si>
    <t>Percentages</t>
  </si>
  <si>
    <t>Table 10</t>
  </si>
  <si>
    <t>Table 12</t>
  </si>
  <si>
    <t>Table 13</t>
  </si>
  <si>
    <t xml:space="preserve">   Of which:</t>
  </si>
  <si>
    <t>Table 14</t>
  </si>
  <si>
    <t>Highest statutory pupil age greater than 11</t>
  </si>
  <si>
    <t>Highest statutory pupil age of 7</t>
  </si>
  <si>
    <t>Highest statutory pupil age between 8 and 11</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</si>
  <si>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</si>
  <si>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KS1_VALWRI</t>
  </si>
  <si>
    <t>KS1_VALMAT</t>
  </si>
  <si>
    <t>KS1_VALSCI</t>
  </si>
  <si>
    <t>KS1_READING</t>
  </si>
  <si>
    <t>KS1_LEVXREAD</t>
  </si>
  <si>
    <t>KS1_WRITING</t>
  </si>
  <si>
    <t>KS1_LEVXWRIT</t>
  </si>
  <si>
    <t>KS1_MATHS</t>
  </si>
  <si>
    <t>KS1_LEVXMAT</t>
  </si>
  <si>
    <t>KS1_SCIENCE</t>
  </si>
  <si>
    <t>KS1_LEVXSCI</t>
  </si>
  <si>
    <t>1</t>
  </si>
  <si>
    <t>2B</t>
  </si>
  <si>
    <t>3</t>
  </si>
  <si>
    <t>4</t>
  </si>
  <si>
    <t>A</t>
  </si>
  <si>
    <t>D</t>
  </si>
  <si>
    <t>W</t>
  </si>
  <si>
    <t>2</t>
  </si>
  <si>
    <t>LEVXSCI</t>
  </si>
  <si>
    <t>U</t>
  </si>
  <si>
    <t>Count</t>
  </si>
  <si>
    <t>ETHNICGROUP_SPR10</t>
  </si>
  <si>
    <t>x</t>
  </si>
  <si>
    <t>Unclassified4</t>
  </si>
  <si>
    <t>EAL</t>
  </si>
  <si>
    <t>English5</t>
  </si>
  <si>
    <t>Other than English6</t>
  </si>
  <si>
    <t>fsm</t>
  </si>
  <si>
    <t>All Other Pupils7</t>
  </si>
  <si>
    <t>SEN</t>
  </si>
  <si>
    <t>Unclassified9</t>
  </si>
  <si>
    <t>PRIMARYNEED</t>
  </si>
  <si>
    <t>Unclassified8</t>
  </si>
  <si>
    <t>.</t>
  </si>
  <si>
    <t>Subtotal</t>
  </si>
  <si>
    <t>Non-FSM</t>
  </si>
  <si>
    <t>Table1_SEN_2010</t>
  </si>
  <si>
    <t>Table1_SENPRI_2010</t>
  </si>
  <si>
    <t>Table1_ALLSEN_2010</t>
  </si>
  <si>
    <t>Table1_ETHG_2009</t>
  </si>
  <si>
    <t>Table1_PRIMARY_2009</t>
  </si>
  <si>
    <t>Table1_ALLSEN2_</t>
  </si>
  <si>
    <t>ETHG_MAJ</t>
  </si>
  <si>
    <t>Other</t>
  </si>
  <si>
    <t>Traveller Of Irish Heritage</t>
  </si>
  <si>
    <t>1_FSM</t>
  </si>
  <si>
    <t>2_Allother</t>
  </si>
  <si>
    <t>Table2_2010</t>
  </si>
  <si>
    <t>KS1_VALREA</t>
  </si>
  <si>
    <t>KS1_GENDER</t>
  </si>
  <si>
    <t>%</t>
  </si>
  <si>
    <t>All pupils5</t>
  </si>
  <si>
    <t>3_Non-FSM &amp; Unclassified</t>
  </si>
  <si>
    <r>
      <t>All pupils</t>
    </r>
    <r>
      <rPr>
        <vertAlign val="superscript"/>
        <sz val="10"/>
        <rFont val="Arial"/>
        <family val="2"/>
      </rPr>
      <t>5</t>
    </r>
  </si>
  <si>
    <t>3_Not Eligible for FSM and Unclassfied combined</t>
  </si>
  <si>
    <t>KS1_VALWRIT</t>
  </si>
  <si>
    <t>ALL SEN pupils</t>
  </si>
  <si>
    <t>2_Non-FSM</t>
  </si>
  <si>
    <r>
      <t>ALL Pupils</t>
    </r>
    <r>
      <rPr>
        <vertAlign val="superscript"/>
        <sz val="10"/>
        <rFont val="Arial"/>
        <family val="2"/>
      </rPr>
      <t>5</t>
    </r>
  </si>
  <si>
    <t xml:space="preserve">7.  Includes pupils not eligible for free school meals and for whom free school meal eligibility was unclassified or could not be determined. </t>
  </si>
  <si>
    <t>Level 2b or above</t>
  </si>
  <si>
    <t>Below level 2</t>
  </si>
  <si>
    <t xml:space="preserve">Number of eligible pupils </t>
  </si>
  <si>
    <t xml:space="preserve">    Sponsored academies (mainstream)</t>
  </si>
  <si>
    <t xml:space="preserve">    Converter academies (mainstream)</t>
  </si>
  <si>
    <t xml:space="preserve">    Free schools (mainstream)</t>
  </si>
  <si>
    <t>All state-funded schools (including special schools and academies)</t>
  </si>
  <si>
    <t>Numbers /Percentages:</t>
  </si>
  <si>
    <t xml:space="preserve">Percentage of pupils at level 2 or above </t>
  </si>
  <si>
    <t xml:space="preserve">Percentage of pupils at level 3 or above </t>
  </si>
  <si>
    <t>1.  Absent and disapplied are not reported in science main level but are reported as unable. Science (main level) is not disaggregated into levels 2A, 2B or 2C, but recorded as level 2 in science.</t>
  </si>
  <si>
    <t xml:space="preserve">1.  Includes pupils who achieved level 2 (including levels 2A, 2B or 2C), level 3 or level 4. Level 2 is the expected level of achievement for pupils at the end of key stage 1. </t>
  </si>
  <si>
    <t>Academies and free schools (mainstream)</t>
  </si>
  <si>
    <t xml:space="preserve">   white British</t>
  </si>
  <si>
    <t xml:space="preserve">   traveller of Irish heritage</t>
  </si>
  <si>
    <t xml:space="preserve">   any other white background</t>
  </si>
  <si>
    <t xml:space="preserve">   white and black Caribbean</t>
  </si>
  <si>
    <t xml:space="preserve">   white and black African</t>
  </si>
  <si>
    <t xml:space="preserve">   white and Asian</t>
  </si>
  <si>
    <t xml:space="preserve">   any other mixed background</t>
  </si>
  <si>
    <t xml:space="preserve">   any other Asian background</t>
  </si>
  <si>
    <t xml:space="preserve">   black Caribbean</t>
  </si>
  <si>
    <t xml:space="preserve">   black African</t>
  </si>
  <si>
    <t xml:space="preserve">   any other black background</t>
  </si>
  <si>
    <r>
      <t>unclassified</t>
    </r>
    <r>
      <rPr>
        <vertAlign val="superscript"/>
        <sz val="8"/>
        <rFont val="Arial"/>
        <family val="2"/>
      </rPr>
      <t>4</t>
    </r>
  </si>
  <si>
    <r>
      <t>other than English</t>
    </r>
    <r>
      <rPr>
        <vertAlign val="superscript"/>
        <sz val="8"/>
        <rFont val="Arial"/>
        <family val="2"/>
      </rPr>
      <t>6</t>
    </r>
  </si>
  <si>
    <r>
      <t>all other pupils</t>
    </r>
    <r>
      <rPr>
        <vertAlign val="superscript"/>
        <sz val="8"/>
        <rFont val="Arial"/>
        <family val="2"/>
      </rPr>
      <t>7</t>
    </r>
  </si>
  <si>
    <t>disadvantaged pupils</t>
  </si>
  <si>
    <t>all other pupils</t>
  </si>
  <si>
    <t>school action</t>
  </si>
  <si>
    <t>school action +</t>
  </si>
  <si>
    <r>
      <t>unclassified</t>
    </r>
    <r>
      <rPr>
        <vertAlign val="superscript"/>
        <sz val="8"/>
        <rFont val="Arial"/>
        <family val="2"/>
      </rPr>
      <t>9</t>
    </r>
  </si>
  <si>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</si>
  <si>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</si>
  <si>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</si>
  <si>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</si>
  <si>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</si>
  <si>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</si>
  <si>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</si>
  <si>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</si>
  <si>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</si>
  <si>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</si>
  <si>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</si>
  <si>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</si>
  <si>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 xml:space="preserve">   school action</t>
  </si>
  <si>
    <t xml:space="preserve">   school action +</t>
  </si>
  <si>
    <r>
      <t>School type: All schools</t>
    </r>
    <r>
      <rPr>
        <b/>
        <vertAlign val="superscript"/>
        <sz val="10"/>
        <rFont val="Arial"/>
        <family val="2"/>
      </rPr>
      <t>1</t>
    </r>
  </si>
  <si>
    <t>any other ethnic group</t>
  </si>
  <si>
    <t xml:space="preserve">   any other ethnic group</t>
  </si>
  <si>
    <r>
      <t>All Schools</t>
    </r>
    <r>
      <rPr>
        <b/>
        <u/>
        <vertAlign val="superscript"/>
        <sz val="8"/>
        <rFont val="Arial"/>
        <family val="2"/>
      </rPr>
      <t>1</t>
    </r>
  </si>
  <si>
    <t>Table9_Gender_12</t>
  </si>
  <si>
    <t>Gender</t>
  </si>
  <si>
    <r>
      <t>English</t>
    </r>
    <r>
      <rPr>
        <vertAlign val="superscript"/>
        <sz val="8"/>
        <rFont val="Arial"/>
        <family val="2"/>
      </rPr>
      <t>3</t>
    </r>
  </si>
  <si>
    <r>
      <t>Other than English</t>
    </r>
    <r>
      <rPr>
        <vertAlign val="superscript"/>
        <sz val="8"/>
        <rFont val="Arial"/>
        <family val="2"/>
      </rPr>
      <t>4</t>
    </r>
  </si>
  <si>
    <r>
      <t>Unclassified</t>
    </r>
    <r>
      <rPr>
        <vertAlign val="superscript"/>
        <sz val="8"/>
        <rFont val="Arial"/>
        <family val="2"/>
      </rPr>
      <t>5</t>
    </r>
  </si>
  <si>
    <r>
      <t>All Other Pupils</t>
    </r>
    <r>
      <rPr>
        <vertAlign val="superscript"/>
        <sz val="8"/>
        <rFont val="Arial"/>
        <family val="2"/>
      </rPr>
      <t>6</t>
    </r>
  </si>
  <si>
    <r>
      <t>Disadvantaged children</t>
    </r>
    <r>
      <rPr>
        <b/>
        <vertAlign val="superscript"/>
        <sz val="8"/>
        <rFont val="Arial"/>
        <family val="2"/>
      </rPr>
      <t>7</t>
    </r>
  </si>
  <si>
    <r>
      <t>Unclassified</t>
    </r>
    <r>
      <rPr>
        <vertAlign val="superscript"/>
        <sz val="8"/>
        <rFont val="Arial"/>
        <family val="2"/>
      </rPr>
      <t>8</t>
    </r>
  </si>
  <si>
    <t>3.  Includes 'Not known but believed to be English'.</t>
  </si>
  <si>
    <t>4.  Includes 'Not known but believed to be other than English'.</t>
  </si>
  <si>
    <t>5.  Includes pupils for whom first language was not obtained, refused or could not be determined.</t>
  </si>
  <si>
    <t>6.  Includes pupils not eligible for free school meals and for whom free school meal eligibility was unclassified or could not be determined.</t>
  </si>
  <si>
    <t>Table 9</t>
  </si>
  <si>
    <t>Table2_2012</t>
  </si>
  <si>
    <t>Number of schools</t>
  </si>
  <si>
    <t>3.  Includes pupils not eligible for free school meals and for whom free school meal eligibility was unclassified or could not be determined.</t>
  </si>
  <si>
    <t xml:space="preserve">3.  Includes pupils not eligible for free school meals and for whom free school meal eligibility was unclassified or could not be determined. </t>
  </si>
  <si>
    <t>1.  Includes all schools with pupils eligible for assessment at key stage 1.  Participation by independent schools is voluntary, therefore only includes results from those independent schools which chose to make a return and which met the statutory standards for assessment and moderation.</t>
  </si>
  <si>
    <t>Table 9: Summary showing the percentage of pupils achieving level 2 or above in key stage 1 teacher assessments by pupil characteristics</t>
  </si>
  <si>
    <r>
      <t>State-funded schools (including academies)</t>
    </r>
    <r>
      <rPr>
        <b/>
        <u/>
        <vertAlign val="superscript"/>
        <sz val="8"/>
        <rFont val="Arial"/>
        <family val="2"/>
      </rPr>
      <t>2</t>
    </r>
  </si>
  <si>
    <t>2.  Characteristic breakdowns are sourced from the school census and are only available for state funded schools (including academies).</t>
  </si>
  <si>
    <t>NATIONAL CURRICULUM ASSESSMENTS AT KEY STAGE 1 IN ENGLAND 2014 (PROVISIONAL)</t>
  </si>
  <si>
    <t>Years: 2014 (Provisional)</t>
  </si>
  <si>
    <t>-</t>
  </si>
  <si>
    <t>Year: 2014 (provisional)</t>
  </si>
  <si>
    <t>2.  Includes all schools with pupils eligible for assessment at key stage 1.  Participation by independent schools is voluntary, therefore only includes results from those independent schools which chose to make a return and which met the statutory standards for assessment and moderation.</t>
  </si>
  <si>
    <t>1.  Figures for 2010 - 2013 are based on final data, 2014 figures are based on provisional data.</t>
  </si>
  <si>
    <t xml:space="preserve">3.  Point scores for combinations of subjects are calculated by summing all points for all subjects to give the numerator and dividing by the number of pupil subjects (that are not disregarded). </t>
  </si>
  <si>
    <r>
      <t>Reading, writing, mathematics
and science</t>
    </r>
    <r>
      <rPr>
        <b/>
        <vertAlign val="superscript"/>
        <sz val="8"/>
        <rFont val="Arial"/>
        <family val="2"/>
      </rPr>
      <t>3</t>
    </r>
  </si>
  <si>
    <t>2.  Figures for 2010 - 2013 are based on final data, 2014 figures are based on provisional data.</t>
  </si>
  <si>
    <t>School type: State funded schools</t>
  </si>
  <si>
    <t>Table 10: Percentage of pupils achieving level 2 or above, level 2B or above, and level 3 or above in key stage 1 teacher assessments in each subject by gender</t>
  </si>
  <si>
    <t>Table 12: Numbers and percentages of pupils achieving each level in key stage 1 teacher assessments by subject and gender</t>
  </si>
  <si>
    <t>Table 13: Average point score by gender</t>
  </si>
  <si>
    <r>
      <t>Table 15: Percentage of pupils achieving each level</t>
    </r>
    <r>
      <rPr>
        <b/>
        <vertAlign val="superscript"/>
        <sz val="10"/>
        <rFont val="Arial"/>
        <family val="2"/>
      </rPr>
      <t>1</t>
    </r>
    <r>
      <rPr>
        <b/>
        <sz val="10"/>
        <rFont val="Arial"/>
        <family val="2"/>
      </rPr>
      <t xml:space="preserve"> in key stage 1 teacher assessments by pupil characteristics</t>
    </r>
  </si>
  <si>
    <r>
      <t>Table 16a: Percentage of pupils achieving level 2 or above</t>
    </r>
    <r>
      <rPr>
        <b/>
        <vertAlign val="superscript"/>
        <sz val="10"/>
        <rFont val="Arial"/>
        <family val="2"/>
      </rPr>
      <t>1</t>
    </r>
    <r>
      <rPr>
        <b/>
        <sz val="10"/>
        <rFont val="Arial"/>
        <family val="2"/>
      </rPr>
      <t xml:space="preserve"> in key stage 1 teacher assessments by ethnicity, free school meal eligibility and gender</t>
    </r>
  </si>
  <si>
    <r>
      <t>Table 16b: Percentage of pupils achieving level 2 or above</t>
    </r>
    <r>
      <rPr>
        <b/>
        <vertAlign val="superscript"/>
        <sz val="10"/>
        <rFont val="Arial"/>
        <family val="2"/>
      </rPr>
      <t>1</t>
    </r>
    <r>
      <rPr>
        <b/>
        <sz val="10"/>
        <rFont val="Arial"/>
        <family val="2"/>
      </rPr>
      <t xml:space="preserve"> in key stage 1 teacher assessments by SEN provision, free school meal eligibility and gender</t>
    </r>
  </si>
  <si>
    <r>
      <t>Table 16c: Percentage of pupils achieving level 2 or above</t>
    </r>
    <r>
      <rPr>
        <b/>
        <vertAlign val="superscript"/>
        <sz val="10"/>
        <rFont val="Arial"/>
        <family val="2"/>
      </rPr>
      <t>1</t>
    </r>
    <r>
      <rPr>
        <b/>
        <sz val="10"/>
        <rFont val="Arial"/>
        <family val="2"/>
      </rPr>
      <t xml:space="preserve"> in key stage 1 teacher assessments by SEN provision, ethnicity and gender</t>
    </r>
  </si>
  <si>
    <t>Table 15</t>
  </si>
  <si>
    <t>Table 16a</t>
  </si>
  <si>
    <t>Table 16b</t>
  </si>
  <si>
    <t>Table 16c</t>
  </si>
  <si>
    <r>
      <t>Reading, writing and mathematics</t>
    </r>
    <r>
      <rPr>
        <b/>
        <vertAlign val="superscript"/>
        <sz val="8"/>
        <rFont val="Arial"/>
        <family val="2"/>
      </rPr>
      <t>3</t>
    </r>
  </si>
  <si>
    <r>
      <t>School type: All schools</t>
    </r>
    <r>
      <rPr>
        <vertAlign val="superscript"/>
        <sz val="10"/>
        <rFont val="Arial"/>
        <family val="2"/>
      </rPr>
      <t>2</t>
    </r>
  </si>
  <si>
    <r>
      <t>School type: All schools</t>
    </r>
    <r>
      <rPr>
        <vertAlign val="superscript"/>
        <sz val="10"/>
        <rFont val="Arial"/>
        <family val="2"/>
      </rPr>
      <t>1</t>
    </r>
  </si>
  <si>
    <t>Please note, table 12 and tables 15-16c contain drop down menus.</t>
  </si>
  <si>
    <t>..= Not available.</t>
  </si>
  <si>
    <t>.. = Not available.</t>
  </si>
  <si>
    <t>Summary showing the percentage of pupils achieving level 2 or above in key stage 1 teacher assessments by pupil characteristics, 2014</t>
  </si>
  <si>
    <t>Numbers and percentages of pupils achieving each level in key stage 1 teacher assessments by subject and gender, 2014</t>
  </si>
  <si>
    <t>KS1 reading levels by phonics prior attainment, 2014</t>
  </si>
  <si>
    <t>Percentage of pupils achieving level 2 or above, level 2B or above, and level 3 or above in key stage 1 teacher assessments in each subject by gender, 2010 - 2014</t>
  </si>
  <si>
    <t>Average point score by gender, 2010 - 2014</t>
  </si>
  <si>
    <t>Percentage of pupils achieving each level in key stage 1 teacher assessments by pupil characteristics, 2010 - 2014</t>
  </si>
  <si>
    <t>Percentage of pupils achieving level 2 or above in key stage 1 teacher assessments by ethnicity, free school meal eligibility and gender, 2010 - 2014</t>
  </si>
  <si>
    <t>Percentage of pupils achieving level 2 or above in key stage 1 teacher assessments by SEN provision, free school meal eligibility and gender, 2010 - 2014</t>
  </si>
  <si>
    <t>Percentage of pupils achieving level 2 or above in key stage 1 teacher assessments by SEN provision, ethnicity and gender, 2010 - 2014</t>
  </si>
  <si>
    <t>1.  Where schools have changed type or phase during the academic year, they are shown as at the start of the school year in September.</t>
  </si>
  <si>
    <r>
      <t>Table 11: Percentage of pupils achieving level 2 or above, level 2B or above, and level 3 or above in key stage 1 teacher assessments by school type</t>
    </r>
    <r>
      <rPr>
        <b/>
        <sz val="10"/>
        <rFont val="Arial"/>
        <family val="2"/>
      </rPr>
      <t xml:space="preserve"> and phase</t>
    </r>
    <r>
      <rPr>
        <b/>
        <vertAlign val="superscript"/>
        <sz val="10"/>
        <rFont val="Arial"/>
        <family val="2"/>
      </rPr>
      <t>1</t>
    </r>
  </si>
  <si>
    <t>School type</t>
  </si>
  <si>
    <t>School phase (mainstream schools only)</t>
  </si>
  <si>
    <t>Local authority maintained mainstream schools</t>
  </si>
  <si>
    <t>All state-funded mainstream schools (including academies)</t>
  </si>
  <si>
    <t>State-funded special schools</t>
  </si>
  <si>
    <t>All state-funded schools, hospital schools and pupil referral units</t>
  </si>
  <si>
    <t>Percentage of pupils at level 2B or above</t>
  </si>
  <si>
    <r>
      <t>Level 2B</t>
    </r>
    <r>
      <rPr>
        <b/>
        <sz val="8"/>
        <rFont val="Arial"/>
        <family val="2"/>
      </rPr>
      <t xml:space="preserve"> or above</t>
    </r>
  </si>
  <si>
    <r>
      <t>All schools</t>
    </r>
    <r>
      <rPr>
        <b/>
        <vertAlign val="superscript"/>
        <sz val="8"/>
        <rFont val="Arial"/>
        <family val="2"/>
      </rPr>
      <t>2</t>
    </r>
  </si>
  <si>
    <t>3.  Absent and disapplied are not reported in science main level but are reported as U (unable). These are shown in the disapplied column for the purposes of this table.</t>
  </si>
  <si>
    <r>
      <t>Total</t>
    </r>
    <r>
      <rPr>
        <b/>
        <vertAlign val="superscript"/>
        <sz val="8"/>
        <rFont val="Arial"/>
        <family val="2"/>
      </rPr>
      <t>2</t>
    </r>
  </si>
  <si>
    <r>
      <t>Science</t>
    </r>
    <r>
      <rPr>
        <b/>
        <vertAlign val="superscript"/>
        <sz val="8"/>
        <rFont val="Arial"/>
        <family val="2"/>
      </rPr>
      <t>3</t>
    </r>
  </si>
  <si>
    <r>
      <t>Years: 2010 to 2014</t>
    </r>
    <r>
      <rPr>
        <vertAlign val="superscript"/>
        <sz val="10"/>
        <rFont val="Arial"/>
        <family val="2"/>
      </rPr>
      <t>1</t>
    </r>
  </si>
  <si>
    <t>Reached phonics standard by the end of year 1</t>
  </si>
  <si>
    <t>Reached phonics standard by the end of year 2 but not by the end of year 1</t>
  </si>
  <si>
    <t>School type: State-funded schools</t>
  </si>
  <si>
    <r>
      <t xml:space="preserve">Years: 2010 to 2014 </t>
    </r>
    <r>
      <rPr>
        <vertAlign val="superscript"/>
        <sz val="10"/>
        <rFont val="Arial"/>
        <family val="2"/>
      </rPr>
      <t>1</t>
    </r>
  </si>
  <si>
    <r>
      <t>Years 2010 to 2014</t>
    </r>
    <r>
      <rPr>
        <vertAlign val="superscript"/>
        <sz val="10"/>
        <rFont val="Arial"/>
        <family val="2"/>
      </rPr>
      <t>2</t>
    </r>
  </si>
  <si>
    <t>9.  Includes pupils at school action plus and those pupils with a statement of SEN. It does not include pupils at school action.</t>
  </si>
  <si>
    <r>
      <t>All SEN primary need pupils</t>
    </r>
    <r>
      <rPr>
        <b/>
        <vertAlign val="superscript"/>
        <sz val="8"/>
        <rFont val="Arial"/>
        <family val="2"/>
      </rPr>
      <t>9</t>
    </r>
  </si>
  <si>
    <t>All SEN primary need pupils9</t>
  </si>
  <si>
    <t>Percentage of pupils achieving level 2 or above, level 2B or above, and level 3 or above in key stage 1 teacher assessments by school type and school phase, 2014</t>
  </si>
  <si>
    <t>Percentage of pupils achieving</t>
  </si>
  <si>
    <t>Number of eligible pupils</t>
  </si>
  <si>
    <r>
      <t>Not reached phonics standard by the end of year 2</t>
    </r>
    <r>
      <rPr>
        <b/>
        <vertAlign val="superscript"/>
        <sz val="8"/>
        <rFont val="Arial"/>
        <family val="2"/>
      </rPr>
      <t>1</t>
    </r>
  </si>
  <si>
    <t>1.  Includes those who did not reach the phonics standard or did not take the tests in year 1 in 2012/13 and retook the check but did not reach the standard in Y2 in 2013/14</t>
  </si>
  <si>
    <t>Table 14: Key stage 1 reading level by phonics prior attainment</t>
  </si>
  <si>
    <t>Source: National Pupil Database</t>
  </si>
  <si>
    <t xml:space="preserve">This is a working sheet which supports the published tables but is not part of the main publication.  Please contact the SFR author for advice before using any figures from here </t>
  </si>
  <si>
    <t>black Caribbean</t>
  </si>
  <si>
    <t>black African</t>
  </si>
  <si>
    <t xml:space="preserve">This is a working sheet which supports the published tables but is not part of the main publication.  Please contact the SFR author for advice before using these figures </t>
  </si>
  <si>
    <t>Source: National pupil database</t>
  </si>
  <si>
    <t>8.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</si>
  <si>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8</t>
    </r>
  </si>
  <si>
    <r>
      <t>Coverage: England</t>
    </r>
    <r>
      <rPr>
        <vertAlign val="superscript"/>
        <sz val="10"/>
        <rFont val="Arial"/>
        <family val="2"/>
      </rPr>
      <t>3</t>
    </r>
  </si>
  <si>
    <t>3.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</si>
  <si>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3</t>
    </r>
    <r>
      <rPr>
        <sz val="10"/>
        <rFont val="Arial"/>
        <family val="2"/>
      </rPr>
      <t>, All schools</t>
    </r>
    <r>
      <rPr>
        <vertAlign val="superscript"/>
        <sz val="10"/>
        <rFont val="Arial"/>
        <family val="2"/>
      </rPr>
      <t>2</t>
    </r>
  </si>
  <si>
    <t>4.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</si>
  <si>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4</t>
    </r>
  </si>
  <si>
    <t>2.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</si>
  <si>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2</t>
    </r>
  </si>
  <si>
    <t>10.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</si>
  <si>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10</t>
    </r>
  </si>
  <si>
    <t>6.  Key stage 1 data for Stockton-on-Tees was not available in time to be included in this publication. The omission of this data is expected to have a negligible impact on the national figures.</t>
  </si>
  <si>
    <r>
      <t>Coverage: England</t>
    </r>
    <r>
      <rPr>
        <vertAlign val="superscript"/>
        <sz val="10"/>
        <rFont val="Arial"/>
        <family val="2"/>
      </rPr>
      <t>6</t>
    </r>
  </si>
  <si>
    <t>2.  Total includes pupils achieving levels 1, 2 (including levels 2C, 2B and 2A), 3, 4, those who were working towards level 1, who were disapplied from the national curriculum, who were significantly absent so that no TA could be made on that pupil, who had maladministration or who were unable to access the assessment (relevant to science only). Pupils with missing, or invalid results are not included in the calculations.</t>
  </si>
  <si>
    <t xml:space="preserve">3.  Includes pupils achieving levels 1, 2 (including levels 2C, 2B and 2A), 3, 4, those who were working towards level 1, who were disapplied from the national curriculum, who were significantly absent so that no TA could be made on that pupil, who had maladministration or who were unable to access the assessment (relevant to science only). Pupils with missing, or invalid results are not included in the calculations. </t>
  </si>
  <si>
    <t>4.  Includes pupils achieving levels 1, 2 (including levels 2C, 2B and 2A), 3, 4, those who were working towards level 1, who were disapplied from the national curriculum, who were significantly absent so that no TA could be made on that pupil, who had maladministration or who were unable to access the assessment (relevant to science only). Pupils with missing, or invalid results are not included in the calculations.</t>
  </si>
  <si>
    <t>DfE SFR 34/2014</t>
  </si>
  <si>
    <t>7.  Includes pupils known to be eligible for FSM prior to the assessment in any spring, autumn, summer, alternative provision or pupil referral unit census going back to year 1 (i.e. not including nursery or reception) or are looked after children. The attainment breakdowns for disadvantaged pupils were added in December 2014.</t>
  </si>
  <si>
    <t>8.  Includes pupils known to be eligible for FSM prior to the assessment in any spring, autumn, summer, alternative provision or pupil referral unit census going back to year 1 (i.e. not including nursery or reception) or are looked after children. Attainment breakdowns for disadvantaged pupils in 2014 were added in December 2014, the all pupils number differs slightly to that for other breakdowns due to some minor revisions to data in the North East.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</si>
</sst>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0.0"/>
    <numFmt numFmtId="165" formatCode="0.0"/>
    <numFmt numFmtId="166" formatCode="###0"/>
  </numFmts>
  <fonts count="65">
    <font>
      <sz val="10"/>
      <name val="Arial"/>
    </font>
    <font>
      <sz val="11"/>
      <color theme="1"/>
      <name val="Calibri"/>
      <family val="2"/>
      <scheme val="minor"/>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Courier"/>
      <family val="3"/>
    </font>
    <font>
      <sz val="10"/>
      <name val="Helv"/>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sz val="10"/>
      <name val="Arial"/>
      <family val="2"/>
    </font>
    <font>
      <sz val="8"/>
      <name val="Arial"/>
      <family val="2"/>
    </font>
    <font>
      <b/>
      <sz val="8"/>
      <name val="Arial"/>
      <family val="2"/>
    </font>
    <font>
      <b/>
      <u/>
      <vertAlign val="superscript"/>
      <sz val="8"/>
      <name val="Arial"/>
      <family val="2"/>
    </font>
    <font>
      <b/>
      <u/>
      <sz val="8"/>
      <name val="Arial"/>
      <family val="2"/>
    </font>
    <font>
      <sz val="8"/>
      <color indexed="14"/>
      <name val="Arial"/>
      <family val="2"/>
    </font>
    <font>
      <vertAlign val="superscript"/>
      <sz val="8"/>
      <name val="Arial"/>
      <family val="2"/>
    </font>
    <font>
      <i/>
      <sz val="8"/>
      <name val="Arial"/>
      <family val="2"/>
    </font>
    <font>
      <b/>
      <vertAlign val="superscript"/>
      <sz val="10"/>
      <name val="Arial"/>
      <family val="2"/>
    </font>
    <font>
      <sz val="8"/>
      <name val="CG Times (WN)"/>
    </font>
    <font>
      <b/>
      <sz val="8"/>
      <name val="CG Times (WN)"/>
    </font>
    <font>
      <b/>
      <vertAlign val="superscript"/>
      <sz val="8"/>
      <name val="Arial"/>
      <family val="2"/>
    </font>
    <font>
      <b/>
      <sz val="8"/>
      <color indexed="9"/>
      <name val="Arial"/>
      <family val="2"/>
    </font>
    <font>
      <sz val="8"/>
      <color indexed="21"/>
      <name val="Arial"/>
      <family val="2"/>
    </font>
    <font>
      <sz val="10"/>
      <color indexed="21"/>
      <name val="Arial"/>
      <family val="2"/>
    </font>
    <font>
      <vertAlign val="superscript"/>
      <sz val="10"/>
      <name val="Arial"/>
      <family val="2"/>
    </font>
    <font>
      <vertAlign val="superscript"/>
      <sz val="8"/>
      <color indexed="21"/>
      <name val="Arial"/>
      <family val="2"/>
    </font>
    <font>
      <b/>
      <sz val="8"/>
      <color indexed="21"/>
      <name val="Arial"/>
      <family val="2"/>
    </font>
    <font>
      <sz val="8"/>
      <color indexed="57"/>
      <name val="Arial"/>
      <family val="2"/>
    </font>
    <font>
      <b/>
      <sz val="8"/>
      <color indexed="57"/>
      <name val="Arial"/>
      <family val="2"/>
    </font>
    <font>
      <vertAlign val="superscript"/>
      <sz val="8"/>
      <color indexed="57"/>
      <name val="Arial"/>
      <family val="2"/>
    </font>
    <font>
      <sz val="8"/>
      <color indexed="9"/>
      <name val="Arial"/>
      <family val="2"/>
    </font>
    <font>
      <u/>
      <sz val="10"/>
      <color indexed="12"/>
      <name val="Arial"/>
      <family val="2"/>
    </font>
    <font>
      <b/>
      <u/>
      <sz val="10"/>
      <name val="Arial"/>
      <family val="2"/>
    </font>
    <font>
      <b/>
      <i/>
      <sz val="10"/>
      <name val="Arial"/>
      <family val="2"/>
    </font>
    <font>
      <sz val="10"/>
      <color indexed="10"/>
      <name val="Arial"/>
      <family val="2"/>
    </font>
    <font>
      <b/>
      <i/>
      <sz val="12"/>
      <color indexed="10"/>
      <name val="Arial"/>
      <family val="2"/>
    </font>
    <font>
      <b/>
      <sz val="12"/>
      <color indexed="10"/>
      <name val="Arial"/>
      <family val="2"/>
    </font>
    <font>
      <b/>
      <sz val="10"/>
      <color indexed="10"/>
      <name val="Arial"/>
      <family val="2"/>
    </font>
    <font>
      <sz val="8"/>
      <color indexed="10"/>
      <name val="Arial"/>
      <family val="2"/>
    </font>
    <font>
      <b/>
      <sz val="10"/>
      <color theme="0"/>
      <name val="Arial"/>
      <family val="2"/>
    </font>
    <font>
      <b/>
      <sz val="8"/>
      <color theme="0"/>
      <name val="Arial"/>
      <family val="2"/>
    </font>
    <font>
      <sz val="8"/>
      <color theme="0"/>
      <name val="Arial"/>
      <family val="2"/>
    </font>
    <font>
      <b/>
      <sz val="10"/>
      <color indexed="14"/>
      <name val="Arial"/>
      <family val="2"/>
    </font>
    <font>
      <sz val="10"/>
      <color indexed="14"/>
      <name val="Arial"/>
      <family val="2"/>
    </font>
    <font>
      <sz val="8"/>
      <color rgb="FFFF00FF"/>
      <name val="Arial"/>
      <family val="2"/>
    </font>
    <font>
      <b/>
      <sz val="10"/>
      <color indexed="9"/>
      <name val="Arial"/>
      <family val="2"/>
    </font>
    <font>
      <sz val="10"/>
      <color indexed="9"/>
      <name val="Arial"/>
      <family val="2"/>
    </font>
    <font>
      <sz val="10"/>
      <color theme="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0" tint="-4.9989318521683403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20"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0" fillId="0" borderId="0"/>
    <xf numFmtId="0" fontId="20" fillId="0" borderId="0"/>
    <xf numFmtId="0" fontId="2" fillId="0" borderId="0"/>
    <xf numFmtId="0" fontId="17" fillId="0" borderId="0"/>
    <xf numFmtId="0" fontId="2" fillId="0" borderId="0"/>
    <xf numFmtId="0" fontId="2" fillId="0" borderId="0"/>
    <xf numFmtId="0" fontId="18" fillId="0" borderId="0"/>
    <xf numFmtId="0" fontId="17" fillId="0" borderId="0"/>
    <xf numFmtId="0" fontId="17" fillId="0" borderId="0"/>
    <xf numFmtId="0" fontId="20" fillId="0" borderId="0"/>
    <xf numFmtId="0" fontId="19" fillId="0" borderId="0"/>
    <xf numFmtId="0" fontId="20"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1" fillId="0" borderId="0"/>
    <xf numFmtId="0" fontId="2" fillId="0" borderId="0"/>
  </cellStyleXfs>
  <cellXfs count="574">
    <xf numFmtId="0" fontId="0" fillId="0" borderId="0" xfId="0"/>
    <xf numFmtId="0" fontId="20" fillId="24" borderId="0" xfId="0" applyFont="1" applyFill="1" applyProtection="1">
      <protection hidden="1"/>
    </xf>
    <xf numFmtId="0" fontId="27" fillId="24" borderId="0" xfId="0" applyFont="1" applyFill="1" applyBorder="1" applyProtection="1">
      <protection hidden="1"/>
    </xf>
    <xf numFmtId="3" fontId="28" fillId="24" borderId="0" xfId="0" applyNumberFormat="1" applyFont="1" applyFill="1" applyBorder="1" applyAlignment="1" applyProtection="1">
      <protection hidden="1"/>
    </xf>
    <xf numFmtId="3" fontId="27" fillId="24" borderId="0" xfId="0" applyNumberFormat="1" applyFont="1" applyFill="1" applyBorder="1" applyProtection="1">
      <protection hidden="1"/>
    </xf>
    <xf numFmtId="1" fontId="27" fillId="24" borderId="0" xfId="0" applyNumberFormat="1" applyFont="1" applyFill="1" applyBorder="1" applyProtection="1">
      <protection hidden="1"/>
    </xf>
    <xf numFmtId="3" fontId="27" fillId="24" borderId="0" xfId="0" applyNumberFormat="1" applyFont="1" applyFill="1" applyBorder="1" applyAlignment="1" applyProtection="1">
      <protection hidden="1"/>
    </xf>
    <xf numFmtId="3" fontId="28" fillId="24" borderId="0" xfId="0" applyNumberFormat="1" applyFont="1" applyFill="1" applyBorder="1" applyProtection="1">
      <protection hidden="1"/>
    </xf>
    <xf numFmtId="0" fontId="28" fillId="24" borderId="0" xfId="0" applyFont="1" applyFill="1" applyBorder="1" applyProtection="1">
      <protection hidden="1"/>
    </xf>
    <xf numFmtId="3" fontId="28" fillId="24" borderId="11" xfId="0" applyNumberFormat="1" applyFont="1" applyFill="1" applyBorder="1" applyProtection="1">
      <protection hidden="1"/>
    </xf>
    <xf numFmtId="3" fontId="27" fillId="24" borderId="0" xfId="0" applyNumberFormat="1" applyFont="1" applyFill="1" applyAlignment="1" applyProtection="1">
      <protection hidden="1"/>
    </xf>
    <xf numFmtId="0" fontId="27" fillId="24" borderId="0" xfId="0" applyFont="1" applyFill="1" applyAlignment="1" applyProtection="1">
      <protection hidden="1"/>
    </xf>
    <xf numFmtId="0" fontId="27" fillId="24" borderId="0" xfId="0" applyFont="1" applyFill="1" applyProtection="1">
      <protection hidden="1"/>
    </xf>
    <xf numFmtId="164" fontId="27" fillId="24" borderId="0" xfId="0" applyNumberFormat="1" applyFont="1" applyFill="1" applyAlignment="1" applyProtection="1">
      <protection hidden="1"/>
    </xf>
    <xf numFmtId="164" fontId="27" fillId="24" borderId="0" xfId="0" applyNumberFormat="1" applyFont="1" applyFill="1" applyProtection="1">
      <protection hidden="1"/>
    </xf>
    <xf numFmtId="0" fontId="31" fillId="24" borderId="0" xfId="0" applyFont="1" applyFill="1" applyProtection="1">
      <protection hidden="1"/>
    </xf>
    <xf numFmtId="0" fontId="39" fillId="24" borderId="0" xfId="0" applyFont="1" applyFill="1" applyProtection="1">
      <protection hidden="1"/>
    </xf>
    <xf numFmtId="0" fontId="40" fillId="24" borderId="0" xfId="0" applyFont="1" applyFill="1" applyProtection="1">
      <protection hidden="1"/>
    </xf>
    <xf numFmtId="3" fontId="20" fillId="24" borderId="0" xfId="0" applyNumberFormat="1" applyFont="1" applyFill="1" applyBorder="1" applyAlignment="1" applyProtection="1">
      <protection hidden="1"/>
    </xf>
    <xf numFmtId="0" fontId="20" fillId="24" borderId="0" xfId="0" applyFont="1" applyFill="1" applyProtection="1">
      <protection locked="0"/>
    </xf>
    <xf numFmtId="0" fontId="27" fillId="24" borderId="0" xfId="0" applyFont="1" applyFill="1" applyProtection="1">
      <protection locked="0"/>
    </xf>
    <xf numFmtId="0" fontId="42" fillId="24" borderId="0" xfId="0" applyFont="1" applyFill="1" applyProtection="1">
      <protection hidden="1"/>
    </xf>
    <xf numFmtId="0" fontId="20" fillId="25" borderId="15" xfId="0" applyFont="1" applyFill="1" applyBorder="1" applyProtection="1">
      <protection locked="0"/>
    </xf>
    <xf numFmtId="3" fontId="28" fillId="24" borderId="11" xfId="0" applyNumberFormat="1" applyFont="1" applyFill="1" applyBorder="1" applyAlignment="1" applyProtection="1">
      <alignment horizontal="center" vertical="center" wrapText="1"/>
      <protection hidden="1"/>
    </xf>
    <xf numFmtId="3" fontId="28" fillId="24" borderId="11" xfId="0" applyNumberFormat="1" applyFont="1" applyFill="1" applyBorder="1" applyAlignment="1" applyProtection="1">
      <alignment horizontal="right" vertical="center" wrapText="1"/>
      <protection hidden="1"/>
    </xf>
    <xf numFmtId="3" fontId="28" fillId="24" borderId="0" xfId="0" applyNumberFormat="1" applyFont="1" applyFill="1" applyProtection="1">
      <protection hidden="1"/>
    </xf>
    <xf numFmtId="3" fontId="27" fillId="24" borderId="0" xfId="0" applyNumberFormat="1" applyFont="1" applyFill="1" applyProtection="1">
      <protection hidden="1"/>
    </xf>
    <xf numFmtId="1" fontId="39" fillId="24" borderId="0" xfId="0" applyNumberFormat="1" applyFont="1" applyFill="1" applyProtection="1">
      <protection hidden="1"/>
    </xf>
    <xf numFmtId="3" fontId="28" fillId="24" borderId="0" xfId="0" applyNumberFormat="1" applyFont="1" applyFill="1" applyAlignment="1" applyProtection="1">
      <alignment horizontal="right"/>
      <protection hidden="1"/>
    </xf>
    <xf numFmtId="1" fontId="28" fillId="24" borderId="0" xfId="0" applyNumberFormat="1" applyFont="1" applyFill="1" applyAlignment="1" applyProtection="1">
      <alignment horizontal="right"/>
      <protection hidden="1"/>
    </xf>
    <xf numFmtId="0" fontId="28" fillId="24" borderId="0" xfId="0" applyFont="1" applyFill="1" applyProtection="1">
      <protection hidden="1"/>
    </xf>
    <xf numFmtId="1" fontId="43" fillId="24" borderId="0" xfId="0" applyNumberFormat="1" applyFont="1" applyFill="1" applyAlignment="1" applyProtection="1">
      <alignment horizontal="right"/>
      <protection hidden="1"/>
    </xf>
    <xf numFmtId="0" fontId="43" fillId="24" borderId="0" xfId="0" applyFont="1" applyFill="1" applyProtection="1">
      <protection hidden="1"/>
    </xf>
    <xf numFmtId="1" fontId="39" fillId="24" borderId="0" xfId="0" applyNumberFormat="1" applyFont="1" applyFill="1" applyAlignment="1" applyProtection="1">
      <alignment horizontal="right"/>
      <protection hidden="1"/>
    </xf>
    <xf numFmtId="3" fontId="28" fillId="24" borderId="0" xfId="0" applyNumberFormat="1" applyFont="1" applyFill="1" applyAlignment="1" applyProtection="1">
      <protection hidden="1"/>
    </xf>
    <xf numFmtId="3" fontId="27" fillId="24" borderId="0" xfId="0" applyNumberFormat="1" applyFont="1" applyFill="1" applyBorder="1" applyAlignment="1" applyProtection="1">
      <alignment horizontal="right"/>
      <protection hidden="1"/>
    </xf>
    <xf numFmtId="3" fontId="28" fillId="24" borderId="0" xfId="0" applyNumberFormat="1" applyFont="1" applyFill="1" applyBorder="1" applyAlignment="1" applyProtection="1">
      <alignment horizontal="left"/>
      <protection hidden="1"/>
    </xf>
    <xf numFmtId="3" fontId="28" fillId="24" borderId="11" xfId="0" applyNumberFormat="1" applyFont="1" applyFill="1" applyBorder="1" applyAlignment="1" applyProtection="1">
      <alignment horizontal="right"/>
      <protection hidden="1"/>
    </xf>
    <xf numFmtId="1" fontId="28" fillId="24" borderId="11" xfId="0" applyNumberFormat="1" applyFont="1" applyFill="1" applyBorder="1" applyAlignment="1" applyProtection="1">
      <alignment horizontal="right"/>
      <protection hidden="1"/>
    </xf>
    <xf numFmtId="0" fontId="33" fillId="24" borderId="0" xfId="0" applyFont="1" applyFill="1" applyAlignment="1" applyProtection="1">
      <alignment horizontal="right"/>
      <protection hidden="1"/>
    </xf>
    <xf numFmtId="0" fontId="26" fillId="24" borderId="0" xfId="0" applyFont="1" applyFill="1" applyAlignment="1" applyProtection="1">
      <protection hidden="1"/>
    </xf>
    <xf numFmtId="0" fontId="20" fillId="24" borderId="0" xfId="0" applyFont="1" applyFill="1" applyAlignment="1" applyProtection="1">
      <protection hidden="1"/>
    </xf>
    <xf numFmtId="3" fontId="20" fillId="24" borderId="0" xfId="0" applyNumberFormat="1" applyFont="1" applyFill="1" applyBorder="1" applyProtection="1">
      <protection hidden="1"/>
    </xf>
    <xf numFmtId="0" fontId="26" fillId="26" borderId="16" xfId="0" applyFont="1" applyFill="1" applyBorder="1" applyAlignment="1" applyProtection="1">
      <alignment horizontal="left"/>
      <protection locked="0"/>
    </xf>
    <xf numFmtId="0" fontId="26" fillId="26" borderId="17" xfId="0" applyFont="1" applyFill="1" applyBorder="1" applyAlignment="1" applyProtection="1">
      <alignment horizontal="left"/>
      <protection locked="0"/>
    </xf>
    <xf numFmtId="0" fontId="26" fillId="26" borderId="18" xfId="0" applyFont="1" applyFill="1" applyBorder="1" applyAlignment="1" applyProtection="1">
      <alignment horizontal="left"/>
      <protection locked="0"/>
    </xf>
    <xf numFmtId="0" fontId="28" fillId="24" borderId="12" xfId="0" applyFont="1" applyFill="1" applyBorder="1" applyAlignment="1" applyProtection="1">
      <alignment vertical="center"/>
      <protection hidden="1"/>
    </xf>
    <xf numFmtId="0" fontId="28" fillId="24" borderId="0" xfId="0" applyFont="1" applyFill="1" applyAlignment="1" applyProtection="1">
      <alignment vertical="center"/>
      <protection hidden="1"/>
    </xf>
    <xf numFmtId="0" fontId="28" fillId="24" borderId="0" xfId="0" applyFont="1" applyFill="1" applyBorder="1" applyAlignment="1" applyProtection="1">
      <alignment horizontal="center" vertical="center" wrapText="1"/>
      <protection hidden="1"/>
    </xf>
    <xf numFmtId="1" fontId="27" fillId="24" borderId="10" xfId="0" applyNumberFormat="1" applyFont="1" applyFill="1" applyBorder="1" applyAlignment="1" applyProtection="1">
      <alignment horizontal="center" vertical="center" wrapText="1"/>
      <protection hidden="1"/>
    </xf>
    <xf numFmtId="0" fontId="28" fillId="24" borderId="11" xfId="0" applyFont="1" applyFill="1" applyBorder="1" applyAlignment="1" applyProtection="1">
      <alignment vertical="center" wrapText="1"/>
      <protection hidden="1"/>
    </xf>
    <xf numFmtId="0" fontId="28" fillId="24" borderId="10" xfId="0" applyFont="1" applyFill="1" applyBorder="1" applyAlignment="1" applyProtection="1">
      <alignment horizontal="right" vertical="center"/>
      <protection hidden="1"/>
    </xf>
    <xf numFmtId="1" fontId="28" fillId="24" borderId="10" xfId="0" applyNumberFormat="1" applyFont="1" applyFill="1" applyBorder="1" applyAlignment="1" applyProtection="1">
      <alignment horizontal="right" vertical="center"/>
      <protection hidden="1"/>
    </xf>
    <xf numFmtId="3" fontId="28" fillId="24" borderId="0" xfId="0" applyNumberFormat="1" applyFont="1" applyFill="1" applyBorder="1" applyAlignment="1" applyProtection="1">
      <alignment horizontal="right"/>
      <protection hidden="1"/>
    </xf>
    <xf numFmtId="1" fontId="28" fillId="24" borderId="0" xfId="0" applyNumberFormat="1" applyFont="1" applyFill="1" applyBorder="1" applyAlignment="1" applyProtection="1">
      <alignment horizontal="right"/>
      <protection hidden="1"/>
    </xf>
    <xf numFmtId="165" fontId="28" fillId="24" borderId="0" xfId="0" applyNumberFormat="1" applyFont="1" applyFill="1" applyBorder="1" applyAlignment="1" applyProtection="1">
      <alignment horizontal="right"/>
      <protection hidden="1"/>
    </xf>
    <xf numFmtId="0" fontId="32" fillId="24" borderId="0" xfId="0" applyFont="1" applyFill="1" applyProtection="1">
      <protection hidden="1"/>
    </xf>
    <xf numFmtId="165" fontId="27" fillId="24" borderId="0" xfId="0" applyNumberFormat="1" applyFont="1" applyFill="1" applyBorder="1" applyAlignment="1" applyProtection="1">
      <protection hidden="1"/>
    </xf>
    <xf numFmtId="0" fontId="27" fillId="24" borderId="0" xfId="0" applyFont="1" applyFill="1" applyBorder="1" applyAlignment="1" applyProtection="1">
      <alignment horizontal="right"/>
      <protection hidden="1"/>
    </xf>
    <xf numFmtId="0" fontId="27" fillId="24" borderId="0" xfId="0" applyFont="1" applyFill="1" applyAlignment="1" applyProtection="1">
      <alignment horizontal="right"/>
      <protection hidden="1"/>
    </xf>
    <xf numFmtId="0" fontId="44" fillId="24" borderId="0" xfId="0" applyFont="1" applyFill="1" applyProtection="1">
      <protection hidden="1"/>
    </xf>
    <xf numFmtId="0" fontId="44" fillId="24" borderId="0" xfId="0" applyFont="1" applyFill="1" applyBorder="1" applyProtection="1">
      <protection hidden="1"/>
    </xf>
    <xf numFmtId="0" fontId="45" fillId="24" borderId="0" xfId="0" applyFont="1" applyFill="1" applyBorder="1" applyProtection="1">
      <protection hidden="1"/>
    </xf>
    <xf numFmtId="0" fontId="28" fillId="24" borderId="11" xfId="0" applyFont="1" applyFill="1" applyBorder="1" applyAlignment="1" applyProtection="1">
      <alignment horizontal="right" vertical="center"/>
      <protection hidden="1"/>
    </xf>
    <xf numFmtId="1" fontId="28" fillId="24" borderId="11" xfId="0" applyNumberFormat="1" applyFont="1" applyFill="1" applyBorder="1" applyAlignment="1" applyProtection="1">
      <alignment horizontal="right" vertical="center"/>
      <protection hidden="1"/>
    </xf>
    <xf numFmtId="0" fontId="27" fillId="24" borderId="0" xfId="0" applyFont="1" applyFill="1" applyBorder="1" applyAlignment="1" applyProtection="1">
      <protection hidden="1"/>
    </xf>
    <xf numFmtId="0" fontId="46" fillId="24" borderId="0" xfId="0" applyFont="1" applyFill="1" applyBorder="1" applyProtection="1">
      <protection hidden="1"/>
    </xf>
    <xf numFmtId="0" fontId="47" fillId="24" borderId="0" xfId="0" applyFont="1" applyFill="1" applyProtection="1">
      <protection hidden="1"/>
    </xf>
    <xf numFmtId="0" fontId="20" fillId="25" borderId="14" xfId="0" applyFont="1" applyFill="1" applyBorder="1" applyProtection="1">
      <protection locked="0"/>
    </xf>
    <xf numFmtId="0" fontId="47" fillId="24" borderId="0" xfId="0" applyFont="1" applyFill="1" applyBorder="1" applyProtection="1">
      <protection hidden="1"/>
    </xf>
    <xf numFmtId="1" fontId="27" fillId="24" borderId="11" xfId="0" applyNumberFormat="1" applyFont="1" applyFill="1" applyBorder="1" applyAlignment="1" applyProtection="1">
      <alignment horizontal="center" vertical="center" wrapText="1"/>
      <protection hidden="1"/>
    </xf>
    <xf numFmtId="3" fontId="28" fillId="24" borderId="0" xfId="29" applyNumberFormat="1" applyFont="1" applyFill="1" applyBorder="1" applyAlignment="1" applyProtection="1">
      <alignment horizontal="right"/>
      <protection hidden="1"/>
    </xf>
    <xf numFmtId="165" fontId="28" fillId="24" borderId="0" xfId="29" applyNumberFormat="1" applyFont="1" applyFill="1" applyBorder="1" applyAlignment="1" applyProtection="1">
      <alignment horizontal="right"/>
      <protection hidden="1"/>
    </xf>
    <xf numFmtId="0" fontId="38" fillId="24" borderId="0" xfId="0" applyFont="1" applyFill="1" applyBorder="1" applyProtection="1">
      <protection hidden="1"/>
    </xf>
    <xf numFmtId="3" fontId="27" fillId="24" borderId="0" xfId="29" applyNumberFormat="1" applyFont="1" applyFill="1" applyBorder="1" applyAlignment="1" applyProtection="1">
      <alignment horizontal="right"/>
      <protection hidden="1"/>
    </xf>
    <xf numFmtId="3" fontId="28" fillId="24" borderId="11" xfId="29" applyNumberFormat="1" applyFont="1" applyFill="1" applyBorder="1" applyAlignment="1" applyProtection="1">
      <alignment horizontal="right"/>
      <protection hidden="1"/>
    </xf>
    <xf numFmtId="1" fontId="28" fillId="24" borderId="11" xfId="29" applyNumberFormat="1" applyFont="1" applyFill="1" applyBorder="1" applyAlignment="1" applyProtection="1">
      <alignment horizontal="right"/>
      <protection hidden="1"/>
    </xf>
    <xf numFmtId="165" fontId="27" fillId="24" borderId="0" xfId="29" applyNumberFormat="1" applyFont="1" applyFill="1" applyBorder="1" applyAlignment="1" applyProtection="1">
      <alignment horizontal="right"/>
      <protection hidden="1"/>
    </xf>
    <xf numFmtId="0" fontId="51" fillId="0" borderId="0" xfId="0" applyFont="1"/>
    <xf numFmtId="165" fontId="51" fillId="0" borderId="0" xfId="0" applyNumberFormat="1" applyFont="1"/>
    <xf numFmtId="0" fontId="55" fillId="24" borderId="0" xfId="0" applyFont="1" applyFill="1" applyProtection="1">
      <protection hidden="1"/>
    </xf>
    <xf numFmtId="0" fontId="52" fillId="0" borderId="0" xfId="41" applyFont="1"/>
    <xf numFmtId="0" fontId="20" fillId="0" borderId="0" xfId="41"/>
    <xf numFmtId="0" fontId="54" fillId="0" borderId="0" xfId="41" applyFont="1"/>
    <xf numFmtId="0" fontId="20" fillId="0" borderId="0" xfId="41" applyFont="1"/>
    <xf numFmtId="0" fontId="28" fillId="24" borderId="11" xfId="41" applyFont="1" applyFill="1" applyBorder="1" applyAlignment="1">
      <alignment horizontal="left" wrapText="1"/>
    </xf>
    <xf numFmtId="3" fontId="25" fillId="24" borderId="0" xfId="41" applyNumberFormat="1" applyFont="1" applyFill="1" applyProtection="1">
      <protection hidden="1"/>
    </xf>
    <xf numFmtId="0" fontId="20" fillId="0" borderId="0" xfId="41" applyAlignment="1">
      <alignment horizontal="right"/>
    </xf>
    <xf numFmtId="3" fontId="25" fillId="24" borderId="0" xfId="0" applyNumberFormat="1" applyFont="1" applyFill="1" applyAlignment="1" applyProtection="1">
      <alignment horizontal="right"/>
      <protection hidden="1"/>
    </xf>
    <xf numFmtId="1" fontId="25" fillId="24" borderId="0" xfId="0" applyNumberFormat="1" applyFont="1" applyFill="1" applyAlignment="1" applyProtection="1">
      <alignment horizontal="right"/>
      <protection hidden="1"/>
    </xf>
    <xf numFmtId="1" fontId="25" fillId="24" borderId="0" xfId="0" applyNumberFormat="1" applyFont="1" applyFill="1" applyAlignment="1" applyProtection="1">
      <alignment horizontal="center"/>
      <protection hidden="1"/>
    </xf>
    <xf numFmtId="3" fontId="25" fillId="24" borderId="0" xfId="0" applyNumberFormat="1" applyFont="1" applyFill="1" applyBorder="1" applyAlignment="1" applyProtection="1">
      <alignment horizontal="right"/>
      <protection hidden="1"/>
    </xf>
    <xf numFmtId="1" fontId="25" fillId="24" borderId="0" xfId="0" applyNumberFormat="1" applyFont="1" applyFill="1" applyBorder="1" applyAlignment="1" applyProtection="1">
      <alignment horizontal="right"/>
      <protection hidden="1"/>
    </xf>
    <xf numFmtId="0" fontId="25" fillId="24" borderId="0" xfId="0" applyFont="1" applyFill="1" applyProtection="1">
      <protection hidden="1"/>
    </xf>
    <xf numFmtId="0" fontId="25" fillId="24" borderId="0" xfId="0" applyFont="1" applyFill="1" applyBorder="1" applyProtection="1">
      <protection hidden="1"/>
    </xf>
    <xf numFmtId="0" fontId="54" fillId="0" borderId="0" xfId="41" applyFont="1" applyFill="1"/>
    <xf numFmtId="0" fontId="20" fillId="0" borderId="0" xfId="41" applyFill="1"/>
    <xf numFmtId="0" fontId="20" fillId="27" borderId="0" xfId="41" applyFill="1"/>
    <xf numFmtId="0" fontId="28" fillId="0" borderId="11" xfId="41" applyFont="1" applyFill="1" applyBorder="1"/>
    <xf numFmtId="0" fontId="25" fillId="0" borderId="0" xfId="41" applyFont="1" applyFill="1" applyBorder="1" applyAlignment="1">
      <alignment horizontal="left" indent="1"/>
    </xf>
    <xf numFmtId="3" fontId="25" fillId="24" borderId="11" xfId="0" applyNumberFormat="1" applyFont="1" applyFill="1" applyBorder="1" applyAlignment="1" applyProtection="1">
      <alignment horizontal="right"/>
      <protection hidden="1"/>
    </xf>
    <xf numFmtId="1" fontId="25" fillId="24" borderId="11" xfId="0" applyNumberFormat="1" applyFont="1" applyFill="1" applyBorder="1" applyAlignment="1" applyProtection="1">
      <alignment horizontal="right"/>
      <protection hidden="1"/>
    </xf>
    <xf numFmtId="0" fontId="25" fillId="24" borderId="0" xfId="0" applyFont="1" applyFill="1" applyAlignment="1" applyProtection="1">
      <alignment vertical="center"/>
      <protection hidden="1"/>
    </xf>
    <xf numFmtId="0" fontId="51" fillId="0" borderId="0" xfId="41" applyFont="1"/>
    <xf numFmtId="3" fontId="25" fillId="24" borderId="0" xfId="29" applyNumberFormat="1" applyFont="1" applyFill="1" applyBorder="1" applyAlignment="1" applyProtection="1">
      <alignment horizontal="right"/>
      <protection hidden="1"/>
    </xf>
    <xf numFmtId="1" fontId="25" fillId="24" borderId="0" xfId="29" applyNumberFormat="1" applyFont="1" applyFill="1" applyBorder="1" applyAlignment="1" applyProtection="1">
      <alignment horizontal="right"/>
      <protection hidden="1"/>
    </xf>
    <xf numFmtId="0" fontId="55" fillId="24" borderId="0" xfId="0" applyFont="1" applyFill="1" applyBorder="1" applyProtection="1">
      <protection hidden="1"/>
    </xf>
    <xf numFmtId="0" fontId="52" fillId="0" borderId="0" xfId="41" applyFont="1" applyAlignment="1"/>
    <xf numFmtId="0" fontId="26" fillId="30" borderId="0" xfId="0" applyFont="1" applyFill="1"/>
    <xf numFmtId="0" fontId="0" fillId="30" borderId="0" xfId="0" applyFill="1"/>
    <xf numFmtId="0" fontId="20" fillId="30" borderId="0" xfId="0" applyFont="1" applyFill="1"/>
    <xf numFmtId="0" fontId="49" fillId="30" borderId="0" xfId="0" applyFont="1" applyFill="1"/>
    <xf numFmtId="0" fontId="50" fillId="30" borderId="0" xfId="37" applyFont="1" applyFill="1" applyAlignment="1" applyProtection="1"/>
    <xf numFmtId="0" fontId="20" fillId="30" borderId="0" xfId="37" applyFont="1" applyFill="1" applyAlignment="1" applyProtection="1"/>
    <xf numFmtId="0" fontId="13" fillId="30" borderId="0" xfId="36" applyFont="1" applyFill="1" applyAlignment="1" applyProtection="1"/>
    <xf numFmtId="0" fontId="26" fillId="30" borderId="0" xfId="0" applyFont="1" applyFill="1" applyAlignment="1"/>
    <xf numFmtId="0" fontId="25" fillId="30" borderId="0" xfId="0" applyFont="1" applyFill="1" applyAlignment="1"/>
    <xf numFmtId="0" fontId="25" fillId="30" borderId="0" xfId="0" applyFont="1" applyFill="1" applyBorder="1" applyAlignment="1"/>
    <xf numFmtId="0" fontId="20" fillId="30" borderId="0" xfId="0" applyFont="1" applyFill="1" applyAlignment="1"/>
    <xf numFmtId="3" fontId="25" fillId="24" borderId="0" xfId="0" applyNumberFormat="1" applyFont="1" applyFill="1" applyAlignment="1" applyProtection="1">
      <protection hidden="1"/>
    </xf>
    <xf numFmtId="0" fontId="26" fillId="30" borderId="0" xfId="49" applyFont="1" applyFill="1" applyAlignment="1"/>
    <xf numFmtId="0" fontId="0" fillId="30" borderId="0" xfId="0" applyFill="1" applyAlignment="1"/>
    <xf numFmtId="0" fontId="26" fillId="30" borderId="0" xfId="48" applyFont="1" applyFill="1" applyBorder="1" applyAlignment="1"/>
    <xf numFmtId="0" fontId="26" fillId="30" borderId="0" xfId="0" applyFont="1" applyFill="1" applyAlignment="1">
      <alignment horizontal="center"/>
    </xf>
    <xf numFmtId="0" fontId="26" fillId="30" borderId="0" xfId="49" applyFont="1" applyFill="1"/>
    <xf numFmtId="0" fontId="20" fillId="30" borderId="0" xfId="49" applyFont="1" applyFill="1"/>
    <xf numFmtId="0" fontId="26" fillId="30" borderId="0" xfId="49" applyFont="1" applyFill="1" applyAlignment="1">
      <alignment horizontal="center"/>
    </xf>
    <xf numFmtId="1" fontId="35" fillId="30" borderId="0" xfId="48" applyNumberFormat="1" applyFont="1" applyFill="1" applyBorder="1"/>
    <xf numFmtId="0" fontId="25" fillId="30" borderId="0" xfId="0" applyFont="1" applyFill="1"/>
    <xf numFmtId="0" fontId="28" fillId="30" borderId="0" xfId="0" applyFont="1" applyFill="1"/>
    <xf numFmtId="0" fontId="25" fillId="30" borderId="0" xfId="0" applyFont="1" applyFill="1" applyAlignment="1">
      <alignment horizontal="center"/>
    </xf>
    <xf numFmtId="0" fontId="25" fillId="30" borderId="0" xfId="0" applyFont="1" applyFill="1" applyBorder="1"/>
    <xf numFmtId="1" fontId="25" fillId="30" borderId="0" xfId="48" applyNumberFormat="1" applyFont="1" applyFill="1" applyBorder="1"/>
    <xf numFmtId="1" fontId="25" fillId="30" borderId="0" xfId="44" applyNumberFormat="1" applyFont="1" applyFill="1" applyAlignment="1" applyProtection="1">
      <alignment horizontal="center"/>
      <protection hidden="1"/>
    </xf>
    <xf numFmtId="1" fontId="25" fillId="30" borderId="0" xfId="44" applyNumberFormat="1" applyFont="1" applyFill="1" applyProtection="1">
      <protection hidden="1"/>
    </xf>
    <xf numFmtId="0" fontId="33" fillId="30" borderId="12" xfId="0" applyFont="1" applyFill="1" applyBorder="1" applyAlignment="1"/>
    <xf numFmtId="0" fontId="33" fillId="30" borderId="12" xfId="48" applyFont="1" applyFill="1" applyBorder="1" applyAlignment="1">
      <alignment horizontal="right"/>
    </xf>
    <xf numFmtId="3" fontId="25" fillId="30" borderId="0" xfId="0" applyNumberFormat="1" applyFont="1" applyFill="1" applyAlignment="1" applyProtection="1">
      <protection hidden="1"/>
    </xf>
    <xf numFmtId="0" fontId="25" fillId="30" borderId="0" xfId="48" applyFont="1" applyFill="1" applyBorder="1" applyAlignment="1">
      <alignment horizontal="right"/>
    </xf>
    <xf numFmtId="0" fontId="25" fillId="30" borderId="0" xfId="0" applyFont="1" applyFill="1" applyAlignment="1" applyProtection="1">
      <protection hidden="1"/>
    </xf>
    <xf numFmtId="0" fontId="25" fillId="30" borderId="11" xfId="50" quotePrefix="1" applyFont="1" applyFill="1" applyBorder="1" applyAlignment="1" applyProtection="1">
      <alignment horizontal="left"/>
    </xf>
    <xf numFmtId="165" fontId="25" fillId="30" borderId="11" xfId="47" applyNumberFormat="1" applyFont="1" applyFill="1" applyBorder="1" applyAlignment="1" applyProtection="1">
      <alignment horizontal="center"/>
    </xf>
    <xf numFmtId="165" fontId="25" fillId="30" borderId="11" xfId="50" applyNumberFormat="1" applyFont="1" applyFill="1" applyBorder="1" applyAlignment="1">
      <alignment horizontal="center"/>
    </xf>
    <xf numFmtId="0" fontId="25" fillId="30" borderId="0" xfId="50" applyFont="1" applyFill="1"/>
    <xf numFmtId="0" fontId="25" fillId="30" borderId="0" xfId="50" applyFont="1" applyFill="1" applyAlignment="1">
      <alignment horizontal="center"/>
    </xf>
    <xf numFmtId="0" fontId="33" fillId="30" borderId="0" xfId="0" applyFont="1" applyFill="1" applyBorder="1" applyAlignment="1"/>
    <xf numFmtId="0" fontId="33" fillId="30" borderId="0" xfId="48" applyFont="1" applyFill="1" applyBorder="1" applyAlignment="1">
      <alignment horizontal="right"/>
    </xf>
    <xf numFmtId="0" fontId="56" fillId="30" borderId="0" xfId="0" applyFont="1" applyFill="1"/>
    <xf numFmtId="0" fontId="28" fillId="30" borderId="10" xfId="51" applyFont="1" applyFill="1" applyBorder="1" applyAlignment="1">
      <alignment horizontal="center"/>
    </xf>
    <xf numFmtId="0" fontId="28" fillId="30" borderId="0" xfId="0" applyFont="1" applyFill="1" applyAlignment="1">
      <alignment horizontal="center"/>
    </xf>
    <xf numFmtId="0" fontId="57" fillId="30" borderId="0" xfId="0" applyFont="1" applyFill="1" applyAlignment="1">
      <alignment horizontal="center"/>
    </xf>
    <xf numFmtId="0" fontId="25" fillId="30" borderId="12" xfId="51" applyFont="1" applyFill="1" applyBorder="1"/>
    <xf numFmtId="0" fontId="25" fillId="30" borderId="12" xfId="51" applyFont="1" applyFill="1" applyBorder="1" applyAlignment="1">
      <alignment horizontal="center" vertical="center" wrapText="1"/>
    </xf>
    <xf numFmtId="0" fontId="25" fillId="30" borderId="0" xfId="51" applyFont="1" applyFill="1" applyBorder="1" applyAlignment="1">
      <alignment horizontal="center" vertical="center" wrapText="1"/>
    </xf>
    <xf numFmtId="0" fontId="25" fillId="30" borderId="0" xfId="51" applyFont="1" applyFill="1" applyBorder="1" applyAlignment="1">
      <alignment horizontal="center" vertical="center"/>
    </xf>
    <xf numFmtId="0" fontId="58" fillId="30" borderId="0" xfId="0" applyFont="1" applyFill="1"/>
    <xf numFmtId="0" fontId="28" fillId="30" borderId="0" xfId="49" applyFont="1" applyFill="1" applyAlignment="1"/>
    <xf numFmtId="0" fontId="25" fillId="30" borderId="0" xfId="49" applyFont="1" applyFill="1"/>
    <xf numFmtId="1" fontId="25" fillId="30" borderId="0" xfId="49" applyNumberFormat="1" applyFont="1" applyFill="1" applyAlignment="1">
      <alignment horizontal="right" indent="2"/>
    </xf>
    <xf numFmtId="1" fontId="25" fillId="30" borderId="0" xfId="49" applyNumberFormat="1" applyFont="1" applyFill="1" applyAlignment="1">
      <alignment horizontal="center"/>
    </xf>
    <xf numFmtId="1" fontId="25" fillId="30" borderId="0" xfId="49" applyNumberFormat="1" applyFont="1" applyFill="1" applyAlignment="1">
      <alignment horizontal="right" indent="1"/>
    </xf>
    <xf numFmtId="0" fontId="28" fillId="30" borderId="0" xfId="49" applyFont="1" applyFill="1"/>
    <xf numFmtId="0" fontId="28" fillId="30" borderId="0" xfId="51" applyFont="1" applyFill="1"/>
    <xf numFmtId="0" fontId="38" fillId="30" borderId="0" xfId="51" applyFont="1" applyFill="1"/>
    <xf numFmtId="0" fontId="25" fillId="30" borderId="0" xfId="51" applyFont="1" applyFill="1"/>
    <xf numFmtId="0" fontId="28" fillId="30" borderId="0" xfId="49" applyFont="1" applyFill="1" applyBorder="1" applyAlignment="1"/>
    <xf numFmtId="0" fontId="28" fillId="30" borderId="0" xfId="51" applyFont="1" applyFill="1" applyAlignment="1"/>
    <xf numFmtId="0" fontId="25" fillId="30" borderId="0" xfId="49" applyFont="1" applyFill="1" applyBorder="1"/>
    <xf numFmtId="0" fontId="25" fillId="30" borderId="11" xfId="49" applyFont="1" applyFill="1" applyBorder="1"/>
    <xf numFmtId="1" fontId="25" fillId="30" borderId="11" xfId="49" applyNumberFormat="1" applyFont="1" applyFill="1" applyBorder="1" applyAlignment="1">
      <alignment horizontal="right" indent="2"/>
    </xf>
    <xf numFmtId="0" fontId="25" fillId="30" borderId="0" xfId="49" applyFont="1" applyFill="1" applyBorder="1" applyAlignment="1">
      <alignment horizontal="center"/>
    </xf>
    <xf numFmtId="0" fontId="25" fillId="30" borderId="0" xfId="49" applyFont="1" applyFill="1" applyAlignment="1">
      <alignment horizontal="center"/>
    </xf>
    <xf numFmtId="0" fontId="0" fillId="30" borderId="0" xfId="0" applyFill="1" applyAlignment="1">
      <alignment horizontal="center"/>
    </xf>
    <xf numFmtId="3" fontId="28" fillId="24" borderId="0" xfId="41" applyNumberFormat="1" applyFont="1" applyFill="1" applyBorder="1" applyProtection="1">
      <protection hidden="1"/>
    </xf>
    <xf numFmtId="3" fontId="25" fillId="24" borderId="0" xfId="41" applyNumberFormat="1" applyFont="1" applyFill="1" applyBorder="1" applyProtection="1">
      <protection hidden="1"/>
    </xf>
    <xf numFmtId="3" fontId="28" fillId="24" borderId="0" xfId="41" applyNumberFormat="1" applyFont="1" applyFill="1" applyProtection="1">
      <protection hidden="1"/>
    </xf>
    <xf numFmtId="3" fontId="25" fillId="24" borderId="0" xfId="41" applyNumberFormat="1" applyFont="1" applyFill="1" applyAlignment="1" applyProtection="1">
      <alignment horizontal="left" indent="1"/>
      <protection hidden="1"/>
    </xf>
    <xf numFmtId="3" fontId="25" fillId="24" borderId="0" xfId="41" applyNumberFormat="1" applyFont="1" applyFill="1" applyAlignment="1" applyProtection="1">
      <alignment horizontal="left" indent="2"/>
      <protection hidden="1"/>
    </xf>
    <xf numFmtId="0" fontId="25" fillId="24" borderId="0" xfId="41" applyFont="1" applyFill="1" applyBorder="1" applyAlignment="1" applyProtection="1">
      <alignment horizontal="left" wrapText="1"/>
      <protection hidden="1"/>
    </xf>
    <xf numFmtId="0" fontId="28" fillId="24" borderId="11" xfId="41" applyFont="1" applyFill="1" applyBorder="1" applyAlignment="1" applyProtection="1">
      <alignment horizontal="left" wrapText="1"/>
      <protection hidden="1"/>
    </xf>
    <xf numFmtId="0" fontId="25" fillId="24" borderId="0" xfId="0" applyFont="1" applyFill="1" applyBorder="1" applyAlignment="1" applyProtection="1">
      <alignment horizontal="left" indent="1"/>
      <protection hidden="1"/>
    </xf>
    <xf numFmtId="0" fontId="25" fillId="24" borderId="11" xfId="0" applyFont="1" applyFill="1" applyBorder="1" applyAlignment="1" applyProtection="1">
      <alignment horizontal="left" indent="1"/>
      <protection hidden="1"/>
    </xf>
    <xf numFmtId="3" fontId="25" fillId="24" borderId="0" xfId="0" applyNumberFormat="1" applyFont="1" applyFill="1" applyBorder="1" applyProtection="1">
      <protection hidden="1"/>
    </xf>
    <xf numFmtId="0" fontId="28" fillId="24" borderId="10" xfId="0" applyFont="1" applyFill="1" applyBorder="1" applyAlignment="1" applyProtection="1">
      <alignment horizontal="center" vertical="center"/>
      <protection hidden="1"/>
    </xf>
    <xf numFmtId="3" fontId="26" fillId="24" borderId="0" xfId="0" applyNumberFormat="1" applyFont="1" applyFill="1" applyBorder="1" applyAlignment="1" applyProtection="1">
      <protection hidden="1"/>
    </xf>
    <xf numFmtId="0" fontId="26" fillId="24" borderId="0" xfId="0" applyFont="1" applyFill="1" applyProtection="1">
      <protection hidden="1"/>
    </xf>
    <xf numFmtId="3" fontId="26" fillId="24" borderId="0" xfId="0" applyNumberFormat="1" applyFont="1" applyFill="1" applyBorder="1" applyAlignment="1" applyProtection="1">
      <alignment horizontal="left" wrapText="1"/>
      <protection hidden="1"/>
    </xf>
    <xf numFmtId="0" fontId="59" fillId="24" borderId="0" xfId="0" applyFont="1" applyFill="1" applyProtection="1">
      <protection hidden="1"/>
    </xf>
    <xf numFmtId="0" fontId="60" fillId="24" borderId="0" xfId="0" applyFont="1" applyFill="1" applyProtection="1">
      <protection hidden="1"/>
    </xf>
    <xf numFmtId="0" fontId="25" fillId="24" borderId="10" xfId="0" applyFont="1" applyFill="1" applyBorder="1" applyAlignment="1" applyProtection="1">
      <alignment horizontal="center" vertical="center"/>
      <protection hidden="1"/>
    </xf>
    <xf numFmtId="3" fontId="28" fillId="24" borderId="10" xfId="0" applyNumberFormat="1" applyFont="1" applyFill="1" applyBorder="1" applyAlignment="1" applyProtection="1">
      <alignment horizontal="center" vertical="center"/>
      <protection hidden="1"/>
    </xf>
    <xf numFmtId="3" fontId="25" fillId="24" borderId="10" xfId="0" applyNumberFormat="1" applyFont="1" applyFill="1" applyBorder="1" applyAlignment="1" applyProtection="1">
      <alignment horizontal="center" vertical="center"/>
      <protection hidden="1"/>
    </xf>
    <xf numFmtId="0" fontId="28" fillId="24" borderId="10" xfId="0" applyFont="1" applyFill="1" applyBorder="1" applyAlignment="1" applyProtection="1">
      <alignment horizontal="center" vertical="center" wrapText="1"/>
      <protection hidden="1"/>
    </xf>
    <xf numFmtId="0" fontId="25" fillId="24" borderId="0" xfId="0" applyFont="1" applyFill="1" applyBorder="1" applyAlignment="1" applyProtection="1">
      <alignment horizontal="center" vertical="center"/>
      <protection hidden="1"/>
    </xf>
    <xf numFmtId="0" fontId="28" fillId="24" borderId="0" xfId="0" applyFont="1" applyFill="1" applyBorder="1" applyAlignment="1" applyProtection="1">
      <alignment horizontal="center"/>
      <protection hidden="1"/>
    </xf>
    <xf numFmtId="0" fontId="28" fillId="24" borderId="0" xfId="0" applyFont="1" applyFill="1" applyBorder="1" applyAlignment="1" applyProtection="1">
      <alignment horizontal="center" wrapText="1"/>
      <protection hidden="1"/>
    </xf>
    <xf numFmtId="0" fontId="30" fillId="24" borderId="0" xfId="0" applyFont="1" applyFill="1" applyBorder="1" applyProtection="1">
      <protection hidden="1"/>
    </xf>
    <xf numFmtId="1" fontId="28" fillId="31" borderId="0" xfId="41" applyNumberFormat="1" applyFont="1" applyFill="1" applyBorder="1" applyAlignment="1" applyProtection="1">
      <alignment horizontal="center"/>
      <protection hidden="1"/>
    </xf>
    <xf numFmtId="1" fontId="25" fillId="31" borderId="0" xfId="41" applyNumberFormat="1" applyFont="1" applyFill="1" applyBorder="1" applyProtection="1">
      <protection hidden="1"/>
    </xf>
    <xf numFmtId="1" fontId="28" fillId="31" borderId="0" xfId="41" applyNumberFormat="1" applyFont="1" applyFill="1" applyBorder="1" applyAlignment="1" applyProtection="1">
      <alignment horizontal="center" wrapText="1"/>
      <protection hidden="1"/>
    </xf>
    <xf numFmtId="3" fontId="25" fillId="24" borderId="0" xfId="0" applyNumberFormat="1" applyFont="1" applyFill="1" applyBorder="1" applyAlignment="1" applyProtection="1">
      <protection hidden="1"/>
    </xf>
    <xf numFmtId="1" fontId="61" fillId="31" borderId="0" xfId="41" applyNumberFormat="1" applyFont="1" applyFill="1" applyBorder="1" applyProtection="1">
      <protection hidden="1"/>
    </xf>
    <xf numFmtId="1" fontId="25" fillId="31" borderId="0" xfId="41" applyNumberFormat="1" applyFont="1" applyFill="1" applyBorder="1" applyAlignment="1" applyProtection="1">
      <protection hidden="1"/>
    </xf>
    <xf numFmtId="0" fontId="30" fillId="24" borderId="0" xfId="0" applyFont="1" applyFill="1" applyBorder="1" applyAlignment="1" applyProtection="1">
      <alignment vertical="center"/>
      <protection hidden="1"/>
    </xf>
    <xf numFmtId="0" fontId="0" fillId="0" borderId="0" xfId="0" applyAlignment="1">
      <alignment vertical="center"/>
    </xf>
    <xf numFmtId="1" fontId="25" fillId="24" borderId="0" xfId="0" applyNumberFormat="1" applyFont="1" applyFill="1" applyBorder="1" applyAlignment="1" applyProtection="1">
      <alignment horizontal="center"/>
      <protection hidden="1"/>
    </xf>
    <xf numFmtId="0" fontId="31" fillId="24" borderId="0" xfId="0" applyFont="1" applyFill="1" applyBorder="1" applyProtection="1">
      <protection hidden="1"/>
    </xf>
    <xf numFmtId="1" fontId="31" fillId="24" borderId="0" xfId="0" applyNumberFormat="1" applyFont="1" applyFill="1" applyBorder="1" applyAlignment="1" applyProtection="1">
      <alignment horizontal="center"/>
      <protection hidden="1"/>
    </xf>
    <xf numFmtId="164" fontId="25" fillId="24" borderId="0" xfId="0" applyNumberFormat="1" applyFont="1" applyFill="1" applyBorder="1" applyAlignment="1" applyProtection="1">
      <protection hidden="1"/>
    </xf>
    <xf numFmtId="1" fontId="25" fillId="24" borderId="0" xfId="0" applyNumberFormat="1" applyFont="1" applyFill="1" applyBorder="1" applyProtection="1">
      <protection hidden="1"/>
    </xf>
    <xf numFmtId="165" fontId="28" fillId="24" borderId="0" xfId="0" applyNumberFormat="1" applyFont="1" applyFill="1" applyBorder="1" applyProtection="1">
      <protection hidden="1"/>
    </xf>
    <xf numFmtId="164" fontId="31" fillId="24" borderId="0" xfId="0" applyNumberFormat="1" applyFont="1" applyFill="1" applyBorder="1" applyAlignment="1" applyProtection="1">
      <protection hidden="1"/>
    </xf>
    <xf numFmtId="3" fontId="25" fillId="24" borderId="0" xfId="0" applyNumberFormat="1" applyFont="1" applyFill="1" applyProtection="1">
      <protection hidden="1"/>
    </xf>
    <xf numFmtId="3" fontId="25" fillId="24" borderId="0" xfId="0" applyNumberFormat="1" applyFont="1" applyFill="1" applyBorder="1" applyAlignment="1" applyProtection="1">
      <alignment horizontal="left" indent="1"/>
      <protection hidden="1"/>
    </xf>
    <xf numFmtId="3" fontId="25" fillId="24" borderId="0" xfId="0" applyNumberFormat="1" applyFont="1" applyFill="1" applyBorder="1" applyAlignment="1" applyProtection="1">
      <alignment horizontal="left" indent="2"/>
      <protection hidden="1"/>
    </xf>
    <xf numFmtId="0" fontId="25" fillId="24" borderId="11" xfId="0" applyFont="1" applyFill="1" applyBorder="1" applyProtection="1">
      <protection hidden="1"/>
    </xf>
    <xf numFmtId="3" fontId="25" fillId="24" borderId="11" xfId="0" applyNumberFormat="1" applyFont="1" applyFill="1" applyBorder="1" applyProtection="1">
      <protection hidden="1"/>
    </xf>
    <xf numFmtId="164" fontId="25" fillId="24" borderId="11" xfId="0" applyNumberFormat="1" applyFont="1" applyFill="1" applyBorder="1" applyAlignment="1" applyProtection="1">
      <alignment horizontal="center"/>
      <protection hidden="1"/>
    </xf>
    <xf numFmtId="164" fontId="25" fillId="24" borderId="11" xfId="0" applyNumberFormat="1" applyFont="1" applyFill="1" applyBorder="1" applyAlignment="1" applyProtection="1">
      <protection hidden="1"/>
    </xf>
    <xf numFmtId="165" fontId="25" fillId="24" borderId="11" xfId="0" applyNumberFormat="1" applyFont="1" applyFill="1" applyBorder="1" applyProtection="1">
      <protection hidden="1"/>
    </xf>
    <xf numFmtId="164" fontId="25" fillId="24" borderId="0" xfId="0" applyNumberFormat="1" applyFont="1" applyFill="1" applyBorder="1" applyProtection="1">
      <protection hidden="1"/>
    </xf>
    <xf numFmtId="0" fontId="25" fillId="24" borderId="0" xfId="0" applyFont="1" applyFill="1" applyAlignment="1" applyProtection="1">
      <protection hidden="1"/>
    </xf>
    <xf numFmtId="164" fontId="25" fillId="24" borderId="0" xfId="0" applyNumberFormat="1" applyFont="1" applyFill="1" applyAlignment="1" applyProtection="1">
      <protection hidden="1"/>
    </xf>
    <xf numFmtId="164" fontId="25" fillId="24" borderId="0" xfId="0" applyNumberFormat="1" applyFont="1" applyFill="1" applyProtection="1">
      <protection hidden="1"/>
    </xf>
    <xf numFmtId="0" fontId="13" fillId="30" borderId="0" xfId="36" applyFill="1" applyAlignment="1" applyProtection="1"/>
    <xf numFmtId="0" fontId="26" fillId="30" borderId="0" xfId="0" applyFont="1" applyFill="1" applyAlignment="1"/>
    <xf numFmtId="0" fontId="26" fillId="24" borderId="0" xfId="49" applyFont="1" applyFill="1" applyAlignment="1"/>
    <xf numFmtId="0" fontId="2" fillId="24" borderId="0" xfId="57" applyFont="1" applyFill="1" applyAlignment="1"/>
    <xf numFmtId="0" fontId="2" fillId="24" borderId="0" xfId="57" applyFill="1" applyAlignment="1"/>
    <xf numFmtId="0" fontId="2" fillId="24" borderId="0" xfId="57" applyFill="1"/>
    <xf numFmtId="0" fontId="26" fillId="24" borderId="0" xfId="57" applyFont="1" applyFill="1" applyAlignment="1">
      <alignment horizontal="center"/>
    </xf>
    <xf numFmtId="0" fontId="26" fillId="24" borderId="0" xfId="57" applyFont="1" applyFill="1" applyAlignment="1"/>
    <xf numFmtId="0" fontId="26" fillId="24" borderId="0" xfId="57" applyFont="1" applyFill="1"/>
    <xf numFmtId="0" fontId="26" fillId="24" borderId="0" xfId="48" applyFont="1" applyFill="1" applyBorder="1" applyAlignment="1"/>
    <xf numFmtId="0" fontId="62" fillId="24" borderId="0" xfId="57" applyFont="1" applyFill="1"/>
    <xf numFmtId="0" fontId="26" fillId="24" borderId="0" xfId="49" applyFont="1" applyFill="1"/>
    <xf numFmtId="0" fontId="26" fillId="24" borderId="0" xfId="49" applyFont="1" applyFill="1" applyAlignment="1">
      <alignment horizontal="center"/>
    </xf>
    <xf numFmtId="0" fontId="28" fillId="24" borderId="10" xfId="51" applyFont="1" applyFill="1" applyBorder="1" applyAlignment="1">
      <alignment horizontal="center"/>
    </xf>
    <xf numFmtId="0" fontId="28" fillId="24" borderId="10" xfId="51" applyFont="1" applyFill="1" applyBorder="1" applyAlignment="1">
      <alignment horizontal="center" vertical="center" wrapText="1"/>
    </xf>
    <xf numFmtId="0" fontId="28" fillId="24" borderId="10" xfId="51" applyFont="1" applyFill="1" applyBorder="1" applyAlignment="1">
      <alignment horizontal="center" vertical="center"/>
    </xf>
    <xf numFmtId="0" fontId="28" fillId="24" borderId="0" xfId="57" applyFont="1" applyFill="1" applyAlignment="1">
      <alignment horizontal="center"/>
    </xf>
    <xf numFmtId="0" fontId="38" fillId="24" borderId="0" xfId="57" applyFont="1" applyFill="1" applyAlignment="1">
      <alignment horizontal="center"/>
    </xf>
    <xf numFmtId="0" fontId="25" fillId="24" borderId="12" xfId="51" applyFont="1" applyFill="1" applyBorder="1"/>
    <xf numFmtId="0" fontId="25" fillId="24" borderId="12" xfId="51" applyFont="1" applyFill="1" applyBorder="1" applyAlignment="1">
      <alignment horizontal="center" vertical="center" wrapText="1"/>
    </xf>
    <xf numFmtId="0" fontId="25" fillId="24" borderId="0" xfId="51" applyFont="1" applyFill="1" applyBorder="1" applyAlignment="1">
      <alignment horizontal="center" vertical="center" wrapText="1"/>
    </xf>
    <xf numFmtId="0" fontId="25" fillId="24" borderId="0" xfId="51" applyFont="1" applyFill="1" applyBorder="1" applyAlignment="1">
      <alignment horizontal="center" vertical="center"/>
    </xf>
    <xf numFmtId="0" fontId="25" fillId="24" borderId="0" xfId="57" applyFont="1" applyFill="1"/>
    <xf numFmtId="0" fontId="47" fillId="24" borderId="0" xfId="57" applyFont="1" applyFill="1"/>
    <xf numFmtId="0" fontId="28" fillId="24" borderId="0" xfId="49" applyFont="1" applyFill="1" applyAlignment="1"/>
    <xf numFmtId="0" fontId="25" fillId="24" borderId="0" xfId="57" applyFont="1" applyFill="1" applyAlignment="1"/>
    <xf numFmtId="0" fontId="25" fillId="24" borderId="0" xfId="49" applyFont="1" applyFill="1"/>
    <xf numFmtId="0" fontId="63" fillId="24" borderId="0" xfId="57" applyFont="1" applyFill="1"/>
    <xf numFmtId="0" fontId="28" fillId="24" borderId="0" xfId="49" applyFont="1" applyFill="1"/>
    <xf numFmtId="1" fontId="25" fillId="24" borderId="0" xfId="49" applyNumberFormat="1" applyFont="1" applyFill="1" applyAlignment="1">
      <alignment horizontal="right" indent="2"/>
    </xf>
    <xf numFmtId="1" fontId="25" fillId="24" borderId="0" xfId="49" applyNumberFormat="1" applyFont="1" applyFill="1" applyAlignment="1">
      <alignment horizontal="center"/>
    </xf>
    <xf numFmtId="1" fontId="25" fillId="24" borderId="0" xfId="49" applyNumberFormat="1" applyFont="1" applyFill="1" applyAlignment="1">
      <alignment horizontal="right" indent="1"/>
    </xf>
    <xf numFmtId="1" fontId="25" fillId="24" borderId="0" xfId="46" applyNumberFormat="1" applyFont="1" applyFill="1" applyAlignment="1" applyProtection="1">
      <alignment horizontal="center" vertical="center"/>
      <protection hidden="1"/>
    </xf>
    <xf numFmtId="0" fontId="28" fillId="24" borderId="0" xfId="51" applyFont="1" applyFill="1"/>
    <xf numFmtId="0" fontId="38" fillId="24" borderId="0" xfId="51" applyFont="1" applyFill="1"/>
    <xf numFmtId="0" fontId="25" fillId="24" borderId="0" xfId="51" applyFont="1" applyFill="1"/>
    <xf numFmtId="0" fontId="28" fillId="24" borderId="0" xfId="49" applyFont="1" applyFill="1" applyBorder="1" applyAlignment="1"/>
    <xf numFmtId="0" fontId="25" fillId="24" borderId="0" xfId="57" applyFont="1" applyFill="1" applyBorder="1" applyAlignment="1"/>
    <xf numFmtId="1" fontId="25" fillId="24" borderId="0" xfId="57" applyNumberFormat="1" applyFont="1" applyFill="1"/>
    <xf numFmtId="0" fontId="28" fillId="24" borderId="0" xfId="51" applyFont="1" applyFill="1" applyAlignment="1"/>
    <xf numFmtId="1" fontId="25" fillId="24" borderId="0" xfId="49" applyNumberFormat="1" applyFont="1" applyFill="1" applyAlignment="1" applyProtection="1">
      <alignment horizontal="center"/>
      <protection hidden="1"/>
    </xf>
    <xf numFmtId="1" fontId="25" fillId="24" borderId="0" xfId="51" applyNumberFormat="1" applyFont="1" applyFill="1" applyAlignment="1" applyProtection="1">
      <alignment horizontal="center"/>
      <protection hidden="1"/>
    </xf>
    <xf numFmtId="1" fontId="25" fillId="24" borderId="0" xfId="58" applyNumberFormat="1" applyFont="1" applyFill="1" applyAlignment="1" applyProtection="1">
      <alignment horizontal="center"/>
      <protection hidden="1"/>
    </xf>
    <xf numFmtId="1" fontId="25" fillId="24" borderId="0" xfId="44" applyNumberFormat="1" applyFont="1" applyFill="1" applyAlignment="1" applyProtection="1">
      <alignment horizontal="center"/>
      <protection hidden="1"/>
    </xf>
    <xf numFmtId="1" fontId="33" fillId="24" borderId="0" xfId="51" applyNumberFormat="1" applyFont="1" applyFill="1" applyAlignment="1" applyProtection="1">
      <alignment horizontal="center"/>
      <protection hidden="1"/>
    </xf>
    <xf numFmtId="0" fontId="25" fillId="24" borderId="0" xfId="49" applyFont="1" applyFill="1" applyBorder="1"/>
    <xf numFmtId="0" fontId="25" fillId="24" borderId="11" xfId="49" applyFont="1" applyFill="1" applyBorder="1"/>
    <xf numFmtId="1" fontId="25" fillId="24" borderId="11" xfId="49" applyNumberFormat="1" applyFont="1" applyFill="1" applyBorder="1" applyAlignment="1">
      <alignment horizontal="right" indent="2"/>
    </xf>
    <xf numFmtId="0" fontId="25" fillId="24" borderId="0" xfId="57" applyFont="1" applyFill="1" applyBorder="1"/>
    <xf numFmtId="0" fontId="2" fillId="24" borderId="0" xfId="57" applyFill="1" applyAlignment="1">
      <alignment horizontal="center"/>
    </xf>
    <xf numFmtId="0" fontId="2" fillId="24" borderId="0" xfId="0" applyFont="1" applyFill="1"/>
    <xf numFmtId="1" fontId="25" fillId="24" borderId="0" xfId="46" applyNumberFormat="1" applyFont="1" applyFill="1" applyAlignment="1" applyProtection="1">
      <alignment horizontal="right" vertical="center"/>
      <protection hidden="1"/>
    </xf>
    <xf numFmtId="1" fontId="25" fillId="24" borderId="0" xfId="49" applyNumberFormat="1" applyFont="1" applyFill="1" applyBorder="1"/>
    <xf numFmtId="1" fontId="25" fillId="24" borderId="0" xfId="49" applyNumberFormat="1" applyFont="1" applyFill="1" applyBorder="1" applyAlignment="1">
      <alignment horizontal="center"/>
    </xf>
    <xf numFmtId="1" fontId="25" fillId="24" borderId="0" xfId="48" applyNumberFormat="1" applyFont="1" applyFill="1" applyBorder="1" applyAlignment="1">
      <alignment horizontal="right"/>
    </xf>
    <xf numFmtId="1" fontId="33" fillId="24" borderId="12" xfId="57" applyNumberFormat="1" applyFont="1" applyFill="1" applyBorder="1" applyAlignment="1"/>
    <xf numFmtId="1" fontId="33" fillId="24" borderId="12" xfId="48" applyNumberFormat="1" applyFont="1" applyFill="1" applyBorder="1" applyAlignment="1">
      <alignment horizontal="right"/>
    </xf>
    <xf numFmtId="1" fontId="2" fillId="24" borderId="0" xfId="57" applyNumberFormat="1" applyFill="1"/>
    <xf numFmtId="1" fontId="2" fillId="24" borderId="0" xfId="57" applyNumberFormat="1" applyFill="1" applyAlignment="1">
      <alignment horizontal="center"/>
    </xf>
    <xf numFmtId="1" fontId="28" fillId="24" borderId="10" xfId="51" applyNumberFormat="1" applyFont="1" applyFill="1" applyBorder="1" applyAlignment="1">
      <alignment horizontal="center" vertical="center" wrapText="1"/>
    </xf>
    <xf numFmtId="1" fontId="28" fillId="24" borderId="10" xfId="51" applyNumberFormat="1" applyFont="1" applyFill="1" applyBorder="1" applyAlignment="1">
      <alignment horizontal="center" vertical="center"/>
    </xf>
    <xf numFmtId="1" fontId="25" fillId="24" borderId="12" xfId="51" applyNumberFormat="1" applyFont="1" applyFill="1" applyBorder="1" applyAlignment="1">
      <alignment horizontal="center" vertical="center" wrapText="1"/>
    </xf>
    <xf numFmtId="1" fontId="25" fillId="24" borderId="0" xfId="51" applyNumberFormat="1" applyFont="1" applyFill="1" applyBorder="1" applyAlignment="1">
      <alignment horizontal="center" vertical="center" wrapText="1"/>
    </xf>
    <xf numFmtId="1" fontId="25" fillId="24" borderId="0" xfId="51" applyNumberFormat="1" applyFont="1" applyFill="1" applyBorder="1" applyAlignment="1">
      <alignment horizontal="center" vertical="center"/>
    </xf>
    <xf numFmtId="0" fontId="26" fillId="24" borderId="0" xfId="43" applyFont="1" applyFill="1" applyBorder="1" applyAlignment="1">
      <alignment vertical="center"/>
    </xf>
    <xf numFmtId="0" fontId="2" fillId="24" borderId="0" xfId="0" applyFont="1" applyFill="1" applyAlignment="1">
      <alignment vertical="center"/>
    </xf>
    <xf numFmtId="0" fontId="26" fillId="24" borderId="0" xfId="43" applyFont="1" applyFill="1" applyBorder="1" applyAlignment="1">
      <alignment wrapText="1"/>
    </xf>
    <xf numFmtId="165" fontId="26" fillId="24" borderId="0" xfId="46" applyNumberFormat="1" applyFont="1" applyFill="1" applyAlignment="1">
      <alignment horizontal="center"/>
    </xf>
    <xf numFmtId="0" fontId="26" fillId="24" borderId="0" xfId="43" applyFont="1" applyFill="1" applyBorder="1" applyAlignment="1"/>
    <xf numFmtId="0" fontId="2" fillId="24" borderId="0" xfId="0" applyFont="1" applyFill="1" applyAlignment="1">
      <alignment horizontal="left"/>
    </xf>
    <xf numFmtId="0" fontId="0" fillId="24" borderId="10" xfId="0" applyFill="1" applyBorder="1" applyAlignment="1"/>
    <xf numFmtId="0" fontId="0" fillId="24" borderId="0" xfId="0" applyFill="1"/>
    <xf numFmtId="0" fontId="0" fillId="24" borderId="10" xfId="0" applyFill="1" applyBorder="1" applyAlignment="1">
      <alignment horizontal="right" vertical="center" indent="1"/>
    </xf>
    <xf numFmtId="0" fontId="28" fillId="24" borderId="11" xfId="0" applyFont="1" applyFill="1" applyBorder="1" applyAlignment="1">
      <alignment horizontal="center" vertical="center" wrapText="1"/>
    </xf>
    <xf numFmtId="0" fontId="0" fillId="24" borderId="0" xfId="0" applyFill="1" applyAlignment="1">
      <alignment horizontal="right" vertical="center" indent="1"/>
    </xf>
    <xf numFmtId="0" fontId="28" fillId="24" borderId="0" xfId="0" applyFont="1" applyFill="1" applyBorder="1" applyAlignment="1"/>
    <xf numFmtId="0" fontId="25" fillId="24" borderId="0" xfId="0" applyFont="1" applyFill="1" applyBorder="1" applyAlignment="1">
      <alignment horizontal="center"/>
    </xf>
    <xf numFmtId="0" fontId="25" fillId="24" borderId="0" xfId="0" applyFont="1" applyFill="1" applyBorder="1" applyAlignment="1">
      <alignment horizontal="left"/>
    </xf>
    <xf numFmtId="0" fontId="25" fillId="24" borderId="0" xfId="0" applyFont="1" applyFill="1" applyAlignment="1"/>
    <xf numFmtId="0" fontId="0" fillId="24" borderId="0" xfId="0" applyFill="1" applyBorder="1" applyAlignment="1"/>
    <xf numFmtId="0" fontId="0" fillId="24" borderId="0" xfId="0" applyFill="1" applyBorder="1"/>
    <xf numFmtId="0" fontId="0" fillId="24" borderId="0" xfId="0" applyFill="1" applyBorder="1" applyAlignment="1">
      <alignment horizontal="center"/>
    </xf>
    <xf numFmtId="0" fontId="25" fillId="24" borderId="0" xfId="0" applyFont="1" applyFill="1" applyBorder="1" applyAlignment="1"/>
    <xf numFmtId="0" fontId="2" fillId="24" borderId="0" xfId="0" applyFont="1" applyFill="1" applyBorder="1" applyAlignment="1"/>
    <xf numFmtId="0" fontId="2" fillId="24" borderId="0" xfId="0" applyFont="1" applyFill="1" applyBorder="1"/>
    <xf numFmtId="0" fontId="2" fillId="24" borderId="0" xfId="0" applyFont="1" applyFill="1" applyBorder="1" applyAlignment="1">
      <alignment horizontal="center"/>
    </xf>
    <xf numFmtId="0" fontId="28" fillId="24" borderId="0" xfId="0" applyFont="1" applyFill="1" applyBorder="1" applyAlignment="1">
      <alignment vertical="center"/>
    </xf>
    <xf numFmtId="0" fontId="28" fillId="24" borderId="0" xfId="0" applyFont="1" applyFill="1" applyBorder="1" applyAlignment="1">
      <alignment horizontal="center" vertical="center" wrapText="1"/>
    </xf>
    <xf numFmtId="1" fontId="25" fillId="24" borderId="0" xfId="0" applyNumberFormat="1" applyFont="1" applyFill="1" applyBorder="1" applyAlignment="1">
      <alignment horizontal="right"/>
    </xf>
    <xf numFmtId="0" fontId="56" fillId="32" borderId="0" xfId="0" applyFont="1" applyFill="1"/>
    <xf numFmtId="0" fontId="57" fillId="32" borderId="0" xfId="0" applyFont="1" applyFill="1" applyAlignment="1">
      <alignment horizontal="center"/>
    </xf>
    <xf numFmtId="0" fontId="58" fillId="32" borderId="0" xfId="0" applyFont="1" applyFill="1"/>
    <xf numFmtId="0" fontId="64" fillId="32" borderId="0" xfId="0" applyFont="1" applyFill="1"/>
    <xf numFmtId="0" fontId="58" fillId="32" borderId="0" xfId="0" applyFont="1" applyFill="1" applyBorder="1"/>
    <xf numFmtId="0" fontId="28" fillId="30" borderId="10" xfId="51" applyFont="1" applyFill="1" applyBorder="1" applyAlignment="1">
      <alignment horizontal="right" vertical="center" wrapText="1"/>
    </xf>
    <xf numFmtId="0" fontId="28" fillId="30" borderId="10" xfId="51" applyFont="1" applyFill="1" applyBorder="1" applyAlignment="1">
      <alignment horizontal="right" vertical="center"/>
    </xf>
    <xf numFmtId="0" fontId="20" fillId="30" borderId="0" xfId="0" applyFont="1" applyFill="1" applyAlignment="1">
      <alignment horizontal="center"/>
    </xf>
    <xf numFmtId="0" fontId="25" fillId="30" borderId="0" xfId="51" applyFont="1" applyFill="1" applyBorder="1" applyAlignment="1">
      <alignment horizontal="right" vertical="center" wrapText="1"/>
    </xf>
    <xf numFmtId="1" fontId="25" fillId="24" borderId="0" xfId="51" applyNumberFormat="1" applyFont="1" applyFill="1" applyAlignment="1" applyProtection="1">
      <alignment horizontal="right"/>
      <protection hidden="1"/>
    </xf>
    <xf numFmtId="1" fontId="25" fillId="24" borderId="0" xfId="49" applyNumberFormat="1" applyFont="1" applyFill="1" applyAlignment="1" applyProtection="1">
      <alignment horizontal="right"/>
      <protection hidden="1"/>
    </xf>
    <xf numFmtId="0" fontId="0" fillId="0" borderId="0" xfId="0" applyAlignment="1"/>
    <xf numFmtId="0" fontId="26" fillId="30" borderId="0" xfId="0" applyFont="1" applyFill="1" applyAlignment="1"/>
    <xf numFmtId="0" fontId="28" fillId="24" borderId="0" xfId="0" applyFont="1" applyFill="1" applyBorder="1" applyAlignment="1" applyProtection="1">
      <protection hidden="1"/>
    </xf>
    <xf numFmtId="0" fontId="25" fillId="24" borderId="0" xfId="0" applyFont="1" applyFill="1" applyBorder="1" applyAlignment="1" applyProtection="1">
      <alignment horizontal="center"/>
      <protection hidden="1"/>
    </xf>
    <xf numFmtId="0" fontId="0" fillId="24" borderId="0" xfId="0" applyFill="1" applyProtection="1">
      <protection hidden="1"/>
    </xf>
    <xf numFmtId="3" fontId="25" fillId="24" borderId="0" xfId="0" applyNumberFormat="1" applyFont="1" applyFill="1" applyBorder="1" applyAlignment="1" applyProtection="1">
      <alignment horizontal="center"/>
      <protection hidden="1"/>
    </xf>
    <xf numFmtId="3" fontId="25" fillId="24" borderId="0" xfId="0" applyNumberFormat="1" applyFont="1" applyFill="1" applyAlignment="1" applyProtection="1">
      <alignment horizontal="center"/>
      <protection hidden="1"/>
    </xf>
    <xf numFmtId="3" fontId="2" fillId="24" borderId="0" xfId="0" applyNumberFormat="1" applyFont="1" applyFill="1" applyAlignment="1" applyProtection="1">
      <alignment horizontal="center"/>
      <protection hidden="1"/>
    </xf>
    <xf numFmtId="3" fontId="2" fillId="24" borderId="0" xfId="0" applyNumberFormat="1" applyFont="1" applyFill="1" applyBorder="1" applyAlignment="1" applyProtection="1">
      <alignment horizontal="center"/>
      <protection hidden="1"/>
    </xf>
    <xf numFmtId="0" fontId="0" fillId="24" borderId="11" xfId="0" applyFill="1" applyBorder="1" applyProtection="1">
      <protection hidden="1"/>
    </xf>
    <xf numFmtId="0" fontId="0" fillId="24" borderId="11" xfId="0" applyFill="1" applyBorder="1" applyAlignment="1" applyProtection="1">
      <protection hidden="1"/>
    </xf>
    <xf numFmtId="0" fontId="0" fillId="24" borderId="11" xfId="0" applyFill="1" applyBorder="1" applyAlignment="1" applyProtection="1">
      <alignment horizontal="center"/>
      <protection hidden="1"/>
    </xf>
    <xf numFmtId="1" fontId="28" fillId="30" borderId="0" xfId="44" applyNumberFormat="1" applyFont="1" applyFill="1" applyAlignment="1" applyProtection="1">
      <protection hidden="1"/>
    </xf>
    <xf numFmtId="1" fontId="35" fillId="30" borderId="0" xfId="48" applyNumberFormat="1" applyFont="1" applyFill="1" applyBorder="1" applyProtection="1">
      <protection hidden="1"/>
    </xf>
    <xf numFmtId="0" fontId="25" fillId="30" borderId="0" xfId="0" applyFont="1" applyFill="1" applyProtection="1">
      <protection hidden="1"/>
    </xf>
    <xf numFmtId="0" fontId="25" fillId="30" borderId="0" xfId="0" applyFont="1" applyFill="1" applyAlignment="1" applyProtection="1">
      <alignment horizontal="center"/>
      <protection hidden="1"/>
    </xf>
    <xf numFmtId="1" fontId="28" fillId="30" borderId="12" xfId="48" applyNumberFormat="1" applyFont="1" applyFill="1" applyBorder="1" applyProtection="1">
      <protection hidden="1"/>
    </xf>
    <xf numFmtId="1" fontId="36" fillId="30" borderId="12" xfId="48" applyNumberFormat="1" applyFont="1" applyFill="1" applyBorder="1" applyProtection="1">
      <protection hidden="1"/>
    </xf>
    <xf numFmtId="1" fontId="28" fillId="30" borderId="10" xfId="48" applyNumberFormat="1" applyFont="1" applyFill="1" applyBorder="1" applyProtection="1">
      <protection hidden="1"/>
    </xf>
    <xf numFmtId="0" fontId="28" fillId="30" borderId="10" xfId="48" applyFont="1" applyFill="1" applyBorder="1" applyAlignment="1" applyProtection="1">
      <alignment horizontal="center"/>
      <protection hidden="1"/>
    </xf>
    <xf numFmtId="49" fontId="28" fillId="30" borderId="10" xfId="48" applyNumberFormat="1" applyFont="1" applyFill="1" applyBorder="1" applyAlignment="1" applyProtection="1">
      <alignment horizontal="center"/>
      <protection hidden="1"/>
    </xf>
    <xf numFmtId="0" fontId="28" fillId="30" borderId="10" xfId="0" applyFont="1" applyFill="1" applyBorder="1" applyAlignment="1" applyProtection="1">
      <alignment horizontal="center"/>
      <protection hidden="1"/>
    </xf>
    <xf numFmtId="1" fontId="25" fillId="30" borderId="0" xfId="48" applyNumberFormat="1" applyFont="1" applyFill="1" applyBorder="1" applyAlignment="1" applyProtection="1">
      <alignment horizontal="center"/>
      <protection hidden="1"/>
    </xf>
    <xf numFmtId="49" fontId="25" fillId="30" borderId="0" xfId="48" applyNumberFormat="1" applyFont="1" applyFill="1" applyBorder="1" applyAlignment="1" applyProtection="1">
      <alignment horizontal="center"/>
      <protection hidden="1"/>
    </xf>
    <xf numFmtId="0" fontId="25" fillId="30" borderId="0" xfId="48" applyFont="1" applyFill="1" applyBorder="1" applyProtection="1">
      <protection hidden="1"/>
    </xf>
    <xf numFmtId="1" fontId="25" fillId="30" borderId="0" xfId="41" applyNumberFormat="1" applyFont="1" applyFill="1" applyBorder="1" applyAlignment="1" applyProtection="1">
      <alignment horizontal="center"/>
      <protection hidden="1"/>
    </xf>
    <xf numFmtId="0" fontId="25" fillId="30" borderId="11" xfId="48" applyFont="1" applyFill="1" applyBorder="1" applyProtection="1">
      <protection hidden="1"/>
    </xf>
    <xf numFmtId="1" fontId="25" fillId="30" borderId="11" xfId="48" applyNumberFormat="1" applyFont="1" applyFill="1" applyBorder="1" applyAlignment="1" applyProtection="1">
      <alignment horizontal="center"/>
      <protection hidden="1"/>
    </xf>
    <xf numFmtId="1" fontId="25" fillId="30" borderId="11" xfId="0" applyNumberFormat="1" applyFont="1" applyFill="1" applyBorder="1" applyProtection="1">
      <protection hidden="1"/>
    </xf>
    <xf numFmtId="0" fontId="25" fillId="30" borderId="11" xfId="0" applyFont="1" applyFill="1" applyBorder="1" applyAlignment="1" applyProtection="1">
      <alignment horizontal="center"/>
      <protection hidden="1"/>
    </xf>
    <xf numFmtId="1" fontId="25" fillId="30" borderId="0" xfId="0" applyNumberFormat="1" applyFont="1" applyFill="1" applyProtection="1">
      <protection hidden="1"/>
    </xf>
    <xf numFmtId="1" fontId="35" fillId="30" borderId="0" xfId="48" applyNumberFormat="1" applyFont="1" applyFill="1" applyBorder="1" applyAlignment="1" applyProtection="1">
      <alignment horizontal="center"/>
      <protection hidden="1"/>
    </xf>
    <xf numFmtId="0" fontId="25" fillId="30" borderId="0" xfId="41" applyFont="1" applyFill="1" applyBorder="1" applyAlignment="1" applyProtection="1">
      <alignment horizontal="center"/>
      <protection hidden="1"/>
    </xf>
    <xf numFmtId="0" fontId="25" fillId="30" borderId="0" xfId="0" applyFont="1" applyFill="1" applyBorder="1" applyAlignment="1" applyProtection="1">
      <alignment horizontal="center"/>
      <protection hidden="1"/>
    </xf>
    <xf numFmtId="1" fontId="25" fillId="30" borderId="0" xfId="48" applyNumberFormat="1" applyFont="1" applyFill="1" applyBorder="1" applyProtection="1">
      <protection hidden="1"/>
    </xf>
    <xf numFmtId="0" fontId="35" fillId="30" borderId="0" xfId="48" applyFont="1" applyFill="1" applyBorder="1" applyAlignment="1" applyProtection="1">
      <alignment horizontal="center"/>
      <protection hidden="1"/>
    </xf>
    <xf numFmtId="0" fontId="28" fillId="30" borderId="12" xfId="47" applyFont="1" applyFill="1" applyBorder="1" applyAlignment="1" applyProtection="1">
      <alignment horizontal="center" vertical="center"/>
      <protection hidden="1"/>
    </xf>
    <xf numFmtId="0" fontId="25" fillId="30" borderId="0" xfId="47" applyFont="1" applyFill="1" applyBorder="1" applyAlignment="1" applyProtection="1">
      <alignment horizontal="center"/>
      <protection hidden="1"/>
    </xf>
    <xf numFmtId="0" fontId="25" fillId="30" borderId="0" xfId="50" applyFont="1" applyFill="1" applyBorder="1" applyAlignment="1" applyProtection="1">
      <alignment horizontal="center"/>
      <protection hidden="1"/>
    </xf>
    <xf numFmtId="0" fontId="25" fillId="30" borderId="0" xfId="45" applyNumberFormat="1" applyFont="1" applyFill="1" applyAlignment="1" applyProtection="1">
      <alignment horizontal="left"/>
      <protection hidden="1"/>
    </xf>
    <xf numFmtId="165" fontId="25" fillId="30" borderId="0" xfId="47" applyNumberFormat="1" applyFont="1" applyFill="1" applyBorder="1" applyAlignment="1" applyProtection="1">
      <alignment horizontal="center"/>
      <protection hidden="1"/>
    </xf>
    <xf numFmtId="165" fontId="25" fillId="30" borderId="0" xfId="50" applyNumberFormat="1" applyFont="1" applyFill="1" applyBorder="1" applyAlignment="1" applyProtection="1">
      <alignment horizontal="center"/>
      <protection hidden="1"/>
    </xf>
    <xf numFmtId="0" fontId="25" fillId="30" borderId="0" xfId="50" quotePrefix="1" applyNumberFormat="1" applyFont="1" applyFill="1" applyBorder="1" applyAlignment="1" applyProtection="1">
      <alignment horizontal="left"/>
      <protection hidden="1"/>
    </xf>
    <xf numFmtId="0" fontId="26" fillId="30" borderId="0" xfId="0" applyFont="1" applyFill="1" applyAlignment="1">
      <alignment horizontal="center"/>
    </xf>
    <xf numFmtId="0" fontId="13" fillId="30" borderId="0" xfId="36" applyFill="1" applyAlignment="1" applyProtection="1"/>
    <xf numFmtId="1" fontId="28" fillId="30" borderId="10" xfId="48" applyNumberFormat="1" applyFont="1" applyFill="1" applyBorder="1" applyAlignment="1" applyProtection="1">
      <alignment horizontal="center" vertical="center"/>
      <protection hidden="1"/>
    </xf>
    <xf numFmtId="0" fontId="25" fillId="30" borderId="0" xfId="0" applyFont="1" applyFill="1" applyAlignment="1"/>
    <xf numFmtId="0" fontId="26" fillId="30" borderId="0" xfId="0" applyFont="1" applyFill="1" applyAlignment="1"/>
    <xf numFmtId="0" fontId="0" fillId="30" borderId="0" xfId="0" applyFill="1" applyAlignment="1"/>
    <xf numFmtId="3" fontId="2" fillId="24" borderId="0" xfId="0" applyNumberFormat="1" applyFont="1" applyFill="1" applyBorder="1" applyAlignment="1" applyProtection="1">
      <protection hidden="1"/>
    </xf>
    <xf numFmtId="0" fontId="2" fillId="0" borderId="0" xfId="41" applyFont="1"/>
    <xf numFmtId="0" fontId="28" fillId="30" borderId="10" xfId="47" applyFont="1" applyFill="1" applyBorder="1" applyAlignment="1" applyProtection="1">
      <alignment horizontal="center"/>
      <protection hidden="1"/>
    </xf>
    <xf numFmtId="0" fontId="28" fillId="30" borderId="10" xfId="50" applyFont="1" applyFill="1" applyBorder="1" applyAlignment="1" applyProtection="1">
      <alignment horizontal="center"/>
      <protection hidden="1"/>
    </xf>
    <xf numFmtId="0" fontId="28" fillId="30" borderId="12" xfId="0" applyFont="1" applyFill="1" applyBorder="1"/>
    <xf numFmtId="0" fontId="28" fillId="30" borderId="0" xfId="47" applyFont="1" applyFill="1" applyBorder="1" applyAlignment="1" applyProtection="1">
      <alignment horizontal="center"/>
      <protection hidden="1"/>
    </xf>
    <xf numFmtId="0" fontId="28" fillId="30" borderId="0" xfId="50" applyFont="1" applyFill="1" applyBorder="1" applyAlignment="1" applyProtection="1">
      <alignment horizontal="center"/>
      <protection hidden="1"/>
    </xf>
    <xf numFmtId="0" fontId="26" fillId="30" borderId="0" xfId="0" applyFont="1" applyFill="1" applyBorder="1"/>
    <xf numFmtId="0" fontId="28" fillId="30" borderId="0" xfId="0" applyFont="1" applyFill="1" applyBorder="1"/>
    <xf numFmtId="165" fontId="25" fillId="30" borderId="0" xfId="47" applyNumberFormat="1" applyFont="1" applyFill="1" applyBorder="1" applyAlignment="1" applyProtection="1">
      <alignment horizontal="center"/>
    </xf>
    <xf numFmtId="0" fontId="28" fillId="30" borderId="0" xfId="48" applyFont="1" applyFill="1" applyBorder="1" applyAlignment="1"/>
    <xf numFmtId="0" fontId="28" fillId="30" borderId="0" xfId="0" applyFont="1" applyFill="1" applyBorder="1" applyAlignment="1"/>
    <xf numFmtId="0" fontId="28" fillId="30" borderId="0" xfId="0" applyFont="1" applyFill="1" applyBorder="1" applyAlignment="1">
      <alignment horizontal="center"/>
    </xf>
    <xf numFmtId="0" fontId="28" fillId="30" borderId="11" xfId="48" applyFont="1" applyFill="1" applyBorder="1" applyAlignment="1"/>
    <xf numFmtId="0" fontId="28" fillId="30" borderId="11" xfId="0" applyFont="1" applyFill="1" applyBorder="1" applyAlignment="1"/>
    <xf numFmtId="0" fontId="28" fillId="30" borderId="11" xfId="0" applyFont="1" applyFill="1" applyBorder="1" applyAlignment="1">
      <alignment horizontal="center"/>
    </xf>
    <xf numFmtId="0" fontId="2" fillId="30" borderId="0" xfId="0" applyFont="1" applyFill="1" applyAlignment="1"/>
    <xf numFmtId="0" fontId="2" fillId="30" borderId="0" xfId="0" applyFont="1" applyFill="1" applyAlignment="1">
      <alignment horizontal="center"/>
    </xf>
    <xf numFmtId="0" fontId="2" fillId="30" borderId="0" xfId="48" applyFont="1" applyFill="1" applyBorder="1" applyAlignment="1"/>
    <xf numFmtId="0" fontId="2" fillId="24" borderId="0" xfId="43" applyFont="1" applyFill="1" applyBorder="1" applyAlignment="1"/>
    <xf numFmtId="3" fontId="26" fillId="0" borderId="0" xfId="0" applyNumberFormat="1" applyFont="1" applyFill="1" applyBorder="1" applyAlignment="1" applyProtection="1">
      <alignment horizontal="left"/>
      <protection locked="0"/>
    </xf>
    <xf numFmtId="3" fontId="26" fillId="28" borderId="16" xfId="0" applyNumberFormat="1" applyFont="1" applyFill="1" applyBorder="1" applyAlignment="1" applyProtection="1">
      <alignment horizontal="left"/>
      <protection locked="0"/>
    </xf>
    <xf numFmtId="3" fontId="20" fillId="25" borderId="24" xfId="0" applyNumberFormat="1" applyFont="1" applyFill="1" applyBorder="1" applyAlignment="1" applyProtection="1">
      <alignment horizontal="center"/>
      <protection locked="0"/>
    </xf>
    <xf numFmtId="0" fontId="20" fillId="25" borderId="25" xfId="0" applyFont="1" applyFill="1" applyBorder="1" applyAlignment="1" applyProtection="1">
      <alignment horizontal="center"/>
      <protection locked="0"/>
    </xf>
    <xf numFmtId="0" fontId="20" fillId="25" borderId="26" xfId="0" applyFont="1" applyFill="1" applyBorder="1" applyAlignment="1" applyProtection="1">
      <alignment horizontal="center"/>
      <protection locked="0"/>
    </xf>
    <xf numFmtId="3" fontId="26" fillId="28" borderId="17" xfId="0" applyNumberFormat="1" applyFont="1" applyFill="1" applyBorder="1" applyAlignment="1" applyProtection="1">
      <alignment horizontal="left"/>
      <protection locked="0"/>
    </xf>
    <xf numFmtId="3" fontId="20" fillId="28" borderId="24" xfId="0" applyNumberFormat="1" applyFont="1" applyFill="1" applyBorder="1" applyProtection="1">
      <protection locked="0"/>
    </xf>
    <xf numFmtId="0" fontId="27" fillId="0" borderId="0" xfId="0" applyFont="1" applyFill="1" applyBorder="1" applyProtection="1">
      <protection hidden="1"/>
    </xf>
    <xf numFmtId="0" fontId="26" fillId="0" borderId="0" xfId="0" applyFont="1" applyFill="1" applyBorder="1" applyAlignment="1" applyProtection="1">
      <alignment horizontal="left"/>
      <protection locked="0"/>
    </xf>
    <xf numFmtId="0" fontId="20" fillId="0" borderId="0" xfId="0" applyFont="1" applyFill="1" applyBorder="1" applyAlignment="1" applyProtection="1">
      <alignment horizontal="center"/>
      <protection locked="0"/>
    </xf>
    <xf numFmtId="0" fontId="2" fillId="30" borderId="0" xfId="0" applyFont="1" applyFill="1"/>
    <xf numFmtId="0" fontId="25" fillId="24" borderId="0" xfId="0" applyFont="1" applyFill="1" applyBorder="1" applyProtection="1">
      <protection hidden="1"/>
    </xf>
    <xf numFmtId="0" fontId="28" fillId="24" borderId="0" xfId="0" applyFont="1" applyFill="1" applyBorder="1" applyAlignment="1" applyProtection="1">
      <alignment horizontal="center" vertical="center"/>
      <protection hidden="1"/>
    </xf>
    <xf numFmtId="0" fontId="28" fillId="24" borderId="0" xfId="0" applyFont="1" applyFill="1" applyBorder="1" applyAlignment="1" applyProtection="1">
      <alignment horizontal="center" vertical="center" wrapText="1"/>
      <protection hidden="1"/>
    </xf>
    <xf numFmtId="1" fontId="28" fillId="24" borderId="0" xfId="0" applyNumberFormat="1" applyFont="1" applyFill="1" applyAlignment="1" applyProtection="1">
      <alignment horizontal="center"/>
      <protection hidden="1"/>
    </xf>
    <xf numFmtId="1" fontId="28" fillId="24" borderId="0" xfId="29" applyNumberFormat="1" applyFont="1" applyFill="1" applyBorder="1" applyAlignment="1" applyProtection="1">
      <alignment horizontal="right"/>
      <protection hidden="1"/>
    </xf>
    <xf numFmtId="0" fontId="26" fillId="30" borderId="0" xfId="0" applyFont="1" applyFill="1" applyAlignment="1">
      <alignment horizontal="center"/>
    </xf>
    <xf numFmtId="0" fontId="2" fillId="24" borderId="0" xfId="0" applyFont="1" applyFill="1" applyAlignment="1"/>
    <xf numFmtId="0" fontId="2" fillId="30" borderId="0" xfId="0" applyFont="1" applyFill="1" applyAlignment="1"/>
    <xf numFmtId="0" fontId="28" fillId="30" borderId="12" xfId="47" applyFont="1" applyFill="1" applyBorder="1" applyAlignment="1" applyProtection="1">
      <alignment horizontal="center" vertical="center"/>
      <protection hidden="1"/>
    </xf>
    <xf numFmtId="0" fontId="0" fillId="24" borderId="0" xfId="0" applyFill="1" applyBorder="1" applyAlignment="1">
      <alignment horizontal="right" vertical="center" indent="1"/>
    </xf>
    <xf numFmtId="0" fontId="28" fillId="30" borderId="0" xfId="51" applyFont="1" applyFill="1" applyBorder="1" applyAlignment="1">
      <alignment horizontal="right" vertical="center" wrapText="1"/>
    </xf>
    <xf numFmtId="0" fontId="28" fillId="30" borderId="0" xfId="51" applyFont="1" applyFill="1" applyBorder="1" applyAlignment="1">
      <alignment horizontal="right" vertical="center"/>
    </xf>
    <xf numFmtId="3" fontId="28" fillId="24" borderId="0" xfId="0" applyNumberFormat="1" applyFont="1" applyFill="1" applyBorder="1" applyAlignment="1" applyProtection="1">
      <alignment horizontal="center" vertical="center" wrapText="1"/>
      <protection hidden="1"/>
    </xf>
    <xf numFmtId="3" fontId="28" fillId="24" borderId="0" xfId="0" applyNumberFormat="1" applyFont="1" applyFill="1" applyBorder="1" applyAlignment="1" applyProtection="1">
      <alignment horizontal="right" vertical="center" wrapText="1"/>
      <protection hidden="1"/>
    </xf>
    <xf numFmtId="0" fontId="28" fillId="24" borderId="0" xfId="0" applyFont="1" applyFill="1" applyBorder="1" applyAlignment="1" applyProtection="1">
      <alignment vertical="center" wrapText="1"/>
      <protection hidden="1"/>
    </xf>
    <xf numFmtId="0" fontId="28" fillId="24" borderId="0" xfId="0" applyFont="1" applyFill="1" applyBorder="1" applyAlignment="1" applyProtection="1">
      <alignment horizontal="right" vertical="center"/>
      <protection hidden="1"/>
    </xf>
    <xf numFmtId="1" fontId="28" fillId="24" borderId="0" xfId="0" applyNumberFormat="1" applyFont="1" applyFill="1" applyBorder="1" applyAlignment="1" applyProtection="1">
      <alignment horizontal="right" vertical="center"/>
      <protection hidden="1"/>
    </xf>
    <xf numFmtId="1" fontId="28" fillId="24" borderId="0" xfId="0" applyNumberFormat="1" applyFont="1" applyFill="1" applyBorder="1" applyAlignment="1" applyProtection="1">
      <alignment horizontal="center" vertical="center"/>
      <protection hidden="1"/>
    </xf>
    <xf numFmtId="1" fontId="27" fillId="24" borderId="0" xfId="0" applyNumberFormat="1" applyFont="1" applyFill="1" applyBorder="1" applyAlignment="1" applyProtection="1">
      <alignment horizontal="center" vertical="center" wrapText="1"/>
      <protection hidden="1"/>
    </xf>
    <xf numFmtId="0" fontId="28" fillId="24" borderId="0" xfId="41" applyFont="1" applyFill="1" applyBorder="1" applyAlignment="1" applyProtection="1">
      <alignment horizontal="left" wrapText="1"/>
      <protection hidden="1"/>
    </xf>
    <xf numFmtId="0" fontId="43" fillId="24" borderId="0" xfId="0" applyFont="1" applyFill="1" applyBorder="1" applyProtection="1">
      <protection hidden="1"/>
    </xf>
    <xf numFmtId="0" fontId="2" fillId="30" borderId="0" xfId="48" applyFont="1" applyFill="1" applyBorder="1" applyAlignment="1"/>
    <xf numFmtId="0" fontId="28" fillId="30" borderId="12" xfId="47" applyFont="1" applyFill="1" applyBorder="1" applyAlignment="1" applyProtection="1">
      <alignment horizontal="center" vertical="center"/>
      <protection hidden="1"/>
    </xf>
    <xf numFmtId="0" fontId="25" fillId="24" borderId="0" xfId="0" applyFont="1" applyFill="1" applyBorder="1" applyAlignment="1" applyProtection="1">
      <protection hidden="1"/>
    </xf>
    <xf numFmtId="3" fontId="28" fillId="24" borderId="0" xfId="0" applyNumberFormat="1" applyFont="1" applyFill="1" applyBorder="1" applyAlignment="1" applyProtection="1">
      <alignment horizontal="center"/>
      <protection hidden="1"/>
    </xf>
    <xf numFmtId="3" fontId="30" fillId="24" borderId="0" xfId="0" applyNumberFormat="1" applyFont="1" applyFill="1" applyBorder="1" applyAlignment="1" applyProtection="1">
      <alignment horizontal="center"/>
      <protection hidden="1"/>
    </xf>
    <xf numFmtId="0" fontId="2" fillId="0" borderId="0" xfId="0" applyFont="1" applyFill="1" applyBorder="1" applyAlignment="1"/>
    <xf numFmtId="0" fontId="2" fillId="24" borderId="0" xfId="0" applyFont="1" applyFill="1" applyProtection="1">
      <protection hidden="1"/>
    </xf>
    <xf numFmtId="0" fontId="2" fillId="30" borderId="0" xfId="48" applyFont="1" applyFill="1" applyBorder="1" applyAlignment="1"/>
    <xf numFmtId="0" fontId="28" fillId="30" borderId="12" xfId="47" applyFont="1" applyFill="1" applyBorder="1" applyAlignment="1" applyProtection="1">
      <alignment horizontal="center" vertical="center"/>
      <protection hidden="1"/>
    </xf>
    <xf numFmtId="0" fontId="0" fillId="30" borderId="0" xfId="0" applyFill="1" applyBorder="1"/>
    <xf numFmtId="0" fontId="28" fillId="30" borderId="11" xfId="51" applyFont="1" applyFill="1" applyBorder="1" applyAlignment="1">
      <alignment horizontal="right" vertical="center" wrapText="1"/>
    </xf>
    <xf numFmtId="0" fontId="28" fillId="30" borderId="11" xfId="51" applyFont="1" applyFill="1" applyBorder="1" applyAlignment="1">
      <alignment horizontal="right" vertical="center"/>
    </xf>
    <xf numFmtId="0" fontId="28" fillId="30" borderId="12" xfId="0" applyNumberFormat="1" applyFont="1" applyFill="1" applyBorder="1"/>
    <xf numFmtId="0" fontId="28" fillId="30" borderId="12" xfId="48" applyNumberFormat="1" applyFont="1" applyFill="1" applyBorder="1" applyAlignment="1"/>
    <xf numFmtId="0" fontId="28" fillId="30" borderId="11" xfId="48" applyFont="1" applyFill="1" applyBorder="1" applyAlignment="1">
      <alignment horizontal="center" wrapText="1"/>
    </xf>
    <xf numFmtId="0" fontId="25" fillId="0" borderId="0" xfId="0" applyFont="1" applyFill="1" applyBorder="1" applyProtection="1">
      <protection hidden="1"/>
    </xf>
    <xf numFmtId="0" fontId="28" fillId="24" borderId="0" xfId="0" applyFont="1" applyFill="1" applyBorder="1" applyAlignment="1">
      <alignment horizontal="center"/>
    </xf>
    <xf numFmtId="0" fontId="28" fillId="24" borderId="10" xfId="0" applyFont="1" applyFill="1" applyBorder="1" applyAlignment="1">
      <alignment horizontal="center"/>
    </xf>
    <xf numFmtId="0" fontId="28" fillId="24" borderId="10" xfId="0" applyFont="1" applyFill="1" applyBorder="1" applyAlignment="1" applyProtection="1">
      <alignment horizontal="center" vertical="center"/>
      <protection hidden="1"/>
    </xf>
    <xf numFmtId="0" fontId="28" fillId="24" borderId="0" xfId="0" applyFont="1" applyFill="1" applyBorder="1" applyAlignment="1" applyProtection="1">
      <alignment horizontal="center" vertical="center"/>
      <protection hidden="1"/>
    </xf>
    <xf numFmtId="0" fontId="28" fillId="24" borderId="0" xfId="0" applyFont="1" applyFill="1" applyBorder="1" applyAlignment="1" applyProtection="1">
      <alignment horizontal="center" vertical="center" wrapText="1"/>
      <protection hidden="1"/>
    </xf>
    <xf numFmtId="0" fontId="52" fillId="0" borderId="0" xfId="0" applyFont="1"/>
    <xf numFmtId="0" fontId="2" fillId="30" borderId="0" xfId="48" applyFont="1" applyFill="1" applyBorder="1" applyAlignment="1"/>
    <xf numFmtId="0" fontId="2" fillId="30" borderId="0" xfId="0" applyFont="1" applyFill="1" applyAlignment="1"/>
    <xf numFmtId="3" fontId="25" fillId="24" borderId="0" xfId="59" applyNumberFormat="1" applyFont="1" applyFill="1" applyBorder="1" applyAlignment="1" applyProtection="1">
      <alignment horizontal="center"/>
      <protection hidden="1"/>
    </xf>
    <xf numFmtId="1" fontId="25" fillId="24" borderId="0" xfId="59" applyNumberFormat="1" applyFont="1" applyFill="1" applyBorder="1" applyAlignment="1" applyProtection="1">
      <alignment horizontal="center"/>
      <protection hidden="1"/>
    </xf>
    <xf numFmtId="3" fontId="28" fillId="24" borderId="0" xfId="59" applyNumberFormat="1" applyFont="1" applyFill="1" applyBorder="1" applyAlignment="1" applyProtection="1">
      <alignment horizontal="center"/>
      <protection hidden="1"/>
    </xf>
    <xf numFmtId="1" fontId="28" fillId="24" borderId="0" xfId="59" applyNumberFormat="1" applyFont="1" applyFill="1" applyBorder="1" applyAlignment="1" applyProtection="1">
      <alignment horizontal="center"/>
      <protection hidden="1"/>
    </xf>
    <xf numFmtId="0" fontId="25" fillId="24" borderId="0" xfId="59" applyFont="1" applyFill="1" applyBorder="1" applyAlignment="1" applyProtection="1">
      <alignment horizontal="center"/>
      <protection hidden="1"/>
    </xf>
    <xf numFmtId="0" fontId="28" fillId="30" borderId="0" xfId="48" applyNumberFormat="1" applyFont="1" applyFill="1" applyBorder="1" applyAlignment="1">
      <alignment horizontal="center"/>
    </xf>
    <xf numFmtId="3" fontId="25" fillId="30" borderId="0" xfId="49" applyNumberFormat="1" applyFont="1" applyFill="1"/>
    <xf numFmtId="166" fontId="25" fillId="30" borderId="0" xfId="49" applyNumberFormat="1" applyFont="1" applyFill="1"/>
    <xf numFmtId="3" fontId="28" fillId="30" borderId="0" xfId="0" applyNumberFormat="1" applyFont="1" applyFill="1" applyBorder="1"/>
    <xf numFmtId="0" fontId="25" fillId="30" borderId="0" xfId="62" quotePrefix="1" applyFont="1" applyFill="1" applyBorder="1" applyAlignment="1" applyProtection="1">
      <alignment horizontal="left"/>
    </xf>
    <xf numFmtId="0" fontId="25" fillId="30" borderId="0" xfId="48" applyFont="1" applyFill="1" applyBorder="1" applyAlignment="1"/>
    <xf numFmtId="0" fontId="0" fillId="0" borderId="0" xfId="0" applyAlignment="1">
      <alignment wrapText="1"/>
    </xf>
    <xf numFmtId="3" fontId="25" fillId="24" borderId="0" xfId="0" applyNumberFormat="1" applyFont="1" applyFill="1" applyAlignment="1" applyProtection="1">
      <alignment wrapText="1"/>
      <protection hidden="1"/>
    </xf>
    <xf numFmtId="0" fontId="25" fillId="30" borderId="0" xfId="0" applyFont="1" applyFill="1" applyAlignment="1"/>
    <xf numFmtId="0" fontId="0" fillId="0" borderId="0" xfId="0" applyAlignment="1">
      <alignment wrapText="1"/>
    </xf>
    <xf numFmtId="0" fontId="0" fillId="0" borderId="0" xfId="0" applyAlignment="1"/>
    <xf numFmtId="0" fontId="25" fillId="24" borderId="0" xfId="0" applyFont="1" applyFill="1" applyAlignment="1" applyProtection="1">
      <alignment horizontal="left"/>
      <protection hidden="1"/>
    </xf>
    <xf numFmtId="0" fontId="25" fillId="0" borderId="0" xfId="0" applyFont="1" applyFill="1" applyAlignment="1" applyProtection="1">
      <protection hidden="1"/>
    </xf>
    <xf numFmtId="0" fontId="25" fillId="0" borderId="0" xfId="29" applyNumberFormat="1" applyFont="1" applyFill="1" applyBorder="1" applyProtection="1">
      <protection hidden="1"/>
    </xf>
    <xf numFmtId="165" fontId="25" fillId="30" borderId="0" xfId="0" applyNumberFormat="1" applyFont="1" applyFill="1"/>
    <xf numFmtId="165" fontId="25" fillId="30" borderId="0" xfId="50" applyNumberFormat="1" applyFont="1" applyFill="1"/>
    <xf numFmtId="165" fontId="25" fillId="30" borderId="0" xfId="50" applyNumberFormat="1" applyFont="1" applyFill="1" applyAlignment="1">
      <alignment horizontal="center"/>
    </xf>
    <xf numFmtId="165" fontId="0" fillId="30" borderId="0" xfId="0" applyNumberFormat="1" applyFill="1"/>
    <xf numFmtId="0" fontId="28" fillId="30" borderId="11" xfId="48" applyFont="1" applyFill="1" applyBorder="1" applyAlignment="1">
      <alignment horizontal="right" wrapText="1"/>
    </xf>
    <xf numFmtId="0" fontId="26" fillId="30" borderId="0" xfId="0" applyFont="1" applyFill="1" applyAlignment="1">
      <alignment horizontal="right"/>
    </xf>
    <xf numFmtId="3" fontId="26" fillId="24" borderId="0" xfId="0" applyNumberFormat="1" applyFont="1" applyFill="1" applyBorder="1" applyAlignment="1" applyProtection="1">
      <alignment wrapText="1"/>
      <protection hidden="1"/>
    </xf>
    <xf numFmtId="1" fontId="28" fillId="0" borderId="0" xfId="0" applyNumberFormat="1" applyFont="1" applyFill="1" applyBorder="1" applyAlignment="1" applyProtection="1">
      <alignment horizontal="center"/>
      <protection hidden="1"/>
    </xf>
    <xf numFmtId="164" fontId="28" fillId="0" borderId="0" xfId="0" applyNumberFormat="1" applyFont="1" applyFill="1" applyBorder="1" applyAlignment="1" applyProtection="1">
      <protection hidden="1"/>
    </xf>
    <xf numFmtId="0" fontId="28" fillId="0" borderId="0" xfId="0" applyFont="1" applyFill="1" applyBorder="1" applyProtection="1">
      <protection hidden="1"/>
    </xf>
    <xf numFmtId="0" fontId="13" fillId="30" borderId="0" xfId="36" applyFill="1" applyAlignment="1" applyProtection="1"/>
    <xf numFmtId="3" fontId="25" fillId="24" borderId="0" xfId="0" applyNumberFormat="1" applyFont="1" applyFill="1" applyAlignment="1" applyProtection="1">
      <alignment wrapText="1"/>
      <protection hidden="1"/>
    </xf>
    <xf numFmtId="0" fontId="0" fillId="0" borderId="0" xfId="0" applyAlignment="1">
      <alignment wrapText="1"/>
    </xf>
    <xf numFmtId="3" fontId="26" fillId="24" borderId="0" xfId="0" applyNumberFormat="1" applyFont="1" applyFill="1" applyBorder="1" applyAlignment="1" applyProtection="1">
      <alignment wrapText="1"/>
      <protection hidden="1"/>
    </xf>
    <xf numFmtId="3" fontId="28" fillId="24" borderId="0" xfId="0" applyNumberFormat="1" applyFont="1" applyFill="1" applyBorder="1" applyAlignment="1" applyProtection="1">
      <protection hidden="1"/>
    </xf>
    <xf numFmtId="1" fontId="25" fillId="0" borderId="0" xfId="48" applyNumberFormat="1" applyFont="1" applyFill="1" applyBorder="1" applyAlignment="1">
      <alignment wrapText="1"/>
    </xf>
    <xf numFmtId="1" fontId="28" fillId="30" borderId="10" xfId="48" applyNumberFormat="1" applyFont="1" applyFill="1" applyBorder="1" applyAlignment="1" applyProtection="1">
      <alignment horizontal="center" vertical="center"/>
      <protection hidden="1"/>
    </xf>
    <xf numFmtId="1" fontId="25" fillId="0" borderId="0" xfId="48" applyNumberFormat="1" applyFont="1" applyFill="1" applyBorder="1" applyAlignment="1">
      <alignment horizontal="left" wrapText="1"/>
    </xf>
    <xf numFmtId="0" fontId="0" fillId="0" borderId="0" xfId="0" applyAlignment="1">
      <alignment horizontal="left"/>
    </xf>
    <xf numFmtId="0" fontId="26" fillId="30" borderId="0" xfId="49" applyFont="1" applyFill="1" applyAlignment="1">
      <alignment wrapText="1"/>
    </xf>
    <xf numFmtId="0" fontId="28" fillId="24" borderId="0" xfId="0" applyFont="1" applyFill="1" applyBorder="1" applyAlignment="1">
      <alignment horizontal="center"/>
    </xf>
    <xf numFmtId="0" fontId="28" fillId="24" borderId="0" xfId="0" applyFont="1" applyFill="1" applyBorder="1" applyAlignment="1">
      <alignment horizontal="center" wrapText="1"/>
    </xf>
    <xf numFmtId="0" fontId="2" fillId="24" borderId="0" xfId="43" applyFont="1" applyFill="1" applyBorder="1" applyAlignment="1">
      <alignment horizontal="left" wrapText="1"/>
    </xf>
    <xf numFmtId="0" fontId="28" fillId="24" borderId="10" xfId="0" applyFont="1" applyFill="1" applyBorder="1" applyAlignment="1">
      <alignment horizontal="center"/>
    </xf>
    <xf numFmtId="0" fontId="28" fillId="24" borderId="10" xfId="0" applyFont="1" applyFill="1" applyBorder="1" applyAlignment="1">
      <alignment horizontal="center" wrapText="1"/>
    </xf>
    <xf numFmtId="0" fontId="25" fillId="24" borderId="0" xfId="0" applyFont="1" applyFill="1" applyAlignment="1">
      <alignment horizontal="left"/>
    </xf>
    <xf numFmtId="0" fontId="0" fillId="24" borderId="0" xfId="0" applyFill="1" applyAlignment="1"/>
    <xf numFmtId="0" fontId="25" fillId="30" borderId="0" xfId="49" applyFont="1" applyFill="1" applyAlignment="1">
      <alignment horizontal="left"/>
    </xf>
    <xf numFmtId="1" fontId="25" fillId="30" borderId="0" xfId="48" applyNumberFormat="1" applyFont="1" applyFill="1" applyBorder="1" applyAlignment="1">
      <alignment horizontal="left" wrapText="1"/>
    </xf>
    <xf numFmtId="0" fontId="25" fillId="30" borderId="0" xfId="49" applyFont="1" applyFill="1" applyAlignment="1">
      <alignment horizontal="left" wrapText="1"/>
    </xf>
    <xf numFmtId="0" fontId="2" fillId="30" borderId="0" xfId="48" applyFont="1" applyFill="1" applyBorder="1" applyAlignment="1"/>
    <xf numFmtId="0" fontId="2" fillId="30" borderId="0" xfId="0" applyFont="1" applyFill="1" applyAlignment="1"/>
    <xf numFmtId="0" fontId="28" fillId="30" borderId="0" xfId="51" applyFont="1" applyFill="1" applyAlignment="1"/>
    <xf numFmtId="0" fontId="25" fillId="30" borderId="0" xfId="0" applyFont="1" applyFill="1" applyAlignment="1"/>
    <xf numFmtId="0" fontId="26" fillId="28" borderId="16" xfId="0" applyFont="1" applyFill="1" applyBorder="1" applyAlignment="1">
      <alignment horizontal="center"/>
    </xf>
    <xf numFmtId="0" fontId="26" fillId="28" borderId="17" xfId="0" applyFont="1" applyFill="1" applyBorder="1" applyAlignment="1">
      <alignment horizontal="center"/>
    </xf>
    <xf numFmtId="0" fontId="26" fillId="28" borderId="18" xfId="0" applyFont="1" applyFill="1" applyBorder="1" applyAlignment="1">
      <alignment horizontal="center"/>
    </xf>
    <xf numFmtId="0" fontId="20" fillId="29" borderId="16" xfId="0" applyFont="1" applyFill="1" applyBorder="1" applyAlignment="1">
      <alignment horizontal="center"/>
    </xf>
    <xf numFmtId="0" fontId="0" fillId="0" borderId="17" xfId="0" applyBorder="1" applyAlignment="1">
      <alignment horizontal="center"/>
    </xf>
    <xf numFmtId="0" fontId="20" fillId="29" borderId="17" xfId="0" applyFont="1" applyFill="1" applyBorder="1" applyAlignment="1" applyProtection="1">
      <alignment horizontal="center"/>
      <protection locked="0"/>
    </xf>
    <xf numFmtId="0" fontId="0" fillId="0" borderId="18" xfId="0" applyBorder="1" applyAlignment="1">
      <alignment horizontal="center"/>
    </xf>
    <xf numFmtId="3" fontId="25" fillId="24" borderId="0" xfId="0" applyNumberFormat="1" applyFont="1" applyFill="1" applyAlignment="1" applyProtection="1">
      <alignment horizontal="left" wrapText="1"/>
      <protection hidden="1"/>
    </xf>
    <xf numFmtId="0" fontId="28" fillId="30" borderId="12" xfId="50" applyFont="1" applyFill="1" applyBorder="1" applyAlignment="1" applyProtection="1">
      <alignment horizontal="center" vertical="center"/>
      <protection hidden="1"/>
    </xf>
    <xf numFmtId="0" fontId="28" fillId="30" borderId="12" xfId="47" applyFont="1" applyFill="1" applyBorder="1" applyAlignment="1" applyProtection="1">
      <alignment horizontal="center" vertical="center"/>
      <protection hidden="1"/>
    </xf>
    <xf numFmtId="0" fontId="25" fillId="30" borderId="0" xfId="50" applyFont="1" applyFill="1" applyAlignment="1">
      <alignment wrapText="1"/>
    </xf>
    <xf numFmtId="0" fontId="28" fillId="30" borderId="12" xfId="47" applyFont="1" applyFill="1" applyBorder="1" applyAlignment="1" applyProtection="1">
      <alignment horizontal="center" vertical="center" wrapText="1"/>
      <protection hidden="1"/>
    </xf>
    <xf numFmtId="3" fontId="25" fillId="30" borderId="0" xfId="0" applyNumberFormat="1" applyFont="1" applyFill="1" applyAlignment="1" applyProtection="1">
      <protection hidden="1"/>
    </xf>
    <xf numFmtId="0" fontId="0" fillId="0" borderId="0" xfId="0" applyAlignment="1"/>
    <xf numFmtId="1" fontId="25" fillId="30" borderId="0" xfId="48" applyNumberFormat="1" applyFont="1" applyFill="1" applyBorder="1" applyAlignment="1">
      <alignment wrapText="1"/>
    </xf>
    <xf numFmtId="0" fontId="28" fillId="30" borderId="10" xfId="47" applyFont="1" applyFill="1" applyBorder="1" applyAlignment="1" applyProtection="1">
      <alignment horizontal="center" vertical="center" wrapText="1"/>
      <protection hidden="1"/>
    </xf>
    <xf numFmtId="0" fontId="26" fillId="24" borderId="0" xfId="48" applyFont="1" applyFill="1" applyBorder="1" applyAlignment="1"/>
    <xf numFmtId="0" fontId="26" fillId="24" borderId="0" xfId="57" applyFont="1" applyFill="1" applyAlignment="1"/>
    <xf numFmtId="0" fontId="28" fillId="24" borderId="0" xfId="51" applyFont="1" applyFill="1" applyAlignment="1"/>
    <xf numFmtId="0" fontId="25" fillId="24" borderId="0" xfId="57" applyFont="1" applyFill="1" applyAlignment="1"/>
    <xf numFmtId="1" fontId="25" fillId="30" borderId="0" xfId="48" applyNumberFormat="1" applyFont="1" applyFill="1" applyBorder="1" applyAlignment="1"/>
    <xf numFmtId="0" fontId="28" fillId="30" borderId="12" xfId="48" applyNumberFormat="1" applyFont="1" applyFill="1" applyBorder="1" applyAlignment="1">
      <alignment horizontal="center"/>
    </xf>
    <xf numFmtId="0" fontId="25" fillId="0" borderId="0" xfId="0" applyFont="1" applyFill="1" applyBorder="1" applyAlignment="1" applyProtection="1">
      <alignment horizontal="left" wrapText="1"/>
      <protection hidden="1"/>
    </xf>
    <xf numFmtId="0" fontId="0" fillId="0" borderId="0" xfId="0" applyFill="1" applyBorder="1" applyAlignment="1">
      <alignment wrapText="1"/>
    </xf>
    <xf numFmtId="3" fontId="20" fillId="25" borderId="13" xfId="0" applyNumberFormat="1" applyFont="1" applyFill="1" applyBorder="1" applyAlignment="1" applyProtection="1">
      <alignment wrapText="1"/>
      <protection locked="0"/>
    </xf>
    <xf numFmtId="0" fontId="0" fillId="0" borderId="20" xfId="0" applyBorder="1" applyAlignment="1">
      <alignment wrapText="1"/>
    </xf>
    <xf numFmtId="3" fontId="20" fillId="25" borderId="14" xfId="0" applyNumberFormat="1" applyFont="1" applyFill="1" applyBorder="1" applyAlignment="1" applyProtection="1">
      <alignment wrapText="1"/>
      <protection locked="0"/>
    </xf>
    <xf numFmtId="0" fontId="0" fillId="0" borderId="0" xfId="0" applyBorder="1" applyAlignment="1">
      <alignment wrapText="1"/>
    </xf>
    <xf numFmtId="0" fontId="20" fillId="25" borderId="15" xfId="0" applyFont="1" applyFill="1" applyBorder="1" applyAlignment="1" applyProtection="1">
      <alignment wrapText="1"/>
      <protection locked="0"/>
    </xf>
    <xf numFmtId="0" fontId="0" fillId="0" borderId="19" xfId="0" applyBorder="1" applyAlignment="1">
      <alignment wrapText="1"/>
    </xf>
    <xf numFmtId="0" fontId="20" fillId="0" borderId="0" xfId="0" applyFont="1" applyAlignment="1">
      <alignment wrapText="1"/>
    </xf>
    <xf numFmtId="0" fontId="25" fillId="0" borderId="0" xfId="49" applyFont="1" applyFill="1" applyAlignment="1">
      <alignment wrapText="1"/>
    </xf>
    <xf numFmtId="3" fontId="28" fillId="24" borderId="0" xfId="0" applyNumberFormat="1" applyFont="1" applyFill="1" applyAlignment="1" applyProtection="1">
      <protection hidden="1"/>
    </xf>
    <xf numFmtId="3" fontId="28" fillId="24" borderId="10" xfId="0" applyNumberFormat="1" applyFont="1" applyFill="1" applyBorder="1" applyAlignment="1" applyProtection="1">
      <alignment horizontal="center"/>
      <protection hidden="1"/>
    </xf>
    <xf numFmtId="0" fontId="27" fillId="24" borderId="10" xfId="0" applyFont="1" applyFill="1" applyBorder="1" applyAlignment="1" applyProtection="1">
      <alignment horizontal="center"/>
      <protection hidden="1"/>
    </xf>
    <xf numFmtId="3" fontId="28" fillId="24" borderId="12" xfId="0" applyNumberFormat="1" applyFont="1" applyFill="1" applyBorder="1" applyAlignment="1" applyProtection="1">
      <alignment horizontal="center" vertical="center" wrapText="1"/>
      <protection hidden="1"/>
    </xf>
    <xf numFmtId="3" fontId="28" fillId="24" borderId="11" xfId="0" applyNumberFormat="1" applyFont="1" applyFill="1" applyBorder="1" applyAlignment="1" applyProtection="1">
      <alignment horizontal="center" vertical="center" wrapText="1"/>
      <protection hidden="1"/>
    </xf>
    <xf numFmtId="0" fontId="28" fillId="24" borderId="12" xfId="0" applyFont="1" applyFill="1" applyBorder="1" applyAlignment="1" applyProtection="1">
      <alignment horizontal="center" vertical="center"/>
      <protection hidden="1"/>
    </xf>
    <xf numFmtId="0" fontId="28" fillId="24" borderId="11" xfId="0" applyFont="1" applyFill="1" applyBorder="1" applyAlignment="1" applyProtection="1">
      <alignment horizontal="center" vertical="center"/>
      <protection hidden="1"/>
    </xf>
    <xf numFmtId="0" fontId="20" fillId="25" borderId="13" xfId="0" applyFont="1" applyFill="1" applyBorder="1" applyAlignment="1" applyProtection="1">
      <alignment horizontal="center" wrapText="1"/>
      <protection locked="0"/>
    </xf>
    <xf numFmtId="0" fontId="0" fillId="0" borderId="21" xfId="0" applyBorder="1" applyAlignment="1">
      <alignment wrapText="1"/>
    </xf>
    <xf numFmtId="0" fontId="20" fillId="25" borderId="15" xfId="0" applyFont="1" applyFill="1" applyBorder="1" applyAlignment="1" applyProtection="1">
      <alignment horizontal="center"/>
      <protection locked="0"/>
    </xf>
    <xf numFmtId="0" fontId="0" fillId="0" borderId="23" xfId="0" applyBorder="1" applyAlignment="1"/>
    <xf numFmtId="0" fontId="27" fillId="24" borderId="10" xfId="0" applyFont="1" applyFill="1" applyBorder="1" applyAlignment="1" applyProtection="1">
      <alignment horizontal="center" vertical="center" wrapText="1"/>
      <protection hidden="1"/>
    </xf>
    <xf numFmtId="1" fontId="27" fillId="24" borderId="10" xfId="0" applyNumberFormat="1" applyFont="1" applyFill="1" applyBorder="1" applyAlignment="1" applyProtection="1">
      <alignment horizontal="center" vertical="center" wrapText="1"/>
      <protection hidden="1"/>
    </xf>
    <xf numFmtId="0" fontId="28" fillId="24" borderId="10" xfId="0" applyFont="1" applyFill="1" applyBorder="1" applyAlignment="1" applyProtection="1">
      <alignment horizontal="center" vertical="center"/>
      <protection hidden="1"/>
    </xf>
    <xf numFmtId="0" fontId="28" fillId="24" borderId="0" xfId="0" applyFont="1" applyFill="1" applyBorder="1" applyAlignment="1" applyProtection="1">
      <alignment horizontal="center" vertical="center"/>
      <protection hidden="1"/>
    </xf>
    <xf numFmtId="0" fontId="26" fillId="28" borderId="16" xfId="0" applyFont="1" applyFill="1" applyBorder="1" applyAlignment="1" applyProtection="1">
      <alignment horizontal="left" wrapText="1"/>
      <protection locked="0"/>
    </xf>
    <xf numFmtId="0" fontId="0" fillId="0" borderId="17" xfId="0" applyBorder="1" applyAlignment="1">
      <alignment wrapText="1"/>
    </xf>
    <xf numFmtId="0" fontId="0" fillId="0" borderId="18" xfId="0" applyBorder="1" applyAlignment="1">
      <alignment wrapText="1"/>
    </xf>
    <xf numFmtId="0" fontId="20" fillId="25" borderId="14" xfId="0" applyFont="1" applyFill="1" applyBorder="1" applyAlignment="1" applyProtection="1">
      <alignment wrapText="1"/>
      <protection locked="0"/>
    </xf>
    <xf numFmtId="0" fontId="25" fillId="0" borderId="0" xfId="49" applyFont="1" applyFill="1" applyAlignment="1">
      <alignment horizontal="left" wrapText="1"/>
    </xf>
    <xf numFmtId="0" fontId="26" fillId="26" borderId="16" xfId="0" applyFont="1" applyFill="1" applyBorder="1" applyAlignment="1" applyProtection="1">
      <alignment horizontal="left"/>
      <protection locked="0"/>
    </xf>
    <xf numFmtId="0" fontId="26" fillId="26" borderId="17" xfId="0" applyFont="1" applyFill="1" applyBorder="1" applyAlignment="1" applyProtection="1">
      <alignment horizontal="left"/>
      <protection locked="0"/>
    </xf>
    <xf numFmtId="0" fontId="26" fillId="26" borderId="18" xfId="0" applyFont="1" applyFill="1" applyBorder="1" applyAlignment="1" applyProtection="1">
      <alignment horizontal="left"/>
      <protection locked="0"/>
    </xf>
    <xf numFmtId="0" fontId="28" fillId="24" borderId="12" xfId="0" applyFont="1" applyFill="1" applyBorder="1" applyAlignment="1" applyProtection="1">
      <alignment horizontal="center" vertical="center" wrapText="1"/>
      <protection hidden="1"/>
    </xf>
    <xf numFmtId="0" fontId="28" fillId="24" borderId="0" xfId="0" applyFont="1" applyFill="1" applyBorder="1" applyAlignment="1" applyProtection="1">
      <alignment horizontal="center" vertical="center" wrapText="1"/>
      <protection hidden="1"/>
    </xf>
    <xf numFmtId="0" fontId="28" fillId="24" borderId="11" xfId="0" applyFont="1" applyFill="1" applyBorder="1" applyAlignment="1" applyProtection="1">
      <alignment horizontal="center" vertical="center" wrapText="1"/>
      <protection hidden="1"/>
    </xf>
    <xf numFmtId="0" fontId="20" fillId="25" borderId="14" xfId="0" applyFont="1" applyFill="1" applyBorder="1" applyAlignment="1" applyProtection="1">
      <alignment horizontal="left"/>
      <protection locked="0"/>
    </xf>
    <xf numFmtId="0" fontId="20" fillId="25" borderId="0" xfId="0" applyFont="1" applyFill="1" applyBorder="1" applyAlignment="1" applyProtection="1">
      <alignment horizontal="left"/>
      <protection locked="0"/>
    </xf>
    <xf numFmtId="0" fontId="20" fillId="25" borderId="15" xfId="0" applyFont="1" applyFill="1" applyBorder="1" applyAlignment="1" applyProtection="1">
      <alignment horizontal="left"/>
      <protection locked="0"/>
    </xf>
    <xf numFmtId="0" fontId="20" fillId="25" borderId="19" xfId="0" applyFont="1" applyFill="1" applyBorder="1" applyAlignment="1" applyProtection="1">
      <alignment horizontal="left"/>
      <protection locked="0"/>
    </xf>
    <xf numFmtId="0" fontId="20" fillId="25" borderId="13" xfId="0" applyFont="1" applyFill="1" applyBorder="1" applyAlignment="1" applyProtection="1">
      <alignment horizontal="center"/>
      <protection locked="0"/>
    </xf>
    <xf numFmtId="0" fontId="20" fillId="25" borderId="20" xfId="0" applyFont="1" applyFill="1" applyBorder="1" applyAlignment="1" applyProtection="1">
      <alignment horizontal="center"/>
      <protection locked="0"/>
    </xf>
    <xf numFmtId="0" fontId="20" fillId="25" borderId="21" xfId="0" applyFont="1" applyFill="1" applyBorder="1" applyAlignment="1" applyProtection="1">
      <alignment horizontal="center"/>
      <protection locked="0"/>
    </xf>
    <xf numFmtId="0" fontId="20" fillId="25" borderId="19" xfId="0" applyFont="1" applyFill="1" applyBorder="1" applyAlignment="1" applyProtection="1">
      <alignment horizontal="center"/>
      <protection locked="0"/>
    </xf>
    <xf numFmtId="0" fontId="20" fillId="25" borderId="23" xfId="0" applyFont="1" applyFill="1" applyBorder="1" applyAlignment="1" applyProtection="1">
      <alignment horizontal="center"/>
      <protection locked="0"/>
    </xf>
    <xf numFmtId="1" fontId="28" fillId="24" borderId="10" xfId="0" applyNumberFormat="1" applyFont="1" applyFill="1" applyBorder="1" applyAlignment="1" applyProtection="1">
      <alignment horizontal="center"/>
      <protection hidden="1"/>
    </xf>
    <xf numFmtId="1" fontId="28" fillId="24" borderId="12" xfId="0" applyNumberFormat="1" applyFont="1" applyFill="1" applyBorder="1" applyAlignment="1" applyProtection="1">
      <alignment horizontal="center" vertical="center"/>
      <protection hidden="1"/>
    </xf>
    <xf numFmtId="1" fontId="28" fillId="24" borderId="11" xfId="0" applyNumberFormat="1" applyFont="1" applyFill="1" applyBorder="1" applyAlignment="1" applyProtection="1">
      <alignment horizontal="center" vertical="center"/>
      <protection hidden="1"/>
    </xf>
    <xf numFmtId="0" fontId="20" fillId="25" borderId="0" xfId="0" applyFont="1" applyFill="1" applyBorder="1" applyAlignment="1" applyProtection="1">
      <alignment horizontal="center"/>
      <protection locked="0"/>
    </xf>
    <xf numFmtId="0" fontId="20" fillId="25" borderId="22" xfId="0" applyFont="1" applyFill="1" applyBorder="1" applyAlignment="1" applyProtection="1">
      <alignment horizontal="center"/>
      <protection locked="0"/>
    </xf>
  </cellXfs>
  <cellStyles count="6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urrency" xfId="29" builtinId="4"/>
    <cellStyle name="Currency 2" xfId="6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SFR33_2009Tablesv2" xfId="37"/>
    <cellStyle name="Input" xfId="38" builtinId="20" customBuiltin="1"/>
    <cellStyle name="Linked Cell" xfId="39" builtinId="24" customBuiltin="1"/>
    <cellStyle name="Neutral" xfId="40" builtinId="28" customBuiltin="1"/>
    <cellStyle name="Normal" xfId="0" builtinId="0"/>
    <cellStyle name="Normal 2" xfId="41"/>
    <cellStyle name="Normal 2 2" xfId="59"/>
    <cellStyle name="Normal 3" xfId="42"/>
    <cellStyle name="Normal 3 2" xfId="58"/>
    <cellStyle name="Normal 4" xfId="57"/>
    <cellStyle name="Normal 5" xfId="61"/>
    <cellStyle name="Normal_final2000bulletin" xfId="43"/>
    <cellStyle name="Normal_tab 1" xfId="44"/>
    <cellStyle name="Normal_tab001" xfId="45"/>
    <cellStyle name="Normal_tab1_tab10" xfId="46"/>
    <cellStyle name="Normal_Table16" xfId="47"/>
    <cellStyle name="Normal_TABLE23" xfId="48"/>
    <cellStyle name="Normal_TB2PN4" xfId="49"/>
    <cellStyle name="Normal_volume2000 2" xfId="50"/>
    <cellStyle name="Normal_volume2000 2 2" xfId="62"/>
    <cellStyle name="Normal_vsfr02" xfId="51"/>
    <cellStyle name="Note" xfId="52" builtinId="10" customBuiltin="1"/>
    <cellStyle name="Output" xfId="53" builtinId="21" customBuiltin="1"/>
    <cellStyle name="Title" xfId="54" builtinId="15" customBuiltin="1"/>
    <cellStyle name="Total" xfId="55" builtinId="25" customBuiltin="1"/>
    <cellStyle name="Warning Text" xfId="56" builtinId="11" customBuiltin="1"/>
  </cellStyles>
  <dxfs count="27">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165" formatCode="0.0"/>
    </dxf>
    <dxf>
      <numFmt numFmtId="165" formatCode="0.0"/>
    </dxf>
    <dxf>
      <numFmt numFmtId="1" formatCode="0"/>
    </dxf>
    <dxf>
      <numFmt numFmtId="165" formatCode="0.0"/>
    </dxf>
    <dxf>
      <numFmt numFmtId="1" formatCode="0"/>
    </dxf>
    <dxf>
      <numFmt numFmtId="165" formatCode="0.0"/>
    </dxf>
    <dxf>
      <numFmt numFmtId="165"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ublications/2007/08_August/KS1/Tables/2007%20Provisional%20Local%20Authority%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KS14\KS1\Provisional%20SFR\Table%2014_JM_TH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henetapp01\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Table 12data"/>
      <sheetName val="Table 12 (2)"/>
      <sheetName val="Table 12 (1)"/>
      <sheetName val="Data"/>
      <sheetName val="Table 14_THN_phonicsdedup"/>
      <sheetName val="Table 14_THN_KS1dedup"/>
      <sheetName val="Table 14_JM"/>
      <sheetName val="Table 15_2010_data"/>
      <sheetName val="Table 15_2011_data"/>
      <sheetName val="Table15_2012_data"/>
      <sheetName val="Table15_2013_data"/>
      <sheetName val="Table15_2014_data"/>
      <sheetName val="Table16a_2010_data"/>
      <sheetName val="Table16a_2011_data"/>
      <sheetName val="Table16a_2012_data"/>
      <sheetName val="Table16a_2013_data"/>
      <sheetName val="Table16a_2014_data"/>
      <sheetName val="Table16b_2010_data"/>
      <sheetName val="Table16b_2011_data"/>
      <sheetName val="Table16b_2012_data"/>
      <sheetName val="Table16b_2013_data"/>
      <sheetName val="Table16b_2014_data"/>
      <sheetName val="Table16c_2010_data"/>
      <sheetName val="Table16c_2011_data"/>
      <sheetName val="Table16c_2012_data"/>
      <sheetName val="Table16c_2013_data"/>
      <sheetName val="Table16c_2014_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workbookViewId="0">
      <selection activeCell="B40" sqref="B40"/>
    </sheetView>
  </sheetViews>
  <sheetFormatPr defaultRowHeight="12.75"/>
  <cols>
    <col min="1" max="1" width="11.5703125" customWidth="1"/>
    <col min="2" max="2" width="13.7109375" customWidth="1"/>
  </cols>
  <sheetData>
    <row r="1" spans="1:32">
      <c r="A1" t="s">
        <v>107</v>
      </c>
    </row>
    <row r="2" spans="1:32">
      <c r="A2" t="s">
        <v>108</v>
      </c>
      <c r="B2" t="s">
        <v>108</v>
      </c>
      <c r="C2" t="s">
        <v>110</v>
      </c>
      <c r="D2" t="s">
        <v>111</v>
      </c>
      <c r="E2" t="s">
        <v>109</v>
      </c>
      <c r="F2" t="s">
        <v>112</v>
      </c>
      <c r="G2" t="s">
        <v>113</v>
      </c>
      <c r="H2" t="s">
        <v>115</v>
      </c>
      <c r="I2" t="s">
        <v>116</v>
      </c>
      <c r="J2" t="s">
        <v>114</v>
      </c>
      <c r="K2" t="s">
        <v>117</v>
      </c>
      <c r="L2" t="s">
        <v>118</v>
      </c>
      <c r="M2" t="s">
        <v>120</v>
      </c>
      <c r="N2" t="s">
        <v>121</v>
      </c>
      <c r="O2" t="s">
        <v>119</v>
      </c>
      <c r="P2" t="s">
        <v>122</v>
      </c>
      <c r="Q2" t="s">
        <v>123</v>
      </c>
      <c r="R2" t="s">
        <v>125</v>
      </c>
      <c r="S2" t="s">
        <v>126</v>
      </c>
      <c r="T2" t="s">
        <v>124</v>
      </c>
      <c r="U2" t="s">
        <v>127</v>
      </c>
      <c r="V2" t="s">
        <v>128</v>
      </c>
      <c r="W2" t="s">
        <v>130</v>
      </c>
      <c r="X2" t="s">
        <v>131</v>
      </c>
      <c r="Y2" t="s">
        <v>129</v>
      </c>
      <c r="Z2" t="s">
        <v>132</v>
      </c>
      <c r="AA2" t="s">
        <v>133</v>
      </c>
      <c r="AB2" t="s">
        <v>135</v>
      </c>
      <c r="AC2" t="s">
        <v>136</v>
      </c>
      <c r="AD2" t="s">
        <v>134</v>
      </c>
      <c r="AE2" t="s">
        <v>137</v>
      </c>
      <c r="AF2" t="s">
        <v>138</v>
      </c>
    </row>
    <row r="3" spans="1:32">
      <c r="A3" t="s">
        <v>139</v>
      </c>
      <c r="B3" t="s">
        <v>140</v>
      </c>
      <c r="C3">
        <v>16161</v>
      </c>
      <c r="D3">
        <v>16161</v>
      </c>
      <c r="E3">
        <v>16161</v>
      </c>
      <c r="F3">
        <v>16161</v>
      </c>
      <c r="G3">
        <v>16161</v>
      </c>
      <c r="H3">
        <v>16161</v>
      </c>
      <c r="I3">
        <v>16161</v>
      </c>
      <c r="J3">
        <v>16161</v>
      </c>
      <c r="K3">
        <v>16161</v>
      </c>
      <c r="L3">
        <v>16161</v>
      </c>
      <c r="M3">
        <v>16161</v>
      </c>
      <c r="N3">
        <v>16161</v>
      </c>
      <c r="O3">
        <v>16161</v>
      </c>
      <c r="P3">
        <v>16161</v>
      </c>
      <c r="Q3">
        <v>16161</v>
      </c>
      <c r="R3">
        <v>16161</v>
      </c>
      <c r="S3">
        <v>16161</v>
      </c>
      <c r="T3">
        <v>16161</v>
      </c>
      <c r="U3">
        <v>16161</v>
      </c>
      <c r="V3">
        <v>16161</v>
      </c>
      <c r="W3">
        <v>16161</v>
      </c>
      <c r="X3">
        <v>16161</v>
      </c>
      <c r="Y3">
        <v>16161</v>
      </c>
      <c r="Z3">
        <v>16161</v>
      </c>
      <c r="AA3">
        <v>16161</v>
      </c>
      <c r="AB3">
        <v>16161</v>
      </c>
      <c r="AC3">
        <v>16161</v>
      </c>
      <c r="AD3">
        <v>16161</v>
      </c>
      <c r="AE3">
        <v>16161</v>
      </c>
      <c r="AF3">
        <v>16161</v>
      </c>
    </row>
    <row r="4" spans="1:32">
      <c r="B4" t="s">
        <v>141</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row>
    <row r="5" spans="1:32">
      <c r="A5" t="s">
        <v>142</v>
      </c>
      <c r="C5">
        <v>238510</v>
      </c>
      <c r="D5">
        <v>221726</v>
      </c>
      <c r="E5">
        <v>245159</v>
      </c>
      <c r="F5">
        <v>257487</v>
      </c>
      <c r="G5">
        <v>254088</v>
      </c>
      <c r="H5">
        <v>248077</v>
      </c>
      <c r="I5">
        <v>241979</v>
      </c>
      <c r="J5">
        <v>252095</v>
      </c>
      <c r="K5">
        <v>253854</v>
      </c>
      <c r="L5">
        <v>251663</v>
      </c>
      <c r="M5">
        <v>486587</v>
      </c>
      <c r="N5">
        <v>463705</v>
      </c>
      <c r="O5">
        <v>497254</v>
      </c>
      <c r="P5">
        <v>511341</v>
      </c>
      <c r="Q5">
        <v>505751</v>
      </c>
      <c r="R5">
        <v>292243</v>
      </c>
      <c r="S5">
        <v>292243</v>
      </c>
      <c r="T5">
        <v>292224</v>
      </c>
      <c r="U5">
        <v>292244</v>
      </c>
      <c r="V5">
        <v>292219</v>
      </c>
      <c r="W5">
        <v>278497</v>
      </c>
      <c r="X5">
        <v>278497</v>
      </c>
      <c r="Y5">
        <v>278472</v>
      </c>
      <c r="Z5">
        <v>278497</v>
      </c>
      <c r="AA5">
        <v>278472</v>
      </c>
      <c r="AB5">
        <v>570740</v>
      </c>
      <c r="AC5">
        <v>570740</v>
      </c>
      <c r="AD5">
        <v>570696</v>
      </c>
      <c r="AE5">
        <v>570741</v>
      </c>
      <c r="AF5">
        <v>570691</v>
      </c>
    </row>
    <row r="7" spans="1:32">
      <c r="C7" s="78">
        <f>ROUND((C5/R5)*100,0)</f>
        <v>82</v>
      </c>
      <c r="D7" s="78">
        <f t="shared" ref="D7:Q7" si="0">ROUND((D5/S5)*100,0)</f>
        <v>76</v>
      </c>
      <c r="E7" s="78">
        <f t="shared" si="0"/>
        <v>84</v>
      </c>
      <c r="F7" s="78">
        <f t="shared" si="0"/>
        <v>88</v>
      </c>
      <c r="G7" s="78">
        <f t="shared" si="0"/>
        <v>87</v>
      </c>
      <c r="H7" s="78">
        <f t="shared" si="0"/>
        <v>89</v>
      </c>
      <c r="I7" s="78">
        <f t="shared" si="0"/>
        <v>87</v>
      </c>
      <c r="J7" s="78">
        <f t="shared" si="0"/>
        <v>91</v>
      </c>
      <c r="K7" s="78">
        <f t="shared" si="0"/>
        <v>91</v>
      </c>
      <c r="L7" s="78">
        <f t="shared" si="0"/>
        <v>90</v>
      </c>
      <c r="M7" s="78">
        <f t="shared" si="0"/>
        <v>85</v>
      </c>
      <c r="N7" s="78">
        <f t="shared" si="0"/>
        <v>81</v>
      </c>
      <c r="O7" s="78">
        <f t="shared" si="0"/>
        <v>87</v>
      </c>
      <c r="P7" s="78">
        <f t="shared" si="0"/>
        <v>90</v>
      </c>
      <c r="Q7" s="78">
        <f t="shared" si="0"/>
        <v>89</v>
      </c>
      <c r="R7" s="78"/>
      <c r="S7" s="78"/>
      <c r="T7" s="78"/>
      <c r="U7" s="78"/>
      <c r="V7" s="78"/>
      <c r="W7" s="78"/>
      <c r="X7" s="78"/>
      <c r="Y7" s="78"/>
      <c r="Z7" s="78"/>
      <c r="AA7" s="78"/>
      <c r="AB7" s="78"/>
      <c r="AC7" s="78"/>
      <c r="AD7" s="78"/>
      <c r="AE7" s="78"/>
      <c r="AF7" s="78"/>
    </row>
    <row r="10" spans="1:32">
      <c r="A10" t="s">
        <v>107</v>
      </c>
    </row>
    <row r="11" spans="1:32">
      <c r="A11" t="s">
        <v>108</v>
      </c>
      <c r="B11" t="s">
        <v>108</v>
      </c>
      <c r="C11" t="s">
        <v>143</v>
      </c>
      <c r="D11" t="s">
        <v>144</v>
      </c>
      <c r="E11" t="s">
        <v>145</v>
      </c>
      <c r="F11" t="s">
        <v>146</v>
      </c>
      <c r="G11" t="s">
        <v>147</v>
      </c>
      <c r="H11" t="s">
        <v>148</v>
      </c>
      <c r="I11" t="s">
        <v>149</v>
      </c>
      <c r="J11" t="s">
        <v>150</v>
      </c>
      <c r="K11" t="s">
        <v>151</v>
      </c>
      <c r="L11" t="s">
        <v>125</v>
      </c>
      <c r="M11" t="s">
        <v>126</v>
      </c>
      <c r="N11" t="s">
        <v>127</v>
      </c>
      <c r="O11" t="s">
        <v>130</v>
      </c>
      <c r="P11" t="s">
        <v>131</v>
      </c>
      <c r="Q11" t="s">
        <v>132</v>
      </c>
      <c r="R11" t="s">
        <v>135</v>
      </c>
      <c r="S11" t="s">
        <v>136</v>
      </c>
      <c r="T11" t="s">
        <v>137</v>
      </c>
    </row>
    <row r="12" spans="1:32">
      <c r="A12" t="s">
        <v>139</v>
      </c>
      <c r="B12" t="s">
        <v>140</v>
      </c>
      <c r="C12">
        <v>16161</v>
      </c>
      <c r="D12">
        <v>16161</v>
      </c>
      <c r="E12">
        <v>16161</v>
      </c>
      <c r="F12">
        <v>16161</v>
      </c>
      <c r="G12">
        <v>16161</v>
      </c>
      <c r="H12">
        <v>16161</v>
      </c>
      <c r="I12">
        <v>16161</v>
      </c>
      <c r="J12">
        <v>16161</v>
      </c>
      <c r="K12">
        <v>16161</v>
      </c>
      <c r="L12">
        <v>16161</v>
      </c>
      <c r="M12">
        <v>16161</v>
      </c>
      <c r="N12">
        <v>16161</v>
      </c>
      <c r="O12">
        <v>16161</v>
      </c>
      <c r="P12">
        <v>16161</v>
      </c>
      <c r="Q12">
        <v>16161</v>
      </c>
      <c r="R12">
        <v>16161</v>
      </c>
      <c r="S12">
        <v>16161</v>
      </c>
      <c r="T12">
        <v>16161</v>
      </c>
    </row>
    <row r="13" spans="1:32">
      <c r="B13" t="s">
        <v>141</v>
      </c>
      <c r="C13">
        <v>0</v>
      </c>
      <c r="D13">
        <v>0</v>
      </c>
      <c r="E13">
        <v>0</v>
      </c>
      <c r="F13">
        <v>0</v>
      </c>
      <c r="G13">
        <v>0</v>
      </c>
      <c r="H13">
        <v>0</v>
      </c>
      <c r="I13">
        <v>0</v>
      </c>
      <c r="J13">
        <v>0</v>
      </c>
      <c r="K13">
        <v>0</v>
      </c>
      <c r="L13">
        <v>0</v>
      </c>
      <c r="M13">
        <v>0</v>
      </c>
      <c r="N13">
        <v>0</v>
      </c>
      <c r="O13">
        <v>0</v>
      </c>
      <c r="P13">
        <v>0</v>
      </c>
      <c r="Q13">
        <v>0</v>
      </c>
      <c r="R13">
        <v>0</v>
      </c>
      <c r="S13">
        <v>0</v>
      </c>
      <c r="T13">
        <v>0</v>
      </c>
    </row>
    <row r="14" spans="1:32">
      <c r="A14" t="s">
        <v>142</v>
      </c>
      <c r="C14">
        <v>200140</v>
      </c>
      <c r="D14">
        <v>155355</v>
      </c>
      <c r="E14">
        <v>212387</v>
      </c>
      <c r="F14">
        <v>219553</v>
      </c>
      <c r="G14">
        <v>193947</v>
      </c>
      <c r="H14">
        <v>210538</v>
      </c>
      <c r="I14">
        <v>419693</v>
      </c>
      <c r="J14">
        <v>349302</v>
      </c>
      <c r="K14">
        <v>422925</v>
      </c>
      <c r="L14">
        <v>292243</v>
      </c>
      <c r="M14">
        <v>292243</v>
      </c>
      <c r="N14">
        <v>292244</v>
      </c>
      <c r="O14">
        <v>278497</v>
      </c>
      <c r="P14">
        <v>278497</v>
      </c>
      <c r="Q14">
        <v>278497</v>
      </c>
      <c r="R14">
        <v>570740</v>
      </c>
      <c r="S14">
        <v>570740</v>
      </c>
      <c r="T14">
        <v>570741</v>
      </c>
    </row>
    <row r="16" spans="1:32">
      <c r="C16" s="78">
        <f>ROUND((C14/L14)*100,0)</f>
        <v>68</v>
      </c>
      <c r="D16" s="78">
        <f t="shared" ref="D16:K16" si="1">ROUND((D14/M14)*100,0)</f>
        <v>53</v>
      </c>
      <c r="E16" s="78">
        <f t="shared" si="1"/>
        <v>73</v>
      </c>
      <c r="F16" s="78">
        <f t="shared" si="1"/>
        <v>79</v>
      </c>
      <c r="G16" s="78">
        <f t="shared" si="1"/>
        <v>70</v>
      </c>
      <c r="H16" s="78">
        <f t="shared" si="1"/>
        <v>76</v>
      </c>
      <c r="I16" s="78">
        <f t="shared" si="1"/>
        <v>74</v>
      </c>
      <c r="J16" s="78">
        <f t="shared" si="1"/>
        <v>61</v>
      </c>
      <c r="K16" s="78">
        <f t="shared" si="1"/>
        <v>74</v>
      </c>
    </row>
    <row r="18" spans="1:32">
      <c r="A18" t="s">
        <v>107</v>
      </c>
    </row>
    <row r="19" spans="1:32">
      <c r="A19" t="s">
        <v>108</v>
      </c>
      <c r="B19" t="s">
        <v>108</v>
      </c>
      <c r="C19" t="s">
        <v>152</v>
      </c>
      <c r="D19" t="s">
        <v>153</v>
      </c>
      <c r="E19" t="s">
        <v>164</v>
      </c>
      <c r="F19" t="s">
        <v>154</v>
      </c>
      <c r="G19" t="s">
        <v>155</v>
      </c>
      <c r="H19" t="s">
        <v>156</v>
      </c>
      <c r="I19" t="s">
        <v>157</v>
      </c>
      <c r="J19" t="s">
        <v>165</v>
      </c>
      <c r="K19" t="s">
        <v>158</v>
      </c>
      <c r="L19" t="s">
        <v>159</v>
      </c>
      <c r="M19" t="s">
        <v>160</v>
      </c>
      <c r="N19" t="s">
        <v>161</v>
      </c>
      <c r="O19" t="s">
        <v>166</v>
      </c>
      <c r="P19" t="s">
        <v>162</v>
      </c>
      <c r="Q19" t="s">
        <v>163</v>
      </c>
      <c r="R19" t="s">
        <v>125</v>
      </c>
      <c r="S19" t="s">
        <v>126</v>
      </c>
      <c r="T19" t="s">
        <v>124</v>
      </c>
      <c r="U19" t="s">
        <v>127</v>
      </c>
      <c r="V19" t="s">
        <v>128</v>
      </c>
      <c r="W19" t="s">
        <v>130</v>
      </c>
      <c r="X19" t="s">
        <v>131</v>
      </c>
      <c r="Y19" t="s">
        <v>129</v>
      </c>
      <c r="Z19" t="s">
        <v>132</v>
      </c>
      <c r="AA19" t="s">
        <v>133</v>
      </c>
      <c r="AB19" t="s">
        <v>135</v>
      </c>
      <c r="AC19" t="s">
        <v>136</v>
      </c>
      <c r="AD19" t="s">
        <v>134</v>
      </c>
      <c r="AE19" t="s">
        <v>137</v>
      </c>
      <c r="AF19" t="s">
        <v>138</v>
      </c>
    </row>
    <row r="20" spans="1:32">
      <c r="A20" t="s">
        <v>139</v>
      </c>
      <c r="B20" t="s">
        <v>140</v>
      </c>
      <c r="C20">
        <v>16161</v>
      </c>
      <c r="D20">
        <v>16161</v>
      </c>
      <c r="E20">
        <v>16161</v>
      </c>
      <c r="F20">
        <v>16161</v>
      </c>
      <c r="G20">
        <v>16161</v>
      </c>
      <c r="H20">
        <v>16161</v>
      </c>
      <c r="I20">
        <v>16161</v>
      </c>
      <c r="J20">
        <v>16161</v>
      </c>
      <c r="K20">
        <v>16161</v>
      </c>
      <c r="L20">
        <v>16161</v>
      </c>
      <c r="M20">
        <v>16161</v>
      </c>
      <c r="N20">
        <v>16161</v>
      </c>
      <c r="O20">
        <v>16161</v>
      </c>
      <c r="P20">
        <v>16161</v>
      </c>
      <c r="Q20">
        <v>16161</v>
      </c>
      <c r="R20">
        <v>16161</v>
      </c>
      <c r="S20">
        <v>16161</v>
      </c>
      <c r="T20">
        <v>16161</v>
      </c>
      <c r="U20">
        <v>16161</v>
      </c>
      <c r="V20">
        <v>16161</v>
      </c>
      <c r="W20">
        <v>16161</v>
      </c>
      <c r="X20">
        <v>16161</v>
      </c>
      <c r="Y20">
        <v>16161</v>
      </c>
      <c r="Z20">
        <v>16161</v>
      </c>
      <c r="AA20">
        <v>16161</v>
      </c>
      <c r="AB20">
        <v>16161</v>
      </c>
      <c r="AC20">
        <v>16161</v>
      </c>
      <c r="AD20">
        <v>16161</v>
      </c>
      <c r="AE20">
        <v>16161</v>
      </c>
      <c r="AF20">
        <v>16161</v>
      </c>
    </row>
    <row r="21" spans="1:32">
      <c r="B21" t="s">
        <v>141</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row>
    <row r="22" spans="1:32">
      <c r="A22" t="s">
        <v>142</v>
      </c>
      <c r="C22">
        <v>63547</v>
      </c>
      <c r="D22">
        <v>25547</v>
      </c>
      <c r="E22">
        <v>51315</v>
      </c>
      <c r="F22">
        <v>66746</v>
      </c>
      <c r="G22">
        <v>62707</v>
      </c>
      <c r="H22">
        <v>83993</v>
      </c>
      <c r="I22">
        <v>46556</v>
      </c>
      <c r="J22">
        <v>69326</v>
      </c>
      <c r="K22">
        <v>49850</v>
      </c>
      <c r="L22">
        <v>53918</v>
      </c>
      <c r="M22">
        <v>147540</v>
      </c>
      <c r="N22">
        <v>72103</v>
      </c>
      <c r="O22">
        <v>120641</v>
      </c>
      <c r="P22">
        <v>116596</v>
      </c>
      <c r="Q22">
        <v>116625</v>
      </c>
      <c r="R22">
        <v>292243</v>
      </c>
      <c r="S22">
        <v>292243</v>
      </c>
      <c r="T22">
        <v>292224</v>
      </c>
      <c r="U22">
        <v>292244</v>
      </c>
      <c r="V22">
        <v>292219</v>
      </c>
      <c r="W22">
        <v>278497</v>
      </c>
      <c r="X22">
        <v>278497</v>
      </c>
      <c r="Y22">
        <v>278472</v>
      </c>
      <c r="Z22">
        <v>278497</v>
      </c>
      <c r="AA22">
        <v>278472</v>
      </c>
      <c r="AB22">
        <v>570740</v>
      </c>
      <c r="AC22">
        <v>570740</v>
      </c>
      <c r="AD22">
        <v>570696</v>
      </c>
      <c r="AE22">
        <v>570741</v>
      </c>
      <c r="AF22">
        <v>570691</v>
      </c>
    </row>
    <row r="24" spans="1:32">
      <c r="C24" s="78">
        <f>ROUND((C22/R22)*100,0)</f>
        <v>22</v>
      </c>
      <c r="D24" s="78">
        <f t="shared" ref="D24:Q24" si="2">ROUND((D22/S22)*100,0)</f>
        <v>9</v>
      </c>
      <c r="E24" s="78">
        <f t="shared" si="2"/>
        <v>18</v>
      </c>
      <c r="F24" s="78">
        <f t="shared" si="2"/>
        <v>23</v>
      </c>
      <c r="G24" s="78">
        <f t="shared" si="2"/>
        <v>21</v>
      </c>
      <c r="H24" s="78">
        <f t="shared" si="2"/>
        <v>30</v>
      </c>
      <c r="I24" s="78">
        <f t="shared" si="2"/>
        <v>17</v>
      </c>
      <c r="J24" s="78">
        <f t="shared" si="2"/>
        <v>25</v>
      </c>
      <c r="K24" s="78">
        <f t="shared" si="2"/>
        <v>18</v>
      </c>
      <c r="L24" s="78">
        <f t="shared" si="2"/>
        <v>19</v>
      </c>
      <c r="M24" s="78">
        <f t="shared" si="2"/>
        <v>26</v>
      </c>
      <c r="N24" s="78">
        <f t="shared" si="2"/>
        <v>13</v>
      </c>
      <c r="O24" s="78">
        <f t="shared" si="2"/>
        <v>21</v>
      </c>
      <c r="P24" s="78">
        <f t="shared" si="2"/>
        <v>20</v>
      </c>
      <c r="Q24" s="78">
        <f t="shared" si="2"/>
        <v>20</v>
      </c>
    </row>
    <row r="28" spans="1:32">
      <c r="A28" t="s">
        <v>108</v>
      </c>
      <c r="B28" t="s">
        <v>167</v>
      </c>
    </row>
    <row r="29" spans="1:32">
      <c r="B29" t="s">
        <v>168</v>
      </c>
      <c r="C29" t="s">
        <v>169</v>
      </c>
      <c r="D29" t="s">
        <v>73</v>
      </c>
      <c r="E29" s="78" t="s">
        <v>168</v>
      </c>
      <c r="F29" s="78" t="s">
        <v>169</v>
      </c>
      <c r="G29" s="78" t="s">
        <v>73</v>
      </c>
    </row>
    <row r="30" spans="1:32">
      <c r="B30" t="s">
        <v>142</v>
      </c>
      <c r="C30" t="s">
        <v>142</v>
      </c>
      <c r="D30" t="s">
        <v>142</v>
      </c>
    </row>
    <row r="31" spans="1:32">
      <c r="A31" t="s">
        <v>170</v>
      </c>
      <c r="B31">
        <v>4367756.9999999246</v>
      </c>
      <c r="C31">
        <v>4417676.9999999488</v>
      </c>
      <c r="D31">
        <v>8785434.0000000093</v>
      </c>
      <c r="E31" s="79">
        <f>B31/B38</f>
        <v>14.941953030121358</v>
      </c>
      <c r="F31" s="79">
        <f t="shared" ref="F31:G37" si="3">C31/C38</f>
        <v>15.853116488374663</v>
      </c>
      <c r="G31" s="79">
        <f t="shared" si="3"/>
        <v>15.386641867112234</v>
      </c>
    </row>
    <row r="32" spans="1:32">
      <c r="A32" t="s">
        <v>171</v>
      </c>
      <c r="B32">
        <v>4441427.0000000326</v>
      </c>
      <c r="C32">
        <v>4565812.0000000168</v>
      </c>
      <c r="D32">
        <v>9007238.9999999348</v>
      </c>
      <c r="E32" s="79">
        <f t="shared" ref="E32:E37" si="4">B32/B39</f>
        <v>15.19345591379469</v>
      </c>
      <c r="F32" s="79">
        <f t="shared" si="3"/>
        <v>16.383238603743315</v>
      </c>
      <c r="G32" s="79">
        <f t="shared" si="3"/>
        <v>15.774139993310021</v>
      </c>
    </row>
    <row r="33" spans="1:7">
      <c r="A33" t="s">
        <v>172</v>
      </c>
      <c r="B33">
        <v>3997043</v>
      </c>
      <c r="C33">
        <v>4241511.0000000112</v>
      </c>
      <c r="D33">
        <v>8238554.000000095</v>
      </c>
      <c r="E33" s="79">
        <f t="shared" si="4"/>
        <v>13.673939742260812</v>
      </c>
      <c r="F33" s="79">
        <f t="shared" si="3"/>
        <v>15.21984118155758</v>
      </c>
      <c r="G33" s="79">
        <f t="shared" si="3"/>
        <v>14.42844233039243</v>
      </c>
    </row>
    <row r="34" spans="1:7">
      <c r="A34" t="s">
        <v>173</v>
      </c>
      <c r="B34">
        <v>4589602.9999999655</v>
      </c>
      <c r="C34">
        <v>4386768.9999999758</v>
      </c>
      <c r="D34">
        <v>8976372.0000000261</v>
      </c>
      <c r="E34" s="79">
        <f t="shared" si="4"/>
        <v>15.704426704625048</v>
      </c>
      <c r="F34" s="79">
        <f t="shared" si="3"/>
        <v>15.74502625505621</v>
      </c>
      <c r="G34" s="79">
        <f t="shared" si="3"/>
        <v>15.7242415855321</v>
      </c>
    </row>
    <row r="35" spans="1:7">
      <c r="A35" t="s">
        <v>174</v>
      </c>
      <c r="B35">
        <v>4495590.0000000317</v>
      </c>
      <c r="C35">
        <v>4323474</v>
      </c>
      <c r="D35">
        <v>8819063.9999997467</v>
      </c>
      <c r="E35" s="79">
        <f t="shared" si="4"/>
        <v>15.38995316864775</v>
      </c>
      <c r="F35" s="79">
        <f t="shared" si="3"/>
        <v>15.524478085703821</v>
      </c>
      <c r="G35" s="79">
        <f t="shared" si="3"/>
        <v>15.455610351099965</v>
      </c>
    </row>
    <row r="36" spans="1:7">
      <c r="A36" t="s">
        <v>175</v>
      </c>
      <c r="B36">
        <v>17523663.000000149</v>
      </c>
      <c r="C36">
        <v>17517565.999999747</v>
      </c>
      <c r="D36">
        <v>35041229.00000041</v>
      </c>
      <c r="E36" s="79">
        <f t="shared" si="4"/>
        <v>14.99034043714382</v>
      </c>
      <c r="F36" s="79">
        <f t="shared" si="3"/>
        <v>15.718180170447283</v>
      </c>
      <c r="G36" s="79">
        <f t="shared" si="3"/>
        <v>15.345571552130304</v>
      </c>
    </row>
    <row r="37" spans="1:7">
      <c r="A37" t="s">
        <v>176</v>
      </c>
      <c r="B37">
        <v>13028072.999999937</v>
      </c>
      <c r="C37">
        <v>13194092.000000002</v>
      </c>
      <c r="D37">
        <v>26222164.999999646</v>
      </c>
      <c r="E37" s="79">
        <f t="shared" si="4"/>
        <v>14.857219589797612</v>
      </c>
      <c r="F37" s="79">
        <f t="shared" si="3"/>
        <v>15.782708759976106</v>
      </c>
      <c r="G37" s="79">
        <f t="shared" si="3"/>
        <v>15.308914458723351</v>
      </c>
    </row>
    <row r="38" spans="1:7">
      <c r="A38" t="s">
        <v>177</v>
      </c>
      <c r="B38">
        <v>292315</v>
      </c>
      <c r="C38">
        <v>278663</v>
      </c>
      <c r="D38">
        <v>570978</v>
      </c>
    </row>
    <row r="39" spans="1:7">
      <c r="A39" t="s">
        <v>178</v>
      </c>
      <c r="B39">
        <v>292325</v>
      </c>
      <c r="C39">
        <v>278688</v>
      </c>
      <c r="D39">
        <v>571013</v>
      </c>
    </row>
    <row r="40" spans="1:7">
      <c r="A40" t="s">
        <v>179</v>
      </c>
      <c r="B40">
        <v>292311</v>
      </c>
      <c r="C40">
        <v>278683</v>
      </c>
      <c r="D40">
        <v>570994</v>
      </c>
    </row>
    <row r="41" spans="1:7">
      <c r="A41" t="s">
        <v>180</v>
      </c>
      <c r="B41">
        <v>292249</v>
      </c>
      <c r="C41">
        <v>278613</v>
      </c>
      <c r="D41">
        <v>570862</v>
      </c>
    </row>
    <row r="42" spans="1:7">
      <c r="A42" t="s">
        <v>181</v>
      </c>
      <c r="B42">
        <v>292112</v>
      </c>
      <c r="C42">
        <v>278494</v>
      </c>
      <c r="D42">
        <v>570606</v>
      </c>
    </row>
    <row r="43" spans="1:7">
      <c r="A43" t="s">
        <v>182</v>
      </c>
      <c r="B43">
        <v>1168997.0000000224</v>
      </c>
      <c r="C43">
        <v>1114478</v>
      </c>
      <c r="D43">
        <v>2283474.9999999781</v>
      </c>
    </row>
    <row r="44" spans="1:7">
      <c r="A44" t="s">
        <v>183</v>
      </c>
      <c r="B44">
        <v>876885.00000001735</v>
      </c>
      <c r="C44">
        <v>835984.00000000861</v>
      </c>
      <c r="D44">
        <v>1712869.0000000417</v>
      </c>
    </row>
  </sheetData>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FI98"/>
  <sheetViews>
    <sheetView showGridLines="0" zoomScaleNormal="100" workbookViewId="0">
      <pane ySplit="9" topLeftCell="A10" activePane="bottomLeft" state="frozen"/>
      <selection activeCell="L38" sqref="L38"/>
      <selection pane="bottomLeft" activeCell="A10" sqref="A10"/>
    </sheetView>
  </sheetViews>
  <sheetFormatPr defaultRowHeight="11.25"/>
  <cols>
    <col min="1" max="1" width="2.28515625" style="12" customWidth="1"/>
    <col min="2" max="2" width="34.42578125" style="12" customWidth="1"/>
    <col min="3" max="3" width="11.140625" style="12" customWidth="1"/>
    <col min="4" max="5" width="9.140625" style="12"/>
    <col min="6" max="6" width="11.5703125" style="12" customWidth="1"/>
    <col min="7" max="7" width="9" style="12" customWidth="1"/>
    <col min="8" max="8" width="9.140625" style="12"/>
    <col min="9" max="9" width="8.85546875" style="12" customWidth="1"/>
    <col min="10" max="12" width="9.140625" style="12"/>
    <col min="13" max="13" width="12.7109375" style="12" customWidth="1"/>
    <col min="14" max="14" width="10.7109375" style="12" customWidth="1"/>
    <col min="15" max="15" width="9.140625" style="16" hidden="1" customWidth="1"/>
    <col min="16" max="26" width="9.140625" style="12" customWidth="1"/>
    <col min="27" max="27" width="9.140625" style="12" hidden="1" customWidth="1"/>
    <col min="28" max="33" width="9.140625" style="16" hidden="1" customWidth="1"/>
    <col min="34" max="35" width="9.140625" style="12" hidden="1" customWidth="1"/>
    <col min="36" max="16384" width="9.140625" style="12"/>
  </cols>
  <sheetData>
    <row r="1" spans="1:165" s="1" customFormat="1" ht="12.75">
      <c r="A1" s="481" t="s">
        <v>341</v>
      </c>
      <c r="B1" s="480"/>
      <c r="C1" s="480"/>
      <c r="D1" s="480"/>
      <c r="E1" s="480"/>
      <c r="F1" s="480"/>
      <c r="G1" s="480"/>
      <c r="H1" s="480"/>
      <c r="I1" s="480"/>
      <c r="J1" s="480"/>
      <c r="K1" s="480"/>
      <c r="L1" s="480"/>
      <c r="M1" s="480"/>
      <c r="N1" s="474"/>
      <c r="O1" s="17"/>
      <c r="AB1" s="17">
        <f>IF($M$4="Reading",37,IF($M$4="Writing",76,IF($M$4="Mathematics",115,IF($M$4="Science",154))))</f>
        <v>37</v>
      </c>
      <c r="AC1" s="17"/>
      <c r="AD1" s="17"/>
      <c r="AE1" s="17"/>
      <c r="AF1" s="17"/>
      <c r="AG1" s="17" t="str">
        <f>"Table15_EAL_"&amp;$M$6</f>
        <v>Table15_EAL_2014</v>
      </c>
    </row>
    <row r="2" spans="1:165" s="1" customFormat="1" ht="15" thickBot="1">
      <c r="A2" s="373" t="s">
        <v>383</v>
      </c>
      <c r="B2" s="18"/>
      <c r="H2" s="19"/>
      <c r="I2" s="19"/>
      <c r="J2" s="19"/>
      <c r="K2" s="19"/>
      <c r="L2" s="19"/>
      <c r="M2" s="19"/>
      <c r="O2" s="17" t="s">
        <v>1</v>
      </c>
      <c r="AB2" s="17">
        <f>IF($M$5="All",0,IF($M$5="Boys",13,IF($M$5="Girls",26)))</f>
        <v>0</v>
      </c>
      <c r="AC2" s="17"/>
      <c r="AD2" s="17"/>
      <c r="AE2" s="17"/>
      <c r="AF2" s="17"/>
      <c r="AG2" s="17" t="str">
        <f>"Table15_ETH_"&amp;$M$6</f>
        <v>Table15_ETH_2014</v>
      </c>
    </row>
    <row r="3" spans="1:165" s="1" customFormat="1" ht="15" thickBot="1">
      <c r="A3" s="373" t="s">
        <v>409</v>
      </c>
      <c r="B3" s="18"/>
      <c r="H3" s="19"/>
      <c r="J3" s="393"/>
      <c r="K3" s="394" t="s">
        <v>43</v>
      </c>
      <c r="L3" s="398"/>
      <c r="M3" s="399"/>
      <c r="O3" s="17" t="s">
        <v>2</v>
      </c>
      <c r="AB3" s="17"/>
      <c r="AC3" s="17"/>
      <c r="AD3" s="17"/>
      <c r="AE3" s="17"/>
      <c r="AF3" s="17"/>
      <c r="AG3" s="17"/>
    </row>
    <row r="4" spans="1:165" ht="12.75">
      <c r="A4" s="431" t="s">
        <v>381</v>
      </c>
      <c r="H4" s="20"/>
      <c r="K4" s="526" t="s">
        <v>44</v>
      </c>
      <c r="L4" s="527"/>
      <c r="M4" s="395" t="s">
        <v>1</v>
      </c>
      <c r="O4" s="16" t="s">
        <v>4</v>
      </c>
      <c r="W4" s="1"/>
      <c r="AB4" s="21"/>
      <c r="AG4" s="16" t="str">
        <f>"Table15_EAL_"&amp;$M$6</f>
        <v>Table15_EAL_2014</v>
      </c>
      <c r="AH4" s="93"/>
      <c r="AI4" s="93"/>
    </row>
    <row r="5" spans="1:165" ht="12.75">
      <c r="H5" s="20"/>
      <c r="K5" s="528" t="s">
        <v>45</v>
      </c>
      <c r="L5" s="529"/>
      <c r="M5" s="396" t="s">
        <v>29</v>
      </c>
      <c r="O5" s="16" t="s">
        <v>5</v>
      </c>
      <c r="W5" s="1"/>
      <c r="AG5" s="16" t="str">
        <f>"Table15_FSM_"&amp;$M$6</f>
        <v>Table15_FSM_2014</v>
      </c>
      <c r="AH5" s="93"/>
      <c r="AI5" s="93"/>
    </row>
    <row r="6" spans="1:165" ht="13.5" thickBot="1">
      <c r="H6" s="20"/>
      <c r="K6" s="530" t="s">
        <v>46</v>
      </c>
      <c r="L6" s="531"/>
      <c r="M6" s="397">
        <v>2014</v>
      </c>
      <c r="O6" s="16" t="s">
        <v>7</v>
      </c>
      <c r="W6" s="1"/>
      <c r="AG6" s="16" t="str">
        <f>"Table15_SEN_"&amp;$M$6</f>
        <v>Table15_SEN_2014</v>
      </c>
      <c r="AH6" s="93"/>
      <c r="AI6" s="93"/>
    </row>
    <row r="7" spans="1:165" ht="12.75">
      <c r="H7" s="20"/>
      <c r="I7" s="20"/>
      <c r="J7" s="20"/>
      <c r="K7" s="20"/>
      <c r="L7" s="20"/>
      <c r="M7" s="20"/>
      <c r="O7" s="16" t="s">
        <v>8</v>
      </c>
      <c r="W7" s="1"/>
      <c r="AG7" s="16" t="str">
        <f>"Table15_MONTH_"&amp;$M$6</f>
        <v>Table15_MONTH_2014</v>
      </c>
      <c r="AH7" s="93"/>
      <c r="AI7" s="93"/>
    </row>
    <row r="8" spans="1:165">
      <c r="A8" s="539" t="str">
        <f>"Key Stage 1 "&amp;M4</f>
        <v>Key Stage 1 Reading</v>
      </c>
      <c r="B8" s="539"/>
      <c r="C8" s="537" t="s">
        <v>95</v>
      </c>
      <c r="D8" s="535" t="s">
        <v>47</v>
      </c>
      <c r="E8" s="536"/>
      <c r="F8" s="536"/>
      <c r="G8" s="536"/>
      <c r="H8" s="536"/>
      <c r="I8" s="536"/>
      <c r="J8" s="536"/>
      <c r="K8" s="536"/>
      <c r="L8" s="536"/>
      <c r="M8" s="536"/>
      <c r="O8" s="16" t="s">
        <v>29</v>
      </c>
      <c r="AG8" s="16" t="str">
        <f>"Table15_PRIMARY_"&amp;M6</f>
        <v>Table15_PRIMARY_2014</v>
      </c>
      <c r="AH8" s="93"/>
      <c r="AI8" s="93"/>
    </row>
    <row r="9" spans="1:165" ht="47.25" customHeight="1">
      <c r="A9" s="540"/>
      <c r="B9" s="540"/>
      <c r="C9" s="538"/>
      <c r="D9" s="24" t="str">
        <f>IF($M$4="Science","Unable","Absent")</f>
        <v>Absent</v>
      </c>
      <c r="E9" s="24" t="str">
        <f>IF($M$4="Science","Working towards Level 1","Disapplied")</f>
        <v>Disapplied</v>
      </c>
      <c r="F9" s="24" t="str">
        <f>IF($M$4="Science","1","Working towards Level 1")</f>
        <v>Working towards Level 1</v>
      </c>
      <c r="G9" s="24" t="str">
        <f>IF($M$4="Science","2","1")</f>
        <v>1</v>
      </c>
      <c r="H9" s="24" t="str">
        <f>IF(M4="Science","3","2C")</f>
        <v>2C</v>
      </c>
      <c r="I9" s="24" t="str">
        <f>IF(M4="Science","4","2B")</f>
        <v>2B</v>
      </c>
      <c r="J9" s="24" t="str">
        <f>IF(M4="Science"," Level 2 or above","2A")</f>
        <v>2A</v>
      </c>
      <c r="K9" s="24" t="str">
        <f>IF(M4="Science","","3")</f>
        <v>3</v>
      </c>
      <c r="L9" s="24" t="str">
        <f>IF(M4="Science","","4")</f>
        <v>4</v>
      </c>
      <c r="M9" s="23" t="str">
        <f>IF(M4="Science","","Level 2 or above")</f>
        <v>Level 2 or above</v>
      </c>
      <c r="AH9" s="93"/>
      <c r="AI9" s="94"/>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row>
    <row r="10" spans="1:165">
      <c r="A10" s="405"/>
      <c r="B10" s="405"/>
      <c r="C10" s="416"/>
      <c r="D10" s="417"/>
      <c r="E10" s="417"/>
      <c r="F10" s="417"/>
      <c r="G10" s="417"/>
      <c r="H10" s="417"/>
      <c r="I10" s="417"/>
      <c r="J10" s="417"/>
      <c r="K10" s="416"/>
      <c r="L10" s="416"/>
      <c r="M10" s="416"/>
      <c r="AH10" s="93"/>
      <c r="AI10" s="404"/>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row>
    <row r="11" spans="1:165" ht="12.75" customHeight="1">
      <c r="A11" s="25" t="s">
        <v>9</v>
      </c>
      <c r="B11" s="26"/>
      <c r="C11" s="26"/>
      <c r="D11" s="26"/>
      <c r="E11" s="26"/>
      <c r="F11" s="26"/>
      <c r="G11" s="26"/>
      <c r="H11" s="26"/>
      <c r="I11" s="26"/>
      <c r="J11" s="26"/>
      <c r="K11" s="26"/>
      <c r="L11" s="26"/>
      <c r="M11" s="26"/>
      <c r="O11" s="27">
        <v>2006</v>
      </c>
      <c r="AG11" s="16" t="str">
        <f>"Table15_Disadvantaged_"&amp;$M$6</f>
        <v>Table15_Disadvantaged_2014</v>
      </c>
      <c r="AH11" s="93"/>
      <c r="AI11" s="94"/>
    </row>
    <row r="12" spans="1:165" s="30" customFormat="1" ht="12.75" customHeight="1">
      <c r="A12" s="7"/>
      <c r="B12" s="173" t="s">
        <v>10</v>
      </c>
      <c r="C12" s="28">
        <f ca="1">VLOOKUP(TRIM($B12),INDIRECT($AG$2),$AB$1-$AB$2,FALSE)</f>
        <v>459535</v>
      </c>
      <c r="D12" s="29">
        <f ca="1">VLOOKUP(TRIM($B12),INDIRECT($AG$2),$AB$1-$AB$2-3,FALSE)</f>
        <v>0</v>
      </c>
      <c r="E12" s="29">
        <f ca="1">VLOOKUP(TRIM($B12),INDIRECT($AG$2),$AB$1-$AB$2-2,FALSE)</f>
        <v>0</v>
      </c>
      <c r="F12" s="29">
        <f ca="1">VLOOKUP(TRIM($B12),INDIRECT($AG$2),$AB$1-$AB$2-1,FALSE)</f>
        <v>2</v>
      </c>
      <c r="G12" s="29">
        <f ca="1">VLOOKUP(TRIM($B12),INDIRECT($AG$2),$AB$1-$AB$2-9,FALSE)</f>
        <v>8</v>
      </c>
      <c r="H12" s="29">
        <f ca="1">VLOOKUP(TRIM($B12),INDIRECT($AG$2),$AB$1-$AB$2-6,FALSE)</f>
        <v>9</v>
      </c>
      <c r="I12" s="29">
        <f ca="1">VLOOKUP(TRIM($B12),INDIRECT($AG$2),$AB$1-$AB$2-7,FALSE)</f>
        <v>23</v>
      </c>
      <c r="J12" s="29">
        <f ca="1">VLOOKUP(TRIM($B12),INDIRECT($AG$2),$AB$1-$AB$2-8,FALSE)</f>
        <v>27</v>
      </c>
      <c r="K12" s="29">
        <f t="shared" ref="K12:K35" ca="1" si="0">IF($M$4="Science", "",VLOOKUP(TRIM($B12),INDIRECT($AG$2),$AB$1-$AB$2-5,FALSE))</f>
        <v>31</v>
      </c>
      <c r="L12" s="29">
        <f t="shared" ref="L12:L35" ca="1" si="1">IF($M$4="Science","",VLOOKUP(TRIM($B12),INDIRECT($AG$2),$AB$1-$AB$2-4,FALSE))</f>
        <v>0</v>
      </c>
      <c r="M12" s="29">
        <f t="shared" ref="M12:M35" ca="1" si="2">IF($M$4="Science","",VLOOKUP(TRIM($B12),INDIRECT($AG$2),$AB$1-$AB$2+2,FALSE))</f>
        <v>90</v>
      </c>
      <c r="O12" s="31">
        <v>2007</v>
      </c>
      <c r="AB12" s="32"/>
      <c r="AC12" s="32"/>
      <c r="AD12" s="32"/>
      <c r="AE12" s="32"/>
      <c r="AF12" s="32"/>
      <c r="AG12" s="32"/>
      <c r="AI12" s="8"/>
    </row>
    <row r="13" spans="1:165" ht="12.75" customHeight="1">
      <c r="A13" s="7"/>
      <c r="B13" s="174" t="s">
        <v>270</v>
      </c>
      <c r="C13" s="88">
        <f t="shared" ref="C13:C35" ca="1" si="3">VLOOKUP(TRIM($B13),INDIRECT($AG$2),$AB$1-$AB$2,FALSE)</f>
        <v>421378</v>
      </c>
      <c r="D13" s="89">
        <f t="shared" ref="D13:D35" ca="1" si="4">VLOOKUP(TRIM($B13),INDIRECT($AG$2),$AB$1-$AB$2-3,FALSE)</f>
        <v>0</v>
      </c>
      <c r="E13" s="89">
        <f t="shared" ref="E13:E35" ca="1" si="5">VLOOKUP(TRIM($B13),INDIRECT($AG$2),$AB$1-$AB$2-2,FALSE)</f>
        <v>0</v>
      </c>
      <c r="F13" s="89">
        <f t="shared" ref="F13:F35" ca="1" si="6">VLOOKUP(TRIM($B13),INDIRECT($AG$2),$AB$1-$AB$2-1,FALSE)</f>
        <v>2</v>
      </c>
      <c r="G13" s="89">
        <f t="shared" ref="G13:G35" ca="1" si="7">VLOOKUP(TRIM($B13),INDIRECT($AG$2),$AB$1-$AB$2-9,FALSE)</f>
        <v>8</v>
      </c>
      <c r="H13" s="89">
        <f t="shared" ref="H13:H35" ca="1" si="8">VLOOKUP(TRIM($B13),INDIRECT($AG$2),$AB$1-$AB$2-6,FALSE)</f>
        <v>9</v>
      </c>
      <c r="I13" s="89">
        <f t="shared" ref="I13:I35" ca="1" si="9">VLOOKUP(TRIM($B13),INDIRECT($AG$2),$AB$1-$AB$2-7,FALSE)</f>
        <v>22</v>
      </c>
      <c r="J13" s="89">
        <f t="shared" ref="J13:J35" ca="1" si="10">VLOOKUP(TRIM($B13),INDIRECT($AG$2),$AB$1-$AB$2-8,FALSE)</f>
        <v>27</v>
      </c>
      <c r="K13" s="89">
        <f t="shared" ca="1" si="0"/>
        <v>32</v>
      </c>
      <c r="L13" s="89">
        <f t="shared" ca="1" si="1"/>
        <v>0</v>
      </c>
      <c r="M13" s="29">
        <f t="shared" ca="1" si="2"/>
        <v>91</v>
      </c>
      <c r="O13" s="33">
        <v>2008</v>
      </c>
      <c r="AI13" s="2"/>
    </row>
    <row r="14" spans="1:165" ht="12.75" customHeight="1">
      <c r="A14" s="7"/>
      <c r="B14" s="174" t="s">
        <v>48</v>
      </c>
      <c r="C14" s="88">
        <f t="shared" ca="1" si="3"/>
        <v>1701</v>
      </c>
      <c r="D14" s="89">
        <f t="shared" ca="1" si="4"/>
        <v>0</v>
      </c>
      <c r="E14" s="89" t="str">
        <f t="shared" ca="1" si="5"/>
        <v>x</v>
      </c>
      <c r="F14" s="89">
        <f t="shared" ca="1" si="6"/>
        <v>2</v>
      </c>
      <c r="G14" s="89">
        <f t="shared" ca="1" si="7"/>
        <v>7</v>
      </c>
      <c r="H14" s="89">
        <f t="shared" ca="1" si="8"/>
        <v>7</v>
      </c>
      <c r="I14" s="89">
        <f t="shared" ca="1" si="9"/>
        <v>20</v>
      </c>
      <c r="J14" s="89">
        <f t="shared" ca="1" si="10"/>
        <v>26</v>
      </c>
      <c r="K14" s="89">
        <f t="shared" ca="1" si="0"/>
        <v>37</v>
      </c>
      <c r="L14" s="89" t="str">
        <f t="shared" ca="1" si="1"/>
        <v>x</v>
      </c>
      <c r="M14" s="29">
        <f t="shared" ca="1" si="2"/>
        <v>91</v>
      </c>
      <c r="O14" s="33">
        <v>2009</v>
      </c>
    </row>
    <row r="15" spans="1:165" ht="12.75" customHeight="1">
      <c r="A15" s="7"/>
      <c r="B15" s="174" t="s">
        <v>271</v>
      </c>
      <c r="C15" s="88">
        <f t="shared" ca="1" si="3"/>
        <v>530</v>
      </c>
      <c r="D15" s="89">
        <f t="shared" ca="1" si="4"/>
        <v>2</v>
      </c>
      <c r="E15" s="89" t="str">
        <f t="shared" ca="1" si="5"/>
        <v>x</v>
      </c>
      <c r="F15" s="89">
        <f t="shared" ca="1" si="6"/>
        <v>12</v>
      </c>
      <c r="G15" s="89">
        <f t="shared" ca="1" si="7"/>
        <v>34</v>
      </c>
      <c r="H15" s="89">
        <f t="shared" ca="1" si="8"/>
        <v>16</v>
      </c>
      <c r="I15" s="89">
        <f t="shared" ca="1" si="9"/>
        <v>22</v>
      </c>
      <c r="J15" s="89">
        <f t="shared" ca="1" si="10"/>
        <v>9</v>
      </c>
      <c r="K15" s="89">
        <f t="shared" ca="1" si="0"/>
        <v>4</v>
      </c>
      <c r="L15" s="89" t="str">
        <f t="shared" ca="1" si="1"/>
        <v>x</v>
      </c>
      <c r="M15" s="29">
        <f t="shared" ca="1" si="2"/>
        <v>52</v>
      </c>
      <c r="O15" s="16">
        <v>2010</v>
      </c>
    </row>
    <row r="16" spans="1:165" ht="12.75" customHeight="1">
      <c r="A16" s="7"/>
      <c r="B16" s="174" t="s">
        <v>49</v>
      </c>
      <c r="C16" s="88">
        <f t="shared" ca="1" si="3"/>
        <v>1915</v>
      </c>
      <c r="D16" s="89">
        <f t="shared" ca="1" si="4"/>
        <v>1</v>
      </c>
      <c r="E16" s="89">
        <f t="shared" ca="1" si="5"/>
        <v>0</v>
      </c>
      <c r="F16" s="89">
        <f t="shared" ca="1" si="6"/>
        <v>14</v>
      </c>
      <c r="G16" s="89">
        <f t="shared" ca="1" si="7"/>
        <v>40</v>
      </c>
      <c r="H16" s="89">
        <f t="shared" ca="1" si="8"/>
        <v>14</v>
      </c>
      <c r="I16" s="89">
        <f t="shared" ca="1" si="9"/>
        <v>18</v>
      </c>
      <c r="J16" s="89">
        <f t="shared" ca="1" si="10"/>
        <v>9</v>
      </c>
      <c r="K16" s="89">
        <f t="shared" ca="1" si="0"/>
        <v>3</v>
      </c>
      <c r="L16" s="89">
        <f t="shared" ca="1" si="1"/>
        <v>0</v>
      </c>
      <c r="M16" s="29">
        <f t="shared" ca="1" si="2"/>
        <v>45</v>
      </c>
      <c r="O16" s="16">
        <v>2011</v>
      </c>
    </row>
    <row r="17" spans="1:33" ht="12.75" customHeight="1">
      <c r="A17" s="7"/>
      <c r="B17" s="174" t="s">
        <v>272</v>
      </c>
      <c r="C17" s="88">
        <f t="shared" ca="1" si="3"/>
        <v>34011</v>
      </c>
      <c r="D17" s="89">
        <f t="shared" ca="1" si="4"/>
        <v>0</v>
      </c>
      <c r="E17" s="89">
        <f t="shared" ca="1" si="5"/>
        <v>0</v>
      </c>
      <c r="F17" s="89">
        <f t="shared" ca="1" si="6"/>
        <v>4</v>
      </c>
      <c r="G17" s="89">
        <f t="shared" ca="1" si="7"/>
        <v>13</v>
      </c>
      <c r="H17" s="89">
        <f t="shared" ca="1" si="8"/>
        <v>12</v>
      </c>
      <c r="I17" s="89">
        <f t="shared" ca="1" si="9"/>
        <v>25</v>
      </c>
      <c r="J17" s="89">
        <f t="shared" ca="1" si="10"/>
        <v>24</v>
      </c>
      <c r="K17" s="89">
        <f t="shared" ca="1" si="0"/>
        <v>23</v>
      </c>
      <c r="L17" s="89">
        <f t="shared" ca="1" si="1"/>
        <v>0</v>
      </c>
      <c r="M17" s="29">
        <f t="shared" ca="1" si="2"/>
        <v>83</v>
      </c>
      <c r="O17" s="16">
        <v>2012</v>
      </c>
    </row>
    <row r="18" spans="1:33" s="30" customFormat="1" ht="12.75" customHeight="1">
      <c r="A18" s="7"/>
      <c r="B18" s="173" t="s">
        <v>11</v>
      </c>
      <c r="C18" s="28">
        <f t="shared" ca="1" si="3"/>
        <v>34390</v>
      </c>
      <c r="D18" s="29">
        <f t="shared" ca="1" si="4"/>
        <v>0</v>
      </c>
      <c r="E18" s="29">
        <f t="shared" ca="1" si="5"/>
        <v>0</v>
      </c>
      <c r="F18" s="29">
        <f t="shared" ca="1" si="6"/>
        <v>2</v>
      </c>
      <c r="G18" s="29">
        <f t="shared" ca="1" si="7"/>
        <v>7</v>
      </c>
      <c r="H18" s="29">
        <f t="shared" ca="1" si="8"/>
        <v>9</v>
      </c>
      <c r="I18" s="29">
        <f t="shared" ca="1" si="9"/>
        <v>23</v>
      </c>
      <c r="J18" s="29">
        <f t="shared" ca="1" si="10"/>
        <v>27</v>
      </c>
      <c r="K18" s="29">
        <f t="shared" ca="1" si="0"/>
        <v>32</v>
      </c>
      <c r="L18" s="29">
        <f t="shared" ca="1" si="1"/>
        <v>0</v>
      </c>
      <c r="M18" s="29">
        <f t="shared" ca="1" si="2"/>
        <v>91</v>
      </c>
      <c r="O18" s="32">
        <v>2013</v>
      </c>
      <c r="AB18" s="32"/>
      <c r="AC18" s="32"/>
      <c r="AD18" s="32"/>
      <c r="AE18" s="32"/>
      <c r="AF18" s="32"/>
      <c r="AG18" s="32"/>
    </row>
    <row r="19" spans="1:33" ht="12.75" customHeight="1">
      <c r="A19" s="7"/>
      <c r="B19" s="174" t="s">
        <v>273</v>
      </c>
      <c r="C19" s="88">
        <f t="shared" ca="1" si="3"/>
        <v>9365</v>
      </c>
      <c r="D19" s="89">
        <f t="shared" ca="1" si="4"/>
        <v>0</v>
      </c>
      <c r="E19" s="89">
        <f t="shared" ca="1" si="5"/>
        <v>0</v>
      </c>
      <c r="F19" s="89">
        <f t="shared" ca="1" si="6"/>
        <v>2</v>
      </c>
      <c r="G19" s="89">
        <f t="shared" ca="1" si="7"/>
        <v>9</v>
      </c>
      <c r="H19" s="89">
        <f t="shared" ca="1" si="8"/>
        <v>11</v>
      </c>
      <c r="I19" s="89">
        <f t="shared" ca="1" si="9"/>
        <v>25</v>
      </c>
      <c r="J19" s="89">
        <f t="shared" ca="1" si="10"/>
        <v>28</v>
      </c>
      <c r="K19" s="89">
        <f t="shared" ca="1" si="0"/>
        <v>25</v>
      </c>
      <c r="L19" s="89">
        <f t="shared" ca="1" si="1"/>
        <v>0</v>
      </c>
      <c r="M19" s="29">
        <f t="shared" ca="1" si="2"/>
        <v>89</v>
      </c>
      <c r="O19" s="16">
        <v>2014</v>
      </c>
    </row>
    <row r="20" spans="1:33" ht="12.75" customHeight="1">
      <c r="A20" s="7"/>
      <c r="B20" s="174" t="s">
        <v>274</v>
      </c>
      <c r="C20" s="88">
        <f t="shared" ca="1" si="3"/>
        <v>4680</v>
      </c>
      <c r="D20" s="89">
        <f t="shared" ca="1" si="4"/>
        <v>0</v>
      </c>
      <c r="E20" s="89" t="str">
        <f t="shared" ca="1" si="5"/>
        <v>x</v>
      </c>
      <c r="F20" s="89">
        <f t="shared" ca="1" si="6"/>
        <v>2</v>
      </c>
      <c r="G20" s="89">
        <f t="shared" ca="1" si="7"/>
        <v>7</v>
      </c>
      <c r="H20" s="89">
        <f t="shared" ca="1" si="8"/>
        <v>9</v>
      </c>
      <c r="I20" s="89">
        <f t="shared" ca="1" si="9"/>
        <v>24</v>
      </c>
      <c r="J20" s="89">
        <f t="shared" ca="1" si="10"/>
        <v>27</v>
      </c>
      <c r="K20" s="89">
        <f t="shared" ca="1" si="0"/>
        <v>31</v>
      </c>
      <c r="L20" s="89" t="str">
        <f t="shared" ca="1" si="1"/>
        <v>x</v>
      </c>
      <c r="M20" s="29">
        <f t="shared" ca="1" si="2"/>
        <v>90</v>
      </c>
    </row>
    <row r="21" spans="1:33" ht="12.75" customHeight="1">
      <c r="A21" s="7"/>
      <c r="B21" s="174" t="s">
        <v>275</v>
      </c>
      <c r="C21" s="88">
        <f t="shared" ca="1" si="3"/>
        <v>8052</v>
      </c>
      <c r="D21" s="89">
        <f t="shared" ca="1" si="4"/>
        <v>0</v>
      </c>
      <c r="E21" s="89" t="str">
        <f t="shared" ca="1" si="5"/>
        <v>x</v>
      </c>
      <c r="F21" s="89">
        <f t="shared" ca="1" si="6"/>
        <v>2</v>
      </c>
      <c r="G21" s="89">
        <f t="shared" ca="1" si="7"/>
        <v>6</v>
      </c>
      <c r="H21" s="89">
        <f t="shared" ca="1" si="8"/>
        <v>7</v>
      </c>
      <c r="I21" s="89">
        <f t="shared" ca="1" si="9"/>
        <v>21</v>
      </c>
      <c r="J21" s="89">
        <f t="shared" ca="1" si="10"/>
        <v>26</v>
      </c>
      <c r="K21" s="89">
        <f t="shared" ca="1" si="0"/>
        <v>39</v>
      </c>
      <c r="L21" s="89" t="str">
        <f t="shared" ca="1" si="1"/>
        <v>x</v>
      </c>
      <c r="M21" s="29">
        <f t="shared" ca="1" si="2"/>
        <v>92</v>
      </c>
    </row>
    <row r="22" spans="1:33" ht="12.75" customHeight="1">
      <c r="A22" s="7"/>
      <c r="B22" s="174" t="s">
        <v>276</v>
      </c>
      <c r="C22" s="88">
        <f t="shared" ca="1" si="3"/>
        <v>12293</v>
      </c>
      <c r="D22" s="89">
        <f t="shared" ca="1" si="4"/>
        <v>0</v>
      </c>
      <c r="E22" s="89">
        <f t="shared" ca="1" si="5"/>
        <v>0</v>
      </c>
      <c r="F22" s="89">
        <f t="shared" ca="1" si="6"/>
        <v>2</v>
      </c>
      <c r="G22" s="89">
        <f t="shared" ca="1" si="7"/>
        <v>7</v>
      </c>
      <c r="H22" s="89">
        <f t="shared" ca="1" si="8"/>
        <v>8</v>
      </c>
      <c r="I22" s="89">
        <f t="shared" ca="1" si="9"/>
        <v>23</v>
      </c>
      <c r="J22" s="89">
        <f t="shared" ca="1" si="10"/>
        <v>27</v>
      </c>
      <c r="K22" s="89">
        <f t="shared" ca="1" si="0"/>
        <v>33</v>
      </c>
      <c r="L22" s="89">
        <f t="shared" ca="1" si="1"/>
        <v>0</v>
      </c>
      <c r="M22" s="29">
        <f t="shared" ca="1" si="2"/>
        <v>91</v>
      </c>
    </row>
    <row r="23" spans="1:33" s="30" customFormat="1" ht="12.75" customHeight="1">
      <c r="A23" s="7"/>
      <c r="B23" s="173" t="s">
        <v>12</v>
      </c>
      <c r="C23" s="28">
        <f t="shared" ca="1" si="3"/>
        <v>64986</v>
      </c>
      <c r="D23" s="29">
        <f t="shared" ca="1" si="4"/>
        <v>0</v>
      </c>
      <c r="E23" s="29">
        <f t="shared" ca="1" si="5"/>
        <v>0</v>
      </c>
      <c r="F23" s="29">
        <f t="shared" ca="1" si="6"/>
        <v>2</v>
      </c>
      <c r="G23" s="29">
        <f t="shared" ca="1" si="7"/>
        <v>7</v>
      </c>
      <c r="H23" s="29">
        <f t="shared" ca="1" si="8"/>
        <v>9</v>
      </c>
      <c r="I23" s="29">
        <f t="shared" ca="1" si="9"/>
        <v>25</v>
      </c>
      <c r="J23" s="29">
        <f t="shared" ca="1" si="10"/>
        <v>28</v>
      </c>
      <c r="K23" s="29">
        <f t="shared" ca="1" si="0"/>
        <v>28</v>
      </c>
      <c r="L23" s="29">
        <f t="shared" ca="1" si="1"/>
        <v>0</v>
      </c>
      <c r="M23" s="29">
        <f t="shared" ca="1" si="2"/>
        <v>91</v>
      </c>
      <c r="O23" s="32"/>
      <c r="AB23" s="32"/>
      <c r="AC23" s="32"/>
      <c r="AD23" s="32"/>
      <c r="AE23" s="32"/>
      <c r="AF23" s="32"/>
      <c r="AG23" s="32"/>
    </row>
    <row r="24" spans="1:33" ht="12.75" customHeight="1">
      <c r="A24" s="7"/>
      <c r="B24" s="174" t="s">
        <v>50</v>
      </c>
      <c r="C24" s="88">
        <f t="shared" ca="1" si="3"/>
        <v>17074</v>
      </c>
      <c r="D24" s="89">
        <f t="shared" ca="1" si="4"/>
        <v>0</v>
      </c>
      <c r="E24" s="89">
        <f t="shared" ca="1" si="5"/>
        <v>0</v>
      </c>
      <c r="F24" s="89">
        <f t="shared" ca="1" si="6"/>
        <v>1</v>
      </c>
      <c r="G24" s="89">
        <f t="shared" ca="1" si="7"/>
        <v>4</v>
      </c>
      <c r="H24" s="89">
        <f t="shared" ca="1" si="8"/>
        <v>6</v>
      </c>
      <c r="I24" s="89">
        <f t="shared" ca="1" si="9"/>
        <v>21</v>
      </c>
      <c r="J24" s="89">
        <f t="shared" ca="1" si="10"/>
        <v>28</v>
      </c>
      <c r="K24" s="89">
        <f t="shared" ca="1" si="0"/>
        <v>39</v>
      </c>
      <c r="L24" s="89">
        <f t="shared" ca="1" si="1"/>
        <v>0</v>
      </c>
      <c r="M24" s="29">
        <f t="shared" ca="1" si="2"/>
        <v>94</v>
      </c>
    </row>
    <row r="25" spans="1:33" ht="12.75" customHeight="1">
      <c r="A25" s="7"/>
      <c r="B25" s="174" t="s">
        <v>51</v>
      </c>
      <c r="C25" s="88">
        <f t="shared" ca="1" si="3"/>
        <v>26173</v>
      </c>
      <c r="D25" s="89">
        <f t="shared" ca="1" si="4"/>
        <v>0</v>
      </c>
      <c r="E25" s="89">
        <f t="shared" ca="1" si="5"/>
        <v>0</v>
      </c>
      <c r="F25" s="89">
        <f t="shared" ca="1" si="6"/>
        <v>3</v>
      </c>
      <c r="G25" s="89">
        <f t="shared" ca="1" si="7"/>
        <v>9</v>
      </c>
      <c r="H25" s="89">
        <f t="shared" ca="1" si="8"/>
        <v>11</v>
      </c>
      <c r="I25" s="89">
        <f t="shared" ca="1" si="9"/>
        <v>28</v>
      </c>
      <c r="J25" s="89">
        <f t="shared" ca="1" si="10"/>
        <v>27</v>
      </c>
      <c r="K25" s="89">
        <f t="shared" ca="1" si="0"/>
        <v>21</v>
      </c>
      <c r="L25" s="89">
        <f t="shared" ca="1" si="1"/>
        <v>0</v>
      </c>
      <c r="M25" s="29">
        <f t="shared" ca="1" si="2"/>
        <v>88</v>
      </c>
    </row>
    <row r="26" spans="1:33" ht="12.75" customHeight="1">
      <c r="A26" s="7"/>
      <c r="B26" s="174" t="s">
        <v>52</v>
      </c>
      <c r="C26" s="88">
        <f t="shared" ca="1" si="3"/>
        <v>10118</v>
      </c>
      <c r="D26" s="89">
        <f t="shared" ca="1" si="4"/>
        <v>0</v>
      </c>
      <c r="E26" s="89" t="str">
        <f t="shared" ca="1" si="5"/>
        <v>x</v>
      </c>
      <c r="F26" s="89">
        <f t="shared" ca="1" si="6"/>
        <v>2</v>
      </c>
      <c r="G26" s="89">
        <f t="shared" ca="1" si="7"/>
        <v>8</v>
      </c>
      <c r="H26" s="89">
        <f t="shared" ca="1" si="8"/>
        <v>10</v>
      </c>
      <c r="I26" s="89">
        <f t="shared" ca="1" si="9"/>
        <v>27</v>
      </c>
      <c r="J26" s="89">
        <f t="shared" ca="1" si="10"/>
        <v>29</v>
      </c>
      <c r="K26" s="89">
        <f t="shared" ca="1" si="0"/>
        <v>24</v>
      </c>
      <c r="L26" s="89" t="str">
        <f t="shared" ca="1" si="1"/>
        <v>x</v>
      </c>
      <c r="M26" s="29">
        <f t="shared" ca="1" si="2"/>
        <v>90</v>
      </c>
    </row>
    <row r="27" spans="1:33" ht="12.75" customHeight="1">
      <c r="A27" s="7"/>
      <c r="B27" s="174" t="s">
        <v>277</v>
      </c>
      <c r="C27" s="88">
        <f t="shared" ca="1" si="3"/>
        <v>11621</v>
      </c>
      <c r="D27" s="89">
        <f t="shared" ca="1" si="4"/>
        <v>0</v>
      </c>
      <c r="E27" s="89" t="str">
        <f t="shared" ca="1" si="5"/>
        <v>x</v>
      </c>
      <c r="F27" s="89">
        <f t="shared" ca="1" si="6"/>
        <v>2</v>
      </c>
      <c r="G27" s="89">
        <f t="shared" ca="1" si="7"/>
        <v>6</v>
      </c>
      <c r="H27" s="89">
        <f t="shared" ca="1" si="8"/>
        <v>8</v>
      </c>
      <c r="I27" s="89">
        <f t="shared" ca="1" si="9"/>
        <v>24</v>
      </c>
      <c r="J27" s="89">
        <f t="shared" ca="1" si="10"/>
        <v>28</v>
      </c>
      <c r="K27" s="89">
        <f t="shared" ca="1" si="0"/>
        <v>32</v>
      </c>
      <c r="L27" s="89" t="str">
        <f t="shared" ca="1" si="1"/>
        <v>x</v>
      </c>
      <c r="M27" s="29">
        <f t="shared" ca="1" si="2"/>
        <v>92</v>
      </c>
    </row>
    <row r="28" spans="1:33" s="30" customFormat="1" ht="12.75" customHeight="1">
      <c r="A28" s="7"/>
      <c r="B28" s="173" t="s">
        <v>13</v>
      </c>
      <c r="C28" s="28">
        <f t="shared" ca="1" si="3"/>
        <v>35277</v>
      </c>
      <c r="D28" s="29">
        <f t="shared" ca="1" si="4"/>
        <v>0</v>
      </c>
      <c r="E28" s="29">
        <f t="shared" ca="1" si="5"/>
        <v>0</v>
      </c>
      <c r="F28" s="29">
        <f t="shared" ca="1" si="6"/>
        <v>2</v>
      </c>
      <c r="G28" s="29">
        <f t="shared" ca="1" si="7"/>
        <v>7</v>
      </c>
      <c r="H28" s="29">
        <f t="shared" ca="1" si="8"/>
        <v>9</v>
      </c>
      <c r="I28" s="29">
        <f t="shared" ca="1" si="9"/>
        <v>27</v>
      </c>
      <c r="J28" s="29">
        <f t="shared" ca="1" si="10"/>
        <v>29</v>
      </c>
      <c r="K28" s="29">
        <f t="shared" ca="1" si="0"/>
        <v>26</v>
      </c>
      <c r="L28" s="29">
        <f t="shared" ca="1" si="1"/>
        <v>0</v>
      </c>
      <c r="M28" s="29">
        <f t="shared" ca="1" si="2"/>
        <v>90</v>
      </c>
      <c r="O28" s="32"/>
      <c r="AB28" s="32"/>
      <c r="AC28" s="32"/>
      <c r="AD28" s="32"/>
      <c r="AE28" s="32"/>
      <c r="AF28" s="32"/>
      <c r="AG28" s="32"/>
    </row>
    <row r="29" spans="1:33" ht="12.75" customHeight="1">
      <c r="A29" s="7"/>
      <c r="B29" s="174" t="s">
        <v>278</v>
      </c>
      <c r="C29" s="88">
        <f t="shared" ca="1" si="3"/>
        <v>7204</v>
      </c>
      <c r="D29" s="89">
        <f t="shared" ca="1" si="4"/>
        <v>0</v>
      </c>
      <c r="E29" s="89" t="str">
        <f t="shared" ca="1" si="5"/>
        <v>x</v>
      </c>
      <c r="F29" s="89">
        <f t="shared" ca="1" si="6"/>
        <v>2</v>
      </c>
      <c r="G29" s="89">
        <f t="shared" ca="1" si="7"/>
        <v>9</v>
      </c>
      <c r="H29" s="89">
        <f t="shared" ca="1" si="8"/>
        <v>10</v>
      </c>
      <c r="I29" s="89">
        <f t="shared" ca="1" si="9"/>
        <v>28</v>
      </c>
      <c r="J29" s="89">
        <f t="shared" ca="1" si="10"/>
        <v>27</v>
      </c>
      <c r="K29" s="89">
        <f t="shared" ca="1" si="0"/>
        <v>23</v>
      </c>
      <c r="L29" s="89" t="str">
        <f t="shared" ca="1" si="1"/>
        <v>x</v>
      </c>
      <c r="M29" s="29">
        <f t="shared" ca="1" si="2"/>
        <v>89</v>
      </c>
    </row>
    <row r="30" spans="1:33" ht="12.75" customHeight="1">
      <c r="A30" s="7"/>
      <c r="B30" s="174" t="s">
        <v>279</v>
      </c>
      <c r="C30" s="88">
        <f t="shared" ca="1" si="3"/>
        <v>23606</v>
      </c>
      <c r="D30" s="89">
        <f t="shared" ca="1" si="4"/>
        <v>0</v>
      </c>
      <c r="E30" s="89">
        <f t="shared" ca="1" si="5"/>
        <v>0</v>
      </c>
      <c r="F30" s="89">
        <f t="shared" ca="1" si="6"/>
        <v>3</v>
      </c>
      <c r="G30" s="89">
        <f t="shared" ca="1" si="7"/>
        <v>6</v>
      </c>
      <c r="H30" s="89">
        <f t="shared" ca="1" si="8"/>
        <v>8</v>
      </c>
      <c r="I30" s="89">
        <f t="shared" ca="1" si="9"/>
        <v>26</v>
      </c>
      <c r="J30" s="89">
        <f t="shared" ca="1" si="10"/>
        <v>29</v>
      </c>
      <c r="K30" s="89">
        <f t="shared" ca="1" si="0"/>
        <v>27</v>
      </c>
      <c r="L30" s="89">
        <f t="shared" ca="1" si="1"/>
        <v>0</v>
      </c>
      <c r="M30" s="29">
        <f t="shared" ca="1" si="2"/>
        <v>91</v>
      </c>
    </row>
    <row r="31" spans="1:33" ht="12.75" customHeight="1">
      <c r="A31" s="7"/>
      <c r="B31" s="174" t="s">
        <v>280</v>
      </c>
      <c r="C31" s="88">
        <f t="shared" ca="1" si="3"/>
        <v>4467</v>
      </c>
      <c r="D31" s="89">
        <f t="shared" ca="1" si="4"/>
        <v>0</v>
      </c>
      <c r="E31" s="89" t="str">
        <f t="shared" ca="1" si="5"/>
        <v>x</v>
      </c>
      <c r="F31" s="89">
        <f t="shared" ca="1" si="6"/>
        <v>3</v>
      </c>
      <c r="G31" s="89">
        <f t="shared" ca="1" si="7"/>
        <v>9</v>
      </c>
      <c r="H31" s="89">
        <f t="shared" ca="1" si="8"/>
        <v>10</v>
      </c>
      <c r="I31" s="89">
        <f t="shared" ca="1" si="9"/>
        <v>26</v>
      </c>
      <c r="J31" s="89">
        <f t="shared" ca="1" si="10"/>
        <v>29</v>
      </c>
      <c r="K31" s="89">
        <f t="shared" ca="1" si="0"/>
        <v>24</v>
      </c>
      <c r="L31" s="89" t="str">
        <f t="shared" ca="1" si="1"/>
        <v>x</v>
      </c>
      <c r="M31" s="29">
        <f t="shared" ca="1" si="2"/>
        <v>89</v>
      </c>
    </row>
    <row r="32" spans="1:33" s="30" customFormat="1" ht="12.75" customHeight="1">
      <c r="A32" s="7"/>
      <c r="B32" s="173" t="s">
        <v>14</v>
      </c>
      <c r="C32" s="28">
        <f t="shared" ca="1" si="3"/>
        <v>2486</v>
      </c>
      <c r="D32" s="29" t="str">
        <f t="shared" ca="1" si="4"/>
        <v>x</v>
      </c>
      <c r="E32" s="29" t="str">
        <f t="shared" ca="1" si="5"/>
        <v>x</v>
      </c>
      <c r="F32" s="29">
        <f t="shared" ca="1" si="6"/>
        <v>2</v>
      </c>
      <c r="G32" s="29">
        <f t="shared" ca="1" si="7"/>
        <v>6</v>
      </c>
      <c r="H32" s="29">
        <f t="shared" ca="1" si="8"/>
        <v>8</v>
      </c>
      <c r="I32" s="29">
        <f t="shared" ca="1" si="9"/>
        <v>19</v>
      </c>
      <c r="J32" s="29">
        <f t="shared" ca="1" si="10"/>
        <v>24</v>
      </c>
      <c r="K32" s="29">
        <f t="shared" ca="1" si="0"/>
        <v>41</v>
      </c>
      <c r="L32" s="29" t="str">
        <f t="shared" ca="1" si="1"/>
        <v>x</v>
      </c>
      <c r="M32" s="29">
        <f t="shared" ca="1" si="2"/>
        <v>92</v>
      </c>
      <c r="O32" s="32"/>
      <c r="AB32" s="32"/>
      <c r="AC32" s="32"/>
      <c r="AD32" s="32"/>
      <c r="AE32" s="32"/>
      <c r="AF32" s="32"/>
      <c r="AG32" s="32"/>
    </row>
    <row r="33" spans="1:33" ht="12.75" customHeight="1">
      <c r="A33" s="7"/>
      <c r="B33" s="174" t="s">
        <v>304</v>
      </c>
      <c r="C33" s="88">
        <f t="shared" ca="1" si="3"/>
        <v>10390</v>
      </c>
      <c r="D33" s="89">
        <f t="shared" ca="1" si="4"/>
        <v>0</v>
      </c>
      <c r="E33" s="89">
        <f t="shared" ca="1" si="5"/>
        <v>0</v>
      </c>
      <c r="F33" s="89">
        <f t="shared" ca="1" si="6"/>
        <v>3</v>
      </c>
      <c r="G33" s="89">
        <f t="shared" ca="1" si="7"/>
        <v>11</v>
      </c>
      <c r="H33" s="89">
        <f t="shared" ca="1" si="8"/>
        <v>11</v>
      </c>
      <c r="I33" s="89">
        <f t="shared" ca="1" si="9"/>
        <v>26</v>
      </c>
      <c r="J33" s="89">
        <f t="shared" ca="1" si="10"/>
        <v>26</v>
      </c>
      <c r="K33" s="89">
        <f t="shared" ca="1" si="0"/>
        <v>23</v>
      </c>
      <c r="L33" s="89" t="str">
        <f t="shared" ca="1" si="1"/>
        <v>x</v>
      </c>
      <c r="M33" s="29">
        <f t="shared" ca="1" si="2"/>
        <v>85</v>
      </c>
    </row>
    <row r="34" spans="1:33" ht="12.75" customHeight="1">
      <c r="A34" s="7"/>
      <c r="B34" s="174" t="s">
        <v>281</v>
      </c>
      <c r="C34" s="88">
        <f t="shared" ca="1" si="3"/>
        <v>6978</v>
      </c>
      <c r="D34" s="89">
        <f t="shared" ca="1" si="4"/>
        <v>3</v>
      </c>
      <c r="E34" s="89">
        <f t="shared" ca="1" si="5"/>
        <v>1</v>
      </c>
      <c r="F34" s="89">
        <f t="shared" ca="1" si="6"/>
        <v>11</v>
      </c>
      <c r="G34" s="89">
        <f t="shared" ca="1" si="7"/>
        <v>14</v>
      </c>
      <c r="H34" s="89">
        <f t="shared" ca="1" si="8"/>
        <v>9</v>
      </c>
      <c r="I34" s="89">
        <f t="shared" ca="1" si="9"/>
        <v>19</v>
      </c>
      <c r="J34" s="89">
        <f t="shared" ca="1" si="10"/>
        <v>22</v>
      </c>
      <c r="K34" s="89">
        <f t="shared" ca="1" si="0"/>
        <v>22</v>
      </c>
      <c r="L34" s="89" t="str">
        <f t="shared" ca="1" si="1"/>
        <v>x</v>
      </c>
      <c r="M34" s="29">
        <f t="shared" ca="1" si="2"/>
        <v>71</v>
      </c>
    </row>
    <row r="35" spans="1:33" s="30" customFormat="1" ht="12.75" customHeight="1">
      <c r="A35" s="7"/>
      <c r="B35" s="173" t="s">
        <v>6</v>
      </c>
      <c r="C35" s="28">
        <f t="shared" ca="1" si="3"/>
        <v>614042</v>
      </c>
      <c r="D35" s="29">
        <f t="shared" ca="1" si="4"/>
        <v>0</v>
      </c>
      <c r="E35" s="29">
        <f t="shared" ca="1" si="5"/>
        <v>0</v>
      </c>
      <c r="F35" s="29">
        <f t="shared" ca="1" si="6"/>
        <v>2</v>
      </c>
      <c r="G35" s="29">
        <f t="shared" ca="1" si="7"/>
        <v>8</v>
      </c>
      <c r="H35" s="29">
        <f t="shared" ca="1" si="8"/>
        <v>9</v>
      </c>
      <c r="I35" s="29">
        <f t="shared" ca="1" si="9"/>
        <v>23</v>
      </c>
      <c r="J35" s="29">
        <f t="shared" ca="1" si="10"/>
        <v>27</v>
      </c>
      <c r="K35" s="29">
        <f t="shared" ca="1" si="0"/>
        <v>30</v>
      </c>
      <c r="L35" s="29">
        <f t="shared" ca="1" si="1"/>
        <v>0</v>
      </c>
      <c r="M35" s="29">
        <f t="shared" ca="1" si="2"/>
        <v>90</v>
      </c>
      <c r="O35" s="32"/>
      <c r="AB35" s="32"/>
      <c r="AC35" s="32"/>
      <c r="AD35" s="32"/>
      <c r="AE35" s="32"/>
      <c r="AF35" s="32"/>
      <c r="AG35" s="32"/>
    </row>
    <row r="36" spans="1:33" ht="12.75" customHeight="1">
      <c r="A36" s="25"/>
      <c r="B36" s="26"/>
      <c r="C36" s="88"/>
      <c r="D36" s="90"/>
      <c r="E36" s="90"/>
      <c r="F36" s="90"/>
      <c r="G36" s="90"/>
      <c r="H36" s="90"/>
      <c r="I36" s="90"/>
      <c r="J36" s="90"/>
      <c r="K36" s="90"/>
      <c r="L36" s="90"/>
      <c r="M36" s="407"/>
    </row>
    <row r="37" spans="1:33" ht="12.75" customHeight="1">
      <c r="A37" s="534" t="s">
        <v>15</v>
      </c>
      <c r="B37" s="534"/>
      <c r="C37" s="88"/>
      <c r="D37" s="90"/>
      <c r="E37" s="90"/>
      <c r="F37" s="90"/>
      <c r="G37" s="90"/>
      <c r="H37" s="90"/>
      <c r="I37" s="90"/>
      <c r="J37" s="90"/>
      <c r="K37" s="90"/>
      <c r="L37" s="90"/>
      <c r="M37" s="407"/>
    </row>
    <row r="38" spans="1:33" ht="12.75" customHeight="1">
      <c r="A38" s="25"/>
      <c r="B38" s="86" t="s">
        <v>96</v>
      </c>
      <c r="C38" s="88">
        <f ca="1">VLOOKUP(TRIM($B38),INDIRECT($AG$1),$AB$1-$AB$2,FALSE)</f>
        <v>493817</v>
      </c>
      <c r="D38" s="89">
        <f ca="1">VLOOKUP(TRIM($B38),INDIRECT($AG$1),$AB$1-$AB$2-3,FALSE)</f>
        <v>0</v>
      </c>
      <c r="E38" s="89">
        <f ca="1">VLOOKUP(TRIM($B38),INDIRECT($AG$1),$AB$1-$AB$2-2,FALSE)</f>
        <v>0</v>
      </c>
      <c r="F38" s="89">
        <f ca="1">VLOOKUP(TRIM($B38),INDIRECT($AG$1),$AB$1-$AB$2-1,FALSE)</f>
        <v>2</v>
      </c>
      <c r="G38" s="89">
        <f ca="1">VLOOKUP(TRIM($B38),INDIRECT($AG$1),$AB$1-$AB$2-9,FALSE)</f>
        <v>8</v>
      </c>
      <c r="H38" s="89">
        <f ca="1">VLOOKUP(TRIM($B38),INDIRECT($AG$1),$AB$1-$AB$2-6,FALSE)</f>
        <v>9</v>
      </c>
      <c r="I38" s="89">
        <f ca="1">VLOOKUP(TRIM($B38),INDIRECT($AG$1),$AB$1-$AB$2-7,FALSE)</f>
        <v>23</v>
      </c>
      <c r="J38" s="89">
        <f ca="1">VLOOKUP(TRIM($B38),INDIRECT($AG$1),$AB$1-$AB$2-8,FALSE)</f>
        <v>27</v>
      </c>
      <c r="K38" s="89">
        <f ca="1">IF($M$4="Science","",VLOOKUP(TRIM($B38),INDIRECT($AG$1),$AB$1-$AB$2-5,FALSE))</f>
        <v>32</v>
      </c>
      <c r="L38" s="89">
        <f ca="1">IF($M$4="Science","",VLOOKUP(TRIM($B38),INDIRECT($AG$1),$AB$1-$AB$2-4,FALSE))</f>
        <v>0</v>
      </c>
      <c r="M38" s="29">
        <f ca="1">IF($M$4="Science","",VLOOKUP(TRIM($B38),INDIRECT($AG$1),$AB$1-$AB$2+2,FALSE))</f>
        <v>91</v>
      </c>
    </row>
    <row r="39" spans="1:33" ht="12.75" customHeight="1">
      <c r="A39" s="25"/>
      <c r="B39" s="86" t="s">
        <v>282</v>
      </c>
      <c r="C39" s="88">
        <f ca="1">VLOOKUP(TRIM($B39),INDIRECT($AG$1),$AB$1-$AB$2,FALSE)</f>
        <v>116685</v>
      </c>
      <c r="D39" s="89">
        <f ca="1">VLOOKUP(TRIM($B39),INDIRECT($AG$1),$AB$1-$AB$2-3,FALSE)</f>
        <v>0</v>
      </c>
      <c r="E39" s="89">
        <f ca="1">VLOOKUP(TRIM($B39),INDIRECT($AG$1),$AB$1-$AB$2-2,FALSE)</f>
        <v>0</v>
      </c>
      <c r="F39" s="89">
        <f ca="1">VLOOKUP(TRIM($B39),INDIRECT($AG$1),$AB$1-$AB$2-1,FALSE)</f>
        <v>3</v>
      </c>
      <c r="G39" s="89">
        <f ca="1">VLOOKUP(TRIM($B39),INDIRECT($AG$1),$AB$1-$AB$2-9,FALSE)</f>
        <v>10</v>
      </c>
      <c r="H39" s="89">
        <f ca="1">VLOOKUP(TRIM($B39),INDIRECT($AG$1),$AB$1-$AB$2-6,FALSE)</f>
        <v>10</v>
      </c>
      <c r="I39" s="89">
        <f ca="1">VLOOKUP(TRIM($B39),INDIRECT($AG$1),$AB$1-$AB$2-7,FALSE)</f>
        <v>26</v>
      </c>
      <c r="J39" s="89">
        <f ca="1">VLOOKUP(TRIM($B39),INDIRECT($AG$1),$AB$1-$AB$2-8,FALSE)</f>
        <v>26</v>
      </c>
      <c r="K39" s="89">
        <f ca="1">IF($M$4="Science","",VLOOKUP(TRIM($B39),INDIRECT($AG$1),$AB$1-$AB$2-5,FALSE))</f>
        <v>24</v>
      </c>
      <c r="L39" s="89">
        <f ca="1">IF($M$4="Science","",VLOOKUP(TRIM($B39),INDIRECT($AG$1),$AB$1-$AB$2-4,FALSE))</f>
        <v>0</v>
      </c>
      <c r="M39" s="29">
        <f ca="1">IF($M$4="Science","",VLOOKUP(TRIM($B39),INDIRECT($AG$1),$AB$1-$AB$2+2,FALSE))</f>
        <v>87</v>
      </c>
    </row>
    <row r="40" spans="1:33" ht="12.75" customHeight="1">
      <c r="A40" s="25"/>
      <c r="B40" s="174" t="s">
        <v>281</v>
      </c>
      <c r="C40" s="88">
        <f ca="1">VLOOKUP(TRIM($B40),INDIRECT($AG$1),$AB$1-$AB$2,FALSE)</f>
        <v>3540</v>
      </c>
      <c r="D40" s="89">
        <f ca="1">VLOOKUP(TRIM($B40),INDIRECT($AG$1),$AB$1-$AB$2-3,FALSE)</f>
        <v>5</v>
      </c>
      <c r="E40" s="89">
        <f ca="1">VLOOKUP(TRIM($B40),INDIRECT($AG$1),$AB$1-$AB$2-2,FALSE)</f>
        <v>2</v>
      </c>
      <c r="F40" s="89">
        <f ca="1">VLOOKUP(TRIM($B40),INDIRECT($AG$1),$AB$1-$AB$2-1,FALSE)</f>
        <v>20</v>
      </c>
      <c r="G40" s="89">
        <f ca="1">VLOOKUP(TRIM($B40),INDIRECT($AG$1),$AB$1-$AB$2-9,FALSE)</f>
        <v>19</v>
      </c>
      <c r="H40" s="89">
        <f ca="1">VLOOKUP(TRIM($B40),INDIRECT($AG$1),$AB$1-$AB$2-6,FALSE)</f>
        <v>9</v>
      </c>
      <c r="I40" s="89">
        <f ca="1">VLOOKUP(TRIM($B40),INDIRECT($AG$1),$AB$1-$AB$2-7,FALSE)</f>
        <v>16</v>
      </c>
      <c r="J40" s="89">
        <f ca="1">VLOOKUP(TRIM($B40),INDIRECT($AG$1),$AB$1-$AB$2-8,FALSE)</f>
        <v>15</v>
      </c>
      <c r="K40" s="89">
        <f ca="1">IF($M$4="Science","",VLOOKUP(TRIM($B40),INDIRECT($AG$1),$AB$1-$AB$2-5,FALSE))</f>
        <v>14</v>
      </c>
      <c r="L40" s="89">
        <f ca="1">IF($M$4="Science","",VLOOKUP(TRIM($B40),INDIRECT($AG$1),$AB$1-$AB$2-4,FALSE))</f>
        <v>0</v>
      </c>
      <c r="M40" s="29">
        <f ca="1">IF($M$4="Science","",VLOOKUP(TRIM($B40),INDIRECT($AG$1),$AB$1-$AB$2+2,FALSE))</f>
        <v>54</v>
      </c>
    </row>
    <row r="41" spans="1:33" s="30" customFormat="1" ht="12.75" customHeight="1">
      <c r="A41" s="25"/>
      <c r="B41" s="175" t="s">
        <v>6</v>
      </c>
      <c r="C41" s="28">
        <f ca="1">VLOOKUP(TRIM($B41),INDIRECT($AG$1),$AB$1-$AB$2,FALSE)</f>
        <v>614042</v>
      </c>
      <c r="D41" s="29">
        <f ca="1">VLOOKUP(TRIM($B41),INDIRECT($AG$1),$AB$1-$AB$2-3,FALSE)</f>
        <v>0</v>
      </c>
      <c r="E41" s="29">
        <f ca="1">VLOOKUP(TRIM($B41),INDIRECT($AG$1),$AB$1-$AB$2-2,FALSE)</f>
        <v>0</v>
      </c>
      <c r="F41" s="29">
        <f ca="1">VLOOKUP(TRIM($B41),INDIRECT($AG$1),$AB$1-$AB$2-1,FALSE)</f>
        <v>2</v>
      </c>
      <c r="G41" s="29">
        <f ca="1">VLOOKUP(TRIM($B41),INDIRECT($AG$1),$AB$1-$AB$2-9,FALSE)</f>
        <v>8</v>
      </c>
      <c r="H41" s="29">
        <f ca="1">VLOOKUP(TRIM($B41),INDIRECT($AG$1),$AB$1-$AB$2-6,FALSE)</f>
        <v>9</v>
      </c>
      <c r="I41" s="29">
        <f ca="1">VLOOKUP(TRIM($B41),INDIRECT($AG$1),$AB$1-$AB$2-7,FALSE)</f>
        <v>23</v>
      </c>
      <c r="J41" s="29">
        <f ca="1">VLOOKUP(TRIM($B41),INDIRECT($AG$1),$AB$1-$AB$2-8,FALSE)</f>
        <v>27</v>
      </c>
      <c r="K41" s="29">
        <f ca="1">IF($M$4="Science","",VLOOKUP(TRIM($B41),INDIRECT($AG$1),$AB$1-$AB$2-5,FALSE))</f>
        <v>30</v>
      </c>
      <c r="L41" s="29">
        <f ca="1">IF($M$4="Science","",VLOOKUP(TRIM($B41),INDIRECT($AG$1),$AB$1-$AB$2-4,FALSE))</f>
        <v>0</v>
      </c>
      <c r="M41" s="29">
        <f ca="1">IF($M$4="Science","",VLOOKUP(TRIM($B41),INDIRECT($AG$1),$AB$1-$AB$2+2,FALSE))</f>
        <v>90</v>
      </c>
      <c r="O41" s="32"/>
      <c r="AB41" s="32"/>
      <c r="AC41" s="32"/>
      <c r="AD41" s="32"/>
      <c r="AE41" s="32"/>
      <c r="AF41" s="32"/>
      <c r="AG41" s="32"/>
    </row>
    <row r="42" spans="1:33" ht="12.75" customHeight="1">
      <c r="A42" s="25"/>
      <c r="B42" s="26"/>
      <c r="C42" s="88"/>
      <c r="D42" s="90"/>
      <c r="E42" s="90"/>
      <c r="F42" s="90"/>
      <c r="G42" s="90"/>
      <c r="H42" s="90"/>
      <c r="I42" s="90"/>
      <c r="J42" s="90"/>
      <c r="K42" s="90"/>
      <c r="L42" s="90"/>
      <c r="M42" s="407"/>
    </row>
    <row r="43" spans="1:33" ht="12.75" customHeight="1">
      <c r="A43" s="534" t="s">
        <v>16</v>
      </c>
      <c r="B43" s="534"/>
      <c r="C43" s="88"/>
      <c r="D43" s="90"/>
      <c r="E43" s="90"/>
      <c r="F43" s="90"/>
      <c r="G43" s="90"/>
      <c r="H43" s="90"/>
      <c r="I43" s="90"/>
      <c r="J43" s="90"/>
      <c r="K43" s="90"/>
      <c r="L43" s="90"/>
      <c r="M43" s="407"/>
    </row>
    <row r="44" spans="1:33" ht="12.75" customHeight="1">
      <c r="A44" s="25"/>
      <c r="B44" s="86" t="s">
        <v>17</v>
      </c>
      <c r="C44" s="88">
        <f ca="1">VLOOKUP(TRIM($B44),INDIRECT($AG$5),$AB$1-$AB$2,FALSE)</f>
        <v>111792</v>
      </c>
      <c r="D44" s="89">
        <f ca="1">VLOOKUP(TRIM($B44),INDIRECT($AG$5),$AB$1-$AB$2-3,FALSE)</f>
        <v>0</v>
      </c>
      <c r="E44" s="89">
        <f ca="1">VLOOKUP(TRIM($B44),INDIRECT($AG$5),$AB$1-$AB$2-2,FALSE)</f>
        <v>0</v>
      </c>
      <c r="F44" s="89">
        <f ca="1">VLOOKUP(TRIM($B44),INDIRECT($AG$5),$AB$1-$AB$2-1,FALSE)</f>
        <v>4</v>
      </c>
      <c r="G44" s="89">
        <f ca="1">VLOOKUP(TRIM($B44),INDIRECT($AG$5),$AB$1-$AB$2-9,FALSE)</f>
        <v>16</v>
      </c>
      <c r="H44" s="89">
        <f ca="1">VLOOKUP(TRIM($B44),INDIRECT($AG$5),$AB$1-$AB$2-6,FALSE)</f>
        <v>14</v>
      </c>
      <c r="I44" s="89">
        <f ca="1">VLOOKUP(TRIM($B44),INDIRECT($AG$5),$AB$1-$AB$2-7,FALSE)</f>
        <v>28</v>
      </c>
      <c r="J44" s="89">
        <f ca="1">VLOOKUP(TRIM($B44),INDIRECT($AG$5),$AB$1-$AB$2-8,FALSE)</f>
        <v>24</v>
      </c>
      <c r="K44" s="89">
        <f ca="1">IF($M$4="Science","",VLOOKUP(TRIM($B44),INDIRECT($AG$5),$AB$1-$AB$2-5,FALSE))</f>
        <v>16</v>
      </c>
      <c r="L44" s="89">
        <f ca="1">IF($M$4="Science","",VLOOKUP(TRIM($B44),INDIRECT($AG$5),$AB$1-$AB$2-4,FALSE))</f>
        <v>0</v>
      </c>
      <c r="M44" s="29">
        <f ca="1">IF($M$4="Science","",VLOOKUP(TRIM($B44),INDIRECT($AG$5),$AB$1-$AB$2+2,FALSE))</f>
        <v>80</v>
      </c>
    </row>
    <row r="45" spans="1:33" ht="12.75" customHeight="1">
      <c r="A45" s="25"/>
      <c r="B45" s="86" t="s">
        <v>283</v>
      </c>
      <c r="C45" s="88">
        <f t="shared" ref="C45:C46" ca="1" si="11">VLOOKUP(TRIM($B45),INDIRECT($AG$5),$AB$1-$AB$2,FALSE)</f>
        <v>502250</v>
      </c>
      <c r="D45" s="89">
        <f t="shared" ref="D45:D46" ca="1" si="12">VLOOKUP(TRIM($B45),INDIRECT($AG$5),$AB$1-$AB$2-3,FALSE)</f>
        <v>0</v>
      </c>
      <c r="E45" s="89">
        <f t="shared" ref="E45:E46" ca="1" si="13">VLOOKUP(TRIM($B45),INDIRECT($AG$5),$AB$1-$AB$2-2,FALSE)</f>
        <v>0</v>
      </c>
      <c r="F45" s="89">
        <f t="shared" ref="F45:F46" ca="1" si="14">VLOOKUP(TRIM($B45),INDIRECT($AG$5),$AB$1-$AB$2-1,FALSE)</f>
        <v>2</v>
      </c>
      <c r="G45" s="89">
        <f t="shared" ref="G45:G46" ca="1" si="15">VLOOKUP(TRIM($B45),INDIRECT($AG$5),$AB$1-$AB$2-9,FALSE)</f>
        <v>7</v>
      </c>
      <c r="H45" s="89">
        <f t="shared" ref="H45:H46" ca="1" si="16">VLOOKUP(TRIM($B45),INDIRECT($AG$5),$AB$1-$AB$2-6,FALSE)</f>
        <v>8</v>
      </c>
      <c r="I45" s="89">
        <f t="shared" ref="I45:I46" ca="1" si="17">VLOOKUP(TRIM($B45),INDIRECT($AG$5),$AB$1-$AB$2-7,FALSE)</f>
        <v>22</v>
      </c>
      <c r="J45" s="89">
        <f t="shared" ref="J45:J46" ca="1" si="18">VLOOKUP(TRIM($B45),INDIRECT($AG$5),$AB$1-$AB$2-8,FALSE)</f>
        <v>28</v>
      </c>
      <c r="K45" s="89">
        <f ca="1">IF($M$4="Science","",VLOOKUP(TRIM($B45),INDIRECT($AG$5),$AB$1-$AB$2-5,FALSE))</f>
        <v>34</v>
      </c>
      <c r="L45" s="89">
        <f ca="1">IF($M$4="Science","",VLOOKUP(TRIM($B45),INDIRECT($AG$5),$AB$1-$AB$2-4,FALSE))</f>
        <v>0</v>
      </c>
      <c r="M45" s="29">
        <f ca="1">IF($M$4="Science","",VLOOKUP(TRIM($B45),INDIRECT($AG$5),$AB$1-$AB$2+2,FALSE))</f>
        <v>92</v>
      </c>
    </row>
    <row r="46" spans="1:33" s="30" customFormat="1" ht="12.75" customHeight="1">
      <c r="A46" s="25"/>
      <c r="B46" s="175" t="s">
        <v>6</v>
      </c>
      <c r="C46" s="28">
        <f t="shared" ca="1" si="11"/>
        <v>614042</v>
      </c>
      <c r="D46" s="29">
        <f t="shared" ca="1" si="12"/>
        <v>0</v>
      </c>
      <c r="E46" s="29">
        <f t="shared" ca="1" si="13"/>
        <v>0</v>
      </c>
      <c r="F46" s="29">
        <f t="shared" ca="1" si="14"/>
        <v>2</v>
      </c>
      <c r="G46" s="29">
        <f t="shared" ca="1" si="15"/>
        <v>8</v>
      </c>
      <c r="H46" s="29">
        <f t="shared" ca="1" si="16"/>
        <v>9</v>
      </c>
      <c r="I46" s="29">
        <f t="shared" ca="1" si="17"/>
        <v>23</v>
      </c>
      <c r="J46" s="29">
        <f t="shared" ca="1" si="18"/>
        <v>27</v>
      </c>
      <c r="K46" s="29">
        <f ca="1">IF($M$4="Science","",VLOOKUP(TRIM($B46),INDIRECT($AG$5),$AB$1-$AB$2-5,FALSE))</f>
        <v>30</v>
      </c>
      <c r="L46" s="29">
        <f ca="1">IF($M$4="Science","",VLOOKUP(TRIM($B46),INDIRECT($AG$5),$AB$1-$AB$2-4,FALSE))</f>
        <v>0</v>
      </c>
      <c r="M46" s="29">
        <f ca="1">IF($M$4="Science","",VLOOKUP(TRIM($B46),INDIRECT($AG$5),$AB$1-$AB$2+2,FALSE))</f>
        <v>90</v>
      </c>
      <c r="O46" s="32"/>
      <c r="AB46" s="32"/>
      <c r="AC46" s="32"/>
      <c r="AD46" s="32"/>
      <c r="AE46" s="32"/>
      <c r="AF46" s="32"/>
      <c r="AG46" s="32"/>
    </row>
    <row r="47" spans="1:33" ht="12.75" customHeight="1">
      <c r="A47" s="25"/>
      <c r="B47" s="26"/>
      <c r="C47" s="28"/>
      <c r="D47" s="29"/>
      <c r="E47" s="29"/>
      <c r="F47" s="29"/>
      <c r="G47" s="29"/>
      <c r="H47" s="29"/>
      <c r="I47" s="29"/>
      <c r="J47" s="29"/>
      <c r="K47" s="29"/>
      <c r="L47" s="29"/>
      <c r="M47" s="29"/>
    </row>
    <row r="48" spans="1:33" ht="12.75" customHeight="1">
      <c r="A48" s="7" t="s">
        <v>97</v>
      </c>
      <c r="B48" s="26"/>
      <c r="C48" s="28"/>
      <c r="D48" s="29"/>
      <c r="E48" s="29"/>
      <c r="F48" s="29"/>
      <c r="G48" s="29"/>
      <c r="H48" s="29"/>
      <c r="I48" s="29"/>
      <c r="J48" s="29"/>
      <c r="K48" s="29"/>
      <c r="L48" s="29"/>
      <c r="M48" s="29"/>
      <c r="N48" s="524"/>
      <c r="O48" s="525"/>
      <c r="P48" s="525"/>
      <c r="Q48" s="525"/>
      <c r="R48" s="525"/>
      <c r="S48" s="525"/>
    </row>
    <row r="49" spans="1:33" ht="12.75" customHeight="1">
      <c r="A49" s="7"/>
      <c r="B49" s="174" t="s">
        <v>284</v>
      </c>
      <c r="C49" s="88">
        <f ca="1">IF($M$6=2010,".",VLOOKUP(TRIM($B49),INDIRECT($AG$11),$AB$1-$AB$2,FALSE))</f>
        <v>161130</v>
      </c>
      <c r="D49" s="89">
        <f ca="1">IF($M$6=2010,".",VLOOKUP(TRIM($B49),INDIRECT($AG$11),$AB$1-$AB$2-3,FALSE))</f>
        <v>0</v>
      </c>
      <c r="E49" s="89">
        <f ca="1">IF($M$6=2010,".",VLOOKUP(TRIM($B49),INDIRECT($AG$11),$AB$1-$AB$2-2,FALSE))</f>
        <v>0</v>
      </c>
      <c r="F49" s="89">
        <f ca="1">IF($M$6=2010,".",VLOOKUP(TRIM($B49),INDIRECT($AG$11),$AB$1-$AB$2-1,FALSE))</f>
        <v>3</v>
      </c>
      <c r="G49" s="89">
        <f ca="1">IF($M$6=2010,".",VLOOKUP(TRIM($B49),INDIRECT($AG$11),$AB$1-$AB$2-9,FALSE))</f>
        <v>14</v>
      </c>
      <c r="H49" s="89">
        <f ca="1">IF($M$6=2010,".",VLOOKUP(TRIM($B49),INDIRECT($AG$11),$AB$1-$AB$2-6,FALSE))</f>
        <v>13</v>
      </c>
      <c r="I49" s="89">
        <f ca="1">IF($M$6=2010,".",VLOOKUP(TRIM($B49),INDIRECT($AG$11),$AB$1-$AB$2-7,FALSE))</f>
        <v>28</v>
      </c>
      <c r="J49" s="89">
        <f ca="1">IF($M$6=2010,".",VLOOKUP(TRIM($B49),INDIRECT($AG$11),$AB$1-$AB$2-8,FALSE))</f>
        <v>24</v>
      </c>
      <c r="K49" s="89">
        <f ca="1">IF($M$4="Science","",IF($M$6=2010,".",VLOOKUP(TRIM($B49),INDIRECT($AG$11),$AB$1-$AB$2-5,FALSE)))</f>
        <v>17</v>
      </c>
      <c r="L49" s="89">
        <f ca="1">IF($M$4="Science","",IF($M$6=2010,".",VLOOKUP(TRIM($B49),INDIRECT($AG$11),$AB$1-$AB$2-4,FALSE)))</f>
        <v>0</v>
      </c>
      <c r="M49" s="29">
        <f ca="1">IF($M$4="Science","",IF($M$6=2010,".",VLOOKUP(TRIM($B49),INDIRECT($AG$11),$AB$1-$AB$2+2,FALSE)))</f>
        <v>82</v>
      </c>
      <c r="N49" s="525"/>
      <c r="O49" s="525"/>
      <c r="P49" s="525"/>
      <c r="Q49" s="525"/>
      <c r="R49" s="525"/>
      <c r="S49" s="525"/>
    </row>
    <row r="50" spans="1:33" ht="12.75" customHeight="1">
      <c r="A50" s="7"/>
      <c r="B50" s="174" t="s">
        <v>285</v>
      </c>
      <c r="C50" s="88">
        <f t="shared" ref="C50:C51" ca="1" si="19">IF($M$6=2010,".",VLOOKUP(TRIM($B50),INDIRECT($AG$11),$AB$1-$AB$2,FALSE))</f>
        <v>452915</v>
      </c>
      <c r="D50" s="89">
        <f t="shared" ref="D50:D51" ca="1" si="20">IF($M$6=2010,".",VLOOKUP(TRIM($B50),INDIRECT($AG$11),$AB$1-$AB$2-3,FALSE))</f>
        <v>0</v>
      </c>
      <c r="E50" s="89">
        <f t="shared" ref="E50:E51" ca="1" si="21">IF($M$6=2010,".",VLOOKUP(TRIM($B50),INDIRECT($AG$11),$AB$1-$AB$2-2,FALSE))</f>
        <v>0</v>
      </c>
      <c r="F50" s="89">
        <f t="shared" ref="F50:F51" ca="1" si="22">IF($M$6=2010,".",VLOOKUP(TRIM($B50),INDIRECT($AG$11),$AB$1-$AB$2-1,FALSE))</f>
        <v>2</v>
      </c>
      <c r="G50" s="89">
        <f t="shared" ref="G50:G51" ca="1" si="23">IF($M$6=2010,".",VLOOKUP(TRIM($B50),INDIRECT($AG$11),$AB$1-$AB$2-9,FALSE))</f>
        <v>6</v>
      </c>
      <c r="H50" s="89">
        <f t="shared" ref="H50:H51" ca="1" si="24">IF($M$6=2010,".",VLOOKUP(TRIM($B50),INDIRECT($AG$11),$AB$1-$AB$2-6,FALSE))</f>
        <v>8</v>
      </c>
      <c r="I50" s="89">
        <f t="shared" ref="I50:I51" ca="1" si="25">IF($M$6=2010,".",VLOOKUP(TRIM($B50),INDIRECT($AG$11),$AB$1-$AB$2-7,FALSE))</f>
        <v>22</v>
      </c>
      <c r="J50" s="89">
        <f t="shared" ref="J50:J51" ca="1" si="26">IF($M$6=2010,".",VLOOKUP(TRIM($B50),INDIRECT($AG$11),$AB$1-$AB$2-8,FALSE))</f>
        <v>28</v>
      </c>
      <c r="K50" s="89">
        <f t="shared" ref="K50:K51" ca="1" si="27">IF($M$4="Science","",IF($M$6=2010,".",VLOOKUP(TRIM($B50),INDIRECT($AG$11),$AB$1-$AB$2-5,FALSE)))</f>
        <v>35</v>
      </c>
      <c r="L50" s="89">
        <f t="shared" ref="L50:L51" ca="1" si="28">IF($M$4="Science","",IF($M$6=2010,".",VLOOKUP(TRIM($B50),INDIRECT($AG$11),$AB$1-$AB$2-4,FALSE)))</f>
        <v>0</v>
      </c>
      <c r="M50" s="29">
        <f t="shared" ref="M50:M51" ca="1" si="29">IF($M$4="Science","",IF($M$6=2010,".",VLOOKUP(TRIM($B50),INDIRECT($AG$11),$AB$1-$AB$2+2,FALSE)))</f>
        <v>92</v>
      </c>
      <c r="N50" s="525"/>
      <c r="O50" s="525"/>
      <c r="P50" s="525"/>
      <c r="Q50" s="525"/>
      <c r="R50" s="525"/>
      <c r="S50" s="525"/>
    </row>
    <row r="51" spans="1:33" ht="12.75" customHeight="1">
      <c r="A51" s="7"/>
      <c r="B51" s="175" t="s">
        <v>6</v>
      </c>
      <c r="C51" s="28">
        <f t="shared" ca="1" si="19"/>
        <v>614045</v>
      </c>
      <c r="D51" s="29">
        <f t="shared" ca="1" si="20"/>
        <v>0</v>
      </c>
      <c r="E51" s="29">
        <f t="shared" ca="1" si="21"/>
        <v>0</v>
      </c>
      <c r="F51" s="29">
        <f t="shared" ca="1" si="22"/>
        <v>2</v>
      </c>
      <c r="G51" s="29">
        <f t="shared" ca="1" si="23"/>
        <v>8</v>
      </c>
      <c r="H51" s="29">
        <f t="shared" ca="1" si="24"/>
        <v>9</v>
      </c>
      <c r="I51" s="29">
        <f t="shared" ca="1" si="25"/>
        <v>23</v>
      </c>
      <c r="J51" s="29">
        <f t="shared" ca="1" si="26"/>
        <v>27</v>
      </c>
      <c r="K51" s="29">
        <f t="shared" ca="1" si="27"/>
        <v>30</v>
      </c>
      <c r="L51" s="29">
        <f t="shared" ca="1" si="28"/>
        <v>0</v>
      </c>
      <c r="M51" s="29">
        <f t="shared" ca="1" si="29"/>
        <v>90</v>
      </c>
      <c r="N51" s="525"/>
      <c r="O51" s="525"/>
      <c r="P51" s="525"/>
      <c r="Q51" s="525"/>
      <c r="R51" s="525"/>
      <c r="S51" s="525"/>
    </row>
    <row r="52" spans="1:33" ht="12.75" customHeight="1">
      <c r="A52" s="25"/>
      <c r="B52" s="26"/>
      <c r="C52" s="88"/>
      <c r="D52" s="90"/>
      <c r="E52" s="90"/>
      <c r="F52" s="90"/>
      <c r="G52" s="90"/>
      <c r="H52" s="90"/>
      <c r="I52" s="90"/>
      <c r="J52" s="90"/>
      <c r="K52" s="90"/>
      <c r="L52" s="90"/>
      <c r="M52" s="407"/>
    </row>
    <row r="53" spans="1:33" ht="12.75" customHeight="1">
      <c r="A53" s="534" t="s">
        <v>19</v>
      </c>
      <c r="B53" s="534"/>
      <c r="C53" s="28"/>
      <c r="D53" s="29"/>
      <c r="E53" s="29"/>
      <c r="F53" s="29"/>
      <c r="G53" s="29"/>
      <c r="H53" s="29"/>
      <c r="I53" s="29"/>
      <c r="J53" s="29"/>
      <c r="K53" s="29"/>
      <c r="L53" s="29"/>
      <c r="M53" s="29"/>
    </row>
    <row r="54" spans="1:33" ht="12.75" customHeight="1">
      <c r="A54" s="34"/>
      <c r="B54" s="11"/>
      <c r="C54" s="28"/>
      <c r="D54" s="29"/>
      <c r="E54" s="29"/>
      <c r="F54" s="29"/>
      <c r="G54" s="29"/>
      <c r="H54" s="29"/>
      <c r="I54" s="29"/>
      <c r="J54" s="29"/>
      <c r="K54" s="29"/>
      <c r="L54" s="29"/>
      <c r="M54" s="29"/>
    </row>
    <row r="55" spans="1:33" ht="12.75" customHeight="1">
      <c r="A55" s="34" t="s">
        <v>55</v>
      </c>
      <c r="B55" s="11"/>
      <c r="C55" s="88"/>
      <c r="D55" s="89"/>
      <c r="E55" s="89"/>
      <c r="F55" s="89"/>
      <c r="G55" s="89"/>
      <c r="H55" s="89"/>
      <c r="I55" s="89"/>
      <c r="J55" s="89"/>
      <c r="K55" s="89"/>
      <c r="L55" s="89"/>
      <c r="M55" s="29"/>
    </row>
    <row r="56" spans="1:33" s="30" customFormat="1" ht="12.75" customHeight="1">
      <c r="A56" s="25"/>
      <c r="B56" s="175" t="s">
        <v>20</v>
      </c>
      <c r="C56" s="28">
        <f t="shared" ref="C56:C62" ca="1" si="30">VLOOKUP(TRIM($B56),INDIRECT($AG$6),$AB$1-$AB$2,FALSE)</f>
        <v>499970</v>
      </c>
      <c r="D56" s="29">
        <f t="shared" ref="D56:D63" ca="1" si="31">VLOOKUP(TRIM($B56),INDIRECT($AG$6),$AB$1-$AB$2-3,FALSE)</f>
        <v>0</v>
      </c>
      <c r="E56" s="29">
        <f t="shared" ref="E56:E63" ca="1" si="32">VLOOKUP(TRIM($B56),INDIRECT($AG$6),$AB$1-$AB$2-2,FALSE)</f>
        <v>0</v>
      </c>
      <c r="F56" s="29">
        <f t="shared" ref="F56:F63" ca="1" si="33">VLOOKUP(TRIM($B56),INDIRECT($AG$6),$AB$1-$AB$2-1,FALSE)</f>
        <v>0</v>
      </c>
      <c r="G56" s="29">
        <f t="shared" ref="G56:G63" ca="1" si="34">VLOOKUP(TRIM($B56),INDIRECT($AG$6),$AB$1-$AB$2-9,FALSE)</f>
        <v>3</v>
      </c>
      <c r="H56" s="29">
        <f t="shared" ref="H56:H63" ca="1" si="35">VLOOKUP(TRIM($B56),INDIRECT($AG$6),$AB$1-$AB$2-6,FALSE)</f>
        <v>7</v>
      </c>
      <c r="I56" s="29">
        <f t="shared" ref="I56:I63" ca="1" si="36">VLOOKUP(TRIM($B56),INDIRECT($AG$6),$AB$1-$AB$2-7,FALSE)</f>
        <v>23</v>
      </c>
      <c r="J56" s="29">
        <f t="shared" ref="J56:J63" ca="1" si="37">VLOOKUP(TRIM($B56),INDIRECT($AG$6),$AB$1-$AB$2-8,FALSE)</f>
        <v>31</v>
      </c>
      <c r="K56" s="29">
        <f t="shared" ref="K56:K63" ca="1" si="38">IF($M$4="Science","",VLOOKUP(TRIM($B56),INDIRECT($AG$6),$AB$1-$AB$2-5,FALSE))</f>
        <v>36</v>
      </c>
      <c r="L56" s="29">
        <f t="shared" ref="L56:L63" ca="1" si="39">IF($M$4="Science","",VLOOKUP(TRIM($B56),INDIRECT($AG$6),$AB$1-$AB$2-4,FALSE))</f>
        <v>0</v>
      </c>
      <c r="M56" s="29">
        <f t="shared" ref="M56:M63" ca="1" si="40">IF($M$4="Science","",VLOOKUP(TRIM($B56),INDIRECT($AG$6),$AB$1-$AB$2+2,FALSE))</f>
        <v>97</v>
      </c>
      <c r="O56" s="32"/>
      <c r="AB56" s="32"/>
      <c r="AC56" s="32"/>
      <c r="AD56" s="32"/>
      <c r="AE56" s="32"/>
      <c r="AF56" s="32"/>
      <c r="AG56" s="32"/>
    </row>
    <row r="57" spans="1:33" s="30" customFormat="1" ht="12.75" customHeight="1">
      <c r="A57" s="25"/>
      <c r="B57" s="175" t="s">
        <v>21</v>
      </c>
      <c r="C57" s="28">
        <f t="shared" ca="1" si="30"/>
        <v>110991</v>
      </c>
      <c r="D57" s="29">
        <f t="shared" ca="1" si="31"/>
        <v>0</v>
      </c>
      <c r="E57" s="29">
        <f t="shared" ca="1" si="32"/>
        <v>0</v>
      </c>
      <c r="F57" s="29">
        <f t="shared" ca="1" si="33"/>
        <v>9</v>
      </c>
      <c r="G57" s="29">
        <f t="shared" ca="1" si="34"/>
        <v>31</v>
      </c>
      <c r="H57" s="29">
        <f t="shared" ca="1" si="35"/>
        <v>20</v>
      </c>
      <c r="I57" s="29">
        <f t="shared" ca="1" si="36"/>
        <v>24</v>
      </c>
      <c r="J57" s="29">
        <f t="shared" ca="1" si="37"/>
        <v>11</v>
      </c>
      <c r="K57" s="29">
        <f t="shared" ca="1" si="38"/>
        <v>5</v>
      </c>
      <c r="L57" s="29">
        <f t="shared" ca="1" si="39"/>
        <v>0</v>
      </c>
      <c r="M57" s="29">
        <f t="shared" ca="1" si="40"/>
        <v>60</v>
      </c>
      <c r="O57" s="32"/>
      <c r="AB57" s="32"/>
      <c r="AC57" s="32"/>
      <c r="AD57" s="32"/>
      <c r="AE57" s="32"/>
      <c r="AF57" s="32"/>
      <c r="AG57" s="32"/>
    </row>
    <row r="58" spans="1:33" ht="12.75" customHeight="1">
      <c r="A58" s="25"/>
      <c r="B58" s="176" t="s">
        <v>22</v>
      </c>
      <c r="C58" s="88">
        <f t="shared" ca="1" si="30"/>
        <v>99214</v>
      </c>
      <c r="D58" s="89">
        <f t="shared" ca="1" si="31"/>
        <v>0</v>
      </c>
      <c r="E58" s="89">
        <f t="shared" ca="1" si="32"/>
        <v>0</v>
      </c>
      <c r="F58" s="89">
        <f t="shared" ca="1" si="33"/>
        <v>4</v>
      </c>
      <c r="G58" s="89">
        <f t="shared" ca="1" si="34"/>
        <v>31</v>
      </c>
      <c r="H58" s="89">
        <f t="shared" ca="1" si="35"/>
        <v>21</v>
      </c>
      <c r="I58" s="89">
        <f t="shared" ca="1" si="36"/>
        <v>25</v>
      </c>
      <c r="J58" s="89">
        <f t="shared" ca="1" si="37"/>
        <v>12</v>
      </c>
      <c r="K58" s="89">
        <f t="shared" ca="1" si="38"/>
        <v>6</v>
      </c>
      <c r="L58" s="89" t="str">
        <f t="shared" ca="1" si="39"/>
        <v>x</v>
      </c>
      <c r="M58" s="29">
        <f t="shared" ca="1" si="40"/>
        <v>64</v>
      </c>
    </row>
    <row r="59" spans="1:33" ht="12.75" customHeight="1">
      <c r="A59" s="25"/>
      <c r="B59" s="177" t="s">
        <v>286</v>
      </c>
      <c r="C59" s="88">
        <f t="shared" ca="1" si="30"/>
        <v>60005</v>
      </c>
      <c r="D59" s="89">
        <f t="shared" ca="1" si="31"/>
        <v>0</v>
      </c>
      <c r="E59" s="89">
        <f t="shared" ca="1" si="32"/>
        <v>0</v>
      </c>
      <c r="F59" s="89">
        <f t="shared" ca="1" si="33"/>
        <v>2</v>
      </c>
      <c r="G59" s="89">
        <f t="shared" ca="1" si="34"/>
        <v>29</v>
      </c>
      <c r="H59" s="89">
        <f t="shared" ca="1" si="35"/>
        <v>24</v>
      </c>
      <c r="I59" s="89">
        <f t="shared" ca="1" si="36"/>
        <v>28</v>
      </c>
      <c r="J59" s="89">
        <f t="shared" ca="1" si="37"/>
        <v>11</v>
      </c>
      <c r="K59" s="89">
        <f t="shared" ca="1" si="38"/>
        <v>5</v>
      </c>
      <c r="L59" s="89" t="str">
        <f t="shared" ca="1" si="39"/>
        <v>x</v>
      </c>
      <c r="M59" s="29">
        <f t="shared" ca="1" si="40"/>
        <v>69</v>
      </c>
    </row>
    <row r="60" spans="1:33" ht="12.75" customHeight="1">
      <c r="A60" s="25"/>
      <c r="B60" s="177" t="s">
        <v>287</v>
      </c>
      <c r="C60" s="88">
        <f t="shared" ca="1" si="30"/>
        <v>39209</v>
      </c>
      <c r="D60" s="89">
        <f t="shared" ca="1" si="31"/>
        <v>0</v>
      </c>
      <c r="E60" s="89">
        <f t="shared" ca="1" si="32"/>
        <v>0</v>
      </c>
      <c r="F60" s="89">
        <f t="shared" ca="1" si="33"/>
        <v>8</v>
      </c>
      <c r="G60" s="89">
        <f t="shared" ca="1" si="34"/>
        <v>35</v>
      </c>
      <c r="H60" s="89">
        <f t="shared" ca="1" si="35"/>
        <v>17</v>
      </c>
      <c r="I60" s="89">
        <f t="shared" ca="1" si="36"/>
        <v>21</v>
      </c>
      <c r="J60" s="89">
        <f t="shared" ca="1" si="37"/>
        <v>12</v>
      </c>
      <c r="K60" s="89">
        <f t="shared" ca="1" si="38"/>
        <v>7</v>
      </c>
      <c r="L60" s="89" t="str">
        <f t="shared" ca="1" si="39"/>
        <v>x</v>
      </c>
      <c r="M60" s="29">
        <f t="shared" ca="1" si="40"/>
        <v>57</v>
      </c>
    </row>
    <row r="61" spans="1:33" ht="12.75" customHeight="1">
      <c r="A61" s="25"/>
      <c r="B61" s="176" t="s">
        <v>25</v>
      </c>
      <c r="C61" s="88">
        <f ca="1">VLOOKUP(TRIM($B61),INDIRECT($AG$6),$AB$1-$AB$2,FALSE)</f>
        <v>11777</v>
      </c>
      <c r="D61" s="89">
        <f t="shared" ca="1" si="31"/>
        <v>0</v>
      </c>
      <c r="E61" s="89">
        <f t="shared" ca="1" si="32"/>
        <v>1</v>
      </c>
      <c r="F61" s="89">
        <f t="shared" ca="1" si="33"/>
        <v>50</v>
      </c>
      <c r="G61" s="89">
        <f t="shared" ca="1" si="34"/>
        <v>24</v>
      </c>
      <c r="H61" s="89">
        <f t="shared" ca="1" si="35"/>
        <v>8</v>
      </c>
      <c r="I61" s="89">
        <f t="shared" ca="1" si="36"/>
        <v>9</v>
      </c>
      <c r="J61" s="89">
        <f t="shared" ca="1" si="37"/>
        <v>5</v>
      </c>
      <c r="K61" s="89">
        <f t="shared" ca="1" si="38"/>
        <v>3</v>
      </c>
      <c r="L61" s="89" t="str">
        <f t="shared" ca="1" si="39"/>
        <v>x</v>
      </c>
      <c r="M61" s="29">
        <f t="shared" ca="1" si="40"/>
        <v>25</v>
      </c>
    </row>
    <row r="62" spans="1:33" ht="12.75" customHeight="1">
      <c r="A62" s="25"/>
      <c r="B62" s="174" t="s">
        <v>288</v>
      </c>
      <c r="C62" s="88">
        <f t="shared" ca="1" si="30"/>
        <v>3081</v>
      </c>
      <c r="D62" s="89">
        <f t="shared" ca="1" si="31"/>
        <v>6</v>
      </c>
      <c r="E62" s="89">
        <f t="shared" ca="1" si="32"/>
        <v>2</v>
      </c>
      <c r="F62" s="89">
        <f t="shared" ca="1" si="33"/>
        <v>24</v>
      </c>
      <c r="G62" s="89">
        <f t="shared" ca="1" si="34"/>
        <v>22</v>
      </c>
      <c r="H62" s="89">
        <f t="shared" ca="1" si="35"/>
        <v>10</v>
      </c>
      <c r="I62" s="89">
        <f t="shared" ca="1" si="36"/>
        <v>15</v>
      </c>
      <c r="J62" s="89">
        <f t="shared" ca="1" si="37"/>
        <v>12</v>
      </c>
      <c r="K62" s="89">
        <f t="shared" ca="1" si="38"/>
        <v>9</v>
      </c>
      <c r="L62" s="89" t="str">
        <f t="shared" ca="1" si="39"/>
        <v>x</v>
      </c>
      <c r="M62" s="29">
        <f t="shared" ca="1" si="40"/>
        <v>45</v>
      </c>
    </row>
    <row r="63" spans="1:33" s="30" customFormat="1" ht="12.75" customHeight="1">
      <c r="A63" s="7"/>
      <c r="B63" s="173" t="s">
        <v>6</v>
      </c>
      <c r="C63" s="28">
        <f ca="1">VLOOKUP(TRIM($B63),INDIRECT($AG$6),$AB$1-$AB$2,FALSE)</f>
        <v>614042</v>
      </c>
      <c r="D63" s="29">
        <f t="shared" ca="1" si="31"/>
        <v>0</v>
      </c>
      <c r="E63" s="29">
        <f t="shared" ca="1" si="32"/>
        <v>0</v>
      </c>
      <c r="F63" s="29">
        <f t="shared" ca="1" si="33"/>
        <v>2</v>
      </c>
      <c r="G63" s="29">
        <f t="shared" ca="1" si="34"/>
        <v>8</v>
      </c>
      <c r="H63" s="29">
        <f t="shared" ca="1" si="35"/>
        <v>9</v>
      </c>
      <c r="I63" s="29">
        <f t="shared" ca="1" si="36"/>
        <v>23</v>
      </c>
      <c r="J63" s="29">
        <f t="shared" ca="1" si="37"/>
        <v>27</v>
      </c>
      <c r="K63" s="29">
        <f t="shared" ca="1" si="38"/>
        <v>30</v>
      </c>
      <c r="L63" s="29">
        <f t="shared" ca="1" si="39"/>
        <v>0</v>
      </c>
      <c r="M63" s="29">
        <f t="shared" ca="1" si="40"/>
        <v>90</v>
      </c>
      <c r="O63" s="32"/>
      <c r="AB63" s="32"/>
      <c r="AC63" s="32"/>
      <c r="AD63" s="32"/>
      <c r="AE63" s="32"/>
      <c r="AF63" s="32"/>
      <c r="AG63" s="32"/>
    </row>
    <row r="64" spans="1:33" ht="12.75" customHeight="1">
      <c r="A64" s="7"/>
      <c r="B64" s="4"/>
      <c r="C64" s="91"/>
      <c r="D64" s="92"/>
      <c r="E64" s="92"/>
      <c r="F64" s="92"/>
      <c r="G64" s="92"/>
      <c r="H64" s="92"/>
      <c r="I64" s="92"/>
      <c r="J64" s="92"/>
      <c r="K64" s="89"/>
      <c r="L64" s="89"/>
      <c r="M64" s="29"/>
    </row>
    <row r="65" spans="1:33" ht="12.75" customHeight="1">
      <c r="A65" s="36" t="s">
        <v>98</v>
      </c>
      <c r="B65" s="4"/>
      <c r="C65" s="91"/>
      <c r="D65" s="92"/>
      <c r="E65" s="92"/>
      <c r="F65" s="92"/>
      <c r="G65" s="92"/>
      <c r="H65" s="92"/>
      <c r="I65" s="92"/>
      <c r="J65" s="92"/>
      <c r="K65" s="89"/>
      <c r="L65" s="89"/>
      <c r="M65" s="29"/>
    </row>
    <row r="66" spans="1:33" ht="12.75" customHeight="1">
      <c r="A66" s="7"/>
      <c r="B66" s="178" t="s">
        <v>289</v>
      </c>
      <c r="C66" s="91">
        <f t="shared" ref="C66:C78" ca="1" si="41">VLOOKUP(TRIM($B66),INDIRECT($AG$8),$AB$1-$AB$2,FALSE)</f>
        <v>2622</v>
      </c>
      <c r="D66" s="92">
        <f t="shared" ref="D66:D78" ca="1" si="42">VLOOKUP(TRIM($B66),INDIRECT($AG$8),$AB$1-$AB$2-3,FALSE)</f>
        <v>0</v>
      </c>
      <c r="E66" s="92">
        <f t="shared" ref="E66:E78" ca="1" si="43">VLOOKUP(TRIM($B66),INDIRECT($AG$8),$AB$1-$AB$2-2,FALSE)</f>
        <v>0</v>
      </c>
      <c r="F66" s="92">
        <f t="shared" ref="F66:F78" ca="1" si="44">VLOOKUP(TRIM($B66),INDIRECT($AG$8),$AB$1-$AB$2-1,FALSE)</f>
        <v>11</v>
      </c>
      <c r="G66" s="92">
        <f t="shared" ref="G66:G78" ca="1" si="45">VLOOKUP(TRIM($B66),INDIRECT($AG$8),$AB$1-$AB$2-9,FALSE)</f>
        <v>43</v>
      </c>
      <c r="H66" s="92">
        <f t="shared" ref="H66:H78" ca="1" si="46">VLOOKUP(TRIM($B66),INDIRECT($AG$8),$AB$1-$AB$2-6,FALSE)</f>
        <v>20</v>
      </c>
      <c r="I66" s="92">
        <f t="shared" ref="I66:I78" ca="1" si="47">VLOOKUP(TRIM($B66),INDIRECT($AG$8),$AB$1-$AB$2-7,FALSE)</f>
        <v>17</v>
      </c>
      <c r="J66" s="92">
        <f t="shared" ref="J66:J78" ca="1" si="48">VLOOKUP(TRIM($B66),INDIRECT($AG$8),$AB$1-$AB$2-8,FALSE)</f>
        <v>6</v>
      </c>
      <c r="K66" s="89">
        <f t="shared" ref="K66:K78" ca="1" si="49">IF($M$4="Science","",VLOOKUP(TRIM($B66),INDIRECT($AG$8),$AB$1-$AB$2-5,FALSE))</f>
        <v>3</v>
      </c>
      <c r="L66" s="89">
        <f t="shared" ref="L66:L78" ca="1" si="50">IF($M$4="Science","",VLOOKUP(TRIM($B66),INDIRECT($AG$8),$AB$1-$AB$2-4,FALSE))</f>
        <v>0</v>
      </c>
      <c r="M66" s="29">
        <f t="shared" ref="M66:M78" ca="1" si="51">IF($M$4="Science","",VLOOKUP(TRIM($B66),INDIRECT($AG$8),$AB$1-$AB$2+2,FALSE))</f>
        <v>46</v>
      </c>
    </row>
    <row r="67" spans="1:33" ht="12.75" customHeight="1">
      <c r="A67" s="7"/>
      <c r="B67" s="178" t="s">
        <v>290</v>
      </c>
      <c r="C67" s="91">
        <f ca="1">VLOOKUP(TRIM($B67),INDIRECT($AG$8),$AB$1-$AB$2,FALSE)</f>
        <v>8163</v>
      </c>
      <c r="D67" s="92">
        <f t="shared" ca="1" si="42"/>
        <v>0</v>
      </c>
      <c r="E67" s="92">
        <f t="shared" ca="1" si="43"/>
        <v>0</v>
      </c>
      <c r="F67" s="92">
        <f t="shared" ca="1" si="44"/>
        <v>17</v>
      </c>
      <c r="G67" s="92">
        <f t="shared" ca="1" si="45"/>
        <v>48</v>
      </c>
      <c r="H67" s="92">
        <f t="shared" ca="1" si="46"/>
        <v>17</v>
      </c>
      <c r="I67" s="92">
        <f t="shared" ca="1" si="47"/>
        <v>14</v>
      </c>
      <c r="J67" s="92">
        <f t="shared" ca="1" si="48"/>
        <v>4</v>
      </c>
      <c r="K67" s="89">
        <f t="shared" ca="1" si="49"/>
        <v>1</v>
      </c>
      <c r="L67" s="89" t="str">
        <f t="shared" ca="1" si="50"/>
        <v>x</v>
      </c>
      <c r="M67" s="29">
        <f t="shared" ca="1" si="51"/>
        <v>35</v>
      </c>
    </row>
    <row r="68" spans="1:33" ht="12.75" customHeight="1">
      <c r="A68" s="7"/>
      <c r="B68" s="178" t="s">
        <v>291</v>
      </c>
      <c r="C68" s="91">
        <f t="shared" ca="1" si="41"/>
        <v>1808</v>
      </c>
      <c r="D68" s="92">
        <f t="shared" ca="1" si="42"/>
        <v>0</v>
      </c>
      <c r="E68" s="92">
        <f t="shared" ca="1" si="43"/>
        <v>0</v>
      </c>
      <c r="F68" s="92">
        <f t="shared" ca="1" si="44"/>
        <v>85</v>
      </c>
      <c r="G68" s="92">
        <f t="shared" ca="1" si="45"/>
        <v>11</v>
      </c>
      <c r="H68" s="92">
        <f t="shared" ca="1" si="46"/>
        <v>2</v>
      </c>
      <c r="I68" s="92">
        <f t="shared" ca="1" si="47"/>
        <v>1</v>
      </c>
      <c r="J68" s="92">
        <f t="shared" ca="1" si="48"/>
        <v>0</v>
      </c>
      <c r="K68" s="89" t="str">
        <f t="shared" ca="1" si="49"/>
        <v>x</v>
      </c>
      <c r="L68" s="89">
        <f t="shared" ca="1" si="50"/>
        <v>0</v>
      </c>
      <c r="M68" s="29">
        <f t="shared" ca="1" si="51"/>
        <v>4</v>
      </c>
    </row>
    <row r="69" spans="1:33" ht="12.75" customHeight="1">
      <c r="A69" s="7"/>
      <c r="B69" s="178" t="s">
        <v>292</v>
      </c>
      <c r="C69" s="91">
        <f t="shared" ca="1" si="41"/>
        <v>801</v>
      </c>
      <c r="D69" s="92">
        <f t="shared" ca="1" si="42"/>
        <v>1</v>
      </c>
      <c r="E69" s="92">
        <f t="shared" ca="1" si="43"/>
        <v>3</v>
      </c>
      <c r="F69" s="92">
        <f t="shared" ca="1" si="44"/>
        <v>86</v>
      </c>
      <c r="G69" s="92">
        <f t="shared" ca="1" si="45"/>
        <v>7</v>
      </c>
      <c r="H69" s="92">
        <f t="shared" ca="1" si="46"/>
        <v>2</v>
      </c>
      <c r="I69" s="92">
        <f t="shared" ca="1" si="47"/>
        <v>1</v>
      </c>
      <c r="J69" s="92">
        <f t="shared" ca="1" si="48"/>
        <v>1</v>
      </c>
      <c r="K69" s="89">
        <f t="shared" ca="1" si="49"/>
        <v>0</v>
      </c>
      <c r="L69" s="89">
        <f t="shared" ca="1" si="50"/>
        <v>0</v>
      </c>
      <c r="M69" s="29">
        <f t="shared" ca="1" si="51"/>
        <v>4</v>
      </c>
    </row>
    <row r="70" spans="1:33" ht="12.75" customHeight="1">
      <c r="A70" s="7"/>
      <c r="B70" s="178" t="s">
        <v>293</v>
      </c>
      <c r="C70" s="91">
        <f t="shared" ca="1" si="41"/>
        <v>8939</v>
      </c>
      <c r="D70" s="92">
        <f t="shared" ca="1" si="42"/>
        <v>0</v>
      </c>
      <c r="E70" s="92">
        <f t="shared" ca="1" si="43"/>
        <v>0</v>
      </c>
      <c r="F70" s="92">
        <f t="shared" ca="1" si="44"/>
        <v>7</v>
      </c>
      <c r="G70" s="92">
        <f t="shared" ca="1" si="45"/>
        <v>28</v>
      </c>
      <c r="H70" s="92">
        <f t="shared" ca="1" si="46"/>
        <v>15</v>
      </c>
      <c r="I70" s="92">
        <f t="shared" ca="1" si="47"/>
        <v>22</v>
      </c>
      <c r="J70" s="92">
        <f t="shared" ca="1" si="48"/>
        <v>17</v>
      </c>
      <c r="K70" s="89">
        <f t="shared" ca="1" si="49"/>
        <v>10</v>
      </c>
      <c r="L70" s="89" t="str">
        <f t="shared" ca="1" si="50"/>
        <v>x</v>
      </c>
      <c r="M70" s="29">
        <f t="shared" ca="1" si="51"/>
        <v>64</v>
      </c>
    </row>
    <row r="71" spans="1:33" ht="12.75" customHeight="1">
      <c r="A71" s="7"/>
      <c r="B71" s="178" t="s">
        <v>294</v>
      </c>
      <c r="C71" s="91">
        <f t="shared" ca="1" si="41"/>
        <v>17530</v>
      </c>
      <c r="D71" s="92">
        <f t="shared" ca="1" si="42"/>
        <v>0</v>
      </c>
      <c r="E71" s="92">
        <f t="shared" ca="1" si="43"/>
        <v>0</v>
      </c>
      <c r="F71" s="92">
        <f t="shared" ca="1" si="44"/>
        <v>11</v>
      </c>
      <c r="G71" s="92">
        <f t="shared" ca="1" si="45"/>
        <v>35</v>
      </c>
      <c r="H71" s="92">
        <f t="shared" ca="1" si="46"/>
        <v>17</v>
      </c>
      <c r="I71" s="92">
        <f t="shared" ca="1" si="47"/>
        <v>21</v>
      </c>
      <c r="J71" s="92">
        <f t="shared" ca="1" si="48"/>
        <v>10</v>
      </c>
      <c r="K71" s="89">
        <f t="shared" ca="1" si="49"/>
        <v>5</v>
      </c>
      <c r="L71" s="89">
        <f t="shared" ca="1" si="50"/>
        <v>0</v>
      </c>
      <c r="M71" s="29">
        <f t="shared" ca="1" si="51"/>
        <v>53</v>
      </c>
    </row>
    <row r="72" spans="1:33" ht="12.75" customHeight="1">
      <c r="A72" s="7"/>
      <c r="B72" s="178" t="s">
        <v>295</v>
      </c>
      <c r="C72" s="91">
        <f t="shared" ca="1" si="41"/>
        <v>1121</v>
      </c>
      <c r="D72" s="92">
        <f t="shared" ca="1" si="42"/>
        <v>0</v>
      </c>
      <c r="E72" s="92">
        <f t="shared" ca="1" si="43"/>
        <v>0</v>
      </c>
      <c r="F72" s="92">
        <f t="shared" ca="1" si="44"/>
        <v>9</v>
      </c>
      <c r="G72" s="92">
        <f t="shared" ca="1" si="45"/>
        <v>24</v>
      </c>
      <c r="H72" s="92">
        <f t="shared" ca="1" si="46"/>
        <v>11</v>
      </c>
      <c r="I72" s="92">
        <f t="shared" ca="1" si="47"/>
        <v>21</v>
      </c>
      <c r="J72" s="92">
        <f t="shared" ca="1" si="48"/>
        <v>18</v>
      </c>
      <c r="K72" s="89">
        <f t="shared" ca="1" si="49"/>
        <v>16</v>
      </c>
      <c r="L72" s="89">
        <f t="shared" ca="1" si="50"/>
        <v>0</v>
      </c>
      <c r="M72" s="29">
        <f t="shared" ca="1" si="51"/>
        <v>66</v>
      </c>
    </row>
    <row r="73" spans="1:33" ht="12.75" customHeight="1">
      <c r="A73" s="7"/>
      <c r="B73" s="178" t="s">
        <v>296</v>
      </c>
      <c r="C73" s="91">
        <f t="shared" ca="1" si="41"/>
        <v>655</v>
      </c>
      <c r="D73" s="92" t="str">
        <f t="shared" ca="1" si="42"/>
        <v>x</v>
      </c>
      <c r="E73" s="92" t="str">
        <f t="shared" ca="1" si="43"/>
        <v>x</v>
      </c>
      <c r="F73" s="92">
        <f t="shared" ca="1" si="44"/>
        <v>9</v>
      </c>
      <c r="G73" s="92">
        <f t="shared" ca="1" si="45"/>
        <v>25</v>
      </c>
      <c r="H73" s="92">
        <f t="shared" ca="1" si="46"/>
        <v>14</v>
      </c>
      <c r="I73" s="92">
        <f t="shared" ca="1" si="47"/>
        <v>21</v>
      </c>
      <c r="J73" s="92">
        <f t="shared" ca="1" si="48"/>
        <v>16</v>
      </c>
      <c r="K73" s="89">
        <f t="shared" ca="1" si="49"/>
        <v>13</v>
      </c>
      <c r="L73" s="89" t="str">
        <f t="shared" ca="1" si="50"/>
        <v>x</v>
      </c>
      <c r="M73" s="29">
        <f t="shared" ca="1" si="51"/>
        <v>65</v>
      </c>
    </row>
    <row r="74" spans="1:33" ht="12.75" customHeight="1">
      <c r="A74" s="7"/>
      <c r="B74" s="178" t="s">
        <v>297</v>
      </c>
      <c r="C74" s="91">
        <f t="shared" ca="1" si="41"/>
        <v>101</v>
      </c>
      <c r="D74" s="92" t="str">
        <f t="shared" ca="1" si="42"/>
        <v>x</v>
      </c>
      <c r="E74" s="92" t="str">
        <f t="shared" ca="1" si="43"/>
        <v>x</v>
      </c>
      <c r="F74" s="92">
        <f t="shared" ca="1" si="44"/>
        <v>16</v>
      </c>
      <c r="G74" s="92">
        <f t="shared" ca="1" si="45"/>
        <v>26</v>
      </c>
      <c r="H74" s="92">
        <f t="shared" ca="1" si="46"/>
        <v>13</v>
      </c>
      <c r="I74" s="92">
        <f t="shared" ca="1" si="47"/>
        <v>17</v>
      </c>
      <c r="J74" s="92">
        <f t="shared" ca="1" si="48"/>
        <v>15</v>
      </c>
      <c r="K74" s="89" t="str">
        <f t="shared" ca="1" si="49"/>
        <v>x</v>
      </c>
      <c r="L74" s="89">
        <f t="shared" ca="1" si="50"/>
        <v>0</v>
      </c>
      <c r="M74" s="29">
        <f t="shared" ca="1" si="51"/>
        <v>55</v>
      </c>
    </row>
    <row r="75" spans="1:33" ht="12.75" customHeight="1">
      <c r="A75" s="7"/>
      <c r="B75" s="178" t="s">
        <v>298</v>
      </c>
      <c r="C75" s="91">
        <f t="shared" ca="1" si="41"/>
        <v>2161</v>
      </c>
      <c r="D75" s="92">
        <f t="shared" ca="1" si="42"/>
        <v>0</v>
      </c>
      <c r="E75" s="92">
        <f t="shared" ca="1" si="43"/>
        <v>1</v>
      </c>
      <c r="F75" s="92">
        <f t="shared" ca="1" si="44"/>
        <v>17</v>
      </c>
      <c r="G75" s="92">
        <f t="shared" ca="1" si="45"/>
        <v>20</v>
      </c>
      <c r="H75" s="92">
        <f t="shared" ca="1" si="46"/>
        <v>12</v>
      </c>
      <c r="I75" s="92">
        <f t="shared" ca="1" si="47"/>
        <v>22</v>
      </c>
      <c r="J75" s="92">
        <f t="shared" ca="1" si="48"/>
        <v>16</v>
      </c>
      <c r="K75" s="89">
        <f t="shared" ca="1" si="49"/>
        <v>12</v>
      </c>
      <c r="L75" s="89">
        <f t="shared" ca="1" si="50"/>
        <v>0</v>
      </c>
      <c r="M75" s="29">
        <f t="shared" ca="1" si="51"/>
        <v>62</v>
      </c>
    </row>
    <row r="76" spans="1:33" ht="12.75" customHeight="1">
      <c r="A76" s="7"/>
      <c r="B76" s="178" t="s">
        <v>299</v>
      </c>
      <c r="C76" s="91">
        <f t="shared" ca="1" si="41"/>
        <v>4959</v>
      </c>
      <c r="D76" s="92">
        <f t="shared" ca="1" si="42"/>
        <v>0</v>
      </c>
      <c r="E76" s="92">
        <f t="shared" ca="1" si="43"/>
        <v>1</v>
      </c>
      <c r="F76" s="92">
        <f t="shared" ca="1" si="44"/>
        <v>34</v>
      </c>
      <c r="G76" s="92">
        <f t="shared" ca="1" si="45"/>
        <v>22</v>
      </c>
      <c r="H76" s="92">
        <f t="shared" ca="1" si="46"/>
        <v>10</v>
      </c>
      <c r="I76" s="92">
        <f t="shared" ca="1" si="47"/>
        <v>15</v>
      </c>
      <c r="J76" s="92">
        <f t="shared" ca="1" si="48"/>
        <v>9</v>
      </c>
      <c r="K76" s="89">
        <f t="shared" ca="1" si="49"/>
        <v>8</v>
      </c>
      <c r="L76" s="89">
        <f t="shared" ca="1" si="50"/>
        <v>0</v>
      </c>
      <c r="M76" s="29">
        <f t="shared" ca="1" si="51"/>
        <v>42</v>
      </c>
    </row>
    <row r="77" spans="1:33" ht="12.75" customHeight="1">
      <c r="A77" s="7"/>
      <c r="B77" s="178" t="s">
        <v>300</v>
      </c>
      <c r="C77" s="91">
        <f t="shared" ca="1" si="41"/>
        <v>2126</v>
      </c>
      <c r="D77" s="92">
        <f t="shared" ca="1" si="42"/>
        <v>0</v>
      </c>
      <c r="E77" s="92">
        <f t="shared" ca="1" si="43"/>
        <v>1</v>
      </c>
      <c r="F77" s="92">
        <f t="shared" ca="1" si="44"/>
        <v>13</v>
      </c>
      <c r="G77" s="92">
        <f t="shared" ca="1" si="45"/>
        <v>30</v>
      </c>
      <c r="H77" s="92">
        <f t="shared" ca="1" si="46"/>
        <v>13</v>
      </c>
      <c r="I77" s="92">
        <f t="shared" ca="1" si="47"/>
        <v>18</v>
      </c>
      <c r="J77" s="92">
        <f t="shared" ca="1" si="48"/>
        <v>14</v>
      </c>
      <c r="K77" s="89">
        <f t="shared" ca="1" si="49"/>
        <v>11</v>
      </c>
      <c r="L77" s="89" t="str">
        <f t="shared" ca="1" si="50"/>
        <v>x</v>
      </c>
      <c r="M77" s="29">
        <f t="shared" ca="1" si="51"/>
        <v>57</v>
      </c>
    </row>
    <row r="78" spans="1:33" s="30" customFormat="1" ht="12.75" customHeight="1">
      <c r="A78" s="7"/>
      <c r="B78" s="423" t="s">
        <v>385</v>
      </c>
      <c r="C78" s="53">
        <f t="shared" ca="1" si="41"/>
        <v>50986</v>
      </c>
      <c r="D78" s="54">
        <f t="shared" ca="1" si="42"/>
        <v>0</v>
      </c>
      <c r="E78" s="54">
        <f t="shared" ca="1" si="43"/>
        <v>0</v>
      </c>
      <c r="F78" s="54">
        <f t="shared" ca="1" si="44"/>
        <v>18</v>
      </c>
      <c r="G78" s="54">
        <f t="shared" ca="1" si="45"/>
        <v>32</v>
      </c>
      <c r="H78" s="54">
        <f t="shared" ca="1" si="46"/>
        <v>15</v>
      </c>
      <c r="I78" s="54">
        <f t="shared" ca="1" si="47"/>
        <v>18</v>
      </c>
      <c r="J78" s="54">
        <f t="shared" ca="1" si="48"/>
        <v>10</v>
      </c>
      <c r="K78" s="54">
        <f t="shared" ca="1" si="49"/>
        <v>6</v>
      </c>
      <c r="L78" s="54">
        <f t="shared" ca="1" si="50"/>
        <v>0</v>
      </c>
      <c r="M78" s="54">
        <f t="shared" ca="1" si="51"/>
        <v>49</v>
      </c>
      <c r="O78" s="32"/>
      <c r="AB78" s="32"/>
      <c r="AC78" s="32"/>
      <c r="AD78" s="32"/>
      <c r="AE78" s="32"/>
      <c r="AF78" s="32"/>
      <c r="AG78" s="32"/>
    </row>
    <row r="79" spans="1:33" s="8" customFormat="1" ht="12.75" customHeight="1">
      <c r="A79" s="9"/>
      <c r="B79" s="179"/>
      <c r="C79" s="37"/>
      <c r="D79" s="38"/>
      <c r="E79" s="38"/>
      <c r="F79" s="38"/>
      <c r="G79" s="38"/>
      <c r="H79" s="38"/>
      <c r="I79" s="38"/>
      <c r="J79" s="38"/>
      <c r="K79" s="38"/>
      <c r="L79" s="38"/>
      <c r="M79" s="38"/>
      <c r="O79" s="424"/>
      <c r="AB79" s="424"/>
      <c r="AC79" s="424"/>
      <c r="AD79" s="424"/>
      <c r="AE79" s="424"/>
      <c r="AF79" s="424"/>
      <c r="AG79" s="424"/>
    </row>
    <row r="80" spans="1:33" ht="12.75" customHeight="1">
      <c r="M80" s="146" t="s">
        <v>393</v>
      </c>
    </row>
    <row r="81" spans="1:18" ht="12.75" customHeight="1">
      <c r="M81" s="39"/>
    </row>
    <row r="82" spans="1:18" ht="12.75" customHeight="1">
      <c r="A82" s="119" t="s">
        <v>267</v>
      </c>
      <c r="B82" s="10"/>
      <c r="C82" s="10"/>
      <c r="D82" s="10"/>
      <c r="E82" s="10"/>
      <c r="F82" s="10"/>
      <c r="G82" s="10"/>
      <c r="H82" s="10"/>
      <c r="I82" s="10"/>
      <c r="J82" s="10"/>
      <c r="K82" s="10"/>
      <c r="L82" s="10"/>
      <c r="M82" s="10"/>
    </row>
    <row r="83" spans="1:18" ht="12.75" customHeight="1">
      <c r="A83" s="119" t="s">
        <v>336</v>
      </c>
      <c r="B83" s="11"/>
      <c r="C83" s="11"/>
      <c r="D83" s="11"/>
      <c r="E83" s="11"/>
      <c r="F83" s="11"/>
      <c r="G83" s="11"/>
      <c r="H83" s="11"/>
      <c r="I83" s="11"/>
      <c r="J83" s="10"/>
      <c r="K83" s="10"/>
      <c r="L83" s="10"/>
      <c r="M83" s="10"/>
    </row>
    <row r="84" spans="1:18" ht="37.5" customHeight="1">
      <c r="A84" s="533" t="s">
        <v>413</v>
      </c>
      <c r="B84" s="480"/>
      <c r="C84" s="480"/>
      <c r="D84" s="480"/>
      <c r="E84" s="480"/>
      <c r="F84" s="480"/>
      <c r="G84" s="480"/>
      <c r="H84" s="480"/>
      <c r="I84" s="480"/>
      <c r="J84" s="480"/>
      <c r="K84" s="480"/>
      <c r="L84" s="480"/>
      <c r="M84" s="480"/>
    </row>
    <row r="85" spans="1:18" ht="12.75" customHeight="1">
      <c r="A85" s="10" t="s">
        <v>68</v>
      </c>
      <c r="B85" s="11"/>
      <c r="C85" s="11"/>
      <c r="D85" s="11"/>
      <c r="E85" s="11"/>
      <c r="F85" s="11"/>
      <c r="G85" s="11"/>
      <c r="H85" s="11"/>
      <c r="I85" s="11"/>
      <c r="J85" s="10"/>
      <c r="K85" s="10"/>
      <c r="L85" s="10"/>
      <c r="M85" s="10"/>
    </row>
    <row r="86" spans="1:18" ht="12.75" customHeight="1">
      <c r="A86" s="10" t="s">
        <v>69</v>
      </c>
      <c r="B86" s="11"/>
      <c r="C86" s="11"/>
      <c r="D86" s="11"/>
      <c r="E86" s="11"/>
      <c r="F86" s="11"/>
      <c r="G86" s="11"/>
      <c r="H86" s="11"/>
      <c r="I86" s="11"/>
      <c r="J86" s="10"/>
      <c r="K86" s="10"/>
      <c r="L86" s="10"/>
      <c r="M86" s="10"/>
    </row>
    <row r="87" spans="1:18" ht="12.75" customHeight="1">
      <c r="A87" s="10" t="s">
        <v>70</v>
      </c>
      <c r="B87" s="10"/>
      <c r="C87" s="10"/>
      <c r="D87" s="10"/>
      <c r="E87" s="10"/>
      <c r="F87" s="10"/>
      <c r="G87" s="10"/>
      <c r="H87" s="10"/>
      <c r="I87" s="10"/>
      <c r="J87" s="10"/>
      <c r="K87" s="10"/>
      <c r="L87" s="10"/>
      <c r="M87" s="10"/>
    </row>
    <row r="88" spans="1:18" ht="12.75" customHeight="1">
      <c r="A88" s="10" t="s">
        <v>256</v>
      </c>
      <c r="B88" s="10"/>
      <c r="C88" s="10"/>
      <c r="D88" s="10"/>
      <c r="E88" s="10"/>
      <c r="F88" s="10"/>
      <c r="G88" s="10"/>
      <c r="H88" s="10"/>
      <c r="I88" s="10"/>
      <c r="J88" s="10"/>
      <c r="K88" s="10"/>
      <c r="L88" s="10"/>
      <c r="M88" s="10"/>
    </row>
    <row r="89" spans="1:18" ht="24" customHeight="1">
      <c r="A89" s="479" t="s">
        <v>417</v>
      </c>
      <c r="B89" s="532"/>
      <c r="C89" s="532"/>
      <c r="D89" s="532"/>
      <c r="E89" s="532"/>
      <c r="F89" s="532"/>
      <c r="G89" s="532"/>
      <c r="H89" s="532"/>
      <c r="I89" s="532"/>
      <c r="J89" s="532"/>
      <c r="K89" s="532"/>
      <c r="L89" s="532"/>
      <c r="M89" s="532"/>
    </row>
    <row r="90" spans="1:18" ht="12.75" customHeight="1">
      <c r="A90" s="119" t="s">
        <v>384</v>
      </c>
      <c r="B90" s="10"/>
      <c r="C90" s="10"/>
      <c r="D90" s="10"/>
      <c r="E90" s="10"/>
      <c r="F90" s="10"/>
      <c r="G90" s="10"/>
      <c r="H90" s="10"/>
      <c r="I90" s="10"/>
      <c r="J90" s="10"/>
      <c r="K90" s="10"/>
      <c r="L90" s="10"/>
      <c r="M90" s="10"/>
    </row>
    <row r="91" spans="1:18" ht="12.75" customHeight="1">
      <c r="A91" s="509" t="s">
        <v>408</v>
      </c>
      <c r="B91" s="509"/>
      <c r="C91" s="509"/>
      <c r="D91" s="509"/>
      <c r="E91" s="509"/>
      <c r="F91" s="509"/>
      <c r="G91" s="509"/>
      <c r="H91" s="509"/>
      <c r="I91" s="509"/>
      <c r="J91" s="509"/>
      <c r="K91" s="509"/>
      <c r="L91" s="509"/>
      <c r="M91" s="509"/>
      <c r="N91" s="463"/>
      <c r="O91" s="463"/>
      <c r="P91" s="463"/>
      <c r="Q91" s="463"/>
      <c r="R91" s="463"/>
    </row>
    <row r="92" spans="1:18" ht="12.75" customHeight="1">
      <c r="A92" s="461"/>
      <c r="B92" s="460"/>
      <c r="C92" s="460"/>
      <c r="D92" s="460"/>
      <c r="E92" s="460"/>
      <c r="F92" s="460"/>
      <c r="G92" s="460"/>
      <c r="H92" s="460"/>
      <c r="I92" s="460"/>
      <c r="J92" s="460"/>
      <c r="K92" s="460"/>
      <c r="L92" s="460"/>
      <c r="M92" s="460"/>
      <c r="N92" s="460"/>
      <c r="O92" s="460"/>
      <c r="P92" s="460"/>
      <c r="Q92" s="460"/>
      <c r="R92" s="460"/>
    </row>
    <row r="93" spans="1:18" ht="12.75" customHeight="1">
      <c r="A93" s="466" t="s">
        <v>353</v>
      </c>
      <c r="B93" s="10"/>
      <c r="C93" s="10"/>
      <c r="D93" s="10"/>
      <c r="E93" s="10"/>
      <c r="F93" s="10"/>
      <c r="G93" s="10"/>
      <c r="H93" s="10"/>
      <c r="I93" s="10"/>
      <c r="J93" s="10"/>
      <c r="K93" s="10"/>
      <c r="L93" s="10"/>
      <c r="M93" s="10"/>
    </row>
    <row r="94" spans="1:18" ht="12.75" customHeight="1">
      <c r="A94" s="10" t="s">
        <v>27</v>
      </c>
      <c r="B94" s="10"/>
    </row>
    <row r="95" spans="1:18">
      <c r="A95" s="12" t="s">
        <v>71</v>
      </c>
    </row>
    <row r="98" spans="1:17">
      <c r="A98" s="497"/>
      <c r="B98" s="497"/>
      <c r="C98" s="497"/>
      <c r="D98" s="497"/>
      <c r="E98" s="497"/>
      <c r="F98" s="497"/>
      <c r="G98" s="497"/>
      <c r="H98" s="497"/>
      <c r="I98" s="497"/>
      <c r="J98" s="497"/>
      <c r="K98" s="497"/>
      <c r="L98" s="497"/>
      <c r="M98" s="497"/>
      <c r="N98" s="497"/>
      <c r="O98" s="497"/>
      <c r="P98" s="497"/>
      <c r="Q98" s="497"/>
    </row>
  </sheetData>
  <mergeCells count="15">
    <mergeCell ref="N48:S51"/>
    <mergeCell ref="A1:M1"/>
    <mergeCell ref="A98:Q98"/>
    <mergeCell ref="A91:M91"/>
    <mergeCell ref="K4:L4"/>
    <mergeCell ref="K5:L5"/>
    <mergeCell ref="K6:L6"/>
    <mergeCell ref="A89:M89"/>
    <mergeCell ref="A84:M84"/>
    <mergeCell ref="A53:B53"/>
    <mergeCell ref="D8:M8"/>
    <mergeCell ref="C8:C9"/>
    <mergeCell ref="A8:B9"/>
    <mergeCell ref="A37:B37"/>
    <mergeCell ref="A43:B43"/>
  </mergeCells>
  <phoneticPr fontId="25" type="noConversion"/>
  <dataValidations count="3">
    <dataValidation type="list" allowBlank="1" showInputMessage="1" showErrorMessage="1" sqref="M4">
      <formula1>$O$2:$O$5</formula1>
    </dataValidation>
    <dataValidation type="list" allowBlank="1" showInputMessage="1" showErrorMessage="1" sqref="M5">
      <formula1>$O$6:$O$8</formula1>
    </dataValidation>
    <dataValidation type="list" allowBlank="1" showInputMessage="1" showErrorMessage="1" sqref="M6">
      <formula1>$O$15:$O$19</formula1>
    </dataValidation>
  </dataValidations>
  <pageMargins left="0.74803149606299213" right="0.74803149606299213" top="0.98425196850393704" bottom="0.98425196850393704" header="0.51181102362204722" footer="0.51181102362204722"/>
  <pageSetup paperSize="9" scale="50" orientation="portrait" r:id="rId1"/>
  <headerFooter alignWithMargins="0"/>
  <rowBreaks count="1" manualBreakCount="1">
    <brk id="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9"/>
  <sheetViews>
    <sheetView workbookViewId="0">
      <pane ySplit="7" topLeftCell="A55" activePane="bottomLeft" state="frozen"/>
      <selection activeCell="A71" sqref="A71:XFD72"/>
      <selection pane="bottomLeft" activeCell="B69" sqref="B69"/>
    </sheetView>
  </sheetViews>
  <sheetFormatPr defaultRowHeight="12.75"/>
  <cols>
    <col min="1" max="1" width="9.140625" style="82"/>
    <col min="2" max="2" width="41.28515625" style="82" bestFit="1" customWidth="1"/>
    <col min="3" max="16384" width="9.140625" style="82"/>
  </cols>
  <sheetData>
    <row r="1" spans="1:158" ht="15.75">
      <c r="A1" s="81" t="s">
        <v>195</v>
      </c>
      <c r="P1" s="82">
        <v>15</v>
      </c>
      <c r="Q1" s="82">
        <v>16</v>
      </c>
      <c r="R1" s="82">
        <v>17</v>
      </c>
      <c r="S1" s="82">
        <v>18</v>
      </c>
      <c r="T1" s="82">
        <v>19</v>
      </c>
      <c r="U1" s="82">
        <v>20</v>
      </c>
      <c r="V1" s="82">
        <v>22</v>
      </c>
      <c r="W1" s="82">
        <v>23</v>
      </c>
      <c r="X1" s="82">
        <v>24</v>
      </c>
      <c r="Y1" s="82">
        <v>25</v>
      </c>
      <c r="Z1" s="82">
        <v>26</v>
      </c>
      <c r="AA1" s="82">
        <v>27</v>
      </c>
      <c r="AC1" s="82">
        <v>28</v>
      </c>
      <c r="AD1" s="82">
        <v>29</v>
      </c>
      <c r="AE1" s="82">
        <v>30</v>
      </c>
      <c r="AF1" s="82">
        <v>31</v>
      </c>
      <c r="AG1" s="82">
        <v>32</v>
      </c>
      <c r="AH1" s="82">
        <v>33</v>
      </c>
      <c r="AI1" s="82">
        <v>35</v>
      </c>
      <c r="AJ1" s="82">
        <v>36</v>
      </c>
      <c r="AK1" s="82">
        <v>37</v>
      </c>
      <c r="AL1" s="82">
        <v>38</v>
      </c>
      <c r="AM1" s="82">
        <v>39</v>
      </c>
      <c r="AN1" s="82">
        <v>40</v>
      </c>
      <c r="AP1" s="82" t="s">
        <v>196</v>
      </c>
      <c r="AQ1" s="82">
        <v>42</v>
      </c>
      <c r="AR1" s="82">
        <v>43</v>
      </c>
      <c r="AS1" s="82">
        <v>44</v>
      </c>
      <c r="AT1" s="82">
        <v>45</v>
      </c>
      <c r="AU1" s="82">
        <v>46</v>
      </c>
      <c r="AV1" s="82">
        <v>48</v>
      </c>
      <c r="AW1" s="82">
        <v>49</v>
      </c>
      <c r="AX1" s="82">
        <v>50</v>
      </c>
      <c r="AY1" s="82">
        <v>51</v>
      </c>
      <c r="AZ1" s="82">
        <v>52</v>
      </c>
      <c r="BA1" s="82">
        <v>53</v>
      </c>
      <c r="BC1" s="82">
        <v>54</v>
      </c>
      <c r="BD1" s="82">
        <v>55</v>
      </c>
      <c r="BE1" s="82">
        <v>56</v>
      </c>
      <c r="BF1" s="82">
        <v>57</v>
      </c>
      <c r="BG1" s="82">
        <v>58</v>
      </c>
      <c r="BH1" s="82">
        <v>59</v>
      </c>
      <c r="BI1" s="82">
        <v>61</v>
      </c>
      <c r="BJ1" s="82">
        <v>62</v>
      </c>
      <c r="BK1" s="82">
        <v>63</v>
      </c>
      <c r="BL1" s="82">
        <v>64</v>
      </c>
      <c r="BM1" s="82">
        <v>65</v>
      </c>
      <c r="BN1" s="82">
        <v>66</v>
      </c>
      <c r="BP1" s="82">
        <v>67</v>
      </c>
      <c r="BQ1" s="82">
        <v>68</v>
      </c>
      <c r="BR1" s="82">
        <v>69</v>
      </c>
      <c r="BS1" s="82">
        <v>70</v>
      </c>
      <c r="BT1" s="82">
        <v>71</v>
      </c>
      <c r="BU1" s="82">
        <v>72</v>
      </c>
      <c r="BV1" s="82">
        <v>74</v>
      </c>
      <c r="BW1" s="82">
        <v>75</v>
      </c>
      <c r="BX1" s="82">
        <v>76</v>
      </c>
      <c r="BY1" s="82">
        <v>77</v>
      </c>
      <c r="BZ1" s="82">
        <v>78</v>
      </c>
      <c r="CA1" s="82">
        <v>79</v>
      </c>
      <c r="CC1" s="82" t="s">
        <v>197</v>
      </c>
      <c r="CD1" s="82">
        <v>81</v>
      </c>
      <c r="CE1" s="82">
        <v>82</v>
      </c>
      <c r="CF1" s="82">
        <v>83</v>
      </c>
      <c r="CG1" s="82">
        <v>84</v>
      </c>
      <c r="CH1" s="82">
        <v>85</v>
      </c>
      <c r="CI1" s="82">
        <v>87</v>
      </c>
      <c r="CJ1" s="82">
        <v>88</v>
      </c>
      <c r="CK1" s="82">
        <v>89</v>
      </c>
      <c r="CL1" s="82">
        <v>90</v>
      </c>
      <c r="CM1" s="82">
        <v>91</v>
      </c>
      <c r="CN1" s="82">
        <v>92</v>
      </c>
      <c r="CP1" s="82">
        <v>93</v>
      </c>
      <c r="CQ1" s="82">
        <v>94</v>
      </c>
      <c r="CR1" s="82">
        <v>95</v>
      </c>
      <c r="CS1" s="82">
        <v>96</v>
      </c>
      <c r="CT1" s="82">
        <v>97</v>
      </c>
      <c r="CU1" s="82">
        <v>98</v>
      </c>
      <c r="CV1" s="82">
        <v>100</v>
      </c>
      <c r="CW1" s="82">
        <v>101</v>
      </c>
      <c r="CX1" s="82">
        <v>102</v>
      </c>
      <c r="CY1" s="82">
        <v>103</v>
      </c>
      <c r="CZ1" s="82">
        <v>104</v>
      </c>
      <c r="DA1" s="82">
        <v>105</v>
      </c>
      <c r="DC1" s="82">
        <v>106</v>
      </c>
      <c r="DD1" s="82">
        <v>107</v>
      </c>
      <c r="DE1" s="82">
        <v>108</v>
      </c>
      <c r="DF1" s="82">
        <v>109</v>
      </c>
      <c r="DG1" s="82">
        <v>110</v>
      </c>
      <c r="DH1" s="82">
        <v>111</v>
      </c>
      <c r="DI1" s="82">
        <v>113</v>
      </c>
      <c r="DJ1" s="82">
        <v>114</v>
      </c>
      <c r="DK1" s="82">
        <v>115</v>
      </c>
      <c r="DL1" s="82">
        <v>116</v>
      </c>
      <c r="DM1" s="82">
        <v>117</v>
      </c>
      <c r="DN1" s="82">
        <v>118</v>
      </c>
      <c r="DP1" s="82" t="s">
        <v>198</v>
      </c>
      <c r="DQ1" s="82">
        <v>120</v>
      </c>
      <c r="DR1" s="82">
        <v>121</v>
      </c>
      <c r="DS1" s="82">
        <v>122</v>
      </c>
      <c r="DT1" s="82">
        <v>123</v>
      </c>
      <c r="DV1" s="82">
        <v>125</v>
      </c>
      <c r="DW1" s="82">
        <v>126</v>
      </c>
      <c r="DX1" s="82">
        <v>127</v>
      </c>
      <c r="DY1" s="82">
        <v>128</v>
      </c>
      <c r="DZ1" s="82">
        <v>129</v>
      </c>
      <c r="EA1" s="82">
        <v>130</v>
      </c>
      <c r="EC1" s="82">
        <v>131</v>
      </c>
      <c r="ED1" s="82">
        <v>132</v>
      </c>
      <c r="EE1" s="82">
        <v>133</v>
      </c>
      <c r="EF1" s="82">
        <v>134</v>
      </c>
      <c r="EG1" s="82">
        <v>135</v>
      </c>
      <c r="EI1" s="82">
        <v>137</v>
      </c>
      <c r="EJ1" s="82">
        <v>138</v>
      </c>
      <c r="EK1" s="82">
        <v>139</v>
      </c>
      <c r="EL1" s="82">
        <v>140</v>
      </c>
      <c r="EM1" s="82">
        <v>141</v>
      </c>
      <c r="EN1" s="82">
        <v>142</v>
      </c>
      <c r="EP1" s="82">
        <v>143</v>
      </c>
      <c r="EQ1" s="82">
        <v>144</v>
      </c>
      <c r="ER1" s="82">
        <v>145</v>
      </c>
      <c r="ES1" s="82">
        <v>146</v>
      </c>
      <c r="ET1" s="82">
        <v>147</v>
      </c>
      <c r="EV1" s="82">
        <v>149</v>
      </c>
      <c r="EW1" s="82">
        <v>150</v>
      </c>
      <c r="EX1" s="82">
        <v>151</v>
      </c>
      <c r="EY1" s="82">
        <v>152</v>
      </c>
      <c r="EZ1" s="82">
        <v>153</v>
      </c>
      <c r="FA1" s="82">
        <v>154</v>
      </c>
    </row>
    <row r="2" spans="1:158">
      <c r="C2" s="82">
        <v>1</v>
      </c>
      <c r="AP2" s="82">
        <v>1</v>
      </c>
      <c r="CC2" s="82">
        <v>1</v>
      </c>
      <c r="DP2" s="82">
        <v>1</v>
      </c>
    </row>
    <row r="3" spans="1:158">
      <c r="C3" s="83">
        <v>2</v>
      </c>
      <c r="D3" s="83">
        <v>3</v>
      </c>
      <c r="E3" s="83">
        <v>4</v>
      </c>
      <c r="F3" s="83">
        <v>5</v>
      </c>
      <c r="G3" s="83">
        <v>6</v>
      </c>
      <c r="H3" s="83">
        <v>7</v>
      </c>
      <c r="I3" s="83">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c r="AZ3" s="83">
        <v>51</v>
      </c>
      <c r="BA3" s="83">
        <v>52</v>
      </c>
      <c r="BB3" s="83">
        <v>53</v>
      </c>
      <c r="BC3" s="83">
        <v>54</v>
      </c>
      <c r="BD3" s="83">
        <v>55</v>
      </c>
      <c r="BE3" s="83">
        <v>56</v>
      </c>
      <c r="BF3" s="83">
        <v>57</v>
      </c>
      <c r="BG3" s="83">
        <v>58</v>
      </c>
      <c r="BH3" s="83">
        <v>59</v>
      </c>
      <c r="BI3" s="83">
        <v>60</v>
      </c>
      <c r="BJ3" s="83">
        <v>61</v>
      </c>
      <c r="BK3" s="83">
        <v>62</v>
      </c>
      <c r="BL3" s="83">
        <v>63</v>
      </c>
      <c r="BM3" s="83">
        <v>64</v>
      </c>
      <c r="BN3" s="83">
        <v>65</v>
      </c>
      <c r="BO3" s="83">
        <v>66</v>
      </c>
      <c r="BP3" s="83">
        <v>67</v>
      </c>
      <c r="BQ3" s="83">
        <v>68</v>
      </c>
      <c r="BR3" s="83">
        <v>69</v>
      </c>
      <c r="BS3" s="83">
        <v>70</v>
      </c>
      <c r="BT3" s="83">
        <v>71</v>
      </c>
      <c r="BU3" s="83">
        <v>72</v>
      </c>
      <c r="BV3" s="83">
        <v>73</v>
      </c>
      <c r="BW3" s="83">
        <v>74</v>
      </c>
      <c r="BX3" s="83">
        <v>75</v>
      </c>
      <c r="BY3" s="83">
        <v>76</v>
      </c>
      <c r="BZ3" s="83">
        <v>77</v>
      </c>
      <c r="CA3" s="83">
        <v>78</v>
      </c>
      <c r="CB3" s="83">
        <v>79</v>
      </c>
      <c r="CC3" s="83">
        <v>80</v>
      </c>
      <c r="CD3" s="83">
        <v>81</v>
      </c>
      <c r="CE3" s="83">
        <v>82</v>
      </c>
      <c r="CF3" s="83">
        <v>83</v>
      </c>
      <c r="CG3" s="83">
        <v>84</v>
      </c>
      <c r="CH3" s="83">
        <v>85</v>
      </c>
      <c r="CI3" s="83">
        <v>86</v>
      </c>
      <c r="CJ3" s="83">
        <v>87</v>
      </c>
      <c r="CK3" s="83">
        <v>88</v>
      </c>
      <c r="CL3" s="83">
        <v>89</v>
      </c>
      <c r="CM3" s="83">
        <v>90</v>
      </c>
      <c r="CN3" s="83">
        <v>91</v>
      </c>
      <c r="CO3" s="83">
        <v>92</v>
      </c>
      <c r="CP3" s="83">
        <v>93</v>
      </c>
      <c r="CQ3" s="83">
        <v>94</v>
      </c>
      <c r="CR3" s="83">
        <v>95</v>
      </c>
      <c r="CS3" s="83">
        <v>96</v>
      </c>
      <c r="CT3" s="83">
        <v>97</v>
      </c>
      <c r="CU3" s="83">
        <v>98</v>
      </c>
      <c r="CV3" s="83">
        <v>99</v>
      </c>
      <c r="CW3" s="83">
        <v>100</v>
      </c>
      <c r="CX3" s="83">
        <v>101</v>
      </c>
      <c r="CY3" s="83">
        <v>102</v>
      </c>
      <c r="CZ3" s="83">
        <v>103</v>
      </c>
      <c r="DA3" s="83">
        <v>104</v>
      </c>
      <c r="DB3" s="83">
        <v>105</v>
      </c>
      <c r="DC3" s="83">
        <v>106</v>
      </c>
      <c r="DD3" s="83">
        <v>107</v>
      </c>
      <c r="DE3" s="83">
        <v>108</v>
      </c>
      <c r="DF3" s="83">
        <v>109</v>
      </c>
      <c r="DG3" s="83">
        <v>110</v>
      </c>
      <c r="DH3" s="83">
        <v>111</v>
      </c>
      <c r="DI3" s="83">
        <v>112</v>
      </c>
      <c r="DJ3" s="83">
        <v>113</v>
      </c>
      <c r="DK3" s="83">
        <v>114</v>
      </c>
      <c r="DL3" s="83">
        <v>115</v>
      </c>
      <c r="DM3" s="83">
        <v>116</v>
      </c>
      <c r="DN3" s="83">
        <v>117</v>
      </c>
      <c r="DO3" s="83">
        <v>118</v>
      </c>
      <c r="DP3" s="83">
        <v>119</v>
      </c>
      <c r="DQ3" s="83">
        <v>120</v>
      </c>
      <c r="DR3" s="83">
        <v>121</v>
      </c>
      <c r="DS3" s="83">
        <v>122</v>
      </c>
      <c r="DT3" s="83">
        <v>123</v>
      </c>
      <c r="DU3" s="83">
        <v>124</v>
      </c>
      <c r="DV3" s="83">
        <v>125</v>
      </c>
      <c r="DW3" s="83">
        <v>126</v>
      </c>
      <c r="DX3" s="83">
        <v>127</v>
      </c>
      <c r="DY3" s="83">
        <v>128</v>
      </c>
      <c r="DZ3" s="83">
        <v>129</v>
      </c>
      <c r="EA3" s="83">
        <v>130</v>
      </c>
      <c r="EB3" s="83">
        <v>131</v>
      </c>
      <c r="EC3" s="83">
        <v>132</v>
      </c>
      <c r="ED3" s="83">
        <v>133</v>
      </c>
      <c r="EE3" s="83">
        <v>134</v>
      </c>
      <c r="EF3" s="83">
        <v>135</v>
      </c>
      <c r="EG3" s="83">
        <v>136</v>
      </c>
      <c r="EH3" s="83">
        <v>137</v>
      </c>
      <c r="EI3" s="83">
        <v>138</v>
      </c>
      <c r="EJ3" s="83">
        <v>139</v>
      </c>
      <c r="EK3" s="83">
        <v>140</v>
      </c>
      <c r="EL3" s="83">
        <v>141</v>
      </c>
      <c r="EM3" s="83">
        <v>142</v>
      </c>
      <c r="EN3" s="83">
        <v>143</v>
      </c>
      <c r="EO3" s="83">
        <v>144</v>
      </c>
      <c r="EP3" s="83">
        <v>145</v>
      </c>
      <c r="EQ3" s="83">
        <v>146</v>
      </c>
      <c r="ER3" s="83">
        <v>147</v>
      </c>
      <c r="ES3" s="83">
        <v>148</v>
      </c>
      <c r="ET3" s="83">
        <v>149</v>
      </c>
      <c r="EU3" s="83">
        <v>150</v>
      </c>
      <c r="EV3" s="83">
        <v>151</v>
      </c>
      <c r="EW3" s="83">
        <v>152</v>
      </c>
      <c r="EX3" s="83">
        <v>153</v>
      </c>
      <c r="EY3" s="83">
        <v>154</v>
      </c>
      <c r="EZ3" s="83">
        <v>155</v>
      </c>
      <c r="FA3" s="83">
        <v>156</v>
      </c>
      <c r="FB3" s="83"/>
    </row>
    <row r="4" spans="1:158">
      <c r="C4" s="82" t="s">
        <v>169</v>
      </c>
      <c r="P4" s="82" t="s">
        <v>168</v>
      </c>
      <c r="AC4" s="82" t="s">
        <v>73</v>
      </c>
      <c r="AP4" s="82" t="s">
        <v>169</v>
      </c>
      <c r="BC4" s="82" t="s">
        <v>168</v>
      </c>
      <c r="BP4" s="82" t="s">
        <v>73</v>
      </c>
      <c r="CC4" s="82" t="s">
        <v>169</v>
      </c>
      <c r="CP4" s="82" t="s">
        <v>168</v>
      </c>
      <c r="DC4" s="82" t="s">
        <v>73</v>
      </c>
      <c r="DP4" s="82" t="s">
        <v>169</v>
      </c>
      <c r="EC4" s="82" t="s">
        <v>168</v>
      </c>
      <c r="EP4" s="82" t="s">
        <v>73</v>
      </c>
    </row>
    <row r="5" spans="1:158">
      <c r="C5" s="82" t="s">
        <v>199</v>
      </c>
      <c r="M5" s="82" t="s">
        <v>200</v>
      </c>
      <c r="P5" s="82" t="s">
        <v>199</v>
      </c>
      <c r="Z5" s="82" t="s">
        <v>200</v>
      </c>
      <c r="AC5" s="82" t="s">
        <v>199</v>
      </c>
      <c r="AM5" s="82" t="s">
        <v>200</v>
      </c>
      <c r="AP5" s="82" t="s">
        <v>201</v>
      </c>
      <c r="AZ5" s="82" t="s">
        <v>202</v>
      </c>
      <c r="BC5" s="82" t="s">
        <v>201</v>
      </c>
      <c r="BM5" s="82" t="s">
        <v>202</v>
      </c>
      <c r="BP5" s="82" t="s">
        <v>201</v>
      </c>
      <c r="BZ5" s="82" t="s">
        <v>202</v>
      </c>
      <c r="CC5" s="82" t="s">
        <v>203</v>
      </c>
      <c r="CM5" s="82" t="s">
        <v>204</v>
      </c>
      <c r="CP5" s="82" t="s">
        <v>203</v>
      </c>
      <c r="CZ5" s="82" t="s">
        <v>204</v>
      </c>
      <c r="DC5" s="82" t="s">
        <v>203</v>
      </c>
      <c r="DM5" s="82" t="s">
        <v>204</v>
      </c>
      <c r="DP5" s="82" t="s">
        <v>205</v>
      </c>
      <c r="DZ5" s="82" t="s">
        <v>206</v>
      </c>
      <c r="EC5" s="82" t="s">
        <v>205</v>
      </c>
      <c r="EM5" s="82" t="s">
        <v>206</v>
      </c>
      <c r="EP5" s="82" t="s">
        <v>205</v>
      </c>
      <c r="EZ5" s="82" t="s">
        <v>206</v>
      </c>
    </row>
    <row r="6" spans="1:158">
      <c r="C6" s="82" t="s">
        <v>207</v>
      </c>
      <c r="D6" s="82" t="s">
        <v>35</v>
      </c>
      <c r="E6" s="82" t="s">
        <v>208</v>
      </c>
      <c r="F6" s="82" t="s">
        <v>34</v>
      </c>
      <c r="G6" s="82" t="s">
        <v>209</v>
      </c>
      <c r="H6" s="82" t="s">
        <v>210</v>
      </c>
      <c r="I6" s="82" t="s">
        <v>211</v>
      </c>
      <c r="J6" s="82" t="s">
        <v>212</v>
      </c>
      <c r="K6" s="82" t="s">
        <v>213</v>
      </c>
      <c r="L6" s="82" t="s">
        <v>73</v>
      </c>
      <c r="M6" s="82">
        <v>0</v>
      </c>
      <c r="N6" s="82">
        <v>1</v>
      </c>
      <c r="P6" s="82" t="s">
        <v>207</v>
      </c>
      <c r="Q6" s="82" t="s">
        <v>35</v>
      </c>
      <c r="R6" s="82" t="s">
        <v>208</v>
      </c>
      <c r="S6" s="82" t="s">
        <v>34</v>
      </c>
      <c r="T6" s="82" t="s">
        <v>209</v>
      </c>
      <c r="U6" s="82" t="s">
        <v>210</v>
      </c>
      <c r="V6" s="82" t="s">
        <v>211</v>
      </c>
      <c r="W6" s="82" t="s">
        <v>212</v>
      </c>
      <c r="X6" s="82" t="s">
        <v>213</v>
      </c>
      <c r="Y6" s="82" t="s">
        <v>73</v>
      </c>
      <c r="Z6" s="82">
        <v>0</v>
      </c>
      <c r="AA6" s="82">
        <v>1</v>
      </c>
      <c r="AC6" s="82" t="s">
        <v>207</v>
      </c>
      <c r="AD6" s="82" t="s">
        <v>35</v>
      </c>
      <c r="AE6" s="82" t="s">
        <v>208</v>
      </c>
      <c r="AF6" s="82" t="s">
        <v>34</v>
      </c>
      <c r="AG6" s="82" t="s">
        <v>209</v>
      </c>
      <c r="AH6" s="82" t="s">
        <v>210</v>
      </c>
      <c r="AI6" s="82" t="s">
        <v>211</v>
      </c>
      <c r="AJ6" s="82" t="s">
        <v>212</v>
      </c>
      <c r="AK6" s="82" t="s">
        <v>213</v>
      </c>
      <c r="AL6" s="82" t="s">
        <v>73</v>
      </c>
      <c r="AM6" s="82">
        <v>0</v>
      </c>
      <c r="AN6" s="82">
        <v>1</v>
      </c>
      <c r="AP6" s="82" t="s">
        <v>207</v>
      </c>
      <c r="AQ6" s="82" t="s">
        <v>35</v>
      </c>
      <c r="AR6" s="82" t="s">
        <v>208</v>
      </c>
      <c r="AS6" s="82" t="s">
        <v>34</v>
      </c>
      <c r="AT6" s="82" t="s">
        <v>209</v>
      </c>
      <c r="AU6" s="82" t="s">
        <v>210</v>
      </c>
      <c r="AV6" s="82" t="s">
        <v>211</v>
      </c>
      <c r="AW6" s="82" t="s">
        <v>212</v>
      </c>
      <c r="AX6" s="82" t="s">
        <v>213</v>
      </c>
      <c r="AY6" s="82" t="s">
        <v>73</v>
      </c>
      <c r="AZ6" s="82">
        <v>0</v>
      </c>
      <c r="BA6" s="82">
        <v>1</v>
      </c>
      <c r="BC6" s="82" t="s">
        <v>207</v>
      </c>
      <c r="BD6" s="82" t="s">
        <v>35</v>
      </c>
      <c r="BE6" s="82" t="s">
        <v>208</v>
      </c>
      <c r="BF6" s="82" t="s">
        <v>34</v>
      </c>
      <c r="BG6" s="82" t="s">
        <v>209</v>
      </c>
      <c r="BH6" s="82" t="s">
        <v>210</v>
      </c>
      <c r="BI6" s="82" t="s">
        <v>211</v>
      </c>
      <c r="BJ6" s="82" t="s">
        <v>212</v>
      </c>
      <c r="BK6" s="82" t="s">
        <v>213</v>
      </c>
      <c r="BL6" s="82" t="s">
        <v>73</v>
      </c>
      <c r="BM6" s="82">
        <v>0</v>
      </c>
      <c r="BN6" s="82">
        <v>1</v>
      </c>
      <c r="BP6" s="82" t="s">
        <v>207</v>
      </c>
      <c r="BQ6" s="82" t="s">
        <v>35</v>
      </c>
      <c r="BR6" s="82" t="s">
        <v>208</v>
      </c>
      <c r="BS6" s="82" t="s">
        <v>34</v>
      </c>
      <c r="BT6" s="82" t="s">
        <v>209</v>
      </c>
      <c r="BU6" s="82" t="s">
        <v>210</v>
      </c>
      <c r="BV6" s="82" t="s">
        <v>211</v>
      </c>
      <c r="BW6" s="82" t="s">
        <v>212</v>
      </c>
      <c r="BX6" s="82" t="s">
        <v>213</v>
      </c>
      <c r="BY6" s="82" t="s">
        <v>73</v>
      </c>
      <c r="BZ6" s="82">
        <v>0</v>
      </c>
      <c r="CA6" s="82">
        <v>1</v>
      </c>
      <c r="CC6" s="82" t="s">
        <v>207</v>
      </c>
      <c r="CD6" s="82" t="s">
        <v>35</v>
      </c>
      <c r="CE6" s="82" t="s">
        <v>208</v>
      </c>
      <c r="CF6" s="82" t="s">
        <v>34</v>
      </c>
      <c r="CG6" s="82" t="s">
        <v>209</v>
      </c>
      <c r="CH6" s="82" t="s">
        <v>210</v>
      </c>
      <c r="CI6" s="82" t="s">
        <v>211</v>
      </c>
      <c r="CJ6" s="82" t="s">
        <v>212</v>
      </c>
      <c r="CK6" s="82" t="s">
        <v>213</v>
      </c>
      <c r="CL6" s="82" t="s">
        <v>73</v>
      </c>
      <c r="CM6" s="82">
        <v>0</v>
      </c>
      <c r="CN6" s="82">
        <v>1</v>
      </c>
      <c r="CP6" s="82" t="s">
        <v>207</v>
      </c>
      <c r="CQ6" s="82" t="s">
        <v>35</v>
      </c>
      <c r="CR6" s="82" t="s">
        <v>208</v>
      </c>
      <c r="CS6" s="82" t="s">
        <v>34</v>
      </c>
      <c r="CT6" s="82" t="s">
        <v>209</v>
      </c>
      <c r="CU6" s="82" t="s">
        <v>210</v>
      </c>
      <c r="CV6" s="82" t="s">
        <v>211</v>
      </c>
      <c r="CW6" s="82" t="s">
        <v>212</v>
      </c>
      <c r="CX6" s="82" t="s">
        <v>213</v>
      </c>
      <c r="CY6" s="82" t="s">
        <v>73</v>
      </c>
      <c r="CZ6" s="82">
        <v>0</v>
      </c>
      <c r="DA6" s="82">
        <v>1</v>
      </c>
      <c r="DC6" s="82" t="s">
        <v>207</v>
      </c>
      <c r="DD6" s="82" t="s">
        <v>35</v>
      </c>
      <c r="DE6" s="82" t="s">
        <v>208</v>
      </c>
      <c r="DF6" s="82" t="s">
        <v>34</v>
      </c>
      <c r="DG6" s="82" t="s">
        <v>209</v>
      </c>
      <c r="DH6" s="82" t="s">
        <v>210</v>
      </c>
      <c r="DI6" s="82" t="s">
        <v>211</v>
      </c>
      <c r="DJ6" s="82" t="s">
        <v>212</v>
      </c>
      <c r="DK6" s="82" t="s">
        <v>213</v>
      </c>
      <c r="DL6" s="82" t="s">
        <v>73</v>
      </c>
      <c r="DM6" s="82">
        <v>0</v>
      </c>
      <c r="DN6" s="82">
        <v>1</v>
      </c>
      <c r="DP6" s="82" t="s">
        <v>214</v>
      </c>
      <c r="DQ6" s="82" t="s">
        <v>215</v>
      </c>
      <c r="DR6" s="82" t="s">
        <v>210</v>
      </c>
      <c r="DS6" s="82" t="s">
        <v>209</v>
      </c>
      <c r="DV6" s="82" t="s">
        <v>216</v>
      </c>
      <c r="DW6" s="82" t="s">
        <v>213</v>
      </c>
      <c r="DX6" s="82" t="s">
        <v>207</v>
      </c>
      <c r="DY6" s="82" t="s">
        <v>73</v>
      </c>
      <c r="DZ6" s="82">
        <v>0</v>
      </c>
      <c r="EC6" s="82" t="s">
        <v>214</v>
      </c>
      <c r="ED6" s="82" t="s">
        <v>215</v>
      </c>
      <c r="EE6" s="82" t="s">
        <v>210</v>
      </c>
      <c r="EF6" s="82" t="s">
        <v>209</v>
      </c>
      <c r="EI6" s="82" t="s">
        <v>216</v>
      </c>
      <c r="EJ6" s="82" t="s">
        <v>213</v>
      </c>
      <c r="EK6" s="82" t="s">
        <v>207</v>
      </c>
      <c r="EL6" s="82" t="s">
        <v>73</v>
      </c>
      <c r="EM6" s="82">
        <v>0</v>
      </c>
      <c r="EP6" s="82" t="s">
        <v>214</v>
      </c>
      <c r="EQ6" s="82" t="s">
        <v>215</v>
      </c>
      <c r="ER6" s="82" t="s">
        <v>210</v>
      </c>
      <c r="ES6" s="82" t="s">
        <v>209</v>
      </c>
      <c r="EV6" s="82" t="s">
        <v>216</v>
      </c>
      <c r="EW6" s="82" t="s">
        <v>213</v>
      </c>
      <c r="EX6" s="82" t="s">
        <v>207</v>
      </c>
      <c r="EY6" s="82" t="s">
        <v>73</v>
      </c>
      <c r="EZ6" s="82">
        <v>0</v>
      </c>
    </row>
    <row r="7" spans="1:158">
      <c r="C7" s="82" t="s">
        <v>217</v>
      </c>
      <c r="D7" s="82" t="s">
        <v>217</v>
      </c>
      <c r="E7" s="82" t="s">
        <v>217</v>
      </c>
      <c r="F7" s="82" t="s">
        <v>217</v>
      </c>
      <c r="G7" s="82" t="s">
        <v>217</v>
      </c>
      <c r="H7" s="82" t="s">
        <v>217</v>
      </c>
      <c r="I7" s="82" t="s">
        <v>217</v>
      </c>
      <c r="J7" s="82" t="s">
        <v>217</v>
      </c>
      <c r="K7" s="82" t="s">
        <v>217</v>
      </c>
      <c r="L7" s="82" t="s">
        <v>217</v>
      </c>
      <c r="M7" s="82" t="s">
        <v>217</v>
      </c>
      <c r="N7" s="82" t="s">
        <v>217</v>
      </c>
      <c r="P7" s="82" t="s">
        <v>217</v>
      </c>
      <c r="Q7" s="82" t="s">
        <v>217</v>
      </c>
      <c r="R7" s="82" t="s">
        <v>217</v>
      </c>
      <c r="S7" s="82" t="s">
        <v>217</v>
      </c>
      <c r="T7" s="82" t="s">
        <v>217</v>
      </c>
      <c r="U7" s="82" t="s">
        <v>217</v>
      </c>
      <c r="V7" s="82" t="s">
        <v>217</v>
      </c>
      <c r="W7" s="82" t="s">
        <v>217</v>
      </c>
      <c r="X7" s="82" t="s">
        <v>217</v>
      </c>
      <c r="Y7" s="82" t="s">
        <v>217</v>
      </c>
      <c r="Z7" s="82" t="s">
        <v>217</v>
      </c>
      <c r="AA7" s="82" t="s">
        <v>217</v>
      </c>
      <c r="AC7" s="82" t="s">
        <v>217</v>
      </c>
      <c r="AD7" s="82" t="s">
        <v>217</v>
      </c>
      <c r="AE7" s="82" t="s">
        <v>217</v>
      </c>
      <c r="AF7" s="82" t="s">
        <v>217</v>
      </c>
      <c r="AG7" s="82" t="s">
        <v>217</v>
      </c>
      <c r="AH7" s="82" t="s">
        <v>217</v>
      </c>
      <c r="AI7" s="82" t="s">
        <v>217</v>
      </c>
      <c r="AJ7" s="82" t="s">
        <v>217</v>
      </c>
      <c r="AK7" s="82" t="s">
        <v>217</v>
      </c>
      <c r="AL7" s="82" t="s">
        <v>217</v>
      </c>
      <c r="AM7" s="82" t="s">
        <v>217</v>
      </c>
      <c r="AN7" s="82" t="s">
        <v>217</v>
      </c>
      <c r="AP7" s="82" t="s">
        <v>217</v>
      </c>
      <c r="AQ7" s="82" t="s">
        <v>217</v>
      </c>
      <c r="AR7" s="82" t="s">
        <v>217</v>
      </c>
      <c r="AS7" s="82" t="s">
        <v>217</v>
      </c>
      <c r="AT7" s="82" t="s">
        <v>217</v>
      </c>
      <c r="AU7" s="82" t="s">
        <v>217</v>
      </c>
      <c r="AV7" s="82" t="s">
        <v>217</v>
      </c>
      <c r="AW7" s="82" t="s">
        <v>217</v>
      </c>
      <c r="AX7" s="82" t="s">
        <v>217</v>
      </c>
      <c r="AY7" s="82" t="s">
        <v>217</v>
      </c>
      <c r="AZ7" s="82" t="s">
        <v>217</v>
      </c>
      <c r="BA7" s="82" t="s">
        <v>217</v>
      </c>
      <c r="BC7" s="82" t="s">
        <v>217</v>
      </c>
      <c r="BD7" s="82" t="s">
        <v>217</v>
      </c>
      <c r="BE7" s="82" t="s">
        <v>217</v>
      </c>
      <c r="BF7" s="82" t="s">
        <v>217</v>
      </c>
      <c r="BG7" s="82" t="s">
        <v>217</v>
      </c>
      <c r="BH7" s="82" t="s">
        <v>217</v>
      </c>
      <c r="BI7" s="82" t="s">
        <v>217</v>
      </c>
      <c r="BJ7" s="82" t="s">
        <v>217</v>
      </c>
      <c r="BK7" s="82" t="s">
        <v>217</v>
      </c>
      <c r="BL7" s="82" t="s">
        <v>217</v>
      </c>
      <c r="BM7" s="82" t="s">
        <v>217</v>
      </c>
      <c r="BN7" s="82" t="s">
        <v>217</v>
      </c>
      <c r="BP7" s="82" t="s">
        <v>217</v>
      </c>
      <c r="BQ7" s="82" t="s">
        <v>217</v>
      </c>
      <c r="BR7" s="82" t="s">
        <v>217</v>
      </c>
      <c r="BS7" s="82" t="s">
        <v>217</v>
      </c>
      <c r="BT7" s="82" t="s">
        <v>217</v>
      </c>
      <c r="BU7" s="82" t="s">
        <v>217</v>
      </c>
      <c r="BV7" s="82" t="s">
        <v>217</v>
      </c>
      <c r="BW7" s="82" t="s">
        <v>217</v>
      </c>
      <c r="BX7" s="82" t="s">
        <v>217</v>
      </c>
      <c r="BY7" s="82" t="s">
        <v>217</v>
      </c>
      <c r="BZ7" s="82" t="s">
        <v>217</v>
      </c>
      <c r="CA7" s="82" t="s">
        <v>217</v>
      </c>
      <c r="CC7" s="82" t="s">
        <v>217</v>
      </c>
      <c r="CD7" s="82" t="s">
        <v>217</v>
      </c>
      <c r="CE7" s="82" t="s">
        <v>217</v>
      </c>
      <c r="CF7" s="82" t="s">
        <v>217</v>
      </c>
      <c r="CG7" s="82" t="s">
        <v>217</v>
      </c>
      <c r="CH7" s="82" t="s">
        <v>217</v>
      </c>
      <c r="CI7" s="82" t="s">
        <v>217</v>
      </c>
      <c r="CJ7" s="82" t="s">
        <v>217</v>
      </c>
      <c r="CK7" s="82" t="s">
        <v>217</v>
      </c>
      <c r="CL7" s="82" t="s">
        <v>217</v>
      </c>
      <c r="CM7" s="82" t="s">
        <v>217</v>
      </c>
      <c r="CN7" s="82" t="s">
        <v>217</v>
      </c>
      <c r="CP7" s="82" t="s">
        <v>217</v>
      </c>
      <c r="CQ7" s="82" t="s">
        <v>217</v>
      </c>
      <c r="CR7" s="82" t="s">
        <v>217</v>
      </c>
      <c r="CS7" s="82" t="s">
        <v>217</v>
      </c>
      <c r="CT7" s="82" t="s">
        <v>217</v>
      </c>
      <c r="CU7" s="82" t="s">
        <v>217</v>
      </c>
      <c r="CV7" s="82" t="s">
        <v>217</v>
      </c>
      <c r="CW7" s="82" t="s">
        <v>217</v>
      </c>
      <c r="CX7" s="82" t="s">
        <v>217</v>
      </c>
      <c r="CY7" s="82" t="s">
        <v>217</v>
      </c>
      <c r="CZ7" s="82" t="s">
        <v>217</v>
      </c>
      <c r="DA7" s="82" t="s">
        <v>217</v>
      </c>
      <c r="DC7" s="82" t="s">
        <v>217</v>
      </c>
      <c r="DD7" s="82" t="s">
        <v>217</v>
      </c>
      <c r="DE7" s="82" t="s">
        <v>217</v>
      </c>
      <c r="DF7" s="82" t="s">
        <v>217</v>
      </c>
      <c r="DG7" s="82" t="s">
        <v>217</v>
      </c>
      <c r="DH7" s="82" t="s">
        <v>217</v>
      </c>
      <c r="DI7" s="82" t="s">
        <v>217</v>
      </c>
      <c r="DJ7" s="82" t="s">
        <v>217</v>
      </c>
      <c r="DK7" s="82" t="s">
        <v>217</v>
      </c>
      <c r="DL7" s="82" t="s">
        <v>217</v>
      </c>
      <c r="DM7" s="82" t="s">
        <v>217</v>
      </c>
      <c r="DN7" s="82" t="s">
        <v>217</v>
      </c>
      <c r="DP7" s="82" t="s">
        <v>217</v>
      </c>
      <c r="DQ7" s="82" t="s">
        <v>217</v>
      </c>
      <c r="DR7" s="82" t="s">
        <v>217</v>
      </c>
      <c r="DS7" s="82" t="s">
        <v>217</v>
      </c>
      <c r="DV7" s="82" t="s">
        <v>217</v>
      </c>
      <c r="DW7" s="82" t="s">
        <v>217</v>
      </c>
      <c r="DX7" s="82" t="s">
        <v>217</v>
      </c>
      <c r="DY7" s="82" t="s">
        <v>217</v>
      </c>
      <c r="DZ7" s="82" t="s">
        <v>217</v>
      </c>
      <c r="EC7" s="82" t="s">
        <v>217</v>
      </c>
      <c r="ED7" s="82" t="s">
        <v>217</v>
      </c>
      <c r="EE7" s="82" t="s">
        <v>217</v>
      </c>
      <c r="EF7" s="82" t="s">
        <v>217</v>
      </c>
      <c r="EI7" s="82" t="s">
        <v>217</v>
      </c>
      <c r="EJ7" s="82" t="s">
        <v>217</v>
      </c>
      <c r="EK7" s="82" t="s">
        <v>217</v>
      </c>
      <c r="EL7" s="82" t="s">
        <v>217</v>
      </c>
      <c r="EM7" s="82" t="s">
        <v>217</v>
      </c>
      <c r="EP7" s="82" t="s">
        <v>217</v>
      </c>
      <c r="EQ7" s="82" t="s">
        <v>217</v>
      </c>
      <c r="ER7" s="82" t="s">
        <v>217</v>
      </c>
      <c r="ES7" s="82" t="s">
        <v>217</v>
      </c>
      <c r="EV7" s="82" t="s">
        <v>217</v>
      </c>
      <c r="EW7" s="82" t="s">
        <v>217</v>
      </c>
      <c r="EX7" s="82" t="s">
        <v>217</v>
      </c>
      <c r="EY7" s="82" t="s">
        <v>217</v>
      </c>
      <c r="EZ7" s="82" t="s">
        <v>217</v>
      </c>
    </row>
    <row r="8" spans="1:158">
      <c r="A8" s="82" t="s">
        <v>218</v>
      </c>
      <c r="B8" s="82" t="s">
        <v>6</v>
      </c>
      <c r="C8" s="82">
        <v>9</v>
      </c>
      <c r="D8" s="82">
        <v>26</v>
      </c>
      <c r="E8" s="82">
        <v>22</v>
      </c>
      <c r="F8" s="82">
        <v>11</v>
      </c>
      <c r="G8" s="82">
        <v>30</v>
      </c>
      <c r="H8" s="82">
        <v>0</v>
      </c>
      <c r="I8" s="82">
        <v>0</v>
      </c>
      <c r="J8" s="82">
        <v>0</v>
      </c>
      <c r="K8" s="82">
        <v>2</v>
      </c>
      <c r="L8" s="82">
        <v>268993</v>
      </c>
      <c r="N8" s="82">
        <v>89</v>
      </c>
      <c r="P8" s="82">
        <v>15</v>
      </c>
      <c r="Q8" s="82">
        <v>22</v>
      </c>
      <c r="R8" s="82">
        <v>24</v>
      </c>
      <c r="S8" s="82">
        <v>14</v>
      </c>
      <c r="T8" s="82">
        <v>21</v>
      </c>
      <c r="U8" s="82">
        <v>0</v>
      </c>
      <c r="V8" s="82">
        <v>0</v>
      </c>
      <c r="W8" s="82">
        <v>0</v>
      </c>
      <c r="X8" s="82">
        <v>4</v>
      </c>
      <c r="Y8" s="82">
        <v>283332</v>
      </c>
      <c r="AA8" s="82">
        <v>81</v>
      </c>
      <c r="AC8" s="82">
        <v>12</v>
      </c>
      <c r="AD8" s="82">
        <v>24</v>
      </c>
      <c r="AE8" s="82">
        <v>23</v>
      </c>
      <c r="AF8" s="82">
        <v>12</v>
      </c>
      <c r="AG8" s="82">
        <v>26</v>
      </c>
      <c r="AH8" s="82">
        <v>0</v>
      </c>
      <c r="AI8" s="82">
        <v>0</v>
      </c>
      <c r="AJ8" s="82">
        <v>0</v>
      </c>
      <c r="AK8" s="82">
        <v>3</v>
      </c>
      <c r="AL8" s="82">
        <v>552325</v>
      </c>
      <c r="AN8" s="82">
        <v>85</v>
      </c>
      <c r="AP8" s="82">
        <v>11</v>
      </c>
      <c r="AQ8" s="82">
        <v>24</v>
      </c>
      <c r="AR8" s="82">
        <v>29</v>
      </c>
      <c r="AS8" s="82">
        <v>18</v>
      </c>
      <c r="AT8" s="82">
        <v>16</v>
      </c>
      <c r="AU8" s="82">
        <v>0</v>
      </c>
      <c r="AV8" s="82">
        <v>0</v>
      </c>
      <c r="AW8" s="82">
        <v>0</v>
      </c>
      <c r="AX8" s="82">
        <v>2</v>
      </c>
      <c r="AY8" s="82">
        <v>268992</v>
      </c>
      <c r="BA8" s="82">
        <v>87</v>
      </c>
      <c r="BC8" s="82">
        <v>19</v>
      </c>
      <c r="BD8" s="82">
        <v>16</v>
      </c>
      <c r="BE8" s="82">
        <v>27</v>
      </c>
      <c r="BF8" s="82">
        <v>23</v>
      </c>
      <c r="BG8" s="82">
        <v>8</v>
      </c>
      <c r="BH8" s="82">
        <v>0</v>
      </c>
      <c r="BI8" s="82">
        <v>0</v>
      </c>
      <c r="BJ8" s="82">
        <v>0</v>
      </c>
      <c r="BK8" s="82">
        <v>5</v>
      </c>
      <c r="BL8" s="82">
        <v>283335</v>
      </c>
      <c r="BN8" s="82">
        <v>75</v>
      </c>
      <c r="BP8" s="82">
        <v>15</v>
      </c>
      <c r="BQ8" s="82">
        <v>20</v>
      </c>
      <c r="BR8" s="82">
        <v>28</v>
      </c>
      <c r="BS8" s="82">
        <v>21</v>
      </c>
      <c r="BT8" s="82">
        <v>12</v>
      </c>
      <c r="BU8" s="82">
        <v>0</v>
      </c>
      <c r="BV8" s="82">
        <v>0</v>
      </c>
      <c r="BW8" s="82">
        <v>0</v>
      </c>
      <c r="BX8" s="82">
        <v>4</v>
      </c>
      <c r="BY8" s="82">
        <v>552327</v>
      </c>
      <c r="CA8" s="82">
        <v>81</v>
      </c>
      <c r="CC8" s="82">
        <v>8</v>
      </c>
      <c r="CD8" s="82">
        <v>29</v>
      </c>
      <c r="CE8" s="82">
        <v>28</v>
      </c>
      <c r="CF8" s="82">
        <v>16</v>
      </c>
      <c r="CG8" s="82">
        <v>18</v>
      </c>
      <c r="CH8" s="82">
        <v>0</v>
      </c>
      <c r="CI8" s="82">
        <v>0</v>
      </c>
      <c r="CJ8" s="82">
        <v>0</v>
      </c>
      <c r="CK8" s="82">
        <v>1</v>
      </c>
      <c r="CL8" s="82">
        <v>268995</v>
      </c>
      <c r="CN8" s="82">
        <v>91</v>
      </c>
      <c r="CP8" s="82">
        <v>10</v>
      </c>
      <c r="CQ8" s="82">
        <v>24</v>
      </c>
      <c r="CR8" s="82">
        <v>25</v>
      </c>
      <c r="CS8" s="82">
        <v>16</v>
      </c>
      <c r="CT8" s="82">
        <v>23</v>
      </c>
      <c r="CU8" s="82">
        <v>0</v>
      </c>
      <c r="CV8" s="82">
        <v>0</v>
      </c>
      <c r="CW8" s="82">
        <v>0</v>
      </c>
      <c r="CX8" s="82">
        <v>2</v>
      </c>
      <c r="CY8" s="82">
        <v>283342</v>
      </c>
      <c r="DA8" s="82">
        <v>88</v>
      </c>
      <c r="DC8" s="82">
        <v>9</v>
      </c>
      <c r="DD8" s="82">
        <v>26</v>
      </c>
      <c r="DE8" s="82">
        <v>26</v>
      </c>
      <c r="DF8" s="82">
        <v>16</v>
      </c>
      <c r="DG8" s="82">
        <v>20</v>
      </c>
      <c r="DH8" s="82">
        <v>0</v>
      </c>
      <c r="DI8" s="82">
        <v>0</v>
      </c>
      <c r="DJ8" s="82">
        <v>0</v>
      </c>
      <c r="DK8" s="82">
        <v>2</v>
      </c>
      <c r="DL8" s="82">
        <v>552337</v>
      </c>
      <c r="DN8" s="82">
        <v>89</v>
      </c>
      <c r="DP8" s="82">
        <v>70</v>
      </c>
      <c r="DQ8" s="82">
        <v>90</v>
      </c>
      <c r="DR8" s="82" t="s">
        <v>219</v>
      </c>
      <c r="DS8" s="82">
        <v>20</v>
      </c>
      <c r="DV8" s="82">
        <v>0</v>
      </c>
      <c r="DW8" s="82">
        <v>1</v>
      </c>
      <c r="DX8" s="82">
        <v>8</v>
      </c>
      <c r="DY8" s="82">
        <v>268996</v>
      </c>
      <c r="EA8" s="82">
        <v>90</v>
      </c>
      <c r="EC8" s="82">
        <v>65</v>
      </c>
      <c r="ED8" s="82">
        <v>87</v>
      </c>
      <c r="EE8" s="82" t="s">
        <v>219</v>
      </c>
      <c r="EF8" s="82">
        <v>22</v>
      </c>
      <c r="EI8" s="82">
        <v>0</v>
      </c>
      <c r="EJ8" s="82">
        <v>2</v>
      </c>
      <c r="EK8" s="82">
        <v>11</v>
      </c>
      <c r="EL8" s="82">
        <v>283342</v>
      </c>
      <c r="EN8" s="82">
        <v>87</v>
      </c>
      <c r="EP8" s="82">
        <v>68</v>
      </c>
      <c r="EQ8" s="82">
        <v>89</v>
      </c>
      <c r="ER8" s="82">
        <v>0</v>
      </c>
      <c r="ES8" s="82">
        <v>21</v>
      </c>
      <c r="EV8" s="82">
        <v>0</v>
      </c>
      <c r="EW8" s="82">
        <v>2</v>
      </c>
      <c r="EX8" s="82">
        <v>9</v>
      </c>
      <c r="EY8" s="82">
        <v>552338</v>
      </c>
      <c r="FA8" s="82">
        <v>89</v>
      </c>
    </row>
    <row r="9" spans="1:158">
      <c r="B9" s="82" t="s">
        <v>10</v>
      </c>
      <c r="C9" s="82">
        <v>9</v>
      </c>
      <c r="D9" s="82">
        <v>26</v>
      </c>
      <c r="E9" s="82">
        <v>21</v>
      </c>
      <c r="F9" s="82">
        <v>10</v>
      </c>
      <c r="G9" s="82">
        <v>31</v>
      </c>
      <c r="H9" s="82">
        <v>0</v>
      </c>
      <c r="I9" s="82">
        <v>0</v>
      </c>
      <c r="J9" s="82">
        <v>0</v>
      </c>
      <c r="K9" s="82">
        <v>2</v>
      </c>
      <c r="L9" s="82">
        <v>208160</v>
      </c>
      <c r="N9" s="82">
        <v>89</v>
      </c>
      <c r="P9" s="82">
        <v>15</v>
      </c>
      <c r="Q9" s="82">
        <v>22</v>
      </c>
      <c r="R9" s="82">
        <v>23</v>
      </c>
      <c r="S9" s="82">
        <v>13</v>
      </c>
      <c r="T9" s="82">
        <v>23</v>
      </c>
      <c r="U9" s="82">
        <v>0</v>
      </c>
      <c r="V9" s="82">
        <v>0</v>
      </c>
      <c r="W9" s="82">
        <v>0</v>
      </c>
      <c r="X9" s="82">
        <v>3</v>
      </c>
      <c r="Y9" s="82">
        <v>219324</v>
      </c>
      <c r="AA9" s="82">
        <v>81</v>
      </c>
      <c r="AC9" s="82">
        <v>12</v>
      </c>
      <c r="AD9" s="82">
        <v>24</v>
      </c>
      <c r="AE9" s="82">
        <v>22</v>
      </c>
      <c r="AF9" s="82">
        <v>12</v>
      </c>
      <c r="AG9" s="82">
        <v>27</v>
      </c>
      <c r="AH9" s="82">
        <v>0</v>
      </c>
      <c r="AI9" s="82">
        <v>0</v>
      </c>
      <c r="AJ9" s="82">
        <v>0</v>
      </c>
      <c r="AK9" s="82">
        <v>3</v>
      </c>
      <c r="AL9" s="82">
        <v>427484</v>
      </c>
      <c r="AN9" s="82">
        <v>85</v>
      </c>
      <c r="AP9" s="82">
        <v>11</v>
      </c>
      <c r="AQ9" s="82">
        <v>24</v>
      </c>
      <c r="AR9" s="82">
        <v>28</v>
      </c>
      <c r="AS9" s="82">
        <v>18</v>
      </c>
      <c r="AT9" s="82">
        <v>17</v>
      </c>
      <c r="AU9" s="82">
        <v>0</v>
      </c>
      <c r="AV9" s="82">
        <v>0</v>
      </c>
      <c r="AW9" s="82">
        <v>0</v>
      </c>
      <c r="AX9" s="82">
        <v>2</v>
      </c>
      <c r="AY9" s="82">
        <v>208161</v>
      </c>
      <c r="BA9" s="82">
        <v>87</v>
      </c>
      <c r="BC9" s="82">
        <v>19</v>
      </c>
      <c r="BD9" s="82">
        <v>16</v>
      </c>
      <c r="BE9" s="82">
        <v>27</v>
      </c>
      <c r="BF9" s="82">
        <v>23</v>
      </c>
      <c r="BG9" s="82">
        <v>9</v>
      </c>
      <c r="BH9" s="82">
        <v>0</v>
      </c>
      <c r="BI9" s="82">
        <v>0</v>
      </c>
      <c r="BJ9" s="82">
        <v>0</v>
      </c>
      <c r="BK9" s="82">
        <v>5</v>
      </c>
      <c r="BL9" s="82">
        <v>219328</v>
      </c>
      <c r="BN9" s="82">
        <v>76</v>
      </c>
      <c r="BP9" s="82">
        <v>15</v>
      </c>
      <c r="BQ9" s="82">
        <v>20</v>
      </c>
      <c r="BR9" s="82">
        <v>28</v>
      </c>
      <c r="BS9" s="82">
        <v>21</v>
      </c>
      <c r="BT9" s="82">
        <v>13</v>
      </c>
      <c r="BU9" s="82">
        <v>0</v>
      </c>
      <c r="BV9" s="82">
        <v>0</v>
      </c>
      <c r="BW9" s="82">
        <v>0</v>
      </c>
      <c r="BX9" s="82">
        <v>4</v>
      </c>
      <c r="BY9" s="82">
        <v>427489</v>
      </c>
      <c r="CA9" s="82">
        <v>81</v>
      </c>
      <c r="CC9" s="82">
        <v>7</v>
      </c>
      <c r="CD9" s="82">
        <v>30</v>
      </c>
      <c r="CE9" s="82">
        <v>28</v>
      </c>
      <c r="CF9" s="82">
        <v>15</v>
      </c>
      <c r="CG9" s="82">
        <v>19</v>
      </c>
      <c r="CH9" s="82">
        <v>0</v>
      </c>
      <c r="CI9" s="82">
        <v>0</v>
      </c>
      <c r="CJ9" s="82">
        <v>0</v>
      </c>
      <c r="CK9" s="82">
        <v>1</v>
      </c>
      <c r="CL9" s="82">
        <v>208164</v>
      </c>
      <c r="CN9" s="82">
        <v>91</v>
      </c>
      <c r="CP9" s="82">
        <v>9</v>
      </c>
      <c r="CQ9" s="82">
        <v>25</v>
      </c>
      <c r="CR9" s="82">
        <v>25</v>
      </c>
      <c r="CS9" s="82">
        <v>15</v>
      </c>
      <c r="CT9" s="82">
        <v>24</v>
      </c>
      <c r="CU9" s="82">
        <v>0</v>
      </c>
      <c r="CV9" s="82">
        <v>0</v>
      </c>
      <c r="CW9" s="82">
        <v>0</v>
      </c>
      <c r="CX9" s="82">
        <v>2</v>
      </c>
      <c r="CY9" s="82">
        <v>219328</v>
      </c>
      <c r="DA9" s="82">
        <v>89</v>
      </c>
      <c r="DC9" s="82">
        <v>8</v>
      </c>
      <c r="DD9" s="82">
        <v>27</v>
      </c>
      <c r="DE9" s="82">
        <v>26</v>
      </c>
      <c r="DF9" s="82">
        <v>15</v>
      </c>
      <c r="DG9" s="82">
        <v>21</v>
      </c>
      <c r="DH9" s="82">
        <v>0</v>
      </c>
      <c r="DI9" s="82">
        <v>0</v>
      </c>
      <c r="DJ9" s="82">
        <v>0</v>
      </c>
      <c r="DK9" s="82">
        <v>2</v>
      </c>
      <c r="DL9" s="82">
        <v>427492</v>
      </c>
      <c r="DN9" s="82">
        <v>90</v>
      </c>
      <c r="DP9" s="82">
        <v>70</v>
      </c>
      <c r="DQ9" s="82">
        <v>91</v>
      </c>
      <c r="DR9" s="82">
        <v>0</v>
      </c>
      <c r="DS9" s="82">
        <v>21</v>
      </c>
      <c r="DV9" s="82">
        <v>0</v>
      </c>
      <c r="DW9" s="82">
        <v>1</v>
      </c>
      <c r="DX9" s="82">
        <v>7</v>
      </c>
      <c r="DY9" s="82">
        <v>208163</v>
      </c>
      <c r="EA9" s="82">
        <v>91</v>
      </c>
      <c r="EC9" s="82">
        <v>65</v>
      </c>
      <c r="ED9" s="82">
        <v>89</v>
      </c>
      <c r="EE9" s="82" t="s">
        <v>219</v>
      </c>
      <c r="EF9" s="82">
        <v>24</v>
      </c>
      <c r="EI9" s="82">
        <v>0</v>
      </c>
      <c r="EJ9" s="82">
        <v>2</v>
      </c>
      <c r="EK9" s="82">
        <v>10</v>
      </c>
      <c r="EL9" s="82">
        <v>219331</v>
      </c>
      <c r="EN9" s="82">
        <v>89</v>
      </c>
      <c r="EP9" s="82">
        <v>67</v>
      </c>
      <c r="EQ9" s="82">
        <v>90</v>
      </c>
      <c r="ER9" s="82" t="s">
        <v>219</v>
      </c>
      <c r="ES9" s="82">
        <v>23</v>
      </c>
      <c r="EV9" s="82">
        <v>0</v>
      </c>
      <c r="EW9" s="82">
        <v>1</v>
      </c>
      <c r="EX9" s="82">
        <v>9</v>
      </c>
      <c r="EY9" s="82">
        <v>427494</v>
      </c>
      <c r="FA9" s="82">
        <v>90</v>
      </c>
    </row>
    <row r="10" spans="1:158">
      <c r="B10" s="82" t="s">
        <v>11</v>
      </c>
      <c r="C10" s="82">
        <v>9</v>
      </c>
      <c r="D10" s="82">
        <v>26</v>
      </c>
      <c r="E10" s="82">
        <v>22</v>
      </c>
      <c r="F10" s="82">
        <v>10</v>
      </c>
      <c r="G10" s="82">
        <v>31</v>
      </c>
      <c r="H10" s="82">
        <v>0</v>
      </c>
      <c r="I10" s="82">
        <v>0</v>
      </c>
      <c r="J10" s="82" t="s">
        <v>219</v>
      </c>
      <c r="K10" s="82">
        <v>1</v>
      </c>
      <c r="L10" s="82">
        <v>12363</v>
      </c>
      <c r="N10" s="82">
        <v>89</v>
      </c>
      <c r="P10" s="82">
        <v>15</v>
      </c>
      <c r="Q10" s="82">
        <v>23</v>
      </c>
      <c r="R10" s="82">
        <v>23</v>
      </c>
      <c r="S10" s="82">
        <v>13</v>
      </c>
      <c r="T10" s="82">
        <v>23</v>
      </c>
      <c r="U10" s="82">
        <v>0</v>
      </c>
      <c r="V10" s="82">
        <v>0</v>
      </c>
      <c r="W10" s="82">
        <v>0</v>
      </c>
      <c r="X10" s="82">
        <v>4</v>
      </c>
      <c r="Y10" s="82">
        <v>12860</v>
      </c>
      <c r="AA10" s="82">
        <v>81</v>
      </c>
      <c r="AC10" s="82">
        <v>12</v>
      </c>
      <c r="AD10" s="82">
        <v>24</v>
      </c>
      <c r="AE10" s="82">
        <v>22</v>
      </c>
      <c r="AF10" s="82">
        <v>12</v>
      </c>
      <c r="AG10" s="82">
        <v>27</v>
      </c>
      <c r="AH10" s="82">
        <v>0</v>
      </c>
      <c r="AI10" s="82">
        <v>0</v>
      </c>
      <c r="AJ10" s="82" t="s">
        <v>219</v>
      </c>
      <c r="AK10" s="82">
        <v>3</v>
      </c>
      <c r="AL10" s="82">
        <v>25223</v>
      </c>
      <c r="AN10" s="82">
        <v>85</v>
      </c>
      <c r="AP10" s="82">
        <v>11</v>
      </c>
      <c r="AQ10" s="82">
        <v>24</v>
      </c>
      <c r="AR10" s="82">
        <v>30</v>
      </c>
      <c r="AS10" s="82">
        <v>17</v>
      </c>
      <c r="AT10" s="82">
        <v>17</v>
      </c>
      <c r="AU10" s="82" t="s">
        <v>219</v>
      </c>
      <c r="AV10" s="82">
        <v>0</v>
      </c>
      <c r="AW10" s="82">
        <v>0</v>
      </c>
      <c r="AX10" s="82">
        <v>2</v>
      </c>
      <c r="AY10" s="82">
        <v>12363</v>
      </c>
      <c r="BA10" s="82">
        <v>87</v>
      </c>
      <c r="BC10" s="82">
        <v>19</v>
      </c>
      <c r="BD10" s="82">
        <v>17</v>
      </c>
      <c r="BE10" s="82">
        <v>27</v>
      </c>
      <c r="BF10" s="82">
        <v>22</v>
      </c>
      <c r="BG10" s="82">
        <v>10</v>
      </c>
      <c r="BH10" s="82">
        <v>0</v>
      </c>
      <c r="BI10" s="82">
        <v>0</v>
      </c>
      <c r="BJ10" s="82">
        <v>0</v>
      </c>
      <c r="BK10" s="82">
        <v>5</v>
      </c>
      <c r="BL10" s="82">
        <v>12860</v>
      </c>
      <c r="BN10" s="82">
        <v>76</v>
      </c>
      <c r="BP10" s="82">
        <v>15</v>
      </c>
      <c r="BQ10" s="82">
        <v>20</v>
      </c>
      <c r="BR10" s="82">
        <v>28</v>
      </c>
      <c r="BS10" s="82">
        <v>20</v>
      </c>
      <c r="BT10" s="82">
        <v>13</v>
      </c>
      <c r="BU10" s="82" t="s">
        <v>219</v>
      </c>
      <c r="BV10" s="82">
        <v>0</v>
      </c>
      <c r="BW10" s="82">
        <v>0</v>
      </c>
      <c r="BX10" s="82">
        <v>3</v>
      </c>
      <c r="BY10" s="82">
        <v>25223</v>
      </c>
      <c r="CA10" s="82">
        <v>81</v>
      </c>
      <c r="CC10" s="82">
        <v>8</v>
      </c>
      <c r="CD10" s="82">
        <v>29</v>
      </c>
      <c r="CE10" s="82">
        <v>29</v>
      </c>
      <c r="CF10" s="82">
        <v>16</v>
      </c>
      <c r="CG10" s="82">
        <v>17</v>
      </c>
      <c r="CH10" s="82" t="s">
        <v>219</v>
      </c>
      <c r="CI10" s="82">
        <v>0</v>
      </c>
      <c r="CJ10" s="82" t="s">
        <v>219</v>
      </c>
      <c r="CK10" s="82">
        <v>1</v>
      </c>
      <c r="CL10" s="82">
        <v>12363</v>
      </c>
      <c r="CN10" s="82">
        <v>91</v>
      </c>
      <c r="CP10" s="82">
        <v>10</v>
      </c>
      <c r="CQ10" s="82">
        <v>24</v>
      </c>
      <c r="CR10" s="82">
        <v>24</v>
      </c>
      <c r="CS10" s="82">
        <v>16</v>
      </c>
      <c r="CT10" s="82">
        <v>23</v>
      </c>
      <c r="CU10" s="82" t="s">
        <v>219</v>
      </c>
      <c r="CV10" s="82">
        <v>0</v>
      </c>
      <c r="CW10" s="82" t="s">
        <v>219</v>
      </c>
      <c r="CX10" s="82">
        <v>2</v>
      </c>
      <c r="CY10" s="82">
        <v>12861</v>
      </c>
      <c r="DA10" s="82">
        <v>88</v>
      </c>
      <c r="DC10" s="82">
        <v>9</v>
      </c>
      <c r="DD10" s="82">
        <v>27</v>
      </c>
      <c r="DE10" s="82">
        <v>27</v>
      </c>
      <c r="DF10" s="82">
        <v>16</v>
      </c>
      <c r="DG10" s="82">
        <v>20</v>
      </c>
      <c r="DH10" s="82">
        <v>0</v>
      </c>
      <c r="DI10" s="82">
        <v>0</v>
      </c>
      <c r="DJ10" s="82">
        <v>0</v>
      </c>
      <c r="DK10" s="82">
        <v>2</v>
      </c>
      <c r="DL10" s="82">
        <v>25224</v>
      </c>
      <c r="DN10" s="82">
        <v>89</v>
      </c>
      <c r="DP10" s="82">
        <v>71</v>
      </c>
      <c r="DQ10" s="82">
        <v>91</v>
      </c>
      <c r="DR10" s="82" t="s">
        <v>219</v>
      </c>
      <c r="DS10" s="82">
        <v>20</v>
      </c>
      <c r="DV10" s="82">
        <v>0</v>
      </c>
      <c r="DW10" s="82">
        <v>1</v>
      </c>
      <c r="DX10" s="82">
        <v>8</v>
      </c>
      <c r="DY10" s="82">
        <v>12363</v>
      </c>
      <c r="EA10" s="82">
        <v>91</v>
      </c>
      <c r="EC10" s="82">
        <v>64</v>
      </c>
      <c r="ED10" s="82">
        <v>87</v>
      </c>
      <c r="EE10" s="82" t="s">
        <v>219</v>
      </c>
      <c r="EF10" s="82">
        <v>22</v>
      </c>
      <c r="EI10" s="82">
        <v>0</v>
      </c>
      <c r="EJ10" s="82">
        <v>2</v>
      </c>
      <c r="EK10" s="82">
        <v>11</v>
      </c>
      <c r="EL10" s="82">
        <v>12861</v>
      </c>
      <c r="EN10" s="82">
        <v>87</v>
      </c>
      <c r="EP10" s="82">
        <v>68</v>
      </c>
      <c r="EQ10" s="82">
        <v>89</v>
      </c>
      <c r="ER10" s="82" t="s">
        <v>219</v>
      </c>
      <c r="ES10" s="82">
        <v>21</v>
      </c>
      <c r="EV10" s="82">
        <v>0</v>
      </c>
      <c r="EW10" s="82">
        <v>1</v>
      </c>
      <c r="EX10" s="82">
        <v>10</v>
      </c>
      <c r="EY10" s="82">
        <v>25224</v>
      </c>
      <c r="FA10" s="82">
        <v>89</v>
      </c>
    </row>
    <row r="11" spans="1:158">
      <c r="B11" s="82" t="s">
        <v>12</v>
      </c>
      <c r="C11" s="82">
        <v>10</v>
      </c>
      <c r="D11" s="82">
        <v>26</v>
      </c>
      <c r="E11" s="82">
        <v>25</v>
      </c>
      <c r="F11" s="82">
        <v>12</v>
      </c>
      <c r="G11" s="82">
        <v>24</v>
      </c>
      <c r="H11" s="82">
        <v>0</v>
      </c>
      <c r="I11" s="82">
        <v>0</v>
      </c>
      <c r="J11" s="82">
        <v>0</v>
      </c>
      <c r="K11" s="82">
        <v>2</v>
      </c>
      <c r="L11" s="82">
        <v>26572</v>
      </c>
      <c r="N11" s="82">
        <v>88</v>
      </c>
      <c r="P11" s="82">
        <v>15</v>
      </c>
      <c r="Q11" s="82">
        <v>22</v>
      </c>
      <c r="R11" s="82">
        <v>27</v>
      </c>
      <c r="S11" s="82">
        <v>15</v>
      </c>
      <c r="T11" s="82">
        <v>17</v>
      </c>
      <c r="U11" s="82">
        <v>0</v>
      </c>
      <c r="V11" s="82">
        <v>0</v>
      </c>
      <c r="W11" s="82">
        <v>0</v>
      </c>
      <c r="X11" s="82">
        <v>4</v>
      </c>
      <c r="Y11" s="82">
        <v>28356</v>
      </c>
      <c r="AA11" s="82">
        <v>81</v>
      </c>
      <c r="AC11" s="82">
        <v>12</v>
      </c>
      <c r="AD11" s="82">
        <v>24</v>
      </c>
      <c r="AE11" s="82">
        <v>26</v>
      </c>
      <c r="AF11" s="82">
        <v>13</v>
      </c>
      <c r="AG11" s="82">
        <v>21</v>
      </c>
      <c r="AH11" s="82">
        <v>0</v>
      </c>
      <c r="AI11" s="82">
        <v>0</v>
      </c>
      <c r="AJ11" s="82">
        <v>0</v>
      </c>
      <c r="AK11" s="82">
        <v>3</v>
      </c>
      <c r="AL11" s="82">
        <v>54928</v>
      </c>
      <c r="AN11" s="82">
        <v>85</v>
      </c>
      <c r="AP11" s="82">
        <v>11</v>
      </c>
      <c r="AQ11" s="82">
        <v>23</v>
      </c>
      <c r="AR11" s="82">
        <v>29</v>
      </c>
      <c r="AS11" s="82">
        <v>19</v>
      </c>
      <c r="AT11" s="82">
        <v>14</v>
      </c>
      <c r="AU11" s="82" t="s">
        <v>219</v>
      </c>
      <c r="AV11" s="82">
        <v>0</v>
      </c>
      <c r="AW11" s="82">
        <v>0</v>
      </c>
      <c r="AX11" s="82">
        <v>2</v>
      </c>
      <c r="AY11" s="82">
        <v>26571</v>
      </c>
      <c r="BA11" s="82">
        <v>86</v>
      </c>
      <c r="BC11" s="82">
        <v>19</v>
      </c>
      <c r="BD11" s="82">
        <v>17</v>
      </c>
      <c r="BE11" s="82">
        <v>28</v>
      </c>
      <c r="BF11" s="82">
        <v>24</v>
      </c>
      <c r="BG11" s="82">
        <v>8</v>
      </c>
      <c r="BH11" s="82" t="s">
        <v>219</v>
      </c>
      <c r="BI11" s="82">
        <v>0</v>
      </c>
      <c r="BJ11" s="82">
        <v>0</v>
      </c>
      <c r="BK11" s="82">
        <v>5</v>
      </c>
      <c r="BL11" s="82">
        <v>28356</v>
      </c>
      <c r="BN11" s="82">
        <v>76</v>
      </c>
      <c r="BP11" s="82">
        <v>15</v>
      </c>
      <c r="BQ11" s="82">
        <v>20</v>
      </c>
      <c r="BR11" s="82">
        <v>29</v>
      </c>
      <c r="BS11" s="82">
        <v>21</v>
      </c>
      <c r="BT11" s="82">
        <v>11</v>
      </c>
      <c r="BU11" s="82">
        <v>0</v>
      </c>
      <c r="BV11" s="82">
        <v>0</v>
      </c>
      <c r="BW11" s="82">
        <v>0</v>
      </c>
      <c r="BX11" s="82">
        <v>4</v>
      </c>
      <c r="BY11" s="82">
        <v>54927</v>
      </c>
      <c r="CA11" s="82">
        <v>81</v>
      </c>
      <c r="CC11" s="82">
        <v>9</v>
      </c>
      <c r="CD11" s="82">
        <v>27</v>
      </c>
      <c r="CE11" s="82">
        <v>29</v>
      </c>
      <c r="CF11" s="82">
        <v>18</v>
      </c>
      <c r="CG11" s="82">
        <v>16</v>
      </c>
      <c r="CH11" s="82" t="s">
        <v>219</v>
      </c>
      <c r="CI11" s="82">
        <v>0</v>
      </c>
      <c r="CJ11" s="82">
        <v>0</v>
      </c>
      <c r="CK11" s="82">
        <v>2</v>
      </c>
      <c r="CL11" s="82">
        <v>26572</v>
      </c>
      <c r="CN11" s="82">
        <v>89</v>
      </c>
      <c r="CP11" s="82">
        <v>11</v>
      </c>
      <c r="CQ11" s="82">
        <v>23</v>
      </c>
      <c r="CR11" s="82">
        <v>26</v>
      </c>
      <c r="CS11" s="82">
        <v>18</v>
      </c>
      <c r="CT11" s="82">
        <v>19</v>
      </c>
      <c r="CU11" s="82" t="s">
        <v>219</v>
      </c>
      <c r="CV11" s="82">
        <v>0</v>
      </c>
      <c r="CW11" s="82">
        <v>0</v>
      </c>
      <c r="CX11" s="82">
        <v>3</v>
      </c>
      <c r="CY11" s="82">
        <v>28360</v>
      </c>
      <c r="DA11" s="82">
        <v>86</v>
      </c>
      <c r="DC11" s="82">
        <v>10</v>
      </c>
      <c r="DD11" s="82">
        <v>25</v>
      </c>
      <c r="DE11" s="82">
        <v>27</v>
      </c>
      <c r="DF11" s="82">
        <v>18</v>
      </c>
      <c r="DG11" s="82">
        <v>18</v>
      </c>
      <c r="DH11" s="82">
        <v>0</v>
      </c>
      <c r="DI11" s="82">
        <v>0</v>
      </c>
      <c r="DJ11" s="82">
        <v>0</v>
      </c>
      <c r="DK11" s="82">
        <v>2</v>
      </c>
      <c r="DL11" s="82">
        <v>54932</v>
      </c>
      <c r="DN11" s="82">
        <v>88</v>
      </c>
      <c r="DP11" s="82">
        <v>71</v>
      </c>
      <c r="DQ11" s="82">
        <v>87</v>
      </c>
      <c r="DR11" s="82">
        <v>0</v>
      </c>
      <c r="DS11" s="82">
        <v>15</v>
      </c>
      <c r="DV11" s="82">
        <v>0</v>
      </c>
      <c r="DW11" s="82">
        <v>2</v>
      </c>
      <c r="DX11" s="82">
        <v>12</v>
      </c>
      <c r="DY11" s="82">
        <v>26572</v>
      </c>
      <c r="EA11" s="82">
        <v>87</v>
      </c>
      <c r="EC11" s="82">
        <v>67</v>
      </c>
      <c r="ED11" s="82">
        <v>83</v>
      </c>
      <c r="EE11" s="82">
        <v>0</v>
      </c>
      <c r="EF11" s="82">
        <v>16</v>
      </c>
      <c r="EI11" s="82">
        <v>0</v>
      </c>
      <c r="EJ11" s="82">
        <v>3</v>
      </c>
      <c r="EK11" s="82">
        <v>15</v>
      </c>
      <c r="EL11" s="82">
        <v>28359</v>
      </c>
      <c r="EN11" s="82">
        <v>83</v>
      </c>
      <c r="EP11" s="82">
        <v>69</v>
      </c>
      <c r="EQ11" s="82">
        <v>84</v>
      </c>
      <c r="ER11" s="82">
        <v>0</v>
      </c>
      <c r="ES11" s="82">
        <v>16</v>
      </c>
      <c r="EV11" s="82">
        <v>0</v>
      </c>
      <c r="EW11" s="82">
        <v>2</v>
      </c>
      <c r="EX11" s="82">
        <v>13</v>
      </c>
      <c r="EY11" s="82">
        <v>54931</v>
      </c>
      <c r="FA11" s="82">
        <v>84</v>
      </c>
    </row>
    <row r="12" spans="1:158">
      <c r="B12" s="82" t="s">
        <v>13</v>
      </c>
      <c r="C12" s="82">
        <v>11</v>
      </c>
      <c r="D12" s="82">
        <v>26</v>
      </c>
      <c r="E12" s="82">
        <v>27</v>
      </c>
      <c r="F12" s="82">
        <v>13</v>
      </c>
      <c r="G12" s="82">
        <v>21</v>
      </c>
      <c r="H12" s="82">
        <v>0</v>
      </c>
      <c r="I12" s="82">
        <v>0</v>
      </c>
      <c r="J12" s="82">
        <v>0</v>
      </c>
      <c r="K12" s="82">
        <v>2</v>
      </c>
      <c r="L12" s="82">
        <v>14173</v>
      </c>
      <c r="N12" s="82">
        <v>87</v>
      </c>
      <c r="P12" s="82">
        <v>17</v>
      </c>
      <c r="Q12" s="82">
        <v>21</v>
      </c>
      <c r="R12" s="82">
        <v>28</v>
      </c>
      <c r="S12" s="82">
        <v>16</v>
      </c>
      <c r="T12" s="82">
        <v>14</v>
      </c>
      <c r="U12" s="82">
        <v>0</v>
      </c>
      <c r="V12" s="82">
        <v>0</v>
      </c>
      <c r="W12" s="82">
        <v>0</v>
      </c>
      <c r="X12" s="82">
        <v>5</v>
      </c>
      <c r="Y12" s="82">
        <v>14781</v>
      </c>
      <c r="AA12" s="82">
        <v>78</v>
      </c>
      <c r="AC12" s="82">
        <v>14</v>
      </c>
      <c r="AD12" s="82">
        <v>24</v>
      </c>
      <c r="AE12" s="82">
        <v>27</v>
      </c>
      <c r="AF12" s="82">
        <v>14</v>
      </c>
      <c r="AG12" s="82">
        <v>17</v>
      </c>
      <c r="AH12" s="82">
        <v>0</v>
      </c>
      <c r="AI12" s="82">
        <v>0</v>
      </c>
      <c r="AJ12" s="82">
        <v>0</v>
      </c>
      <c r="AK12" s="82">
        <v>4</v>
      </c>
      <c r="AL12" s="82">
        <v>28954</v>
      </c>
      <c r="AN12" s="82">
        <v>82</v>
      </c>
      <c r="AP12" s="82">
        <v>14</v>
      </c>
      <c r="AQ12" s="82">
        <v>21</v>
      </c>
      <c r="AR12" s="82">
        <v>31</v>
      </c>
      <c r="AS12" s="82">
        <v>21</v>
      </c>
      <c r="AT12" s="82">
        <v>11</v>
      </c>
      <c r="AU12" s="82" t="s">
        <v>219</v>
      </c>
      <c r="AV12" s="82" t="s">
        <v>219</v>
      </c>
      <c r="AW12" s="82">
        <v>0</v>
      </c>
      <c r="AX12" s="82">
        <v>3</v>
      </c>
      <c r="AY12" s="82">
        <v>14172</v>
      </c>
      <c r="BA12" s="82">
        <v>83</v>
      </c>
      <c r="BC12" s="82">
        <v>22</v>
      </c>
      <c r="BD12" s="82">
        <v>14</v>
      </c>
      <c r="BE12" s="82">
        <v>27</v>
      </c>
      <c r="BF12" s="82">
        <v>25</v>
      </c>
      <c r="BG12" s="82">
        <v>5</v>
      </c>
      <c r="BH12" s="82">
        <v>0</v>
      </c>
      <c r="BI12" s="82" t="s">
        <v>219</v>
      </c>
      <c r="BJ12" s="82">
        <v>0</v>
      </c>
      <c r="BK12" s="82">
        <v>7</v>
      </c>
      <c r="BL12" s="82">
        <v>14780</v>
      </c>
      <c r="BN12" s="82">
        <v>71</v>
      </c>
      <c r="BP12" s="82">
        <v>18</v>
      </c>
      <c r="BQ12" s="82">
        <v>17</v>
      </c>
      <c r="BR12" s="82">
        <v>29</v>
      </c>
      <c r="BS12" s="82">
        <v>23</v>
      </c>
      <c r="BT12" s="82">
        <v>8</v>
      </c>
      <c r="BU12" s="82" t="s">
        <v>219</v>
      </c>
      <c r="BV12" s="82">
        <v>0</v>
      </c>
      <c r="BW12" s="82">
        <v>0</v>
      </c>
      <c r="BX12" s="82">
        <v>5</v>
      </c>
      <c r="BY12" s="82">
        <v>28952</v>
      </c>
      <c r="CA12" s="82">
        <v>77</v>
      </c>
      <c r="CC12" s="82">
        <v>11</v>
      </c>
      <c r="CD12" s="82">
        <v>24</v>
      </c>
      <c r="CE12" s="82">
        <v>31</v>
      </c>
      <c r="CF12" s="82">
        <v>21</v>
      </c>
      <c r="CG12" s="82">
        <v>11</v>
      </c>
      <c r="CH12" s="82">
        <v>0</v>
      </c>
      <c r="CI12" s="82" t="s">
        <v>219</v>
      </c>
      <c r="CJ12" s="82">
        <v>0</v>
      </c>
      <c r="CK12" s="82">
        <v>2</v>
      </c>
      <c r="CL12" s="82">
        <v>14172</v>
      </c>
      <c r="CN12" s="82">
        <v>87</v>
      </c>
      <c r="CP12" s="82">
        <v>14</v>
      </c>
      <c r="CQ12" s="82">
        <v>21</v>
      </c>
      <c r="CR12" s="82">
        <v>28</v>
      </c>
      <c r="CS12" s="82">
        <v>21</v>
      </c>
      <c r="CT12" s="82">
        <v>12</v>
      </c>
      <c r="CU12" s="82" t="s">
        <v>219</v>
      </c>
      <c r="CV12" s="82" t="s">
        <v>219</v>
      </c>
      <c r="CW12" s="82">
        <v>0</v>
      </c>
      <c r="CX12" s="82">
        <v>4</v>
      </c>
      <c r="CY12" s="82">
        <v>14782</v>
      </c>
      <c r="DA12" s="82">
        <v>82</v>
      </c>
      <c r="DC12" s="82">
        <v>12</v>
      </c>
      <c r="DD12" s="82">
        <v>22</v>
      </c>
      <c r="DE12" s="82">
        <v>30</v>
      </c>
      <c r="DF12" s="82">
        <v>21</v>
      </c>
      <c r="DG12" s="82">
        <v>11</v>
      </c>
      <c r="DH12" s="82" t="s">
        <v>219</v>
      </c>
      <c r="DI12" s="82">
        <v>0</v>
      </c>
      <c r="DJ12" s="82">
        <v>0</v>
      </c>
      <c r="DK12" s="82">
        <v>3</v>
      </c>
      <c r="DL12" s="82">
        <v>28954</v>
      </c>
      <c r="DN12" s="82">
        <v>85</v>
      </c>
      <c r="DP12" s="82">
        <v>74</v>
      </c>
      <c r="DQ12" s="82">
        <v>86</v>
      </c>
      <c r="DR12" s="82">
        <v>0</v>
      </c>
      <c r="DS12" s="82">
        <v>12</v>
      </c>
      <c r="DV12" s="82">
        <v>0</v>
      </c>
      <c r="DW12" s="82">
        <v>2</v>
      </c>
      <c r="DX12" s="82">
        <v>12</v>
      </c>
      <c r="DY12" s="82">
        <v>14173</v>
      </c>
      <c r="EA12" s="82">
        <v>86</v>
      </c>
      <c r="EC12" s="82">
        <v>68</v>
      </c>
      <c r="ED12" s="82">
        <v>80</v>
      </c>
      <c r="EE12" s="82">
        <v>0</v>
      </c>
      <c r="EF12" s="82">
        <v>12</v>
      </c>
      <c r="EI12" s="82">
        <v>0</v>
      </c>
      <c r="EJ12" s="82">
        <v>4</v>
      </c>
      <c r="EK12" s="82">
        <v>16</v>
      </c>
      <c r="EL12" s="82">
        <v>14782</v>
      </c>
      <c r="EN12" s="82">
        <v>80</v>
      </c>
      <c r="EP12" s="82">
        <v>71</v>
      </c>
      <c r="EQ12" s="82">
        <v>83</v>
      </c>
      <c r="ER12" s="82">
        <v>0</v>
      </c>
      <c r="ES12" s="82">
        <v>12</v>
      </c>
      <c r="EV12" s="82">
        <v>0</v>
      </c>
      <c r="EW12" s="82">
        <v>3</v>
      </c>
      <c r="EX12" s="82">
        <v>14</v>
      </c>
      <c r="EY12" s="82">
        <v>28955</v>
      </c>
      <c r="FA12" s="82">
        <v>83</v>
      </c>
    </row>
    <row r="13" spans="1:158">
      <c r="B13" s="82" t="s">
        <v>14</v>
      </c>
      <c r="C13" s="82">
        <v>7</v>
      </c>
      <c r="D13" s="82">
        <v>24</v>
      </c>
      <c r="E13" s="82">
        <v>19</v>
      </c>
      <c r="F13" s="82">
        <v>8</v>
      </c>
      <c r="G13" s="82">
        <v>41</v>
      </c>
      <c r="H13" s="82" t="s">
        <v>219</v>
      </c>
      <c r="I13" s="82" t="s">
        <v>219</v>
      </c>
      <c r="J13" s="82">
        <v>0</v>
      </c>
      <c r="K13" s="82">
        <v>1</v>
      </c>
      <c r="L13" s="82">
        <v>950</v>
      </c>
      <c r="N13" s="82">
        <v>92</v>
      </c>
      <c r="P13" s="82">
        <v>12</v>
      </c>
      <c r="Q13" s="82">
        <v>23</v>
      </c>
      <c r="R13" s="82">
        <v>20</v>
      </c>
      <c r="S13" s="82">
        <v>11</v>
      </c>
      <c r="T13" s="82">
        <v>31</v>
      </c>
      <c r="U13" s="82">
        <v>0</v>
      </c>
      <c r="V13" s="82" t="s">
        <v>219</v>
      </c>
      <c r="W13" s="82" t="s">
        <v>219</v>
      </c>
      <c r="X13" s="82">
        <v>3</v>
      </c>
      <c r="Y13" s="82">
        <v>965</v>
      </c>
      <c r="AA13" s="82">
        <v>85</v>
      </c>
      <c r="AC13" s="82">
        <v>9</v>
      </c>
      <c r="AD13" s="82">
        <v>24</v>
      </c>
      <c r="AE13" s="82">
        <v>19</v>
      </c>
      <c r="AF13" s="82">
        <v>9</v>
      </c>
      <c r="AG13" s="82">
        <v>36</v>
      </c>
      <c r="AH13" s="82" t="s">
        <v>219</v>
      </c>
      <c r="AI13" s="82">
        <v>0</v>
      </c>
      <c r="AJ13" s="82" t="s">
        <v>219</v>
      </c>
      <c r="AK13" s="82">
        <v>2</v>
      </c>
      <c r="AL13" s="82">
        <v>1915</v>
      </c>
      <c r="AN13" s="82">
        <v>89</v>
      </c>
      <c r="AP13" s="82">
        <v>7</v>
      </c>
      <c r="AQ13" s="82">
        <v>27</v>
      </c>
      <c r="AR13" s="82">
        <v>26</v>
      </c>
      <c r="AS13" s="82">
        <v>12</v>
      </c>
      <c r="AT13" s="82">
        <v>27</v>
      </c>
      <c r="AU13" s="82">
        <v>0</v>
      </c>
      <c r="AV13" s="82">
        <v>0</v>
      </c>
      <c r="AW13" s="82">
        <v>0</v>
      </c>
      <c r="AX13" s="82">
        <v>2</v>
      </c>
      <c r="AY13" s="82">
        <v>950</v>
      </c>
      <c r="BA13" s="82">
        <v>91</v>
      </c>
      <c r="BC13" s="82">
        <v>13</v>
      </c>
      <c r="BD13" s="82">
        <v>22</v>
      </c>
      <c r="BE13" s="82">
        <v>27</v>
      </c>
      <c r="BF13" s="82">
        <v>18</v>
      </c>
      <c r="BG13" s="82">
        <v>16</v>
      </c>
      <c r="BH13" s="82">
        <v>0</v>
      </c>
      <c r="BI13" s="82" t="s">
        <v>219</v>
      </c>
      <c r="BJ13" s="82" t="s">
        <v>219</v>
      </c>
      <c r="BK13" s="82">
        <v>4</v>
      </c>
      <c r="BL13" s="82">
        <v>965</v>
      </c>
      <c r="BN13" s="82">
        <v>83</v>
      </c>
      <c r="BP13" s="82">
        <v>10</v>
      </c>
      <c r="BQ13" s="82">
        <v>24</v>
      </c>
      <c r="BR13" s="82">
        <v>26</v>
      </c>
      <c r="BS13" s="82">
        <v>15</v>
      </c>
      <c r="BT13" s="82">
        <v>21</v>
      </c>
      <c r="BU13" s="82">
        <v>0</v>
      </c>
      <c r="BV13" s="82" t="s">
        <v>219</v>
      </c>
      <c r="BW13" s="82" t="s">
        <v>219</v>
      </c>
      <c r="BX13" s="82">
        <v>3</v>
      </c>
      <c r="BY13" s="82">
        <v>1915</v>
      </c>
      <c r="CA13" s="82">
        <v>87</v>
      </c>
      <c r="CC13" s="82">
        <v>3</v>
      </c>
      <c r="CD13" s="82">
        <v>29</v>
      </c>
      <c r="CE13" s="82">
        <v>20</v>
      </c>
      <c r="CF13" s="82">
        <v>9</v>
      </c>
      <c r="CG13" s="82">
        <v>38</v>
      </c>
      <c r="CH13" s="82" t="s">
        <v>219</v>
      </c>
      <c r="CI13" s="82">
        <v>0</v>
      </c>
      <c r="CJ13" s="82">
        <v>0</v>
      </c>
      <c r="CK13" s="82">
        <v>1</v>
      </c>
      <c r="CL13" s="82">
        <v>950</v>
      </c>
      <c r="CN13" s="82">
        <v>97</v>
      </c>
      <c r="CP13" s="82">
        <v>4</v>
      </c>
      <c r="CQ13" s="82">
        <v>22</v>
      </c>
      <c r="CR13" s="82">
        <v>20</v>
      </c>
      <c r="CS13" s="82">
        <v>8</v>
      </c>
      <c r="CT13" s="82">
        <v>43</v>
      </c>
      <c r="CU13" s="82" t="s">
        <v>219</v>
      </c>
      <c r="CV13" s="82" t="s">
        <v>219</v>
      </c>
      <c r="CW13" s="82" t="s">
        <v>219</v>
      </c>
      <c r="CX13" s="82">
        <v>2</v>
      </c>
      <c r="CY13" s="82">
        <v>965</v>
      </c>
      <c r="DA13" s="82">
        <v>93</v>
      </c>
      <c r="DC13" s="82">
        <v>4</v>
      </c>
      <c r="DD13" s="82">
        <v>26</v>
      </c>
      <c r="DE13" s="82">
        <v>20</v>
      </c>
      <c r="DF13" s="82">
        <v>8</v>
      </c>
      <c r="DG13" s="82">
        <v>41</v>
      </c>
      <c r="DH13" s="82">
        <v>0</v>
      </c>
      <c r="DI13" s="82" t="s">
        <v>219</v>
      </c>
      <c r="DJ13" s="82" t="s">
        <v>219</v>
      </c>
      <c r="DK13" s="82">
        <v>1</v>
      </c>
      <c r="DL13" s="82">
        <v>1915</v>
      </c>
      <c r="DN13" s="82">
        <v>95</v>
      </c>
      <c r="DP13" s="82">
        <v>62</v>
      </c>
      <c r="DQ13" s="82">
        <v>92</v>
      </c>
      <c r="DR13" s="82">
        <v>0</v>
      </c>
      <c r="DS13" s="82">
        <v>30</v>
      </c>
      <c r="DV13" s="82" t="s">
        <v>219</v>
      </c>
      <c r="DW13" s="82">
        <v>1</v>
      </c>
      <c r="DX13" s="82">
        <v>7</v>
      </c>
      <c r="DY13" s="82">
        <v>950</v>
      </c>
      <c r="EA13" s="82">
        <v>92</v>
      </c>
      <c r="EC13" s="82">
        <v>57</v>
      </c>
      <c r="ED13" s="82">
        <v>87</v>
      </c>
      <c r="EE13" s="82">
        <v>0</v>
      </c>
      <c r="EF13" s="82">
        <v>29</v>
      </c>
      <c r="EI13" s="82" t="s">
        <v>219</v>
      </c>
      <c r="EJ13" s="82">
        <v>3</v>
      </c>
      <c r="EK13" s="82">
        <v>10</v>
      </c>
      <c r="EL13" s="82">
        <v>965</v>
      </c>
      <c r="EN13" s="82">
        <v>87</v>
      </c>
      <c r="EP13" s="82">
        <v>60</v>
      </c>
      <c r="EQ13" s="82">
        <v>89</v>
      </c>
      <c r="ER13" s="82">
        <v>0</v>
      </c>
      <c r="ES13" s="82">
        <v>30</v>
      </c>
      <c r="EV13" s="82">
        <v>0</v>
      </c>
      <c r="EW13" s="82">
        <v>2</v>
      </c>
      <c r="EX13" s="82">
        <v>9</v>
      </c>
      <c r="EY13" s="82">
        <v>1915</v>
      </c>
      <c r="FA13" s="82">
        <v>89</v>
      </c>
    </row>
    <row r="14" spans="1:158">
      <c r="B14" s="82" t="s">
        <v>74</v>
      </c>
      <c r="C14" s="82">
        <v>9</v>
      </c>
      <c r="D14" s="82">
        <v>26</v>
      </c>
      <c r="E14" s="82">
        <v>21</v>
      </c>
      <c r="F14" s="82">
        <v>10</v>
      </c>
      <c r="G14" s="82">
        <v>32</v>
      </c>
      <c r="H14" s="82">
        <v>0</v>
      </c>
      <c r="I14" s="82">
        <v>0</v>
      </c>
      <c r="J14" s="82">
        <v>0</v>
      </c>
      <c r="K14" s="82">
        <v>1</v>
      </c>
      <c r="L14" s="82">
        <v>195131</v>
      </c>
      <c r="N14" s="82">
        <v>90</v>
      </c>
      <c r="P14" s="82">
        <v>15</v>
      </c>
      <c r="Q14" s="82">
        <v>22</v>
      </c>
      <c r="R14" s="82">
        <v>23</v>
      </c>
      <c r="S14" s="82">
        <v>13</v>
      </c>
      <c r="T14" s="82">
        <v>23</v>
      </c>
      <c r="U14" s="82">
        <v>0</v>
      </c>
      <c r="V14" s="82">
        <v>0</v>
      </c>
      <c r="W14" s="82">
        <v>0</v>
      </c>
      <c r="X14" s="82">
        <v>3</v>
      </c>
      <c r="Y14" s="82">
        <v>205693</v>
      </c>
      <c r="AA14" s="82">
        <v>82</v>
      </c>
      <c r="AC14" s="82">
        <v>12</v>
      </c>
      <c r="AD14" s="82">
        <v>24</v>
      </c>
      <c r="AE14" s="82">
        <v>22</v>
      </c>
      <c r="AF14" s="82">
        <v>12</v>
      </c>
      <c r="AG14" s="82">
        <v>27</v>
      </c>
      <c r="AH14" s="82">
        <v>0</v>
      </c>
      <c r="AI14" s="82">
        <v>0</v>
      </c>
      <c r="AJ14" s="82">
        <v>0</v>
      </c>
      <c r="AK14" s="82">
        <v>2</v>
      </c>
      <c r="AL14" s="82">
        <v>400824</v>
      </c>
      <c r="AN14" s="82">
        <v>86</v>
      </c>
      <c r="AP14" s="82">
        <v>10</v>
      </c>
      <c r="AQ14" s="82">
        <v>24</v>
      </c>
      <c r="AR14" s="82">
        <v>29</v>
      </c>
      <c r="AS14" s="82">
        <v>17</v>
      </c>
      <c r="AT14" s="82">
        <v>17</v>
      </c>
      <c r="AU14" s="82" t="s">
        <v>219</v>
      </c>
      <c r="AV14" s="82">
        <v>0</v>
      </c>
      <c r="AW14" s="82">
        <v>0</v>
      </c>
      <c r="AX14" s="82">
        <v>2</v>
      </c>
      <c r="AY14" s="82">
        <v>195133</v>
      </c>
      <c r="BA14" s="82">
        <v>88</v>
      </c>
      <c r="BC14" s="82">
        <v>19</v>
      </c>
      <c r="BD14" s="82">
        <v>17</v>
      </c>
      <c r="BE14" s="82">
        <v>28</v>
      </c>
      <c r="BF14" s="82">
        <v>23</v>
      </c>
      <c r="BG14" s="82">
        <v>9</v>
      </c>
      <c r="BH14" s="82" t="s">
        <v>219</v>
      </c>
      <c r="BI14" s="82">
        <v>0</v>
      </c>
      <c r="BJ14" s="82">
        <v>0</v>
      </c>
      <c r="BK14" s="82">
        <v>5</v>
      </c>
      <c r="BL14" s="82">
        <v>205696</v>
      </c>
      <c r="BN14" s="82">
        <v>77</v>
      </c>
      <c r="BP14" s="82">
        <v>15</v>
      </c>
      <c r="BQ14" s="82">
        <v>20</v>
      </c>
      <c r="BR14" s="82">
        <v>28</v>
      </c>
      <c r="BS14" s="82">
        <v>21</v>
      </c>
      <c r="BT14" s="82">
        <v>13</v>
      </c>
      <c r="BU14" s="82" t="s">
        <v>219</v>
      </c>
      <c r="BV14" s="82">
        <v>0</v>
      </c>
      <c r="BW14" s="82">
        <v>0</v>
      </c>
      <c r="BX14" s="82">
        <v>3</v>
      </c>
      <c r="BY14" s="82">
        <v>400829</v>
      </c>
      <c r="CA14" s="82">
        <v>82</v>
      </c>
      <c r="CC14" s="82">
        <v>7</v>
      </c>
      <c r="CD14" s="82">
        <v>30</v>
      </c>
      <c r="CE14" s="82">
        <v>28</v>
      </c>
      <c r="CF14" s="82">
        <v>15</v>
      </c>
      <c r="CG14" s="82">
        <v>19</v>
      </c>
      <c r="CH14" s="82" t="s">
        <v>219</v>
      </c>
      <c r="CI14" s="82">
        <v>0</v>
      </c>
      <c r="CJ14" s="82">
        <v>0</v>
      </c>
      <c r="CK14" s="82">
        <v>1</v>
      </c>
      <c r="CL14" s="82">
        <v>195136</v>
      </c>
      <c r="CN14" s="82">
        <v>92</v>
      </c>
      <c r="CP14" s="82">
        <v>9</v>
      </c>
      <c r="CQ14" s="82">
        <v>25</v>
      </c>
      <c r="CR14" s="82">
        <v>25</v>
      </c>
      <c r="CS14" s="82">
        <v>15</v>
      </c>
      <c r="CT14" s="82">
        <v>24</v>
      </c>
      <c r="CU14" s="82" t="s">
        <v>219</v>
      </c>
      <c r="CV14" s="82">
        <v>0</v>
      </c>
      <c r="CW14" s="82">
        <v>0</v>
      </c>
      <c r="CX14" s="82">
        <v>2</v>
      </c>
      <c r="CY14" s="82">
        <v>205696</v>
      </c>
      <c r="DA14" s="82">
        <v>89</v>
      </c>
      <c r="DC14" s="82">
        <v>8</v>
      </c>
      <c r="DD14" s="82">
        <v>27</v>
      </c>
      <c r="DE14" s="82">
        <v>26</v>
      </c>
      <c r="DF14" s="82">
        <v>15</v>
      </c>
      <c r="DG14" s="82">
        <v>22</v>
      </c>
      <c r="DH14" s="82">
        <v>0</v>
      </c>
      <c r="DI14" s="82">
        <v>0</v>
      </c>
      <c r="DJ14" s="82">
        <v>0</v>
      </c>
      <c r="DK14" s="82">
        <v>2</v>
      </c>
      <c r="DL14" s="82">
        <v>400832</v>
      </c>
      <c r="DN14" s="82">
        <v>90</v>
      </c>
      <c r="DP14" s="82">
        <v>70</v>
      </c>
      <c r="DQ14" s="82">
        <v>92</v>
      </c>
      <c r="DR14" s="82">
        <v>0</v>
      </c>
      <c r="DS14" s="82">
        <v>22</v>
      </c>
      <c r="DV14" s="82">
        <v>0</v>
      </c>
      <c r="DW14" s="82">
        <v>1</v>
      </c>
      <c r="DX14" s="82">
        <v>7</v>
      </c>
      <c r="DY14" s="82">
        <v>195134</v>
      </c>
      <c r="EA14" s="82">
        <v>92</v>
      </c>
      <c r="EC14" s="82">
        <v>65</v>
      </c>
      <c r="ED14" s="82">
        <v>89</v>
      </c>
      <c r="EE14" s="82" t="s">
        <v>219</v>
      </c>
      <c r="EF14" s="82">
        <v>24</v>
      </c>
      <c r="EI14" s="82">
        <v>0</v>
      </c>
      <c r="EJ14" s="82">
        <v>2</v>
      </c>
      <c r="EK14" s="82">
        <v>9</v>
      </c>
      <c r="EL14" s="82">
        <v>205699</v>
      </c>
      <c r="EN14" s="82">
        <v>89</v>
      </c>
      <c r="EP14" s="82">
        <v>68</v>
      </c>
      <c r="EQ14" s="82">
        <v>91</v>
      </c>
      <c r="ER14" s="82" t="s">
        <v>219</v>
      </c>
      <c r="ES14" s="82">
        <v>23</v>
      </c>
      <c r="EV14" s="82">
        <v>0</v>
      </c>
      <c r="EW14" s="82">
        <v>1</v>
      </c>
      <c r="EX14" s="82">
        <v>8</v>
      </c>
      <c r="EY14" s="82">
        <v>400833</v>
      </c>
      <c r="FA14" s="82">
        <v>91</v>
      </c>
    </row>
    <row r="15" spans="1:158">
      <c r="B15" s="82" t="s">
        <v>75</v>
      </c>
      <c r="C15" s="82">
        <v>9</v>
      </c>
      <c r="D15" s="82">
        <v>27</v>
      </c>
      <c r="E15" s="82">
        <v>17</v>
      </c>
      <c r="F15" s="82">
        <v>9</v>
      </c>
      <c r="G15" s="82">
        <v>35</v>
      </c>
      <c r="H15" s="82">
        <v>0</v>
      </c>
      <c r="I15" s="82" t="s">
        <v>219</v>
      </c>
      <c r="J15" s="82" t="s">
        <v>219</v>
      </c>
      <c r="K15" s="82">
        <v>2</v>
      </c>
      <c r="L15" s="82">
        <v>790</v>
      </c>
      <c r="N15" s="82">
        <v>88</v>
      </c>
      <c r="P15" s="82">
        <v>12</v>
      </c>
      <c r="Q15" s="82">
        <v>24</v>
      </c>
      <c r="R15" s="82">
        <v>20</v>
      </c>
      <c r="S15" s="82">
        <v>12</v>
      </c>
      <c r="T15" s="82">
        <v>29</v>
      </c>
      <c r="U15" s="82">
        <v>0</v>
      </c>
      <c r="V15" s="82" t="s">
        <v>219</v>
      </c>
      <c r="W15" s="82">
        <v>0</v>
      </c>
      <c r="X15" s="82">
        <v>4</v>
      </c>
      <c r="Y15" s="82">
        <v>911</v>
      </c>
      <c r="AA15" s="82">
        <v>84</v>
      </c>
      <c r="AC15" s="82">
        <v>11</v>
      </c>
      <c r="AD15" s="82">
        <v>25</v>
      </c>
      <c r="AE15" s="82">
        <v>19</v>
      </c>
      <c r="AF15" s="82">
        <v>11</v>
      </c>
      <c r="AG15" s="82">
        <v>32</v>
      </c>
      <c r="AH15" s="82">
        <v>0</v>
      </c>
      <c r="AI15" s="82">
        <v>0</v>
      </c>
      <c r="AJ15" s="82" t="s">
        <v>219</v>
      </c>
      <c r="AK15" s="82">
        <v>3</v>
      </c>
      <c r="AL15" s="82">
        <v>1701</v>
      </c>
      <c r="AN15" s="82">
        <v>86</v>
      </c>
      <c r="AP15" s="82">
        <v>11</v>
      </c>
      <c r="AQ15" s="82">
        <v>26</v>
      </c>
      <c r="AR15" s="82">
        <v>24</v>
      </c>
      <c r="AS15" s="82">
        <v>17</v>
      </c>
      <c r="AT15" s="82">
        <v>18</v>
      </c>
      <c r="AU15" s="82">
        <v>0</v>
      </c>
      <c r="AV15" s="82" t="s">
        <v>219</v>
      </c>
      <c r="AW15" s="82" t="s">
        <v>219</v>
      </c>
      <c r="AX15" s="82">
        <v>3</v>
      </c>
      <c r="AY15" s="82">
        <v>790</v>
      </c>
      <c r="BA15" s="82">
        <v>86</v>
      </c>
      <c r="BC15" s="82">
        <v>18</v>
      </c>
      <c r="BD15" s="82">
        <v>19</v>
      </c>
      <c r="BE15" s="82">
        <v>26</v>
      </c>
      <c r="BF15" s="82">
        <v>21</v>
      </c>
      <c r="BG15" s="82">
        <v>12</v>
      </c>
      <c r="BH15" s="82">
        <v>0</v>
      </c>
      <c r="BI15" s="82" t="s">
        <v>219</v>
      </c>
      <c r="BJ15" s="82">
        <v>0</v>
      </c>
      <c r="BK15" s="82">
        <v>5</v>
      </c>
      <c r="BL15" s="82">
        <v>911</v>
      </c>
      <c r="BN15" s="82">
        <v>77</v>
      </c>
      <c r="BP15" s="82">
        <v>15</v>
      </c>
      <c r="BQ15" s="82">
        <v>22</v>
      </c>
      <c r="BR15" s="82">
        <v>25</v>
      </c>
      <c r="BS15" s="82">
        <v>19</v>
      </c>
      <c r="BT15" s="82">
        <v>15</v>
      </c>
      <c r="BU15" s="82">
        <v>0</v>
      </c>
      <c r="BV15" s="82">
        <v>0</v>
      </c>
      <c r="BW15" s="82" t="s">
        <v>219</v>
      </c>
      <c r="BX15" s="82">
        <v>4</v>
      </c>
      <c r="BY15" s="82">
        <v>1701</v>
      </c>
      <c r="CA15" s="82">
        <v>81</v>
      </c>
      <c r="CC15" s="82">
        <v>8</v>
      </c>
      <c r="CD15" s="82">
        <v>31</v>
      </c>
      <c r="CE15" s="82">
        <v>24</v>
      </c>
      <c r="CF15" s="82">
        <v>15</v>
      </c>
      <c r="CG15" s="82">
        <v>20</v>
      </c>
      <c r="CH15" s="82">
        <v>0</v>
      </c>
      <c r="CI15" s="82" t="s">
        <v>219</v>
      </c>
      <c r="CJ15" s="82" t="s">
        <v>219</v>
      </c>
      <c r="CK15" s="82">
        <v>1</v>
      </c>
      <c r="CL15" s="82">
        <v>790</v>
      </c>
      <c r="CN15" s="82">
        <v>91</v>
      </c>
      <c r="CP15" s="82">
        <v>9</v>
      </c>
      <c r="CQ15" s="82">
        <v>29</v>
      </c>
      <c r="CR15" s="82">
        <v>20</v>
      </c>
      <c r="CS15" s="82">
        <v>14</v>
      </c>
      <c r="CT15" s="82">
        <v>26</v>
      </c>
      <c r="CU15" s="82">
        <v>0</v>
      </c>
      <c r="CV15" s="82" t="s">
        <v>219</v>
      </c>
      <c r="CW15" s="82">
        <v>0</v>
      </c>
      <c r="CX15" s="82">
        <v>2</v>
      </c>
      <c r="CY15" s="82">
        <v>911</v>
      </c>
      <c r="DA15" s="82">
        <v>89</v>
      </c>
      <c r="DC15" s="82">
        <v>8</v>
      </c>
      <c r="DD15" s="82">
        <v>30</v>
      </c>
      <c r="DE15" s="82">
        <v>22</v>
      </c>
      <c r="DF15" s="82">
        <v>15</v>
      </c>
      <c r="DG15" s="82">
        <v>23</v>
      </c>
      <c r="DH15" s="82">
        <v>0</v>
      </c>
      <c r="DI15" s="82">
        <v>0</v>
      </c>
      <c r="DJ15" s="82" t="s">
        <v>219</v>
      </c>
      <c r="DK15" s="82">
        <v>2</v>
      </c>
      <c r="DL15" s="82">
        <v>1701</v>
      </c>
      <c r="DN15" s="82">
        <v>90</v>
      </c>
      <c r="DP15" s="82">
        <v>65</v>
      </c>
      <c r="DQ15" s="82">
        <v>90</v>
      </c>
      <c r="DR15" s="82">
        <v>0</v>
      </c>
      <c r="DS15" s="82">
        <v>25</v>
      </c>
      <c r="DV15" s="82" t="s">
        <v>219</v>
      </c>
      <c r="DW15" s="82">
        <v>1</v>
      </c>
      <c r="DX15" s="82">
        <v>8</v>
      </c>
      <c r="DY15" s="82">
        <v>790</v>
      </c>
      <c r="EA15" s="82">
        <v>90</v>
      </c>
      <c r="EC15" s="82">
        <v>61</v>
      </c>
      <c r="ED15" s="82">
        <v>90</v>
      </c>
      <c r="EE15" s="82">
        <v>0</v>
      </c>
      <c r="EF15" s="82">
        <v>29</v>
      </c>
      <c r="EI15" s="82" t="s">
        <v>219</v>
      </c>
      <c r="EJ15" s="82">
        <v>2</v>
      </c>
      <c r="EK15" s="82">
        <v>8</v>
      </c>
      <c r="EL15" s="82">
        <v>911</v>
      </c>
      <c r="EN15" s="82">
        <v>90</v>
      </c>
      <c r="EP15" s="82">
        <v>63</v>
      </c>
      <c r="EQ15" s="82">
        <v>90</v>
      </c>
      <c r="ER15" s="82">
        <v>0</v>
      </c>
      <c r="ES15" s="82">
        <v>27</v>
      </c>
      <c r="EV15" s="82">
        <v>0</v>
      </c>
      <c r="EW15" s="82">
        <v>1</v>
      </c>
      <c r="EX15" s="82">
        <v>8</v>
      </c>
      <c r="EY15" s="82">
        <v>1701</v>
      </c>
      <c r="FA15" s="82">
        <v>90</v>
      </c>
    </row>
    <row r="16" spans="1:158">
      <c r="B16" s="82" t="s">
        <v>76</v>
      </c>
      <c r="C16" s="82">
        <v>36</v>
      </c>
      <c r="D16" s="82">
        <v>9</v>
      </c>
      <c r="E16" s="82">
        <v>15</v>
      </c>
      <c r="F16" s="82">
        <v>11</v>
      </c>
      <c r="G16" s="82">
        <v>4</v>
      </c>
      <c r="H16" s="82">
        <v>0</v>
      </c>
      <c r="I16" s="82" t="s">
        <v>219</v>
      </c>
      <c r="J16" s="82" t="s">
        <v>219</v>
      </c>
      <c r="K16" s="82">
        <v>21</v>
      </c>
      <c r="L16" s="82">
        <v>244</v>
      </c>
      <c r="N16" s="82">
        <v>39</v>
      </c>
      <c r="P16" s="82">
        <v>34</v>
      </c>
      <c r="Q16" s="82">
        <v>7</v>
      </c>
      <c r="R16" s="82">
        <v>9</v>
      </c>
      <c r="S16" s="82">
        <v>12</v>
      </c>
      <c r="T16" s="82">
        <v>4</v>
      </c>
      <c r="U16" s="82">
        <v>0</v>
      </c>
      <c r="V16" s="82" t="s">
        <v>219</v>
      </c>
      <c r="W16" s="82" t="s">
        <v>219</v>
      </c>
      <c r="X16" s="82">
        <v>33</v>
      </c>
      <c r="Y16" s="82">
        <v>225</v>
      </c>
      <c r="AA16" s="82">
        <v>31</v>
      </c>
      <c r="AC16" s="82">
        <v>35</v>
      </c>
      <c r="AD16" s="82">
        <v>8</v>
      </c>
      <c r="AE16" s="82">
        <v>12</v>
      </c>
      <c r="AF16" s="82">
        <v>11</v>
      </c>
      <c r="AG16" s="82">
        <v>4</v>
      </c>
      <c r="AH16" s="82">
        <v>0</v>
      </c>
      <c r="AI16" s="82">
        <v>3</v>
      </c>
      <c r="AJ16" s="82" t="s">
        <v>219</v>
      </c>
      <c r="AK16" s="82">
        <v>27</v>
      </c>
      <c r="AL16" s="82">
        <v>469</v>
      </c>
      <c r="AN16" s="82">
        <v>35</v>
      </c>
      <c r="AP16" s="82">
        <v>37</v>
      </c>
      <c r="AQ16" s="82">
        <v>6</v>
      </c>
      <c r="AR16" s="82">
        <v>12</v>
      </c>
      <c r="AS16" s="82">
        <v>16</v>
      </c>
      <c r="AT16" s="82" t="s">
        <v>219</v>
      </c>
      <c r="AU16" s="82">
        <v>0</v>
      </c>
      <c r="AV16" s="82" t="s">
        <v>219</v>
      </c>
      <c r="AW16" s="82" t="s">
        <v>219</v>
      </c>
      <c r="AX16" s="82">
        <v>23</v>
      </c>
      <c r="AY16" s="82">
        <v>244</v>
      </c>
      <c r="BA16" s="82">
        <v>36</v>
      </c>
      <c r="BC16" s="82">
        <v>40</v>
      </c>
      <c r="BD16" s="82">
        <v>3</v>
      </c>
      <c r="BE16" s="82">
        <v>9</v>
      </c>
      <c r="BF16" s="82">
        <v>12</v>
      </c>
      <c r="BG16" s="82" t="s">
        <v>219</v>
      </c>
      <c r="BH16" s="82">
        <v>0</v>
      </c>
      <c r="BI16" s="82" t="s">
        <v>219</v>
      </c>
      <c r="BJ16" s="82" t="s">
        <v>219</v>
      </c>
      <c r="BK16" s="82">
        <v>34</v>
      </c>
      <c r="BL16" s="82">
        <v>225</v>
      </c>
      <c r="BN16" s="82">
        <v>24</v>
      </c>
      <c r="BP16" s="82">
        <v>38</v>
      </c>
      <c r="BQ16" s="82">
        <v>4</v>
      </c>
      <c r="BR16" s="82">
        <v>10</v>
      </c>
      <c r="BS16" s="82">
        <v>14</v>
      </c>
      <c r="BT16" s="82">
        <v>1</v>
      </c>
      <c r="BU16" s="82">
        <v>0</v>
      </c>
      <c r="BV16" s="82">
        <v>3</v>
      </c>
      <c r="BW16" s="82" t="s">
        <v>219</v>
      </c>
      <c r="BX16" s="82">
        <v>28</v>
      </c>
      <c r="BY16" s="82">
        <v>469</v>
      </c>
      <c r="CA16" s="82">
        <v>30</v>
      </c>
      <c r="CC16" s="82">
        <v>34</v>
      </c>
      <c r="CD16" s="82">
        <v>9</v>
      </c>
      <c r="CE16" s="82">
        <v>18</v>
      </c>
      <c r="CF16" s="82">
        <v>24</v>
      </c>
      <c r="CG16" s="82">
        <v>2</v>
      </c>
      <c r="CH16" s="82">
        <v>0</v>
      </c>
      <c r="CI16" s="82" t="s">
        <v>219</v>
      </c>
      <c r="CJ16" s="82" t="s">
        <v>219</v>
      </c>
      <c r="CK16" s="82">
        <v>9</v>
      </c>
      <c r="CL16" s="82">
        <v>244</v>
      </c>
      <c r="CN16" s="82">
        <v>52</v>
      </c>
      <c r="CP16" s="82">
        <v>35</v>
      </c>
      <c r="CQ16" s="82">
        <v>13</v>
      </c>
      <c r="CR16" s="82">
        <v>15</v>
      </c>
      <c r="CS16" s="82">
        <v>17</v>
      </c>
      <c r="CT16" s="82">
        <v>3</v>
      </c>
      <c r="CU16" s="82">
        <v>0</v>
      </c>
      <c r="CV16" s="82" t="s">
        <v>219</v>
      </c>
      <c r="CW16" s="82" t="s">
        <v>219</v>
      </c>
      <c r="CX16" s="82">
        <v>16</v>
      </c>
      <c r="CY16" s="82">
        <v>225</v>
      </c>
      <c r="DA16" s="82">
        <v>48</v>
      </c>
      <c r="DC16" s="82">
        <v>35</v>
      </c>
      <c r="DD16" s="82">
        <v>11</v>
      </c>
      <c r="DE16" s="82">
        <v>16</v>
      </c>
      <c r="DF16" s="82">
        <v>20</v>
      </c>
      <c r="DG16" s="82">
        <v>2</v>
      </c>
      <c r="DH16" s="82">
        <v>0</v>
      </c>
      <c r="DI16" s="82">
        <v>2</v>
      </c>
      <c r="DJ16" s="82" t="s">
        <v>219</v>
      </c>
      <c r="DK16" s="82">
        <v>12</v>
      </c>
      <c r="DL16" s="82">
        <v>469</v>
      </c>
      <c r="DN16" s="82">
        <v>50</v>
      </c>
      <c r="DP16" s="82">
        <v>48</v>
      </c>
      <c r="DQ16" s="82">
        <v>50</v>
      </c>
      <c r="DR16" s="82">
        <v>0</v>
      </c>
      <c r="DS16" s="82">
        <v>2</v>
      </c>
      <c r="DV16" s="82" t="s">
        <v>219</v>
      </c>
      <c r="DW16" s="82">
        <v>8</v>
      </c>
      <c r="DX16" s="82">
        <v>37</v>
      </c>
      <c r="DY16" s="82">
        <v>244</v>
      </c>
      <c r="EA16" s="82">
        <v>50</v>
      </c>
      <c r="EC16" s="82">
        <v>48</v>
      </c>
      <c r="ED16" s="82">
        <v>52</v>
      </c>
      <c r="EE16" s="82">
        <v>0</v>
      </c>
      <c r="EF16" s="82">
        <v>4</v>
      </c>
      <c r="EI16" s="82" t="s">
        <v>219</v>
      </c>
      <c r="EJ16" s="82">
        <v>10</v>
      </c>
      <c r="EK16" s="82">
        <v>36</v>
      </c>
      <c r="EL16" s="82">
        <v>225</v>
      </c>
      <c r="EN16" s="82">
        <v>52</v>
      </c>
      <c r="EP16" s="82">
        <v>48</v>
      </c>
      <c r="EQ16" s="82">
        <v>51</v>
      </c>
      <c r="ER16" s="82">
        <v>0</v>
      </c>
      <c r="ES16" s="82">
        <v>3</v>
      </c>
      <c r="EV16" s="82">
        <v>4</v>
      </c>
      <c r="EW16" s="82">
        <v>9</v>
      </c>
      <c r="EX16" s="82">
        <v>36</v>
      </c>
      <c r="EY16" s="82">
        <v>469</v>
      </c>
      <c r="FA16" s="82">
        <v>51</v>
      </c>
    </row>
    <row r="17" spans="2:157">
      <c r="B17" s="82" t="s">
        <v>77</v>
      </c>
      <c r="C17" s="82">
        <v>36</v>
      </c>
      <c r="D17" s="82">
        <v>9</v>
      </c>
      <c r="E17" s="82">
        <v>14</v>
      </c>
      <c r="F17" s="82">
        <v>17</v>
      </c>
      <c r="G17" s="82">
        <v>5</v>
      </c>
      <c r="H17" s="82">
        <v>0</v>
      </c>
      <c r="I17" s="82">
        <v>1</v>
      </c>
      <c r="J17" s="82" t="s">
        <v>219</v>
      </c>
      <c r="K17" s="82">
        <v>17</v>
      </c>
      <c r="L17" s="82">
        <v>595</v>
      </c>
      <c r="N17" s="82">
        <v>45</v>
      </c>
      <c r="P17" s="82">
        <v>41</v>
      </c>
      <c r="Q17" s="82">
        <v>7</v>
      </c>
      <c r="R17" s="82">
        <v>8</v>
      </c>
      <c r="S17" s="82">
        <v>12</v>
      </c>
      <c r="T17" s="82">
        <v>2</v>
      </c>
      <c r="U17" s="82">
        <v>0</v>
      </c>
      <c r="V17" s="82">
        <v>1</v>
      </c>
      <c r="W17" s="82" t="s">
        <v>219</v>
      </c>
      <c r="X17" s="82">
        <v>28</v>
      </c>
      <c r="Y17" s="82">
        <v>578</v>
      </c>
      <c r="AA17" s="82">
        <v>29</v>
      </c>
      <c r="AC17" s="82">
        <v>39</v>
      </c>
      <c r="AD17" s="82">
        <v>8</v>
      </c>
      <c r="AE17" s="82">
        <v>11</v>
      </c>
      <c r="AF17" s="82">
        <v>15</v>
      </c>
      <c r="AG17" s="82">
        <v>3</v>
      </c>
      <c r="AH17" s="82">
        <v>0</v>
      </c>
      <c r="AI17" s="82">
        <v>1</v>
      </c>
      <c r="AJ17" s="82">
        <v>1</v>
      </c>
      <c r="AK17" s="82">
        <v>22</v>
      </c>
      <c r="AL17" s="82">
        <v>1173</v>
      </c>
      <c r="AN17" s="82">
        <v>37</v>
      </c>
      <c r="AP17" s="82">
        <v>38</v>
      </c>
      <c r="AQ17" s="82">
        <v>4</v>
      </c>
      <c r="AR17" s="82">
        <v>15</v>
      </c>
      <c r="AS17" s="82">
        <v>20</v>
      </c>
      <c r="AT17" s="82" t="s">
        <v>219</v>
      </c>
      <c r="AU17" s="82">
        <v>0</v>
      </c>
      <c r="AV17" s="82">
        <v>1</v>
      </c>
      <c r="AW17" s="82" t="s">
        <v>219</v>
      </c>
      <c r="AX17" s="82">
        <v>19</v>
      </c>
      <c r="AY17" s="82">
        <v>594</v>
      </c>
      <c r="BA17" s="82">
        <v>40</v>
      </c>
      <c r="BC17" s="82">
        <v>44</v>
      </c>
      <c r="BD17" s="82">
        <v>2</v>
      </c>
      <c r="BE17" s="82">
        <v>6</v>
      </c>
      <c r="BF17" s="82">
        <v>15</v>
      </c>
      <c r="BG17" s="82" t="s">
        <v>219</v>
      </c>
      <c r="BH17" s="82">
        <v>0</v>
      </c>
      <c r="BI17" s="82">
        <v>1</v>
      </c>
      <c r="BJ17" s="82" t="s">
        <v>219</v>
      </c>
      <c r="BK17" s="82">
        <v>31</v>
      </c>
      <c r="BL17" s="82">
        <v>578</v>
      </c>
      <c r="BN17" s="82">
        <v>24</v>
      </c>
      <c r="BP17" s="82">
        <v>41</v>
      </c>
      <c r="BQ17" s="82">
        <v>3</v>
      </c>
      <c r="BR17" s="82">
        <v>11</v>
      </c>
      <c r="BS17" s="82">
        <v>17</v>
      </c>
      <c r="BT17" s="82">
        <v>1</v>
      </c>
      <c r="BU17" s="82">
        <v>0</v>
      </c>
      <c r="BV17" s="82">
        <v>1</v>
      </c>
      <c r="BW17" s="82">
        <v>1</v>
      </c>
      <c r="BX17" s="82">
        <v>25</v>
      </c>
      <c r="BY17" s="82">
        <v>1172</v>
      </c>
      <c r="CA17" s="82">
        <v>32</v>
      </c>
      <c r="CC17" s="82">
        <v>30</v>
      </c>
      <c r="CD17" s="82">
        <v>7</v>
      </c>
      <c r="CE17" s="82">
        <v>21</v>
      </c>
      <c r="CF17" s="82">
        <v>26</v>
      </c>
      <c r="CG17" s="82">
        <v>2</v>
      </c>
      <c r="CH17" s="82">
        <v>0</v>
      </c>
      <c r="CI17" s="82">
        <v>1</v>
      </c>
      <c r="CJ17" s="82" t="s">
        <v>219</v>
      </c>
      <c r="CK17" s="82">
        <v>12</v>
      </c>
      <c r="CL17" s="82">
        <v>595</v>
      </c>
      <c r="CN17" s="82">
        <v>56</v>
      </c>
      <c r="CP17" s="82">
        <v>34</v>
      </c>
      <c r="CQ17" s="82">
        <v>7</v>
      </c>
      <c r="CR17" s="82">
        <v>17</v>
      </c>
      <c r="CS17" s="82">
        <v>22</v>
      </c>
      <c r="CT17" s="82">
        <v>3</v>
      </c>
      <c r="CU17" s="82">
        <v>0</v>
      </c>
      <c r="CV17" s="82">
        <v>1</v>
      </c>
      <c r="CW17" s="82" t="s">
        <v>219</v>
      </c>
      <c r="CX17" s="82">
        <v>15</v>
      </c>
      <c r="CY17" s="82">
        <v>578</v>
      </c>
      <c r="DA17" s="82">
        <v>49</v>
      </c>
      <c r="DC17" s="82">
        <v>32</v>
      </c>
      <c r="DD17" s="82">
        <v>7</v>
      </c>
      <c r="DE17" s="82">
        <v>19</v>
      </c>
      <c r="DF17" s="82">
        <v>24</v>
      </c>
      <c r="DG17" s="82">
        <v>2</v>
      </c>
      <c r="DH17" s="82">
        <v>0</v>
      </c>
      <c r="DI17" s="82">
        <v>1</v>
      </c>
      <c r="DJ17" s="82">
        <v>1</v>
      </c>
      <c r="DK17" s="82">
        <v>14</v>
      </c>
      <c r="DL17" s="82">
        <v>1173</v>
      </c>
      <c r="DN17" s="82">
        <v>53</v>
      </c>
      <c r="DP17" s="82">
        <v>52</v>
      </c>
      <c r="DQ17" s="82">
        <v>54</v>
      </c>
      <c r="DR17" s="82">
        <v>0</v>
      </c>
      <c r="DS17" s="82">
        <v>2</v>
      </c>
      <c r="DV17" s="82">
        <v>2</v>
      </c>
      <c r="DW17" s="82">
        <v>10</v>
      </c>
      <c r="DX17" s="82">
        <v>34</v>
      </c>
      <c r="DY17" s="82">
        <v>595</v>
      </c>
      <c r="EA17" s="82">
        <v>54</v>
      </c>
      <c r="EC17" s="82">
        <v>48</v>
      </c>
      <c r="ED17" s="82">
        <v>50</v>
      </c>
      <c r="EE17" s="82">
        <v>0</v>
      </c>
      <c r="EF17" s="82">
        <v>3</v>
      </c>
      <c r="EI17" s="82">
        <v>2</v>
      </c>
      <c r="EJ17" s="82">
        <v>15</v>
      </c>
      <c r="EK17" s="82">
        <v>33</v>
      </c>
      <c r="EL17" s="82">
        <v>578</v>
      </c>
      <c r="EN17" s="82">
        <v>50</v>
      </c>
      <c r="EP17" s="82">
        <v>50</v>
      </c>
      <c r="EQ17" s="82">
        <v>52</v>
      </c>
      <c r="ER17" s="82">
        <v>0</v>
      </c>
      <c r="ES17" s="82">
        <v>2</v>
      </c>
      <c r="EV17" s="82">
        <v>2</v>
      </c>
      <c r="EW17" s="82">
        <v>13</v>
      </c>
      <c r="EX17" s="82">
        <v>34</v>
      </c>
      <c r="EY17" s="82">
        <v>1173</v>
      </c>
      <c r="FA17" s="82">
        <v>52</v>
      </c>
    </row>
    <row r="18" spans="2:157">
      <c r="B18" s="82" t="s">
        <v>78</v>
      </c>
      <c r="C18" s="82">
        <v>15</v>
      </c>
      <c r="D18" s="82">
        <v>21</v>
      </c>
      <c r="E18" s="82">
        <v>23</v>
      </c>
      <c r="F18" s="82">
        <v>13</v>
      </c>
      <c r="G18" s="82">
        <v>24</v>
      </c>
      <c r="H18" s="82">
        <v>0</v>
      </c>
      <c r="I18" s="82">
        <v>0</v>
      </c>
      <c r="J18" s="82">
        <v>0</v>
      </c>
      <c r="K18" s="82">
        <v>4</v>
      </c>
      <c r="L18" s="82">
        <v>11400</v>
      </c>
      <c r="N18" s="82">
        <v>81</v>
      </c>
      <c r="P18" s="82">
        <v>20</v>
      </c>
      <c r="Q18" s="82">
        <v>19</v>
      </c>
      <c r="R18" s="82">
        <v>22</v>
      </c>
      <c r="S18" s="82">
        <v>15</v>
      </c>
      <c r="T18" s="82">
        <v>18</v>
      </c>
      <c r="U18" s="82">
        <v>0</v>
      </c>
      <c r="V18" s="82">
        <v>0</v>
      </c>
      <c r="W18" s="82">
        <v>0</v>
      </c>
      <c r="X18" s="82">
        <v>7</v>
      </c>
      <c r="Y18" s="82">
        <v>11917</v>
      </c>
      <c r="AA18" s="82">
        <v>73</v>
      </c>
      <c r="AC18" s="82">
        <v>17</v>
      </c>
      <c r="AD18" s="82">
        <v>20</v>
      </c>
      <c r="AE18" s="82">
        <v>22</v>
      </c>
      <c r="AF18" s="82">
        <v>14</v>
      </c>
      <c r="AG18" s="82">
        <v>21</v>
      </c>
      <c r="AH18" s="82">
        <v>0</v>
      </c>
      <c r="AI18" s="82">
        <v>0</v>
      </c>
      <c r="AJ18" s="82">
        <v>0</v>
      </c>
      <c r="AK18" s="82">
        <v>5</v>
      </c>
      <c r="AL18" s="82">
        <v>23317</v>
      </c>
      <c r="AN18" s="82">
        <v>77</v>
      </c>
      <c r="AP18" s="82">
        <v>16</v>
      </c>
      <c r="AQ18" s="82">
        <v>20</v>
      </c>
      <c r="AR18" s="82">
        <v>27</v>
      </c>
      <c r="AS18" s="82">
        <v>19</v>
      </c>
      <c r="AT18" s="82">
        <v>13</v>
      </c>
      <c r="AU18" s="82" t="s">
        <v>219</v>
      </c>
      <c r="AV18" s="82">
        <v>0</v>
      </c>
      <c r="AW18" s="82">
        <v>0</v>
      </c>
      <c r="AX18" s="82">
        <v>5</v>
      </c>
      <c r="AY18" s="82">
        <v>11400</v>
      </c>
      <c r="BA18" s="82">
        <v>79</v>
      </c>
      <c r="BC18" s="82">
        <v>24</v>
      </c>
      <c r="BD18" s="82">
        <v>14</v>
      </c>
      <c r="BE18" s="82">
        <v>25</v>
      </c>
      <c r="BF18" s="82">
        <v>22</v>
      </c>
      <c r="BG18" s="82">
        <v>7</v>
      </c>
      <c r="BH18" s="82" t="s">
        <v>219</v>
      </c>
      <c r="BI18" s="82">
        <v>0</v>
      </c>
      <c r="BJ18" s="82">
        <v>0</v>
      </c>
      <c r="BK18" s="82">
        <v>8</v>
      </c>
      <c r="BL18" s="82">
        <v>11918</v>
      </c>
      <c r="BN18" s="82">
        <v>68</v>
      </c>
      <c r="BP18" s="82">
        <v>20</v>
      </c>
      <c r="BQ18" s="82">
        <v>16</v>
      </c>
      <c r="BR18" s="82">
        <v>26</v>
      </c>
      <c r="BS18" s="82">
        <v>21</v>
      </c>
      <c r="BT18" s="82">
        <v>10</v>
      </c>
      <c r="BU18" s="82" t="s">
        <v>219</v>
      </c>
      <c r="BV18" s="82">
        <v>0</v>
      </c>
      <c r="BW18" s="82">
        <v>0</v>
      </c>
      <c r="BX18" s="82">
        <v>6</v>
      </c>
      <c r="BY18" s="82">
        <v>23318</v>
      </c>
      <c r="CA18" s="82">
        <v>74</v>
      </c>
      <c r="CC18" s="82">
        <v>11</v>
      </c>
      <c r="CD18" s="82">
        <v>25</v>
      </c>
      <c r="CE18" s="82">
        <v>28</v>
      </c>
      <c r="CF18" s="82">
        <v>17</v>
      </c>
      <c r="CG18" s="82">
        <v>16</v>
      </c>
      <c r="CH18" s="82" t="s">
        <v>219</v>
      </c>
      <c r="CI18" s="82">
        <v>0</v>
      </c>
      <c r="CJ18" s="82">
        <v>0</v>
      </c>
      <c r="CK18" s="82">
        <v>2</v>
      </c>
      <c r="CL18" s="82">
        <v>11399</v>
      </c>
      <c r="CN18" s="82">
        <v>87</v>
      </c>
      <c r="CP18" s="82">
        <v>12</v>
      </c>
      <c r="CQ18" s="82">
        <v>22</v>
      </c>
      <c r="CR18" s="82">
        <v>25</v>
      </c>
      <c r="CS18" s="82">
        <v>17</v>
      </c>
      <c r="CT18" s="82">
        <v>21</v>
      </c>
      <c r="CU18" s="82" t="s">
        <v>219</v>
      </c>
      <c r="CV18" s="82">
        <v>0</v>
      </c>
      <c r="CW18" s="82">
        <v>0</v>
      </c>
      <c r="CX18" s="82">
        <v>3</v>
      </c>
      <c r="CY18" s="82">
        <v>11918</v>
      </c>
      <c r="DA18" s="82">
        <v>85</v>
      </c>
      <c r="DC18" s="82">
        <v>11</v>
      </c>
      <c r="DD18" s="82">
        <v>24</v>
      </c>
      <c r="DE18" s="82">
        <v>27</v>
      </c>
      <c r="DF18" s="82">
        <v>17</v>
      </c>
      <c r="DG18" s="82">
        <v>18</v>
      </c>
      <c r="DH18" s="82">
        <v>0</v>
      </c>
      <c r="DI18" s="82">
        <v>0</v>
      </c>
      <c r="DJ18" s="82">
        <v>0</v>
      </c>
      <c r="DK18" s="82">
        <v>3</v>
      </c>
      <c r="DL18" s="82">
        <v>23317</v>
      </c>
      <c r="DN18" s="82">
        <v>86</v>
      </c>
      <c r="DP18" s="82">
        <v>68</v>
      </c>
      <c r="DQ18" s="82">
        <v>84</v>
      </c>
      <c r="DR18" s="82">
        <v>0</v>
      </c>
      <c r="DS18" s="82">
        <v>16</v>
      </c>
      <c r="DV18" s="82">
        <v>0</v>
      </c>
      <c r="DW18" s="82">
        <v>2</v>
      </c>
      <c r="DX18" s="82">
        <v>13</v>
      </c>
      <c r="DY18" s="82">
        <v>11400</v>
      </c>
      <c r="EA18" s="82">
        <v>84</v>
      </c>
      <c r="EC18" s="82">
        <v>62</v>
      </c>
      <c r="ED18" s="82">
        <v>81</v>
      </c>
      <c r="EE18" s="82" t="s">
        <v>219</v>
      </c>
      <c r="EF18" s="82">
        <v>19</v>
      </c>
      <c r="EI18" s="82">
        <v>0</v>
      </c>
      <c r="EJ18" s="82">
        <v>3</v>
      </c>
      <c r="EK18" s="82">
        <v>16</v>
      </c>
      <c r="EL18" s="82">
        <v>11918</v>
      </c>
      <c r="EN18" s="82">
        <v>81</v>
      </c>
      <c r="EP18" s="82">
        <v>65</v>
      </c>
      <c r="EQ18" s="82">
        <v>82</v>
      </c>
      <c r="ER18" s="82" t="s">
        <v>219</v>
      </c>
      <c r="ES18" s="82">
        <v>18</v>
      </c>
      <c r="EV18" s="82">
        <v>0</v>
      </c>
      <c r="EW18" s="82">
        <v>3</v>
      </c>
      <c r="EX18" s="82">
        <v>15</v>
      </c>
      <c r="EY18" s="82">
        <v>23318</v>
      </c>
      <c r="FA18" s="82">
        <v>82</v>
      </c>
    </row>
    <row r="19" spans="2:157">
      <c r="B19" s="82" t="s">
        <v>79</v>
      </c>
      <c r="C19" s="82">
        <v>11</v>
      </c>
      <c r="D19" s="82">
        <v>26</v>
      </c>
      <c r="E19" s="82">
        <v>23</v>
      </c>
      <c r="F19" s="82">
        <v>12</v>
      </c>
      <c r="G19" s="82">
        <v>26</v>
      </c>
      <c r="H19" s="82" t="s">
        <v>219</v>
      </c>
      <c r="I19" s="82" t="s">
        <v>219</v>
      </c>
      <c r="J19" s="82" t="s">
        <v>219</v>
      </c>
      <c r="K19" s="82">
        <v>2</v>
      </c>
      <c r="L19" s="82">
        <v>3676</v>
      </c>
      <c r="N19" s="82">
        <v>87</v>
      </c>
      <c r="P19" s="82">
        <v>18</v>
      </c>
      <c r="Q19" s="82">
        <v>22</v>
      </c>
      <c r="R19" s="82">
        <v>23</v>
      </c>
      <c r="S19" s="82">
        <v>15</v>
      </c>
      <c r="T19" s="82">
        <v>17</v>
      </c>
      <c r="U19" s="82">
        <v>0</v>
      </c>
      <c r="V19" s="82" t="s">
        <v>219</v>
      </c>
      <c r="W19" s="82" t="s">
        <v>219</v>
      </c>
      <c r="X19" s="82">
        <v>5</v>
      </c>
      <c r="Y19" s="82">
        <v>3726</v>
      </c>
      <c r="AA19" s="82">
        <v>77</v>
      </c>
      <c r="AC19" s="82">
        <v>15</v>
      </c>
      <c r="AD19" s="82">
        <v>24</v>
      </c>
      <c r="AE19" s="82">
        <v>23</v>
      </c>
      <c r="AF19" s="82">
        <v>13</v>
      </c>
      <c r="AG19" s="82">
        <v>22</v>
      </c>
      <c r="AH19" s="82" t="s">
        <v>219</v>
      </c>
      <c r="AI19" s="82">
        <v>0</v>
      </c>
      <c r="AJ19" s="82">
        <v>0</v>
      </c>
      <c r="AK19" s="82">
        <v>3</v>
      </c>
      <c r="AL19" s="82">
        <v>7402</v>
      </c>
      <c r="AN19" s="82">
        <v>82</v>
      </c>
      <c r="AP19" s="82">
        <v>13</v>
      </c>
      <c r="AQ19" s="82">
        <v>22</v>
      </c>
      <c r="AR19" s="82">
        <v>31</v>
      </c>
      <c r="AS19" s="82">
        <v>19</v>
      </c>
      <c r="AT19" s="82">
        <v>12</v>
      </c>
      <c r="AU19" s="82">
        <v>0</v>
      </c>
      <c r="AV19" s="82" t="s">
        <v>219</v>
      </c>
      <c r="AW19" s="82" t="s">
        <v>219</v>
      </c>
      <c r="AX19" s="82">
        <v>2</v>
      </c>
      <c r="AY19" s="82">
        <v>3676</v>
      </c>
      <c r="BA19" s="82">
        <v>85</v>
      </c>
      <c r="BC19" s="82">
        <v>23</v>
      </c>
      <c r="BD19" s="82">
        <v>14</v>
      </c>
      <c r="BE19" s="82">
        <v>25</v>
      </c>
      <c r="BF19" s="82">
        <v>25</v>
      </c>
      <c r="BG19" s="82">
        <v>6</v>
      </c>
      <c r="BH19" s="82">
        <v>0</v>
      </c>
      <c r="BI19" s="82" t="s">
        <v>219</v>
      </c>
      <c r="BJ19" s="82" t="s">
        <v>219</v>
      </c>
      <c r="BK19" s="82">
        <v>6</v>
      </c>
      <c r="BL19" s="82">
        <v>3726</v>
      </c>
      <c r="BN19" s="82">
        <v>70</v>
      </c>
      <c r="BP19" s="82">
        <v>18</v>
      </c>
      <c r="BQ19" s="82">
        <v>18</v>
      </c>
      <c r="BR19" s="82">
        <v>28</v>
      </c>
      <c r="BS19" s="82">
        <v>22</v>
      </c>
      <c r="BT19" s="82">
        <v>9</v>
      </c>
      <c r="BU19" s="82">
        <v>0</v>
      </c>
      <c r="BV19" s="82">
        <v>0</v>
      </c>
      <c r="BW19" s="82" t="s">
        <v>219</v>
      </c>
      <c r="BX19" s="82">
        <v>4</v>
      </c>
      <c r="BY19" s="82">
        <v>7402</v>
      </c>
      <c r="CA19" s="82">
        <v>77</v>
      </c>
      <c r="CC19" s="82">
        <v>10</v>
      </c>
      <c r="CD19" s="82">
        <v>27</v>
      </c>
      <c r="CE19" s="82">
        <v>31</v>
      </c>
      <c r="CF19" s="82">
        <v>18</v>
      </c>
      <c r="CG19" s="82">
        <v>13</v>
      </c>
      <c r="CH19" s="82">
        <v>0</v>
      </c>
      <c r="CI19" s="82" t="s">
        <v>219</v>
      </c>
      <c r="CJ19" s="82" t="s">
        <v>219</v>
      </c>
      <c r="CK19" s="82">
        <v>2</v>
      </c>
      <c r="CL19" s="82">
        <v>3676</v>
      </c>
      <c r="CN19" s="82">
        <v>89</v>
      </c>
      <c r="CP19" s="82">
        <v>12</v>
      </c>
      <c r="CQ19" s="82">
        <v>23</v>
      </c>
      <c r="CR19" s="82">
        <v>25</v>
      </c>
      <c r="CS19" s="82">
        <v>19</v>
      </c>
      <c r="CT19" s="82">
        <v>17</v>
      </c>
      <c r="CU19" s="82" t="s">
        <v>219</v>
      </c>
      <c r="CV19" s="82" t="s">
        <v>219</v>
      </c>
      <c r="CW19" s="82" t="s">
        <v>219</v>
      </c>
      <c r="CX19" s="82">
        <v>3</v>
      </c>
      <c r="CY19" s="82">
        <v>3726</v>
      </c>
      <c r="DA19" s="82">
        <v>84</v>
      </c>
      <c r="DC19" s="82">
        <v>11</v>
      </c>
      <c r="DD19" s="82">
        <v>25</v>
      </c>
      <c r="DE19" s="82">
        <v>28</v>
      </c>
      <c r="DF19" s="82">
        <v>18</v>
      </c>
      <c r="DG19" s="82">
        <v>15</v>
      </c>
      <c r="DH19" s="82" t="s">
        <v>219</v>
      </c>
      <c r="DI19" s="82">
        <v>0</v>
      </c>
      <c r="DJ19" s="82" t="s">
        <v>219</v>
      </c>
      <c r="DK19" s="82">
        <v>2</v>
      </c>
      <c r="DL19" s="82">
        <v>7402</v>
      </c>
      <c r="DN19" s="82">
        <v>87</v>
      </c>
      <c r="DP19" s="82">
        <v>73</v>
      </c>
      <c r="DQ19" s="82">
        <v>89</v>
      </c>
      <c r="DR19" s="82">
        <v>0</v>
      </c>
      <c r="DS19" s="82">
        <v>16</v>
      </c>
      <c r="DV19" s="82">
        <v>0</v>
      </c>
      <c r="DW19" s="82">
        <v>1</v>
      </c>
      <c r="DX19" s="82">
        <v>9</v>
      </c>
      <c r="DY19" s="82">
        <v>3676</v>
      </c>
      <c r="EA19" s="82">
        <v>89</v>
      </c>
      <c r="EC19" s="82">
        <v>67</v>
      </c>
      <c r="ED19" s="82">
        <v>84</v>
      </c>
      <c r="EE19" s="82">
        <v>0</v>
      </c>
      <c r="EF19" s="82">
        <v>17</v>
      </c>
      <c r="EI19" s="82">
        <v>0</v>
      </c>
      <c r="EJ19" s="82">
        <v>2</v>
      </c>
      <c r="EK19" s="82">
        <v>13</v>
      </c>
      <c r="EL19" s="82">
        <v>3726</v>
      </c>
      <c r="EN19" s="82">
        <v>84</v>
      </c>
      <c r="EP19" s="82">
        <v>70</v>
      </c>
      <c r="EQ19" s="82">
        <v>87</v>
      </c>
      <c r="ER19" s="82">
        <v>0</v>
      </c>
      <c r="ES19" s="82">
        <v>17</v>
      </c>
      <c r="EV19" s="82">
        <v>0</v>
      </c>
      <c r="EW19" s="82">
        <v>2</v>
      </c>
      <c r="EX19" s="82">
        <v>11</v>
      </c>
      <c r="EY19" s="82">
        <v>7402</v>
      </c>
      <c r="FA19" s="82">
        <v>87</v>
      </c>
    </row>
    <row r="20" spans="2:157">
      <c r="B20" s="82" t="s">
        <v>80</v>
      </c>
      <c r="C20" s="82">
        <v>8</v>
      </c>
      <c r="D20" s="82">
        <v>28</v>
      </c>
      <c r="E20" s="82">
        <v>21</v>
      </c>
      <c r="F20" s="82">
        <v>12</v>
      </c>
      <c r="G20" s="82">
        <v>30</v>
      </c>
      <c r="H20" s="82" t="s">
        <v>219</v>
      </c>
      <c r="I20" s="82" t="s">
        <v>219</v>
      </c>
      <c r="J20" s="82" t="s">
        <v>219</v>
      </c>
      <c r="K20" s="82">
        <v>2</v>
      </c>
      <c r="L20" s="82">
        <v>1477</v>
      </c>
      <c r="N20" s="82">
        <v>90</v>
      </c>
      <c r="P20" s="82">
        <v>15</v>
      </c>
      <c r="Q20" s="82">
        <v>22</v>
      </c>
      <c r="R20" s="82">
        <v>24</v>
      </c>
      <c r="S20" s="82">
        <v>13</v>
      </c>
      <c r="T20" s="82">
        <v>23</v>
      </c>
      <c r="U20" s="82">
        <v>0</v>
      </c>
      <c r="V20" s="82" t="s">
        <v>219</v>
      </c>
      <c r="W20" s="82">
        <v>0</v>
      </c>
      <c r="X20" s="82">
        <v>3</v>
      </c>
      <c r="Y20" s="82">
        <v>1453</v>
      </c>
      <c r="AA20" s="82">
        <v>82</v>
      </c>
      <c r="AC20" s="82">
        <v>12</v>
      </c>
      <c r="AD20" s="82">
        <v>25</v>
      </c>
      <c r="AE20" s="82">
        <v>22</v>
      </c>
      <c r="AF20" s="82">
        <v>12</v>
      </c>
      <c r="AG20" s="82">
        <v>26</v>
      </c>
      <c r="AH20" s="82" t="s">
        <v>219</v>
      </c>
      <c r="AI20" s="82" t="s">
        <v>219</v>
      </c>
      <c r="AJ20" s="82" t="s">
        <v>219</v>
      </c>
      <c r="AK20" s="82">
        <v>2</v>
      </c>
      <c r="AL20" s="82">
        <v>2930</v>
      </c>
      <c r="AN20" s="82">
        <v>86</v>
      </c>
      <c r="AP20" s="82">
        <v>10</v>
      </c>
      <c r="AQ20" s="82">
        <v>24</v>
      </c>
      <c r="AR20" s="82">
        <v>30</v>
      </c>
      <c r="AS20" s="82">
        <v>18</v>
      </c>
      <c r="AT20" s="82">
        <v>16</v>
      </c>
      <c r="AU20" s="82">
        <v>0</v>
      </c>
      <c r="AV20" s="82" t="s">
        <v>219</v>
      </c>
      <c r="AW20" s="82">
        <v>0</v>
      </c>
      <c r="AX20" s="82">
        <v>2</v>
      </c>
      <c r="AY20" s="82">
        <v>1477</v>
      </c>
      <c r="BA20" s="82">
        <v>87</v>
      </c>
      <c r="BC20" s="82">
        <v>20</v>
      </c>
      <c r="BD20" s="82">
        <v>17</v>
      </c>
      <c r="BE20" s="82">
        <v>27</v>
      </c>
      <c r="BF20" s="82">
        <v>22</v>
      </c>
      <c r="BG20" s="82">
        <v>10</v>
      </c>
      <c r="BH20" s="82">
        <v>0</v>
      </c>
      <c r="BI20" s="82" t="s">
        <v>219</v>
      </c>
      <c r="BJ20" s="82">
        <v>0</v>
      </c>
      <c r="BK20" s="82">
        <v>4</v>
      </c>
      <c r="BL20" s="82">
        <v>1453</v>
      </c>
      <c r="BN20" s="82">
        <v>77</v>
      </c>
      <c r="BP20" s="82">
        <v>15</v>
      </c>
      <c r="BQ20" s="82">
        <v>21</v>
      </c>
      <c r="BR20" s="82">
        <v>29</v>
      </c>
      <c r="BS20" s="82">
        <v>20</v>
      </c>
      <c r="BT20" s="82">
        <v>13</v>
      </c>
      <c r="BU20" s="82">
        <v>0</v>
      </c>
      <c r="BV20" s="82" t="s">
        <v>219</v>
      </c>
      <c r="BW20" s="82">
        <v>0</v>
      </c>
      <c r="BX20" s="82">
        <v>3</v>
      </c>
      <c r="BY20" s="82">
        <v>2930</v>
      </c>
      <c r="CA20" s="82">
        <v>82</v>
      </c>
      <c r="CC20" s="82">
        <v>8</v>
      </c>
      <c r="CD20" s="82">
        <v>28</v>
      </c>
      <c r="CE20" s="82">
        <v>29</v>
      </c>
      <c r="CF20" s="82">
        <v>17</v>
      </c>
      <c r="CG20" s="82">
        <v>16</v>
      </c>
      <c r="CH20" s="82">
        <v>0</v>
      </c>
      <c r="CI20" s="82" t="s">
        <v>219</v>
      </c>
      <c r="CJ20" s="82">
        <v>0</v>
      </c>
      <c r="CK20" s="82">
        <v>1</v>
      </c>
      <c r="CL20" s="82">
        <v>1477</v>
      </c>
      <c r="CN20" s="82">
        <v>91</v>
      </c>
      <c r="CP20" s="82">
        <v>9</v>
      </c>
      <c r="CQ20" s="82">
        <v>23</v>
      </c>
      <c r="CR20" s="82">
        <v>26</v>
      </c>
      <c r="CS20" s="82">
        <v>16</v>
      </c>
      <c r="CT20" s="82">
        <v>23</v>
      </c>
      <c r="CU20" s="82">
        <v>0</v>
      </c>
      <c r="CV20" s="82" t="s">
        <v>219</v>
      </c>
      <c r="CW20" s="82">
        <v>0</v>
      </c>
      <c r="CX20" s="82">
        <v>2</v>
      </c>
      <c r="CY20" s="82">
        <v>1453</v>
      </c>
      <c r="DA20" s="82">
        <v>88</v>
      </c>
      <c r="DC20" s="82">
        <v>9</v>
      </c>
      <c r="DD20" s="82">
        <v>26</v>
      </c>
      <c r="DE20" s="82">
        <v>28</v>
      </c>
      <c r="DF20" s="82">
        <v>17</v>
      </c>
      <c r="DG20" s="82">
        <v>20</v>
      </c>
      <c r="DH20" s="82">
        <v>0</v>
      </c>
      <c r="DI20" s="82" t="s">
        <v>219</v>
      </c>
      <c r="DJ20" s="82">
        <v>0</v>
      </c>
      <c r="DK20" s="82">
        <v>2</v>
      </c>
      <c r="DL20" s="82">
        <v>2930</v>
      </c>
      <c r="DN20" s="82">
        <v>90</v>
      </c>
      <c r="DP20" s="82">
        <v>72</v>
      </c>
      <c r="DQ20" s="82">
        <v>91</v>
      </c>
      <c r="DR20" s="82">
        <v>0</v>
      </c>
      <c r="DS20" s="82">
        <v>19</v>
      </c>
      <c r="DV20" s="82">
        <v>0</v>
      </c>
      <c r="DW20" s="82">
        <v>1</v>
      </c>
      <c r="DX20" s="82">
        <v>8</v>
      </c>
      <c r="DY20" s="82">
        <v>1477</v>
      </c>
      <c r="EA20" s="82">
        <v>91</v>
      </c>
      <c r="EC20" s="82">
        <v>64</v>
      </c>
      <c r="ED20" s="82">
        <v>87</v>
      </c>
      <c r="EE20" s="82">
        <v>0</v>
      </c>
      <c r="EF20" s="82">
        <v>23</v>
      </c>
      <c r="EI20" s="82">
        <v>0</v>
      </c>
      <c r="EJ20" s="82">
        <v>2</v>
      </c>
      <c r="EK20" s="82">
        <v>11</v>
      </c>
      <c r="EL20" s="82">
        <v>1453</v>
      </c>
      <c r="EN20" s="82">
        <v>87</v>
      </c>
      <c r="EP20" s="82">
        <v>68</v>
      </c>
      <c r="EQ20" s="82">
        <v>89</v>
      </c>
      <c r="ER20" s="82">
        <v>0</v>
      </c>
      <c r="ES20" s="82">
        <v>21</v>
      </c>
      <c r="EV20" s="82">
        <v>0</v>
      </c>
      <c r="EW20" s="82">
        <v>1</v>
      </c>
      <c r="EX20" s="82">
        <v>10</v>
      </c>
      <c r="EY20" s="82">
        <v>2930</v>
      </c>
      <c r="FA20" s="82">
        <v>89</v>
      </c>
    </row>
    <row r="21" spans="2:157">
      <c r="B21" s="82" t="s">
        <v>81</v>
      </c>
      <c r="C21" s="82">
        <v>7</v>
      </c>
      <c r="D21" s="82">
        <v>25</v>
      </c>
      <c r="E21" s="82">
        <v>19</v>
      </c>
      <c r="F21" s="82">
        <v>10</v>
      </c>
      <c r="G21" s="82">
        <v>38</v>
      </c>
      <c r="H21" s="82" t="s">
        <v>219</v>
      </c>
      <c r="I21" s="82" t="s">
        <v>219</v>
      </c>
      <c r="J21" s="82" t="s">
        <v>219</v>
      </c>
      <c r="K21" s="82">
        <v>1</v>
      </c>
      <c r="L21" s="82">
        <v>2784</v>
      </c>
      <c r="N21" s="82">
        <v>92</v>
      </c>
      <c r="P21" s="82">
        <v>12</v>
      </c>
      <c r="Q21" s="82">
        <v>22</v>
      </c>
      <c r="R21" s="82">
        <v>21</v>
      </c>
      <c r="S21" s="82">
        <v>11</v>
      </c>
      <c r="T21" s="82">
        <v>31</v>
      </c>
      <c r="U21" s="82" t="s">
        <v>219</v>
      </c>
      <c r="V21" s="82">
        <v>0</v>
      </c>
      <c r="W21" s="82">
        <v>0</v>
      </c>
      <c r="X21" s="82">
        <v>3</v>
      </c>
      <c r="Y21" s="82">
        <v>2944</v>
      </c>
      <c r="AA21" s="82">
        <v>86</v>
      </c>
      <c r="AC21" s="82">
        <v>9</v>
      </c>
      <c r="AD21" s="82">
        <v>24</v>
      </c>
      <c r="AE21" s="82">
        <v>20</v>
      </c>
      <c r="AF21" s="82">
        <v>10</v>
      </c>
      <c r="AG21" s="82">
        <v>34</v>
      </c>
      <c r="AH21" s="82">
        <v>0</v>
      </c>
      <c r="AI21" s="82" t="s">
        <v>219</v>
      </c>
      <c r="AJ21" s="82" t="s">
        <v>219</v>
      </c>
      <c r="AK21" s="82">
        <v>2</v>
      </c>
      <c r="AL21" s="82">
        <v>5728</v>
      </c>
      <c r="AN21" s="82">
        <v>89</v>
      </c>
      <c r="AP21" s="82">
        <v>8</v>
      </c>
      <c r="AQ21" s="82">
        <v>27</v>
      </c>
      <c r="AR21" s="82">
        <v>27</v>
      </c>
      <c r="AS21" s="82">
        <v>14</v>
      </c>
      <c r="AT21" s="82">
        <v>22</v>
      </c>
      <c r="AU21" s="82" t="s">
        <v>219</v>
      </c>
      <c r="AV21" s="82" t="s">
        <v>219</v>
      </c>
      <c r="AW21" s="82" t="s">
        <v>219</v>
      </c>
      <c r="AX21" s="82">
        <v>1</v>
      </c>
      <c r="AY21" s="82">
        <v>2784</v>
      </c>
      <c r="BA21" s="82">
        <v>90</v>
      </c>
      <c r="BC21" s="82">
        <v>16</v>
      </c>
      <c r="BD21" s="82">
        <v>21</v>
      </c>
      <c r="BE21" s="82">
        <v>27</v>
      </c>
      <c r="BF21" s="82">
        <v>18</v>
      </c>
      <c r="BG21" s="82">
        <v>14</v>
      </c>
      <c r="BH21" s="82">
        <v>0</v>
      </c>
      <c r="BI21" s="82">
        <v>0</v>
      </c>
      <c r="BJ21" s="82">
        <v>0</v>
      </c>
      <c r="BK21" s="82">
        <v>4</v>
      </c>
      <c r="BL21" s="82">
        <v>2944</v>
      </c>
      <c r="BN21" s="82">
        <v>81</v>
      </c>
      <c r="BP21" s="82">
        <v>12</v>
      </c>
      <c r="BQ21" s="82">
        <v>24</v>
      </c>
      <c r="BR21" s="82">
        <v>27</v>
      </c>
      <c r="BS21" s="82">
        <v>16</v>
      </c>
      <c r="BT21" s="82">
        <v>18</v>
      </c>
      <c r="BU21" s="82" t="s">
        <v>219</v>
      </c>
      <c r="BV21" s="82" t="s">
        <v>219</v>
      </c>
      <c r="BW21" s="82" t="s">
        <v>219</v>
      </c>
      <c r="BX21" s="82">
        <v>3</v>
      </c>
      <c r="BY21" s="82">
        <v>5728</v>
      </c>
      <c r="CA21" s="82">
        <v>85</v>
      </c>
      <c r="CC21" s="82">
        <v>6</v>
      </c>
      <c r="CD21" s="82">
        <v>29</v>
      </c>
      <c r="CE21" s="82">
        <v>26</v>
      </c>
      <c r="CF21" s="82">
        <v>13</v>
      </c>
      <c r="CG21" s="82">
        <v>24</v>
      </c>
      <c r="CH21" s="82" t="s">
        <v>219</v>
      </c>
      <c r="CI21" s="82" t="s">
        <v>219</v>
      </c>
      <c r="CJ21" s="82" t="s">
        <v>219</v>
      </c>
      <c r="CK21" s="82">
        <v>1</v>
      </c>
      <c r="CL21" s="82">
        <v>2784</v>
      </c>
      <c r="CN21" s="82">
        <v>93</v>
      </c>
      <c r="CP21" s="82">
        <v>8</v>
      </c>
      <c r="CQ21" s="82">
        <v>26</v>
      </c>
      <c r="CR21" s="82">
        <v>20</v>
      </c>
      <c r="CS21" s="82">
        <v>13</v>
      </c>
      <c r="CT21" s="82">
        <v>31</v>
      </c>
      <c r="CU21" s="82" t="s">
        <v>219</v>
      </c>
      <c r="CV21" s="82">
        <v>0</v>
      </c>
      <c r="CW21" s="82">
        <v>0</v>
      </c>
      <c r="CX21" s="82">
        <v>2</v>
      </c>
      <c r="CY21" s="82">
        <v>2945</v>
      </c>
      <c r="DA21" s="82">
        <v>90</v>
      </c>
      <c r="DC21" s="82">
        <v>7</v>
      </c>
      <c r="DD21" s="82">
        <v>28</v>
      </c>
      <c r="DE21" s="82">
        <v>23</v>
      </c>
      <c r="DF21" s="82">
        <v>13</v>
      </c>
      <c r="DG21" s="82">
        <v>27</v>
      </c>
      <c r="DH21" s="82" t="s">
        <v>219</v>
      </c>
      <c r="DI21" s="82" t="s">
        <v>219</v>
      </c>
      <c r="DJ21" s="82" t="s">
        <v>219</v>
      </c>
      <c r="DK21" s="82">
        <v>2</v>
      </c>
      <c r="DL21" s="82">
        <v>5729</v>
      </c>
      <c r="DN21" s="82">
        <v>91</v>
      </c>
      <c r="DP21" s="82">
        <v>67</v>
      </c>
      <c r="DQ21" s="82">
        <v>92</v>
      </c>
      <c r="DR21" s="82" t="s">
        <v>219</v>
      </c>
      <c r="DS21" s="82">
        <v>25</v>
      </c>
      <c r="DV21" s="82">
        <v>0</v>
      </c>
      <c r="DW21" s="82">
        <v>1</v>
      </c>
      <c r="DX21" s="82">
        <v>7</v>
      </c>
      <c r="DY21" s="82">
        <v>2784</v>
      </c>
      <c r="EA21" s="82">
        <v>92</v>
      </c>
      <c r="EC21" s="82">
        <v>60</v>
      </c>
      <c r="ED21" s="82">
        <v>89</v>
      </c>
      <c r="EE21" s="82">
        <v>0</v>
      </c>
      <c r="EF21" s="82">
        <v>29</v>
      </c>
      <c r="EI21" s="82">
        <v>0</v>
      </c>
      <c r="EJ21" s="82">
        <v>2</v>
      </c>
      <c r="EK21" s="82">
        <v>9</v>
      </c>
      <c r="EL21" s="82">
        <v>2945</v>
      </c>
      <c r="EN21" s="82">
        <v>89</v>
      </c>
      <c r="EP21" s="82">
        <v>63</v>
      </c>
      <c r="EQ21" s="82">
        <v>91</v>
      </c>
      <c r="ER21" s="82" t="s">
        <v>219</v>
      </c>
      <c r="ES21" s="82">
        <v>27</v>
      </c>
      <c r="EV21" s="82">
        <v>0</v>
      </c>
      <c r="EW21" s="82">
        <v>1</v>
      </c>
      <c r="EX21" s="82">
        <v>8</v>
      </c>
      <c r="EY21" s="82">
        <v>5729</v>
      </c>
      <c r="FA21" s="82">
        <v>91</v>
      </c>
    </row>
    <row r="22" spans="2:157">
      <c r="B22" s="82" t="s">
        <v>82</v>
      </c>
      <c r="C22" s="82">
        <v>9</v>
      </c>
      <c r="D22" s="82">
        <v>26</v>
      </c>
      <c r="E22" s="82">
        <v>22</v>
      </c>
      <c r="F22" s="82">
        <v>10</v>
      </c>
      <c r="G22" s="82">
        <v>31</v>
      </c>
      <c r="H22" s="82" t="s">
        <v>219</v>
      </c>
      <c r="I22" s="82">
        <v>0</v>
      </c>
      <c r="J22" s="82" t="s">
        <v>219</v>
      </c>
      <c r="K22" s="82">
        <v>1</v>
      </c>
      <c r="L22" s="82">
        <v>4426</v>
      </c>
      <c r="N22" s="82">
        <v>90</v>
      </c>
      <c r="P22" s="82">
        <v>14</v>
      </c>
      <c r="Q22" s="82">
        <v>24</v>
      </c>
      <c r="R22" s="82">
        <v>23</v>
      </c>
      <c r="S22" s="82">
        <v>13</v>
      </c>
      <c r="T22" s="82">
        <v>23</v>
      </c>
      <c r="U22" s="82" t="s">
        <v>219</v>
      </c>
      <c r="V22" s="82">
        <v>0</v>
      </c>
      <c r="W22" s="82" t="s">
        <v>219</v>
      </c>
      <c r="X22" s="82">
        <v>3</v>
      </c>
      <c r="Y22" s="82">
        <v>4737</v>
      </c>
      <c r="AA22" s="82">
        <v>82</v>
      </c>
      <c r="AC22" s="82">
        <v>12</v>
      </c>
      <c r="AD22" s="82">
        <v>25</v>
      </c>
      <c r="AE22" s="82">
        <v>23</v>
      </c>
      <c r="AF22" s="82">
        <v>11</v>
      </c>
      <c r="AG22" s="82">
        <v>27</v>
      </c>
      <c r="AH22" s="82" t="s">
        <v>219</v>
      </c>
      <c r="AI22" s="82">
        <v>0</v>
      </c>
      <c r="AJ22" s="82">
        <v>0</v>
      </c>
      <c r="AK22" s="82">
        <v>2</v>
      </c>
      <c r="AL22" s="82">
        <v>9163</v>
      </c>
      <c r="AN22" s="82">
        <v>86</v>
      </c>
      <c r="AP22" s="82">
        <v>10</v>
      </c>
      <c r="AQ22" s="82">
        <v>24</v>
      </c>
      <c r="AR22" s="82">
        <v>30</v>
      </c>
      <c r="AS22" s="82">
        <v>17</v>
      </c>
      <c r="AT22" s="82">
        <v>17</v>
      </c>
      <c r="AU22" s="82" t="s">
        <v>219</v>
      </c>
      <c r="AV22" s="82">
        <v>0</v>
      </c>
      <c r="AW22" s="82" t="s">
        <v>219</v>
      </c>
      <c r="AX22" s="82">
        <v>2</v>
      </c>
      <c r="AY22" s="82">
        <v>4426</v>
      </c>
      <c r="BA22" s="82">
        <v>88</v>
      </c>
      <c r="BC22" s="82">
        <v>19</v>
      </c>
      <c r="BD22" s="82">
        <v>17</v>
      </c>
      <c r="BE22" s="82">
        <v>28</v>
      </c>
      <c r="BF22" s="82">
        <v>22</v>
      </c>
      <c r="BG22" s="82">
        <v>10</v>
      </c>
      <c r="BH22" s="82">
        <v>0</v>
      </c>
      <c r="BI22" s="82">
        <v>0</v>
      </c>
      <c r="BJ22" s="82" t="s">
        <v>219</v>
      </c>
      <c r="BK22" s="82">
        <v>5</v>
      </c>
      <c r="BL22" s="82">
        <v>4737</v>
      </c>
      <c r="BN22" s="82">
        <v>77</v>
      </c>
      <c r="BP22" s="82">
        <v>15</v>
      </c>
      <c r="BQ22" s="82">
        <v>20</v>
      </c>
      <c r="BR22" s="82">
        <v>29</v>
      </c>
      <c r="BS22" s="82">
        <v>19</v>
      </c>
      <c r="BT22" s="82">
        <v>13</v>
      </c>
      <c r="BU22" s="82" t="s">
        <v>219</v>
      </c>
      <c r="BV22" s="82">
        <v>0</v>
      </c>
      <c r="BW22" s="82">
        <v>0</v>
      </c>
      <c r="BX22" s="82">
        <v>3</v>
      </c>
      <c r="BY22" s="82">
        <v>9163</v>
      </c>
      <c r="CA22" s="82">
        <v>82</v>
      </c>
      <c r="CC22" s="82">
        <v>7</v>
      </c>
      <c r="CD22" s="82">
        <v>30</v>
      </c>
      <c r="CE22" s="82">
        <v>29</v>
      </c>
      <c r="CF22" s="82">
        <v>15</v>
      </c>
      <c r="CG22" s="82">
        <v>17</v>
      </c>
      <c r="CH22" s="82">
        <v>0</v>
      </c>
      <c r="CI22" s="82">
        <v>0</v>
      </c>
      <c r="CJ22" s="82">
        <v>0</v>
      </c>
      <c r="CK22" s="82">
        <v>1</v>
      </c>
      <c r="CL22" s="82">
        <v>4426</v>
      </c>
      <c r="CN22" s="82">
        <v>92</v>
      </c>
      <c r="CP22" s="82">
        <v>9</v>
      </c>
      <c r="CQ22" s="82">
        <v>25</v>
      </c>
      <c r="CR22" s="82">
        <v>25</v>
      </c>
      <c r="CS22" s="82">
        <v>16</v>
      </c>
      <c r="CT22" s="82">
        <v>23</v>
      </c>
      <c r="CU22" s="82" t="s">
        <v>219</v>
      </c>
      <c r="CV22" s="82">
        <v>0</v>
      </c>
      <c r="CW22" s="82">
        <v>0</v>
      </c>
      <c r="CX22" s="82">
        <v>2</v>
      </c>
      <c r="CY22" s="82">
        <v>4737</v>
      </c>
      <c r="DA22" s="82">
        <v>89</v>
      </c>
      <c r="DC22" s="82">
        <v>8</v>
      </c>
      <c r="DD22" s="82">
        <v>27</v>
      </c>
      <c r="DE22" s="82">
        <v>27</v>
      </c>
      <c r="DF22" s="82">
        <v>16</v>
      </c>
      <c r="DG22" s="82">
        <v>20</v>
      </c>
      <c r="DH22" s="82" t="s">
        <v>219</v>
      </c>
      <c r="DI22" s="82">
        <v>0</v>
      </c>
      <c r="DJ22" s="82">
        <v>0</v>
      </c>
      <c r="DK22" s="82">
        <v>2</v>
      </c>
      <c r="DL22" s="82">
        <v>9163</v>
      </c>
      <c r="DN22" s="82">
        <v>90</v>
      </c>
      <c r="DP22" s="82">
        <v>71</v>
      </c>
      <c r="DQ22" s="82">
        <v>91</v>
      </c>
      <c r="DR22" s="82">
        <v>0</v>
      </c>
      <c r="DS22" s="82">
        <v>20</v>
      </c>
      <c r="DV22" s="82">
        <v>0</v>
      </c>
      <c r="DW22" s="82">
        <v>1</v>
      </c>
      <c r="DX22" s="82">
        <v>8</v>
      </c>
      <c r="DY22" s="82">
        <v>4426</v>
      </c>
      <c r="EA22" s="82">
        <v>91</v>
      </c>
      <c r="EC22" s="82">
        <v>65</v>
      </c>
      <c r="ED22" s="82">
        <v>87</v>
      </c>
      <c r="EE22" s="82" t="s">
        <v>219</v>
      </c>
      <c r="EF22" s="82">
        <v>22</v>
      </c>
      <c r="EI22" s="82">
        <v>0</v>
      </c>
      <c r="EJ22" s="82">
        <v>2</v>
      </c>
      <c r="EK22" s="82">
        <v>11</v>
      </c>
      <c r="EL22" s="82">
        <v>4737</v>
      </c>
      <c r="EN22" s="82">
        <v>87</v>
      </c>
      <c r="EP22" s="82">
        <v>68</v>
      </c>
      <c r="EQ22" s="82">
        <v>89</v>
      </c>
      <c r="ER22" s="82" t="s">
        <v>219</v>
      </c>
      <c r="ES22" s="82">
        <v>21</v>
      </c>
      <c r="EV22" s="82">
        <v>0</v>
      </c>
      <c r="EW22" s="82">
        <v>1</v>
      </c>
      <c r="EX22" s="82">
        <v>9</v>
      </c>
      <c r="EY22" s="82">
        <v>9163</v>
      </c>
      <c r="FA22" s="82">
        <v>89</v>
      </c>
    </row>
    <row r="23" spans="2:157">
      <c r="B23" s="82" t="s">
        <v>83</v>
      </c>
      <c r="C23" s="82">
        <v>6</v>
      </c>
      <c r="D23" s="82">
        <v>28</v>
      </c>
      <c r="E23" s="82">
        <v>22</v>
      </c>
      <c r="F23" s="82">
        <v>9</v>
      </c>
      <c r="G23" s="82">
        <v>35</v>
      </c>
      <c r="H23" s="82" t="s">
        <v>219</v>
      </c>
      <c r="I23" s="82" t="s">
        <v>219</v>
      </c>
      <c r="J23" s="82">
        <v>0</v>
      </c>
      <c r="K23" s="82">
        <v>1</v>
      </c>
      <c r="L23" s="82">
        <v>6749</v>
      </c>
      <c r="N23" s="82">
        <v>94</v>
      </c>
      <c r="P23" s="82">
        <v>9</v>
      </c>
      <c r="Q23" s="82">
        <v>25</v>
      </c>
      <c r="R23" s="82">
        <v>25</v>
      </c>
      <c r="S23" s="82">
        <v>12</v>
      </c>
      <c r="T23" s="82">
        <v>26</v>
      </c>
      <c r="U23" s="82" t="s">
        <v>219</v>
      </c>
      <c r="V23" s="82">
        <v>0</v>
      </c>
      <c r="W23" s="82">
        <v>0</v>
      </c>
      <c r="X23" s="82">
        <v>2</v>
      </c>
      <c r="Y23" s="82">
        <v>7377</v>
      </c>
      <c r="AA23" s="82">
        <v>89</v>
      </c>
      <c r="AC23" s="82">
        <v>8</v>
      </c>
      <c r="AD23" s="82">
        <v>27</v>
      </c>
      <c r="AE23" s="82">
        <v>24</v>
      </c>
      <c r="AF23" s="82">
        <v>11</v>
      </c>
      <c r="AG23" s="82">
        <v>30</v>
      </c>
      <c r="AH23" s="82">
        <v>0</v>
      </c>
      <c r="AI23" s="82" t="s">
        <v>219</v>
      </c>
      <c r="AJ23" s="82">
        <v>0</v>
      </c>
      <c r="AK23" s="82">
        <v>1</v>
      </c>
      <c r="AL23" s="82">
        <v>14126</v>
      </c>
      <c r="AN23" s="82">
        <v>91</v>
      </c>
      <c r="AP23" s="82">
        <v>7</v>
      </c>
      <c r="AQ23" s="82">
        <v>28</v>
      </c>
      <c r="AR23" s="82">
        <v>27</v>
      </c>
      <c r="AS23" s="82">
        <v>15</v>
      </c>
      <c r="AT23" s="82">
        <v>22</v>
      </c>
      <c r="AU23" s="82" t="s">
        <v>219</v>
      </c>
      <c r="AV23" s="82" t="s">
        <v>219</v>
      </c>
      <c r="AW23" s="82">
        <v>0</v>
      </c>
      <c r="AX23" s="82">
        <v>1</v>
      </c>
      <c r="AY23" s="82">
        <v>6748</v>
      </c>
      <c r="BA23" s="82">
        <v>92</v>
      </c>
      <c r="BC23" s="82">
        <v>13</v>
      </c>
      <c r="BD23" s="82">
        <v>21</v>
      </c>
      <c r="BE23" s="82">
        <v>30</v>
      </c>
      <c r="BF23" s="82">
        <v>20</v>
      </c>
      <c r="BG23" s="82">
        <v>13</v>
      </c>
      <c r="BH23" s="82" t="s">
        <v>219</v>
      </c>
      <c r="BI23" s="82">
        <v>0</v>
      </c>
      <c r="BJ23" s="82">
        <v>0</v>
      </c>
      <c r="BK23" s="82">
        <v>3</v>
      </c>
      <c r="BL23" s="82">
        <v>7377</v>
      </c>
      <c r="BN23" s="82">
        <v>85</v>
      </c>
      <c r="BP23" s="82">
        <v>10</v>
      </c>
      <c r="BQ23" s="82">
        <v>25</v>
      </c>
      <c r="BR23" s="82">
        <v>29</v>
      </c>
      <c r="BS23" s="82">
        <v>18</v>
      </c>
      <c r="BT23" s="82">
        <v>17</v>
      </c>
      <c r="BU23" s="82" t="s">
        <v>219</v>
      </c>
      <c r="BV23" s="82" t="s">
        <v>219</v>
      </c>
      <c r="BW23" s="82" t="s">
        <v>219</v>
      </c>
      <c r="BX23" s="82">
        <v>2</v>
      </c>
      <c r="BY23" s="82">
        <v>14125</v>
      </c>
      <c r="CA23" s="82">
        <v>88</v>
      </c>
      <c r="CC23" s="82">
        <v>5</v>
      </c>
      <c r="CD23" s="82">
        <v>30</v>
      </c>
      <c r="CE23" s="82">
        <v>26</v>
      </c>
      <c r="CF23" s="82">
        <v>13</v>
      </c>
      <c r="CG23" s="82">
        <v>25</v>
      </c>
      <c r="CH23" s="82" t="s">
        <v>219</v>
      </c>
      <c r="CI23" s="82" t="s">
        <v>219</v>
      </c>
      <c r="CJ23" s="82">
        <v>0</v>
      </c>
      <c r="CK23" s="82">
        <v>1</v>
      </c>
      <c r="CL23" s="82">
        <v>6749</v>
      </c>
      <c r="CN23" s="82">
        <v>94</v>
      </c>
      <c r="CP23" s="82">
        <v>6</v>
      </c>
      <c r="CQ23" s="82">
        <v>27</v>
      </c>
      <c r="CR23" s="82">
        <v>24</v>
      </c>
      <c r="CS23" s="82">
        <v>14</v>
      </c>
      <c r="CT23" s="82">
        <v>28</v>
      </c>
      <c r="CU23" s="82" t="s">
        <v>219</v>
      </c>
      <c r="CV23" s="82" t="s">
        <v>219</v>
      </c>
      <c r="CW23" s="82">
        <v>0</v>
      </c>
      <c r="CX23" s="82">
        <v>2</v>
      </c>
      <c r="CY23" s="82">
        <v>7378</v>
      </c>
      <c r="DA23" s="82">
        <v>92</v>
      </c>
      <c r="DC23" s="82">
        <v>5</v>
      </c>
      <c r="DD23" s="82">
        <v>28</v>
      </c>
      <c r="DE23" s="82">
        <v>25</v>
      </c>
      <c r="DF23" s="82">
        <v>14</v>
      </c>
      <c r="DG23" s="82">
        <v>26</v>
      </c>
      <c r="DH23" s="82" t="s">
        <v>219</v>
      </c>
      <c r="DI23" s="82">
        <v>0</v>
      </c>
      <c r="DJ23" s="82">
        <v>0</v>
      </c>
      <c r="DK23" s="82">
        <v>1</v>
      </c>
      <c r="DL23" s="82">
        <v>14127</v>
      </c>
      <c r="DN23" s="82">
        <v>93</v>
      </c>
      <c r="DP23" s="82">
        <v>69</v>
      </c>
      <c r="DQ23" s="82">
        <v>92</v>
      </c>
      <c r="DR23" s="82">
        <v>0</v>
      </c>
      <c r="DS23" s="82">
        <v>24</v>
      </c>
      <c r="DV23" s="82" t="s">
        <v>219</v>
      </c>
      <c r="DW23" s="82">
        <v>1</v>
      </c>
      <c r="DX23" s="82">
        <v>7</v>
      </c>
      <c r="DY23" s="82">
        <v>6749</v>
      </c>
      <c r="EA23" s="82">
        <v>92</v>
      </c>
      <c r="EC23" s="82">
        <v>65</v>
      </c>
      <c r="ED23" s="82">
        <v>89</v>
      </c>
      <c r="EE23" s="82">
        <v>0</v>
      </c>
      <c r="EF23" s="82">
        <v>24</v>
      </c>
      <c r="EI23" s="82" t="s">
        <v>219</v>
      </c>
      <c r="EJ23" s="82">
        <v>2</v>
      </c>
      <c r="EK23" s="82">
        <v>9</v>
      </c>
      <c r="EL23" s="82">
        <v>7378</v>
      </c>
      <c r="EN23" s="82">
        <v>89</v>
      </c>
      <c r="EP23" s="82">
        <v>67</v>
      </c>
      <c r="EQ23" s="82">
        <v>91</v>
      </c>
      <c r="ER23" s="82">
        <v>0</v>
      </c>
      <c r="ES23" s="82">
        <v>24</v>
      </c>
      <c r="EV23" s="82">
        <v>0</v>
      </c>
      <c r="EW23" s="82">
        <v>1</v>
      </c>
      <c r="EX23" s="82">
        <v>8</v>
      </c>
      <c r="EY23" s="82">
        <v>14127</v>
      </c>
      <c r="FA23" s="82">
        <v>91</v>
      </c>
    </row>
    <row r="24" spans="2:157">
      <c r="B24" s="82" t="s">
        <v>84</v>
      </c>
      <c r="C24" s="82">
        <v>13</v>
      </c>
      <c r="D24" s="82">
        <v>25</v>
      </c>
      <c r="E24" s="82">
        <v>28</v>
      </c>
      <c r="F24" s="82">
        <v>13</v>
      </c>
      <c r="G24" s="82">
        <v>18</v>
      </c>
      <c r="H24" s="82">
        <v>0</v>
      </c>
      <c r="I24" s="82">
        <v>0</v>
      </c>
      <c r="J24" s="82" t="s">
        <v>219</v>
      </c>
      <c r="K24" s="82">
        <v>3</v>
      </c>
      <c r="L24" s="82">
        <v>11313</v>
      </c>
      <c r="N24" s="82">
        <v>85</v>
      </c>
      <c r="P24" s="82">
        <v>18</v>
      </c>
      <c r="Q24" s="82">
        <v>20</v>
      </c>
      <c r="R24" s="82">
        <v>28</v>
      </c>
      <c r="S24" s="82">
        <v>16</v>
      </c>
      <c r="T24" s="82">
        <v>12</v>
      </c>
      <c r="U24" s="82">
        <v>0</v>
      </c>
      <c r="V24" s="82">
        <v>0</v>
      </c>
      <c r="W24" s="82" t="s">
        <v>219</v>
      </c>
      <c r="X24" s="82">
        <v>5</v>
      </c>
      <c r="Y24" s="82">
        <v>12085</v>
      </c>
      <c r="AA24" s="82">
        <v>77</v>
      </c>
      <c r="AC24" s="82">
        <v>15</v>
      </c>
      <c r="AD24" s="82">
        <v>23</v>
      </c>
      <c r="AE24" s="82">
        <v>28</v>
      </c>
      <c r="AF24" s="82">
        <v>15</v>
      </c>
      <c r="AG24" s="82">
        <v>15</v>
      </c>
      <c r="AH24" s="82">
        <v>0</v>
      </c>
      <c r="AI24" s="82">
        <v>0</v>
      </c>
      <c r="AJ24" s="82">
        <v>0</v>
      </c>
      <c r="AK24" s="82">
        <v>4</v>
      </c>
      <c r="AL24" s="82">
        <v>23398</v>
      </c>
      <c r="AN24" s="82">
        <v>81</v>
      </c>
      <c r="AP24" s="82">
        <v>15</v>
      </c>
      <c r="AQ24" s="82">
        <v>21</v>
      </c>
      <c r="AR24" s="82">
        <v>30</v>
      </c>
      <c r="AS24" s="82">
        <v>21</v>
      </c>
      <c r="AT24" s="82">
        <v>10</v>
      </c>
      <c r="AU24" s="82">
        <v>0</v>
      </c>
      <c r="AV24" s="82">
        <v>0</v>
      </c>
      <c r="AW24" s="82" t="s">
        <v>219</v>
      </c>
      <c r="AX24" s="82">
        <v>3</v>
      </c>
      <c r="AY24" s="82">
        <v>11313</v>
      </c>
      <c r="BA24" s="82">
        <v>82</v>
      </c>
      <c r="BC24" s="82">
        <v>23</v>
      </c>
      <c r="BD24" s="82">
        <v>14</v>
      </c>
      <c r="BE24" s="82">
        <v>27</v>
      </c>
      <c r="BF24" s="82">
        <v>26</v>
      </c>
      <c r="BG24" s="82">
        <v>5</v>
      </c>
      <c r="BH24" s="82">
        <v>0</v>
      </c>
      <c r="BI24" s="82">
        <v>0</v>
      </c>
      <c r="BJ24" s="82" t="s">
        <v>219</v>
      </c>
      <c r="BK24" s="82">
        <v>6</v>
      </c>
      <c r="BL24" s="82">
        <v>12085</v>
      </c>
      <c r="BN24" s="82">
        <v>71</v>
      </c>
      <c r="BP24" s="82">
        <v>19</v>
      </c>
      <c r="BQ24" s="82">
        <v>17</v>
      </c>
      <c r="BR24" s="82">
        <v>29</v>
      </c>
      <c r="BS24" s="82">
        <v>23</v>
      </c>
      <c r="BT24" s="82">
        <v>7</v>
      </c>
      <c r="BU24" s="82">
        <v>0</v>
      </c>
      <c r="BV24" s="82">
        <v>0</v>
      </c>
      <c r="BW24" s="82">
        <v>0</v>
      </c>
      <c r="BX24" s="82">
        <v>5</v>
      </c>
      <c r="BY24" s="82">
        <v>23398</v>
      </c>
      <c r="CA24" s="82">
        <v>76</v>
      </c>
      <c r="CC24" s="82">
        <v>12</v>
      </c>
      <c r="CD24" s="82">
        <v>25</v>
      </c>
      <c r="CE24" s="82">
        <v>30</v>
      </c>
      <c r="CF24" s="82">
        <v>21</v>
      </c>
      <c r="CG24" s="82">
        <v>10</v>
      </c>
      <c r="CH24" s="82">
        <v>0</v>
      </c>
      <c r="CI24" s="82">
        <v>0</v>
      </c>
      <c r="CJ24" s="82">
        <v>0</v>
      </c>
      <c r="CK24" s="82">
        <v>2</v>
      </c>
      <c r="CL24" s="82">
        <v>11313</v>
      </c>
      <c r="CN24" s="82">
        <v>86</v>
      </c>
      <c r="CP24" s="82">
        <v>14</v>
      </c>
      <c r="CQ24" s="82">
        <v>21</v>
      </c>
      <c r="CR24" s="82">
        <v>27</v>
      </c>
      <c r="CS24" s="82">
        <v>20</v>
      </c>
      <c r="CT24" s="82">
        <v>14</v>
      </c>
      <c r="CU24" s="82" t="s">
        <v>219</v>
      </c>
      <c r="CV24" s="82">
        <v>0</v>
      </c>
      <c r="CW24" s="82">
        <v>0</v>
      </c>
      <c r="CX24" s="82">
        <v>4</v>
      </c>
      <c r="CY24" s="82">
        <v>12085</v>
      </c>
      <c r="DA24" s="82">
        <v>82</v>
      </c>
      <c r="DC24" s="82">
        <v>13</v>
      </c>
      <c r="DD24" s="82">
        <v>23</v>
      </c>
      <c r="DE24" s="82">
        <v>29</v>
      </c>
      <c r="DF24" s="82">
        <v>21</v>
      </c>
      <c r="DG24" s="82">
        <v>12</v>
      </c>
      <c r="DH24" s="82" t="s">
        <v>219</v>
      </c>
      <c r="DI24" s="82">
        <v>0</v>
      </c>
      <c r="DJ24" s="82">
        <v>0</v>
      </c>
      <c r="DK24" s="82">
        <v>3</v>
      </c>
      <c r="DL24" s="82">
        <v>23398</v>
      </c>
      <c r="DN24" s="82">
        <v>84</v>
      </c>
      <c r="DP24" s="82">
        <v>72</v>
      </c>
      <c r="DQ24" s="82">
        <v>83</v>
      </c>
      <c r="DR24" s="82">
        <v>0</v>
      </c>
      <c r="DS24" s="82">
        <v>11</v>
      </c>
      <c r="DV24" s="82">
        <v>0</v>
      </c>
      <c r="DW24" s="82">
        <v>2</v>
      </c>
      <c r="DX24" s="82">
        <v>15</v>
      </c>
      <c r="DY24" s="82">
        <v>11313</v>
      </c>
      <c r="EA24" s="82">
        <v>83</v>
      </c>
      <c r="EC24" s="82">
        <v>67</v>
      </c>
      <c r="ED24" s="82">
        <v>78</v>
      </c>
      <c r="EE24" s="82">
        <v>0</v>
      </c>
      <c r="EF24" s="82">
        <v>11</v>
      </c>
      <c r="EI24" s="82">
        <v>0</v>
      </c>
      <c r="EJ24" s="82">
        <v>3</v>
      </c>
      <c r="EK24" s="82">
        <v>18</v>
      </c>
      <c r="EL24" s="82">
        <v>12085</v>
      </c>
      <c r="EN24" s="82">
        <v>78</v>
      </c>
      <c r="EP24" s="82">
        <v>70</v>
      </c>
      <c r="EQ24" s="82">
        <v>81</v>
      </c>
      <c r="ER24" s="82">
        <v>0</v>
      </c>
      <c r="ES24" s="82">
        <v>11</v>
      </c>
      <c r="EV24" s="82">
        <v>0</v>
      </c>
      <c r="EW24" s="82">
        <v>3</v>
      </c>
      <c r="EX24" s="82">
        <v>17</v>
      </c>
      <c r="EY24" s="82">
        <v>23398</v>
      </c>
      <c r="FA24" s="82">
        <v>81</v>
      </c>
    </row>
    <row r="25" spans="2:157">
      <c r="B25" s="82" t="s">
        <v>85</v>
      </c>
      <c r="C25" s="82">
        <v>11</v>
      </c>
      <c r="D25" s="82">
        <v>26</v>
      </c>
      <c r="E25" s="82">
        <v>27</v>
      </c>
      <c r="F25" s="82">
        <v>14</v>
      </c>
      <c r="G25" s="82">
        <v>20</v>
      </c>
      <c r="H25" s="82">
        <v>0</v>
      </c>
      <c r="I25" s="82" t="s">
        <v>219</v>
      </c>
      <c r="J25" s="82" t="s">
        <v>219</v>
      </c>
      <c r="K25" s="82">
        <v>2</v>
      </c>
      <c r="L25" s="82">
        <v>4720</v>
      </c>
      <c r="N25" s="82">
        <v>87</v>
      </c>
      <c r="P25" s="82">
        <v>17</v>
      </c>
      <c r="Q25" s="82">
        <v>22</v>
      </c>
      <c r="R25" s="82">
        <v>27</v>
      </c>
      <c r="S25" s="82">
        <v>15</v>
      </c>
      <c r="T25" s="82">
        <v>14</v>
      </c>
      <c r="U25" s="82">
        <v>0</v>
      </c>
      <c r="V25" s="82" t="s">
        <v>219</v>
      </c>
      <c r="W25" s="82" t="s">
        <v>219</v>
      </c>
      <c r="X25" s="82">
        <v>5</v>
      </c>
      <c r="Y25" s="82">
        <v>4934</v>
      </c>
      <c r="AA25" s="82">
        <v>78</v>
      </c>
      <c r="AC25" s="82">
        <v>14</v>
      </c>
      <c r="AD25" s="82">
        <v>24</v>
      </c>
      <c r="AE25" s="82">
        <v>27</v>
      </c>
      <c r="AF25" s="82">
        <v>15</v>
      </c>
      <c r="AG25" s="82">
        <v>17</v>
      </c>
      <c r="AH25" s="82">
        <v>0</v>
      </c>
      <c r="AI25" s="82" t="s">
        <v>219</v>
      </c>
      <c r="AJ25" s="82" t="s">
        <v>219</v>
      </c>
      <c r="AK25" s="82">
        <v>4</v>
      </c>
      <c r="AL25" s="82">
        <v>9654</v>
      </c>
      <c r="AN25" s="82">
        <v>82</v>
      </c>
      <c r="AP25" s="82">
        <v>12</v>
      </c>
      <c r="AQ25" s="82">
        <v>21</v>
      </c>
      <c r="AR25" s="82">
        <v>31</v>
      </c>
      <c r="AS25" s="82">
        <v>22</v>
      </c>
      <c r="AT25" s="82">
        <v>11</v>
      </c>
      <c r="AU25" s="82">
        <v>0</v>
      </c>
      <c r="AV25" s="82" t="s">
        <v>219</v>
      </c>
      <c r="AW25" s="82" t="s">
        <v>219</v>
      </c>
      <c r="AX25" s="82">
        <v>2</v>
      </c>
      <c r="AY25" s="82">
        <v>4720</v>
      </c>
      <c r="BA25" s="82">
        <v>85</v>
      </c>
      <c r="BC25" s="82">
        <v>20</v>
      </c>
      <c r="BD25" s="82">
        <v>15</v>
      </c>
      <c r="BE25" s="82">
        <v>28</v>
      </c>
      <c r="BF25" s="82">
        <v>24</v>
      </c>
      <c r="BG25" s="82">
        <v>6</v>
      </c>
      <c r="BH25" s="82">
        <v>0</v>
      </c>
      <c r="BI25" s="82" t="s">
        <v>219</v>
      </c>
      <c r="BJ25" s="82" t="s">
        <v>219</v>
      </c>
      <c r="BK25" s="82">
        <v>6</v>
      </c>
      <c r="BL25" s="82">
        <v>4934</v>
      </c>
      <c r="BN25" s="82">
        <v>74</v>
      </c>
      <c r="BP25" s="82">
        <v>16</v>
      </c>
      <c r="BQ25" s="82">
        <v>18</v>
      </c>
      <c r="BR25" s="82">
        <v>30</v>
      </c>
      <c r="BS25" s="82">
        <v>23</v>
      </c>
      <c r="BT25" s="82">
        <v>8</v>
      </c>
      <c r="BU25" s="82">
        <v>0</v>
      </c>
      <c r="BV25" s="82">
        <v>0</v>
      </c>
      <c r="BW25" s="82">
        <v>0</v>
      </c>
      <c r="BX25" s="82">
        <v>4</v>
      </c>
      <c r="BY25" s="82">
        <v>9654</v>
      </c>
      <c r="CA25" s="82">
        <v>79</v>
      </c>
      <c r="CC25" s="82">
        <v>10</v>
      </c>
      <c r="CD25" s="82">
        <v>24</v>
      </c>
      <c r="CE25" s="82">
        <v>31</v>
      </c>
      <c r="CF25" s="82">
        <v>21</v>
      </c>
      <c r="CG25" s="82">
        <v>12</v>
      </c>
      <c r="CH25" s="82">
        <v>0</v>
      </c>
      <c r="CI25" s="82" t="s">
        <v>219</v>
      </c>
      <c r="CJ25" s="82" t="s">
        <v>219</v>
      </c>
      <c r="CK25" s="82">
        <v>2</v>
      </c>
      <c r="CL25" s="82">
        <v>4720</v>
      </c>
      <c r="CN25" s="82">
        <v>88</v>
      </c>
      <c r="CP25" s="82">
        <v>12</v>
      </c>
      <c r="CQ25" s="82">
        <v>22</v>
      </c>
      <c r="CR25" s="82">
        <v>27</v>
      </c>
      <c r="CS25" s="82">
        <v>19</v>
      </c>
      <c r="CT25" s="82">
        <v>16</v>
      </c>
      <c r="CU25" s="82">
        <v>0</v>
      </c>
      <c r="CV25" s="82" t="s">
        <v>219</v>
      </c>
      <c r="CW25" s="82" t="s">
        <v>219</v>
      </c>
      <c r="CX25" s="82">
        <v>4</v>
      </c>
      <c r="CY25" s="82">
        <v>4934</v>
      </c>
      <c r="DA25" s="82">
        <v>84</v>
      </c>
      <c r="DC25" s="82">
        <v>11</v>
      </c>
      <c r="DD25" s="82">
        <v>23</v>
      </c>
      <c r="DE25" s="82">
        <v>29</v>
      </c>
      <c r="DF25" s="82">
        <v>20</v>
      </c>
      <c r="DG25" s="82">
        <v>14</v>
      </c>
      <c r="DH25" s="82">
        <v>0</v>
      </c>
      <c r="DI25" s="82">
        <v>0</v>
      </c>
      <c r="DJ25" s="82">
        <v>0</v>
      </c>
      <c r="DK25" s="82">
        <v>3</v>
      </c>
      <c r="DL25" s="82">
        <v>9654</v>
      </c>
      <c r="DN25" s="82">
        <v>86</v>
      </c>
      <c r="DP25" s="82">
        <v>74</v>
      </c>
      <c r="DQ25" s="82">
        <v>86</v>
      </c>
      <c r="DR25" s="82">
        <v>0</v>
      </c>
      <c r="DS25" s="82">
        <v>11</v>
      </c>
      <c r="DV25" s="82">
        <v>0</v>
      </c>
      <c r="DW25" s="82">
        <v>2</v>
      </c>
      <c r="DX25" s="82">
        <v>13</v>
      </c>
      <c r="DY25" s="82">
        <v>4720</v>
      </c>
      <c r="EA25" s="82">
        <v>86</v>
      </c>
      <c r="EC25" s="82">
        <v>67</v>
      </c>
      <c r="ED25" s="82">
        <v>80</v>
      </c>
      <c r="EE25" s="82">
        <v>0</v>
      </c>
      <c r="EF25" s="82">
        <v>13</v>
      </c>
      <c r="EI25" s="82">
        <v>0</v>
      </c>
      <c r="EJ25" s="82">
        <v>4</v>
      </c>
      <c r="EK25" s="82">
        <v>16</v>
      </c>
      <c r="EL25" s="82">
        <v>4934</v>
      </c>
      <c r="EN25" s="82">
        <v>80</v>
      </c>
      <c r="EP25" s="82">
        <v>71</v>
      </c>
      <c r="EQ25" s="82">
        <v>83</v>
      </c>
      <c r="ER25" s="82">
        <v>0</v>
      </c>
      <c r="ES25" s="82">
        <v>12</v>
      </c>
      <c r="EV25" s="82">
        <v>0</v>
      </c>
      <c r="EW25" s="82">
        <v>3</v>
      </c>
      <c r="EX25" s="82">
        <v>14</v>
      </c>
      <c r="EY25" s="82">
        <v>9654</v>
      </c>
      <c r="FA25" s="82">
        <v>83</v>
      </c>
    </row>
    <row r="26" spans="2:157">
      <c r="B26" s="82" t="s">
        <v>86</v>
      </c>
      <c r="C26" s="82">
        <v>8</v>
      </c>
      <c r="D26" s="82">
        <v>27</v>
      </c>
      <c r="E26" s="82">
        <v>23</v>
      </c>
      <c r="F26" s="82">
        <v>10</v>
      </c>
      <c r="G26" s="82">
        <v>29</v>
      </c>
      <c r="H26" s="82" t="s">
        <v>219</v>
      </c>
      <c r="I26" s="82" t="s">
        <v>219</v>
      </c>
      <c r="J26" s="82">
        <v>0</v>
      </c>
      <c r="K26" s="82">
        <v>2</v>
      </c>
      <c r="L26" s="82">
        <v>3790</v>
      </c>
      <c r="N26" s="82">
        <v>90</v>
      </c>
      <c r="P26" s="82">
        <v>12</v>
      </c>
      <c r="Q26" s="82">
        <v>25</v>
      </c>
      <c r="R26" s="82">
        <v>26</v>
      </c>
      <c r="S26" s="82">
        <v>13</v>
      </c>
      <c r="T26" s="82">
        <v>21</v>
      </c>
      <c r="U26" s="82" t="s">
        <v>219</v>
      </c>
      <c r="V26" s="82" t="s">
        <v>219</v>
      </c>
      <c r="W26" s="82" t="s">
        <v>219</v>
      </c>
      <c r="X26" s="82">
        <v>3</v>
      </c>
      <c r="Y26" s="82">
        <v>3960</v>
      </c>
      <c r="AA26" s="82">
        <v>84</v>
      </c>
      <c r="AC26" s="82">
        <v>10</v>
      </c>
      <c r="AD26" s="82">
        <v>26</v>
      </c>
      <c r="AE26" s="82">
        <v>25</v>
      </c>
      <c r="AF26" s="82">
        <v>12</v>
      </c>
      <c r="AG26" s="82">
        <v>25</v>
      </c>
      <c r="AH26" s="82">
        <v>0</v>
      </c>
      <c r="AI26" s="82">
        <v>0</v>
      </c>
      <c r="AJ26" s="82" t="s">
        <v>219</v>
      </c>
      <c r="AK26" s="82">
        <v>3</v>
      </c>
      <c r="AL26" s="82">
        <v>7750</v>
      </c>
      <c r="AN26" s="82">
        <v>87</v>
      </c>
      <c r="AP26" s="82">
        <v>9</v>
      </c>
      <c r="AQ26" s="82">
        <v>25</v>
      </c>
      <c r="AR26" s="82">
        <v>28</v>
      </c>
      <c r="AS26" s="82">
        <v>17</v>
      </c>
      <c r="AT26" s="82">
        <v>18</v>
      </c>
      <c r="AU26" s="82" t="s">
        <v>219</v>
      </c>
      <c r="AV26" s="82" t="s">
        <v>219</v>
      </c>
      <c r="AW26" s="82">
        <v>0</v>
      </c>
      <c r="AX26" s="82">
        <v>2</v>
      </c>
      <c r="AY26" s="82">
        <v>3790</v>
      </c>
      <c r="BA26" s="82">
        <v>88</v>
      </c>
      <c r="BC26" s="82">
        <v>16</v>
      </c>
      <c r="BD26" s="82">
        <v>19</v>
      </c>
      <c r="BE26" s="82">
        <v>29</v>
      </c>
      <c r="BF26" s="82">
        <v>22</v>
      </c>
      <c r="BG26" s="82">
        <v>10</v>
      </c>
      <c r="BH26" s="82">
        <v>0</v>
      </c>
      <c r="BI26" s="82" t="s">
        <v>219</v>
      </c>
      <c r="BJ26" s="82" t="s">
        <v>219</v>
      </c>
      <c r="BK26" s="82">
        <v>4</v>
      </c>
      <c r="BL26" s="82">
        <v>3960</v>
      </c>
      <c r="BN26" s="82">
        <v>80</v>
      </c>
      <c r="BP26" s="82">
        <v>13</v>
      </c>
      <c r="BQ26" s="82">
        <v>22</v>
      </c>
      <c r="BR26" s="82">
        <v>29</v>
      </c>
      <c r="BS26" s="82">
        <v>19</v>
      </c>
      <c r="BT26" s="82">
        <v>14</v>
      </c>
      <c r="BU26" s="82" t="s">
        <v>219</v>
      </c>
      <c r="BV26" s="82" t="s">
        <v>219</v>
      </c>
      <c r="BW26" s="82" t="s">
        <v>219</v>
      </c>
      <c r="BX26" s="82">
        <v>3</v>
      </c>
      <c r="BY26" s="82">
        <v>7750</v>
      </c>
      <c r="CA26" s="82">
        <v>84</v>
      </c>
      <c r="CC26" s="82">
        <v>7</v>
      </c>
      <c r="CD26" s="82">
        <v>29</v>
      </c>
      <c r="CE26" s="82">
        <v>27</v>
      </c>
      <c r="CF26" s="82">
        <v>14</v>
      </c>
      <c r="CG26" s="82">
        <v>22</v>
      </c>
      <c r="CH26" s="82">
        <v>0</v>
      </c>
      <c r="CI26" s="82" t="s">
        <v>219</v>
      </c>
      <c r="CJ26" s="82" t="s">
        <v>219</v>
      </c>
      <c r="CK26" s="82">
        <v>1</v>
      </c>
      <c r="CL26" s="82">
        <v>3790</v>
      </c>
      <c r="CN26" s="82">
        <v>92</v>
      </c>
      <c r="CP26" s="82">
        <v>8</v>
      </c>
      <c r="CQ26" s="82">
        <v>25</v>
      </c>
      <c r="CR26" s="82">
        <v>24</v>
      </c>
      <c r="CS26" s="82">
        <v>15</v>
      </c>
      <c r="CT26" s="82">
        <v>25</v>
      </c>
      <c r="CU26" s="82" t="s">
        <v>219</v>
      </c>
      <c r="CV26" s="82" t="s">
        <v>219</v>
      </c>
      <c r="CW26" s="82" t="s">
        <v>219</v>
      </c>
      <c r="CX26" s="82">
        <v>3</v>
      </c>
      <c r="CY26" s="82">
        <v>3963</v>
      </c>
      <c r="DA26" s="82">
        <v>89</v>
      </c>
      <c r="DC26" s="82">
        <v>7</v>
      </c>
      <c r="DD26" s="82">
        <v>27</v>
      </c>
      <c r="DE26" s="82">
        <v>25</v>
      </c>
      <c r="DF26" s="82">
        <v>15</v>
      </c>
      <c r="DG26" s="82">
        <v>24</v>
      </c>
      <c r="DH26" s="82" t="s">
        <v>219</v>
      </c>
      <c r="DI26" s="82">
        <v>0</v>
      </c>
      <c r="DJ26" s="82">
        <v>0</v>
      </c>
      <c r="DK26" s="82">
        <v>2</v>
      </c>
      <c r="DL26" s="82">
        <v>7753</v>
      </c>
      <c r="DN26" s="82">
        <v>91</v>
      </c>
      <c r="DP26" s="82">
        <v>70</v>
      </c>
      <c r="DQ26" s="82">
        <v>89</v>
      </c>
      <c r="DR26" s="82">
        <v>0</v>
      </c>
      <c r="DS26" s="82">
        <v>19</v>
      </c>
      <c r="DV26" s="82" t="s">
        <v>219</v>
      </c>
      <c r="DW26" s="82">
        <v>2</v>
      </c>
      <c r="DX26" s="82">
        <v>9</v>
      </c>
      <c r="DY26" s="82">
        <v>3790</v>
      </c>
      <c r="EA26" s="82">
        <v>89</v>
      </c>
      <c r="EC26" s="82">
        <v>67</v>
      </c>
      <c r="ED26" s="82">
        <v>86</v>
      </c>
      <c r="EE26" s="82">
        <v>0</v>
      </c>
      <c r="EF26" s="82">
        <v>19</v>
      </c>
      <c r="EI26" s="82" t="s">
        <v>219</v>
      </c>
      <c r="EJ26" s="82">
        <v>2</v>
      </c>
      <c r="EK26" s="82">
        <v>11</v>
      </c>
      <c r="EL26" s="82">
        <v>3962</v>
      </c>
      <c r="EN26" s="82">
        <v>86</v>
      </c>
      <c r="EP26" s="82">
        <v>69</v>
      </c>
      <c r="EQ26" s="82">
        <v>87</v>
      </c>
      <c r="ER26" s="82">
        <v>0</v>
      </c>
      <c r="ES26" s="82">
        <v>19</v>
      </c>
      <c r="EV26" s="82">
        <v>0</v>
      </c>
      <c r="EW26" s="82">
        <v>2</v>
      </c>
      <c r="EX26" s="82">
        <v>10</v>
      </c>
      <c r="EY26" s="82">
        <v>7752</v>
      </c>
      <c r="FA26" s="82">
        <v>87</v>
      </c>
    </row>
    <row r="27" spans="2:157">
      <c r="B27" s="82" t="s">
        <v>87</v>
      </c>
      <c r="C27" s="82">
        <v>11</v>
      </c>
      <c r="D27" s="82">
        <v>26</v>
      </c>
      <c r="E27" s="82">
        <v>27</v>
      </c>
      <c r="F27" s="82">
        <v>14</v>
      </c>
      <c r="G27" s="82">
        <v>19</v>
      </c>
      <c r="H27" s="82" t="s">
        <v>219</v>
      </c>
      <c r="I27" s="82">
        <v>0</v>
      </c>
      <c r="J27" s="82" t="s">
        <v>219</v>
      </c>
      <c r="K27" s="82">
        <v>2</v>
      </c>
      <c r="L27" s="82">
        <v>3768</v>
      </c>
      <c r="N27" s="82">
        <v>86</v>
      </c>
      <c r="P27" s="82">
        <v>19</v>
      </c>
      <c r="Q27" s="82">
        <v>19</v>
      </c>
      <c r="R27" s="82">
        <v>28</v>
      </c>
      <c r="S27" s="82">
        <v>17</v>
      </c>
      <c r="T27" s="82">
        <v>12</v>
      </c>
      <c r="U27" s="82" t="s">
        <v>219</v>
      </c>
      <c r="V27" s="82" t="s">
        <v>219</v>
      </c>
      <c r="W27" s="82" t="s">
        <v>219</v>
      </c>
      <c r="X27" s="82">
        <v>5</v>
      </c>
      <c r="Y27" s="82">
        <v>4119</v>
      </c>
      <c r="AA27" s="82">
        <v>76</v>
      </c>
      <c r="AC27" s="82">
        <v>15</v>
      </c>
      <c r="AD27" s="82">
        <v>22</v>
      </c>
      <c r="AE27" s="82">
        <v>27</v>
      </c>
      <c r="AF27" s="82">
        <v>16</v>
      </c>
      <c r="AG27" s="82">
        <v>16</v>
      </c>
      <c r="AH27" s="82" t="s">
        <v>219</v>
      </c>
      <c r="AI27" s="82" t="s">
        <v>219</v>
      </c>
      <c r="AJ27" s="82">
        <v>0</v>
      </c>
      <c r="AK27" s="82">
        <v>4</v>
      </c>
      <c r="AL27" s="82">
        <v>7887</v>
      </c>
      <c r="AN27" s="82">
        <v>81</v>
      </c>
      <c r="AP27" s="82">
        <v>15</v>
      </c>
      <c r="AQ27" s="82">
        <v>20</v>
      </c>
      <c r="AR27" s="82">
        <v>32</v>
      </c>
      <c r="AS27" s="82">
        <v>22</v>
      </c>
      <c r="AT27" s="82">
        <v>9</v>
      </c>
      <c r="AU27" s="82">
        <v>0</v>
      </c>
      <c r="AV27" s="82">
        <v>0</v>
      </c>
      <c r="AW27" s="82" t="s">
        <v>219</v>
      </c>
      <c r="AX27" s="82">
        <v>3</v>
      </c>
      <c r="AY27" s="82">
        <v>3768</v>
      </c>
      <c r="BA27" s="82">
        <v>83</v>
      </c>
      <c r="BC27" s="82">
        <v>25</v>
      </c>
      <c r="BD27" s="82">
        <v>12</v>
      </c>
      <c r="BE27" s="82">
        <v>26</v>
      </c>
      <c r="BF27" s="82">
        <v>26</v>
      </c>
      <c r="BG27" s="82">
        <v>4</v>
      </c>
      <c r="BH27" s="82">
        <v>0</v>
      </c>
      <c r="BI27" s="82" t="s">
        <v>219</v>
      </c>
      <c r="BJ27" s="82" t="s">
        <v>219</v>
      </c>
      <c r="BK27" s="82">
        <v>7</v>
      </c>
      <c r="BL27" s="82">
        <v>4119</v>
      </c>
      <c r="BN27" s="82">
        <v>68</v>
      </c>
      <c r="BP27" s="82">
        <v>20</v>
      </c>
      <c r="BQ27" s="82">
        <v>16</v>
      </c>
      <c r="BR27" s="82">
        <v>29</v>
      </c>
      <c r="BS27" s="82">
        <v>24</v>
      </c>
      <c r="BT27" s="82">
        <v>7</v>
      </c>
      <c r="BU27" s="82">
        <v>0</v>
      </c>
      <c r="BV27" s="82" t="s">
        <v>219</v>
      </c>
      <c r="BW27" s="82">
        <v>0</v>
      </c>
      <c r="BX27" s="82">
        <v>5</v>
      </c>
      <c r="BY27" s="82">
        <v>7887</v>
      </c>
      <c r="CA27" s="82">
        <v>75</v>
      </c>
      <c r="CC27" s="82">
        <v>11</v>
      </c>
      <c r="CD27" s="82">
        <v>23</v>
      </c>
      <c r="CE27" s="82">
        <v>32</v>
      </c>
      <c r="CF27" s="82">
        <v>22</v>
      </c>
      <c r="CG27" s="82">
        <v>8</v>
      </c>
      <c r="CH27" s="82">
        <v>0</v>
      </c>
      <c r="CI27" s="82">
        <v>0</v>
      </c>
      <c r="CJ27" s="82" t="s">
        <v>219</v>
      </c>
      <c r="CK27" s="82">
        <v>2</v>
      </c>
      <c r="CL27" s="82">
        <v>3768</v>
      </c>
      <c r="CN27" s="82">
        <v>87</v>
      </c>
      <c r="CP27" s="82">
        <v>15</v>
      </c>
      <c r="CQ27" s="82">
        <v>20</v>
      </c>
      <c r="CR27" s="82">
        <v>28</v>
      </c>
      <c r="CS27" s="82">
        <v>23</v>
      </c>
      <c r="CT27" s="82">
        <v>10</v>
      </c>
      <c r="CU27" s="82">
        <v>0</v>
      </c>
      <c r="CV27" s="82" t="s">
        <v>219</v>
      </c>
      <c r="CW27" s="82" t="s">
        <v>219</v>
      </c>
      <c r="CX27" s="82">
        <v>4</v>
      </c>
      <c r="CY27" s="82">
        <v>4119</v>
      </c>
      <c r="DA27" s="82">
        <v>81</v>
      </c>
      <c r="DC27" s="82">
        <v>13</v>
      </c>
      <c r="DD27" s="82">
        <v>22</v>
      </c>
      <c r="DE27" s="82">
        <v>30</v>
      </c>
      <c r="DF27" s="82">
        <v>23</v>
      </c>
      <c r="DG27" s="82">
        <v>9</v>
      </c>
      <c r="DH27" s="82">
        <v>0</v>
      </c>
      <c r="DI27" s="82" t="s">
        <v>219</v>
      </c>
      <c r="DJ27" s="82" t="s">
        <v>219</v>
      </c>
      <c r="DK27" s="82">
        <v>3</v>
      </c>
      <c r="DL27" s="82">
        <v>7887</v>
      </c>
      <c r="DN27" s="82">
        <v>84</v>
      </c>
      <c r="DP27" s="82">
        <v>75</v>
      </c>
      <c r="DQ27" s="82">
        <v>87</v>
      </c>
      <c r="DR27" s="82">
        <v>0</v>
      </c>
      <c r="DS27" s="82">
        <v>11</v>
      </c>
      <c r="DV27" s="82">
        <v>0</v>
      </c>
      <c r="DW27" s="82">
        <v>1</v>
      </c>
      <c r="DX27" s="82">
        <v>12</v>
      </c>
      <c r="DY27" s="82">
        <v>3768</v>
      </c>
      <c r="EA27" s="82">
        <v>87</v>
      </c>
      <c r="EC27" s="82">
        <v>68</v>
      </c>
      <c r="ED27" s="82">
        <v>79</v>
      </c>
      <c r="EE27" s="82">
        <v>0</v>
      </c>
      <c r="EF27" s="82">
        <v>11</v>
      </c>
      <c r="EI27" s="82" t="s">
        <v>219</v>
      </c>
      <c r="EJ27" s="82">
        <v>3</v>
      </c>
      <c r="EK27" s="82">
        <v>17</v>
      </c>
      <c r="EL27" s="82">
        <v>4119</v>
      </c>
      <c r="EN27" s="82">
        <v>79</v>
      </c>
      <c r="EP27" s="82">
        <v>72</v>
      </c>
      <c r="EQ27" s="82">
        <v>83</v>
      </c>
      <c r="ER27" s="82">
        <v>0</v>
      </c>
      <c r="ES27" s="82">
        <v>11</v>
      </c>
      <c r="EV27" s="82" t="s">
        <v>219</v>
      </c>
      <c r="EW27" s="82">
        <v>2</v>
      </c>
      <c r="EX27" s="82">
        <v>15</v>
      </c>
      <c r="EY27" s="82">
        <v>7887</v>
      </c>
      <c r="FA27" s="82">
        <v>83</v>
      </c>
    </row>
    <row r="28" spans="2:157">
      <c r="B28" s="82" t="s">
        <v>88</v>
      </c>
      <c r="C28" s="82">
        <v>10</v>
      </c>
      <c r="D28" s="82">
        <v>27</v>
      </c>
      <c r="E28" s="82">
        <v>26</v>
      </c>
      <c r="F28" s="82">
        <v>12</v>
      </c>
      <c r="G28" s="82">
        <v>22</v>
      </c>
      <c r="H28" s="82" t="s">
        <v>219</v>
      </c>
      <c r="I28" s="82">
        <v>0</v>
      </c>
      <c r="J28" s="82">
        <v>0</v>
      </c>
      <c r="K28" s="82">
        <v>2</v>
      </c>
      <c r="L28" s="82">
        <v>8590</v>
      </c>
      <c r="N28" s="82">
        <v>87</v>
      </c>
      <c r="P28" s="82">
        <v>16</v>
      </c>
      <c r="Q28" s="82">
        <v>22</v>
      </c>
      <c r="R28" s="82">
        <v>28</v>
      </c>
      <c r="S28" s="82">
        <v>15</v>
      </c>
      <c r="T28" s="82">
        <v>14</v>
      </c>
      <c r="U28" s="82" t="s">
        <v>219</v>
      </c>
      <c r="V28" s="82">
        <v>0</v>
      </c>
      <c r="W28" s="82">
        <v>0</v>
      </c>
      <c r="X28" s="82">
        <v>5</v>
      </c>
      <c r="Y28" s="82">
        <v>8791</v>
      </c>
      <c r="AA28" s="82">
        <v>79</v>
      </c>
      <c r="AC28" s="82">
        <v>13</v>
      </c>
      <c r="AD28" s="82">
        <v>24</v>
      </c>
      <c r="AE28" s="82">
        <v>27</v>
      </c>
      <c r="AF28" s="82">
        <v>14</v>
      </c>
      <c r="AG28" s="82">
        <v>18</v>
      </c>
      <c r="AH28" s="82">
        <v>0</v>
      </c>
      <c r="AI28" s="82">
        <v>0</v>
      </c>
      <c r="AJ28" s="82">
        <v>0</v>
      </c>
      <c r="AK28" s="82">
        <v>4</v>
      </c>
      <c r="AL28" s="82">
        <v>17381</v>
      </c>
      <c r="AN28" s="82">
        <v>83</v>
      </c>
      <c r="AP28" s="82">
        <v>13</v>
      </c>
      <c r="AQ28" s="82">
        <v>22</v>
      </c>
      <c r="AR28" s="82">
        <v>30</v>
      </c>
      <c r="AS28" s="82">
        <v>20</v>
      </c>
      <c r="AT28" s="82">
        <v>11</v>
      </c>
      <c r="AU28" s="82" t="s">
        <v>219</v>
      </c>
      <c r="AV28" s="82" t="s">
        <v>219</v>
      </c>
      <c r="AW28" s="82">
        <v>0</v>
      </c>
      <c r="AX28" s="82">
        <v>3</v>
      </c>
      <c r="AY28" s="82">
        <v>8590</v>
      </c>
      <c r="BA28" s="82">
        <v>84</v>
      </c>
      <c r="BC28" s="82">
        <v>21</v>
      </c>
      <c r="BD28" s="82">
        <v>15</v>
      </c>
      <c r="BE28" s="82">
        <v>28</v>
      </c>
      <c r="BF28" s="82">
        <v>24</v>
      </c>
      <c r="BG28" s="82">
        <v>6</v>
      </c>
      <c r="BH28" s="82">
        <v>0</v>
      </c>
      <c r="BI28" s="82" t="s">
        <v>219</v>
      </c>
      <c r="BJ28" s="82">
        <v>0</v>
      </c>
      <c r="BK28" s="82">
        <v>6</v>
      </c>
      <c r="BL28" s="82">
        <v>8790</v>
      </c>
      <c r="BN28" s="82">
        <v>72</v>
      </c>
      <c r="BP28" s="82">
        <v>17</v>
      </c>
      <c r="BQ28" s="82">
        <v>18</v>
      </c>
      <c r="BR28" s="82">
        <v>29</v>
      </c>
      <c r="BS28" s="82">
        <v>22</v>
      </c>
      <c r="BT28" s="82">
        <v>9</v>
      </c>
      <c r="BU28" s="82" t="s">
        <v>219</v>
      </c>
      <c r="BV28" s="82">
        <v>0</v>
      </c>
      <c r="BW28" s="82">
        <v>0</v>
      </c>
      <c r="BX28" s="82">
        <v>5</v>
      </c>
      <c r="BY28" s="82">
        <v>17380</v>
      </c>
      <c r="CA28" s="82">
        <v>78</v>
      </c>
      <c r="CC28" s="82">
        <v>10</v>
      </c>
      <c r="CD28" s="82">
        <v>24</v>
      </c>
      <c r="CE28" s="82">
        <v>31</v>
      </c>
      <c r="CF28" s="82">
        <v>21</v>
      </c>
      <c r="CG28" s="82">
        <v>12</v>
      </c>
      <c r="CH28" s="82">
        <v>0</v>
      </c>
      <c r="CI28" s="82" t="s">
        <v>219</v>
      </c>
      <c r="CJ28" s="82">
        <v>0</v>
      </c>
      <c r="CK28" s="82">
        <v>2</v>
      </c>
      <c r="CL28" s="82">
        <v>8590</v>
      </c>
      <c r="CN28" s="82">
        <v>88</v>
      </c>
      <c r="CP28" s="82">
        <v>13</v>
      </c>
      <c r="CQ28" s="82">
        <v>21</v>
      </c>
      <c r="CR28" s="82">
        <v>28</v>
      </c>
      <c r="CS28" s="82">
        <v>20</v>
      </c>
      <c r="CT28" s="82">
        <v>13</v>
      </c>
      <c r="CU28" s="82">
        <v>0</v>
      </c>
      <c r="CV28" s="82" t="s">
        <v>219</v>
      </c>
      <c r="CW28" s="82">
        <v>0</v>
      </c>
      <c r="CX28" s="82">
        <v>4</v>
      </c>
      <c r="CY28" s="82">
        <v>8792</v>
      </c>
      <c r="DA28" s="82">
        <v>82</v>
      </c>
      <c r="DC28" s="82">
        <v>12</v>
      </c>
      <c r="DD28" s="82">
        <v>23</v>
      </c>
      <c r="DE28" s="82">
        <v>30</v>
      </c>
      <c r="DF28" s="82">
        <v>20</v>
      </c>
      <c r="DG28" s="82">
        <v>12</v>
      </c>
      <c r="DH28" s="82">
        <v>0</v>
      </c>
      <c r="DI28" s="82">
        <v>0</v>
      </c>
      <c r="DJ28" s="82">
        <v>0</v>
      </c>
      <c r="DK28" s="82">
        <v>3</v>
      </c>
      <c r="DL28" s="82">
        <v>17382</v>
      </c>
      <c r="DN28" s="82">
        <v>85</v>
      </c>
      <c r="DP28" s="82">
        <v>74</v>
      </c>
      <c r="DQ28" s="82">
        <v>86</v>
      </c>
      <c r="DR28" s="82">
        <v>0</v>
      </c>
      <c r="DS28" s="82">
        <v>13</v>
      </c>
      <c r="DV28" s="82" t="s">
        <v>219</v>
      </c>
      <c r="DW28" s="82">
        <v>2</v>
      </c>
      <c r="DX28" s="82">
        <v>12</v>
      </c>
      <c r="DY28" s="82">
        <v>8590</v>
      </c>
      <c r="EA28" s="82">
        <v>86</v>
      </c>
      <c r="EC28" s="82">
        <v>68</v>
      </c>
      <c r="ED28" s="82">
        <v>80</v>
      </c>
      <c r="EE28" s="82">
        <v>0</v>
      </c>
      <c r="EF28" s="82">
        <v>12</v>
      </c>
      <c r="EI28" s="82" t="s">
        <v>219</v>
      </c>
      <c r="EJ28" s="82">
        <v>4</v>
      </c>
      <c r="EK28" s="82">
        <v>16</v>
      </c>
      <c r="EL28" s="82">
        <v>8792</v>
      </c>
      <c r="EN28" s="82">
        <v>80</v>
      </c>
      <c r="EP28" s="82">
        <v>71</v>
      </c>
      <c r="EQ28" s="82">
        <v>83</v>
      </c>
      <c r="ER28" s="82">
        <v>0</v>
      </c>
      <c r="ES28" s="82">
        <v>12</v>
      </c>
      <c r="EV28" s="82">
        <v>0</v>
      </c>
      <c r="EW28" s="82">
        <v>3</v>
      </c>
      <c r="EX28" s="82">
        <v>14</v>
      </c>
      <c r="EY28" s="82">
        <v>17382</v>
      </c>
      <c r="FA28" s="82">
        <v>83</v>
      </c>
    </row>
    <row r="29" spans="2:157">
      <c r="B29" s="82" t="s">
        <v>89</v>
      </c>
      <c r="C29" s="82">
        <v>11</v>
      </c>
      <c r="D29" s="82">
        <v>25</v>
      </c>
      <c r="E29" s="82">
        <v>27</v>
      </c>
      <c r="F29" s="82">
        <v>13</v>
      </c>
      <c r="G29" s="82">
        <v>22</v>
      </c>
      <c r="H29" s="82" t="s">
        <v>219</v>
      </c>
      <c r="I29" s="82">
        <v>0</v>
      </c>
      <c r="J29" s="82" t="s">
        <v>219</v>
      </c>
      <c r="K29" s="82">
        <v>2</v>
      </c>
      <c r="L29" s="82">
        <v>1815</v>
      </c>
      <c r="N29" s="82">
        <v>87</v>
      </c>
      <c r="P29" s="82">
        <v>18</v>
      </c>
      <c r="Q29" s="82">
        <v>21</v>
      </c>
      <c r="R29" s="82">
        <v>28</v>
      </c>
      <c r="S29" s="82">
        <v>15</v>
      </c>
      <c r="T29" s="82">
        <v>13</v>
      </c>
      <c r="U29" s="82">
        <v>0</v>
      </c>
      <c r="V29" s="82" t="s">
        <v>219</v>
      </c>
      <c r="W29" s="82" t="s">
        <v>219</v>
      </c>
      <c r="X29" s="82">
        <v>5</v>
      </c>
      <c r="Y29" s="82">
        <v>1871</v>
      </c>
      <c r="AA29" s="82">
        <v>77</v>
      </c>
      <c r="AC29" s="82">
        <v>15</v>
      </c>
      <c r="AD29" s="82">
        <v>23</v>
      </c>
      <c r="AE29" s="82">
        <v>27</v>
      </c>
      <c r="AF29" s="82">
        <v>14</v>
      </c>
      <c r="AG29" s="82">
        <v>17</v>
      </c>
      <c r="AH29" s="82" t="s">
        <v>219</v>
      </c>
      <c r="AI29" s="82" t="s">
        <v>219</v>
      </c>
      <c r="AJ29" s="82">
        <v>0</v>
      </c>
      <c r="AK29" s="82">
        <v>4</v>
      </c>
      <c r="AL29" s="82">
        <v>3686</v>
      </c>
      <c r="AN29" s="82">
        <v>82</v>
      </c>
      <c r="AP29" s="82">
        <v>13</v>
      </c>
      <c r="AQ29" s="82">
        <v>20</v>
      </c>
      <c r="AR29" s="82">
        <v>31</v>
      </c>
      <c r="AS29" s="82">
        <v>21</v>
      </c>
      <c r="AT29" s="82">
        <v>13</v>
      </c>
      <c r="AU29" s="82">
        <v>0</v>
      </c>
      <c r="AV29" s="82">
        <v>0</v>
      </c>
      <c r="AW29" s="82" t="s">
        <v>219</v>
      </c>
      <c r="AX29" s="82">
        <v>3</v>
      </c>
      <c r="AY29" s="82">
        <v>1814</v>
      </c>
      <c r="BA29" s="82">
        <v>84</v>
      </c>
      <c r="BC29" s="82">
        <v>22</v>
      </c>
      <c r="BD29" s="82">
        <v>14</v>
      </c>
      <c r="BE29" s="82">
        <v>26</v>
      </c>
      <c r="BF29" s="82">
        <v>26</v>
      </c>
      <c r="BG29" s="82">
        <v>5</v>
      </c>
      <c r="BH29" s="82">
        <v>0</v>
      </c>
      <c r="BI29" s="82" t="s">
        <v>219</v>
      </c>
      <c r="BJ29" s="82" t="s">
        <v>219</v>
      </c>
      <c r="BK29" s="82">
        <v>7</v>
      </c>
      <c r="BL29" s="82">
        <v>1871</v>
      </c>
      <c r="BN29" s="82">
        <v>71</v>
      </c>
      <c r="BP29" s="82">
        <v>17</v>
      </c>
      <c r="BQ29" s="82">
        <v>17</v>
      </c>
      <c r="BR29" s="82">
        <v>28</v>
      </c>
      <c r="BS29" s="82">
        <v>24</v>
      </c>
      <c r="BT29" s="82">
        <v>9</v>
      </c>
      <c r="BU29" s="82">
        <v>0</v>
      </c>
      <c r="BV29" s="82" t="s">
        <v>219</v>
      </c>
      <c r="BW29" s="82">
        <v>0</v>
      </c>
      <c r="BX29" s="82">
        <v>5</v>
      </c>
      <c r="BY29" s="82">
        <v>3685</v>
      </c>
      <c r="CA29" s="82">
        <v>78</v>
      </c>
      <c r="CC29" s="82">
        <v>10</v>
      </c>
      <c r="CD29" s="82">
        <v>24</v>
      </c>
      <c r="CE29" s="82">
        <v>31</v>
      </c>
      <c r="CF29" s="82">
        <v>22</v>
      </c>
      <c r="CG29" s="82">
        <v>11</v>
      </c>
      <c r="CH29" s="82">
        <v>0</v>
      </c>
      <c r="CI29" s="82">
        <v>0</v>
      </c>
      <c r="CJ29" s="82" t="s">
        <v>219</v>
      </c>
      <c r="CK29" s="82">
        <v>2</v>
      </c>
      <c r="CL29" s="82">
        <v>1814</v>
      </c>
      <c r="CN29" s="82">
        <v>88</v>
      </c>
      <c r="CP29" s="82">
        <v>14</v>
      </c>
      <c r="CQ29" s="82">
        <v>20</v>
      </c>
      <c r="CR29" s="82">
        <v>29</v>
      </c>
      <c r="CS29" s="82">
        <v>22</v>
      </c>
      <c r="CT29" s="82">
        <v>10</v>
      </c>
      <c r="CU29" s="82" t="s">
        <v>219</v>
      </c>
      <c r="CV29" s="82" t="s">
        <v>219</v>
      </c>
      <c r="CW29" s="82" t="s">
        <v>219</v>
      </c>
      <c r="CX29" s="82">
        <v>4</v>
      </c>
      <c r="CY29" s="82">
        <v>1871</v>
      </c>
      <c r="DA29" s="82">
        <v>82</v>
      </c>
      <c r="DC29" s="82">
        <v>12</v>
      </c>
      <c r="DD29" s="82">
        <v>22</v>
      </c>
      <c r="DE29" s="82">
        <v>30</v>
      </c>
      <c r="DF29" s="82">
        <v>22</v>
      </c>
      <c r="DG29" s="82">
        <v>11</v>
      </c>
      <c r="DH29" s="82" t="s">
        <v>219</v>
      </c>
      <c r="DI29" s="82" t="s">
        <v>219</v>
      </c>
      <c r="DJ29" s="82" t="s">
        <v>219</v>
      </c>
      <c r="DK29" s="82">
        <v>3</v>
      </c>
      <c r="DL29" s="82">
        <v>3685</v>
      </c>
      <c r="DN29" s="82">
        <v>84</v>
      </c>
      <c r="DP29" s="82">
        <v>74</v>
      </c>
      <c r="DQ29" s="82">
        <v>87</v>
      </c>
      <c r="DR29" s="82">
        <v>0</v>
      </c>
      <c r="DS29" s="82">
        <v>13</v>
      </c>
      <c r="DV29" s="82" t="s">
        <v>219</v>
      </c>
      <c r="DW29" s="82">
        <v>2</v>
      </c>
      <c r="DX29" s="82">
        <v>11</v>
      </c>
      <c r="DY29" s="82">
        <v>1815</v>
      </c>
      <c r="EA29" s="82">
        <v>87</v>
      </c>
      <c r="EC29" s="82">
        <v>69</v>
      </c>
      <c r="ED29" s="82">
        <v>81</v>
      </c>
      <c r="EE29" s="82">
        <v>0</v>
      </c>
      <c r="EF29" s="82">
        <v>11</v>
      </c>
      <c r="EI29" s="82" t="s">
        <v>219</v>
      </c>
      <c r="EJ29" s="82">
        <v>4</v>
      </c>
      <c r="EK29" s="82">
        <v>15</v>
      </c>
      <c r="EL29" s="82">
        <v>1871</v>
      </c>
      <c r="EN29" s="82">
        <v>81</v>
      </c>
      <c r="EP29" s="82">
        <v>72</v>
      </c>
      <c r="EQ29" s="82">
        <v>84</v>
      </c>
      <c r="ER29" s="82">
        <v>0</v>
      </c>
      <c r="ES29" s="82">
        <v>12</v>
      </c>
      <c r="EV29" s="82" t="s">
        <v>219</v>
      </c>
      <c r="EW29" s="82">
        <v>3</v>
      </c>
      <c r="EX29" s="82">
        <v>13</v>
      </c>
      <c r="EY29" s="82">
        <v>3686</v>
      </c>
      <c r="FA29" s="82">
        <v>84</v>
      </c>
    </row>
    <row r="30" spans="2:157">
      <c r="B30" s="82" t="s">
        <v>231</v>
      </c>
      <c r="C30" s="82">
        <v>7</v>
      </c>
      <c r="D30" s="82">
        <v>24</v>
      </c>
      <c r="E30" s="82">
        <v>19</v>
      </c>
      <c r="F30" s="82">
        <v>8</v>
      </c>
      <c r="G30" s="82">
        <v>41</v>
      </c>
      <c r="H30" s="82">
        <v>0</v>
      </c>
      <c r="I30" s="82" t="s">
        <v>219</v>
      </c>
      <c r="J30" s="82">
        <v>0</v>
      </c>
      <c r="K30" s="82">
        <v>1</v>
      </c>
      <c r="L30" s="82">
        <v>950</v>
      </c>
      <c r="N30" s="82">
        <v>92</v>
      </c>
      <c r="P30" s="82">
        <v>12</v>
      </c>
      <c r="Q30" s="82">
        <v>23</v>
      </c>
      <c r="R30" s="82">
        <v>20</v>
      </c>
      <c r="S30" s="82">
        <v>11</v>
      </c>
      <c r="T30" s="82">
        <v>31</v>
      </c>
      <c r="U30" s="82">
        <v>0</v>
      </c>
      <c r="V30" s="82" t="s">
        <v>219</v>
      </c>
      <c r="W30" s="82" t="s">
        <v>219</v>
      </c>
      <c r="X30" s="82">
        <v>3</v>
      </c>
      <c r="Y30" s="82">
        <v>965</v>
      </c>
      <c r="AA30" s="82">
        <v>85</v>
      </c>
      <c r="AC30" s="82">
        <v>9</v>
      </c>
      <c r="AD30" s="82">
        <v>24</v>
      </c>
      <c r="AE30" s="82">
        <v>19</v>
      </c>
      <c r="AF30" s="82">
        <v>9</v>
      </c>
      <c r="AG30" s="82">
        <v>36</v>
      </c>
      <c r="AH30" s="82">
        <v>0</v>
      </c>
      <c r="AI30" s="82">
        <v>0</v>
      </c>
      <c r="AJ30" s="82" t="s">
        <v>219</v>
      </c>
      <c r="AK30" s="82">
        <v>2</v>
      </c>
      <c r="AL30" s="82">
        <v>1915</v>
      </c>
      <c r="AN30" s="82">
        <v>89</v>
      </c>
      <c r="AP30" s="82">
        <v>7</v>
      </c>
      <c r="AQ30" s="82">
        <v>27</v>
      </c>
      <c r="AR30" s="82">
        <v>26</v>
      </c>
      <c r="AS30" s="82">
        <v>12</v>
      </c>
      <c r="AT30" s="82">
        <v>27</v>
      </c>
      <c r="AU30" s="82">
        <v>0</v>
      </c>
      <c r="AV30" s="82">
        <v>0</v>
      </c>
      <c r="AW30" s="82">
        <v>0</v>
      </c>
      <c r="AX30" s="82">
        <v>2</v>
      </c>
      <c r="AY30" s="82">
        <v>950</v>
      </c>
      <c r="BA30" s="82">
        <v>91</v>
      </c>
      <c r="BC30" s="82">
        <v>13</v>
      </c>
      <c r="BD30" s="82">
        <v>22</v>
      </c>
      <c r="BE30" s="82">
        <v>27</v>
      </c>
      <c r="BF30" s="82">
        <v>18</v>
      </c>
      <c r="BG30" s="82">
        <v>16</v>
      </c>
      <c r="BH30" s="82">
        <v>0</v>
      </c>
      <c r="BI30" s="82" t="s">
        <v>219</v>
      </c>
      <c r="BJ30" s="82" t="s">
        <v>219</v>
      </c>
      <c r="BK30" s="82">
        <v>4</v>
      </c>
      <c r="BL30" s="82">
        <v>965</v>
      </c>
      <c r="BN30" s="82">
        <v>83</v>
      </c>
      <c r="BP30" s="82">
        <v>10</v>
      </c>
      <c r="BQ30" s="82">
        <v>24</v>
      </c>
      <c r="BR30" s="82">
        <v>26</v>
      </c>
      <c r="BS30" s="82">
        <v>15</v>
      </c>
      <c r="BT30" s="82">
        <v>21</v>
      </c>
      <c r="BU30" s="82">
        <v>0</v>
      </c>
      <c r="BV30" s="82" t="s">
        <v>219</v>
      </c>
      <c r="BW30" s="82" t="s">
        <v>219</v>
      </c>
      <c r="BX30" s="82">
        <v>3</v>
      </c>
      <c r="BY30" s="82">
        <v>1915</v>
      </c>
      <c r="CA30" s="82">
        <v>87</v>
      </c>
      <c r="CC30" s="82">
        <v>3</v>
      </c>
      <c r="CD30" s="82">
        <v>29</v>
      </c>
      <c r="CE30" s="82">
        <v>20</v>
      </c>
      <c r="CF30" s="82">
        <v>9</v>
      </c>
      <c r="CG30" s="82">
        <v>38</v>
      </c>
      <c r="CH30" s="82" t="s">
        <v>219</v>
      </c>
      <c r="CI30" s="82">
        <v>0</v>
      </c>
      <c r="CJ30" s="82">
        <v>0</v>
      </c>
      <c r="CK30" s="82">
        <v>1</v>
      </c>
      <c r="CL30" s="82">
        <v>950</v>
      </c>
      <c r="CN30" s="82">
        <v>97</v>
      </c>
      <c r="CP30" s="82">
        <v>4</v>
      </c>
      <c r="CQ30" s="82">
        <v>22</v>
      </c>
      <c r="CR30" s="82">
        <v>20</v>
      </c>
      <c r="CS30" s="82">
        <v>8</v>
      </c>
      <c r="CT30" s="82">
        <v>43</v>
      </c>
      <c r="CU30" s="82" t="s">
        <v>219</v>
      </c>
      <c r="CV30" s="82" t="s">
        <v>219</v>
      </c>
      <c r="CW30" s="82" t="s">
        <v>219</v>
      </c>
      <c r="CX30" s="82">
        <v>2</v>
      </c>
      <c r="CY30" s="82">
        <v>965</v>
      </c>
      <c r="DA30" s="82">
        <v>93</v>
      </c>
      <c r="DC30" s="82">
        <v>4</v>
      </c>
      <c r="DD30" s="82">
        <v>26</v>
      </c>
      <c r="DE30" s="82">
        <v>20</v>
      </c>
      <c r="DF30" s="82">
        <v>8</v>
      </c>
      <c r="DG30" s="82">
        <v>41</v>
      </c>
      <c r="DH30" s="82">
        <v>0</v>
      </c>
      <c r="DI30" s="82" t="s">
        <v>219</v>
      </c>
      <c r="DJ30" s="82" t="s">
        <v>219</v>
      </c>
      <c r="DK30" s="82">
        <v>1</v>
      </c>
      <c r="DL30" s="82">
        <v>1915</v>
      </c>
      <c r="DN30" s="82">
        <v>95</v>
      </c>
      <c r="DP30" s="82">
        <v>62</v>
      </c>
      <c r="DQ30" s="82">
        <v>92</v>
      </c>
      <c r="DR30" s="82">
        <v>0</v>
      </c>
      <c r="DS30" s="82">
        <v>30</v>
      </c>
      <c r="DV30" s="82" t="s">
        <v>219</v>
      </c>
      <c r="DW30" s="82">
        <v>1</v>
      </c>
      <c r="DX30" s="82">
        <v>7</v>
      </c>
      <c r="DY30" s="82">
        <v>950</v>
      </c>
      <c r="EA30" s="82">
        <v>92</v>
      </c>
      <c r="EC30" s="82">
        <v>57</v>
      </c>
      <c r="ED30" s="82">
        <v>87</v>
      </c>
      <c r="EE30" s="82">
        <v>0</v>
      </c>
      <c r="EF30" s="82">
        <v>29</v>
      </c>
      <c r="EI30" s="82" t="s">
        <v>219</v>
      </c>
      <c r="EJ30" s="82">
        <v>3</v>
      </c>
      <c r="EK30" s="82">
        <v>10</v>
      </c>
      <c r="EL30" s="82">
        <v>965</v>
      </c>
      <c r="EN30" s="82">
        <v>87</v>
      </c>
      <c r="EP30" s="82">
        <v>60</v>
      </c>
      <c r="EQ30" s="82">
        <v>89</v>
      </c>
      <c r="ER30" s="82">
        <v>0</v>
      </c>
      <c r="ES30" s="82">
        <v>30</v>
      </c>
      <c r="EV30" s="82">
        <v>0</v>
      </c>
      <c r="EW30" s="82">
        <v>2</v>
      </c>
      <c r="EX30" s="82">
        <v>9</v>
      </c>
      <c r="EY30" s="82">
        <v>1915</v>
      </c>
      <c r="FA30" s="82">
        <v>89</v>
      </c>
    </row>
    <row r="31" spans="2:157">
      <c r="B31" s="82" t="s">
        <v>231</v>
      </c>
      <c r="C31" s="82">
        <v>7</v>
      </c>
      <c r="D31" s="82">
        <v>24</v>
      </c>
      <c r="E31" s="82">
        <v>19</v>
      </c>
      <c r="F31" s="82">
        <v>8</v>
      </c>
      <c r="G31" s="82">
        <v>41</v>
      </c>
      <c r="H31" s="82">
        <v>0</v>
      </c>
      <c r="I31" s="82" t="s">
        <v>219</v>
      </c>
      <c r="J31" s="82">
        <v>0</v>
      </c>
      <c r="K31" s="82">
        <v>1</v>
      </c>
      <c r="L31" s="82">
        <v>950</v>
      </c>
      <c r="N31" s="82">
        <v>92</v>
      </c>
      <c r="P31" s="82">
        <v>12</v>
      </c>
      <c r="Q31" s="82">
        <v>23</v>
      </c>
      <c r="R31" s="82">
        <v>20</v>
      </c>
      <c r="S31" s="82">
        <v>11</v>
      </c>
      <c r="T31" s="82">
        <v>31</v>
      </c>
      <c r="U31" s="82">
        <v>0</v>
      </c>
      <c r="V31" s="82" t="s">
        <v>219</v>
      </c>
      <c r="W31" s="82" t="s">
        <v>219</v>
      </c>
      <c r="X31" s="82">
        <v>3</v>
      </c>
      <c r="Y31" s="82">
        <v>965</v>
      </c>
      <c r="AA31" s="82">
        <v>85</v>
      </c>
      <c r="AC31" s="82">
        <v>9</v>
      </c>
      <c r="AD31" s="82">
        <v>24</v>
      </c>
      <c r="AE31" s="82">
        <v>19</v>
      </c>
      <c r="AF31" s="82">
        <v>9</v>
      </c>
      <c r="AG31" s="82">
        <v>36</v>
      </c>
      <c r="AH31" s="82">
        <v>0</v>
      </c>
      <c r="AI31" s="82">
        <v>0</v>
      </c>
      <c r="AJ31" s="82" t="s">
        <v>219</v>
      </c>
      <c r="AK31" s="82">
        <v>2</v>
      </c>
      <c r="AL31" s="82">
        <v>1915</v>
      </c>
      <c r="AN31" s="82">
        <v>89</v>
      </c>
      <c r="AP31" s="82">
        <v>7</v>
      </c>
      <c r="AQ31" s="82">
        <v>27</v>
      </c>
      <c r="AR31" s="82">
        <v>26</v>
      </c>
      <c r="AS31" s="82">
        <v>12</v>
      </c>
      <c r="AT31" s="82">
        <v>27</v>
      </c>
      <c r="AU31" s="82">
        <v>0</v>
      </c>
      <c r="AV31" s="82">
        <v>0</v>
      </c>
      <c r="AW31" s="82">
        <v>0</v>
      </c>
      <c r="AX31" s="82">
        <v>2</v>
      </c>
      <c r="AY31" s="82">
        <v>950</v>
      </c>
      <c r="BA31" s="82">
        <v>91</v>
      </c>
      <c r="BC31" s="82">
        <v>13</v>
      </c>
      <c r="BD31" s="82">
        <v>22</v>
      </c>
      <c r="BE31" s="82">
        <v>27</v>
      </c>
      <c r="BF31" s="82">
        <v>18</v>
      </c>
      <c r="BG31" s="82">
        <v>16</v>
      </c>
      <c r="BH31" s="82">
        <v>0</v>
      </c>
      <c r="BI31" s="82" t="s">
        <v>219</v>
      </c>
      <c r="BJ31" s="82" t="s">
        <v>219</v>
      </c>
      <c r="BK31" s="82">
        <v>4</v>
      </c>
      <c r="BL31" s="82">
        <v>965</v>
      </c>
      <c r="BN31" s="82">
        <v>83</v>
      </c>
      <c r="BP31" s="82">
        <v>10</v>
      </c>
      <c r="BQ31" s="82">
        <v>24</v>
      </c>
      <c r="BR31" s="82">
        <v>26</v>
      </c>
      <c r="BS31" s="82">
        <v>15</v>
      </c>
      <c r="BT31" s="82">
        <v>21</v>
      </c>
      <c r="BU31" s="82">
        <v>0</v>
      </c>
      <c r="BV31" s="82" t="s">
        <v>219</v>
      </c>
      <c r="BW31" s="82" t="s">
        <v>219</v>
      </c>
      <c r="BX31" s="82">
        <v>3</v>
      </c>
      <c r="BY31" s="82">
        <v>1915</v>
      </c>
      <c r="CA31" s="82">
        <v>87</v>
      </c>
      <c r="CC31" s="82">
        <v>3</v>
      </c>
      <c r="CD31" s="82">
        <v>29</v>
      </c>
      <c r="CE31" s="82">
        <v>20</v>
      </c>
      <c r="CF31" s="82">
        <v>9</v>
      </c>
      <c r="CG31" s="82">
        <v>38</v>
      </c>
      <c r="CH31" s="82" t="s">
        <v>219</v>
      </c>
      <c r="CI31" s="82">
        <v>0</v>
      </c>
      <c r="CJ31" s="82">
        <v>0</v>
      </c>
      <c r="CK31" s="82">
        <v>1</v>
      </c>
      <c r="CL31" s="82">
        <v>950</v>
      </c>
      <c r="CN31" s="82">
        <v>97</v>
      </c>
      <c r="CP31" s="82">
        <v>4</v>
      </c>
      <c r="CQ31" s="82">
        <v>22</v>
      </c>
      <c r="CR31" s="82">
        <v>20</v>
      </c>
      <c r="CS31" s="82">
        <v>8</v>
      </c>
      <c r="CT31" s="82">
        <v>43</v>
      </c>
      <c r="CU31" s="82" t="s">
        <v>219</v>
      </c>
      <c r="CV31" s="82" t="s">
        <v>219</v>
      </c>
      <c r="CW31" s="82" t="s">
        <v>219</v>
      </c>
      <c r="CX31" s="82">
        <v>2</v>
      </c>
      <c r="CY31" s="82">
        <v>965</v>
      </c>
      <c r="DA31" s="82">
        <v>93</v>
      </c>
      <c r="DC31" s="82">
        <v>4</v>
      </c>
      <c r="DD31" s="82">
        <v>26</v>
      </c>
      <c r="DE31" s="82">
        <v>20</v>
      </c>
      <c r="DF31" s="82">
        <v>8</v>
      </c>
      <c r="DG31" s="82">
        <v>41</v>
      </c>
      <c r="DH31" s="82">
        <v>0</v>
      </c>
      <c r="DI31" s="82" t="s">
        <v>219</v>
      </c>
      <c r="DJ31" s="82" t="s">
        <v>219</v>
      </c>
      <c r="DK31" s="82">
        <v>1</v>
      </c>
      <c r="DL31" s="82">
        <v>1915</v>
      </c>
      <c r="DN31" s="82">
        <v>95</v>
      </c>
      <c r="DP31" s="82">
        <v>62</v>
      </c>
      <c r="DQ31" s="82">
        <v>92</v>
      </c>
      <c r="DR31" s="82">
        <v>0</v>
      </c>
      <c r="DS31" s="82">
        <v>30</v>
      </c>
      <c r="DV31" s="82" t="s">
        <v>219</v>
      </c>
      <c r="DW31" s="82">
        <v>1</v>
      </c>
      <c r="DX31" s="82">
        <v>7</v>
      </c>
      <c r="DY31" s="82">
        <v>950</v>
      </c>
      <c r="EA31" s="82">
        <v>92</v>
      </c>
      <c r="EC31" s="82">
        <v>57</v>
      </c>
      <c r="ED31" s="82">
        <v>87</v>
      </c>
      <c r="EE31" s="82">
        <v>0</v>
      </c>
      <c r="EF31" s="82">
        <v>29</v>
      </c>
      <c r="EI31" s="82" t="s">
        <v>219</v>
      </c>
      <c r="EJ31" s="82">
        <v>3</v>
      </c>
      <c r="EK31" s="82">
        <v>10</v>
      </c>
      <c r="EL31" s="82">
        <v>965</v>
      </c>
      <c r="EN31" s="82">
        <v>87</v>
      </c>
      <c r="EP31" s="82">
        <v>60</v>
      </c>
      <c r="EQ31" s="82">
        <v>89</v>
      </c>
      <c r="ER31" s="82">
        <v>0</v>
      </c>
      <c r="ES31" s="82">
        <v>30</v>
      </c>
      <c r="EV31" s="82">
        <v>0</v>
      </c>
      <c r="EW31" s="82">
        <v>2</v>
      </c>
      <c r="EX31" s="82">
        <v>9</v>
      </c>
      <c r="EY31" s="82">
        <v>1915</v>
      </c>
      <c r="FA31" s="82">
        <v>89</v>
      </c>
    </row>
    <row r="32" spans="2:157">
      <c r="B32" s="82" t="s">
        <v>53</v>
      </c>
      <c r="C32" s="82">
        <v>14</v>
      </c>
      <c r="D32" s="82">
        <v>23</v>
      </c>
      <c r="E32" s="82">
        <v>26</v>
      </c>
      <c r="F32" s="82">
        <v>14</v>
      </c>
      <c r="G32" s="82">
        <v>20</v>
      </c>
      <c r="H32" s="82" t="s">
        <v>219</v>
      </c>
      <c r="I32" s="82" t="s">
        <v>219</v>
      </c>
      <c r="J32" s="82">
        <v>0</v>
      </c>
      <c r="K32" s="82">
        <v>4</v>
      </c>
      <c r="L32" s="82">
        <v>3942</v>
      </c>
      <c r="N32" s="82">
        <v>82</v>
      </c>
      <c r="P32" s="82">
        <v>19</v>
      </c>
      <c r="Q32" s="82">
        <v>21</v>
      </c>
      <c r="R32" s="82">
        <v>24</v>
      </c>
      <c r="S32" s="82">
        <v>16</v>
      </c>
      <c r="T32" s="82">
        <v>14</v>
      </c>
      <c r="U32" s="82" t="s">
        <v>219</v>
      </c>
      <c r="V32" s="82" t="s">
        <v>219</v>
      </c>
      <c r="W32" s="82">
        <v>0</v>
      </c>
      <c r="X32" s="82">
        <v>6</v>
      </c>
      <c r="Y32" s="82">
        <v>4092</v>
      </c>
      <c r="AA32" s="82">
        <v>75</v>
      </c>
      <c r="AC32" s="82">
        <v>17</v>
      </c>
      <c r="AD32" s="82">
        <v>22</v>
      </c>
      <c r="AE32" s="82">
        <v>25</v>
      </c>
      <c r="AF32" s="82">
        <v>15</v>
      </c>
      <c r="AG32" s="82">
        <v>17</v>
      </c>
      <c r="AH32" s="82">
        <v>0</v>
      </c>
      <c r="AI32" s="82">
        <v>0</v>
      </c>
      <c r="AJ32" s="82">
        <v>0</v>
      </c>
      <c r="AK32" s="82">
        <v>5</v>
      </c>
      <c r="AL32" s="82">
        <v>8034</v>
      </c>
      <c r="AN32" s="82">
        <v>78</v>
      </c>
      <c r="AP32" s="82">
        <v>16</v>
      </c>
      <c r="AQ32" s="82">
        <v>20</v>
      </c>
      <c r="AR32" s="82">
        <v>28</v>
      </c>
      <c r="AS32" s="82">
        <v>20</v>
      </c>
      <c r="AT32" s="82">
        <v>12</v>
      </c>
      <c r="AU32" s="82">
        <v>0</v>
      </c>
      <c r="AV32" s="82">
        <v>0</v>
      </c>
      <c r="AW32" s="82">
        <v>0</v>
      </c>
      <c r="AX32" s="82">
        <v>4</v>
      </c>
      <c r="AY32" s="82">
        <v>3942</v>
      </c>
      <c r="BA32" s="82">
        <v>79</v>
      </c>
      <c r="BC32" s="82">
        <v>23</v>
      </c>
      <c r="BD32" s="82">
        <v>15</v>
      </c>
      <c r="BE32" s="82">
        <v>26</v>
      </c>
      <c r="BF32" s="82">
        <v>23</v>
      </c>
      <c r="BG32" s="82">
        <v>5</v>
      </c>
      <c r="BH32" s="82">
        <v>0</v>
      </c>
      <c r="BI32" s="82">
        <v>0</v>
      </c>
      <c r="BJ32" s="82">
        <v>0</v>
      </c>
      <c r="BK32" s="82">
        <v>7</v>
      </c>
      <c r="BL32" s="82">
        <v>4092</v>
      </c>
      <c r="BN32" s="82">
        <v>70</v>
      </c>
      <c r="BP32" s="82">
        <v>20</v>
      </c>
      <c r="BQ32" s="82">
        <v>17</v>
      </c>
      <c r="BR32" s="82">
        <v>27</v>
      </c>
      <c r="BS32" s="82">
        <v>22</v>
      </c>
      <c r="BT32" s="82">
        <v>8</v>
      </c>
      <c r="BU32" s="82">
        <v>0</v>
      </c>
      <c r="BV32" s="82">
        <v>0</v>
      </c>
      <c r="BW32" s="82">
        <v>0</v>
      </c>
      <c r="BX32" s="82">
        <v>6</v>
      </c>
      <c r="BY32" s="82">
        <v>8034</v>
      </c>
      <c r="CA32" s="82">
        <v>74</v>
      </c>
      <c r="CC32" s="82">
        <v>12</v>
      </c>
      <c r="CD32" s="82">
        <v>24</v>
      </c>
      <c r="CE32" s="82">
        <v>30</v>
      </c>
      <c r="CF32" s="82">
        <v>19</v>
      </c>
      <c r="CG32" s="82">
        <v>13</v>
      </c>
      <c r="CH32" s="82">
        <v>0</v>
      </c>
      <c r="CI32" s="82">
        <v>0</v>
      </c>
      <c r="CJ32" s="82">
        <v>0</v>
      </c>
      <c r="CK32" s="82">
        <v>2</v>
      </c>
      <c r="CL32" s="82">
        <v>3942</v>
      </c>
      <c r="CN32" s="82">
        <v>86</v>
      </c>
      <c r="CP32" s="82">
        <v>13</v>
      </c>
      <c r="CQ32" s="82">
        <v>23</v>
      </c>
      <c r="CR32" s="82">
        <v>25</v>
      </c>
      <c r="CS32" s="82">
        <v>18</v>
      </c>
      <c r="CT32" s="82">
        <v>17</v>
      </c>
      <c r="CU32" s="82" t="s">
        <v>219</v>
      </c>
      <c r="CV32" s="82">
        <v>0</v>
      </c>
      <c r="CW32" s="82">
        <v>0</v>
      </c>
      <c r="CX32" s="82">
        <v>3</v>
      </c>
      <c r="CY32" s="82">
        <v>4092</v>
      </c>
      <c r="DA32" s="82">
        <v>83</v>
      </c>
      <c r="DC32" s="82">
        <v>13</v>
      </c>
      <c r="DD32" s="82">
        <v>24</v>
      </c>
      <c r="DE32" s="82">
        <v>27</v>
      </c>
      <c r="DF32" s="82">
        <v>18</v>
      </c>
      <c r="DG32" s="82">
        <v>15</v>
      </c>
      <c r="DH32" s="82" t="s">
        <v>219</v>
      </c>
      <c r="DI32" s="82">
        <v>0</v>
      </c>
      <c r="DJ32" s="82">
        <v>0</v>
      </c>
      <c r="DK32" s="82">
        <v>3</v>
      </c>
      <c r="DL32" s="82">
        <v>8034</v>
      </c>
      <c r="DN32" s="82">
        <v>84</v>
      </c>
      <c r="DP32" s="82">
        <v>70</v>
      </c>
      <c r="DQ32" s="82">
        <v>83</v>
      </c>
      <c r="DR32" s="82">
        <v>0</v>
      </c>
      <c r="DS32" s="82">
        <v>13</v>
      </c>
      <c r="DV32" s="82">
        <v>0</v>
      </c>
      <c r="DW32" s="82">
        <v>2</v>
      </c>
      <c r="DX32" s="82">
        <v>15</v>
      </c>
      <c r="DY32" s="82">
        <v>3942</v>
      </c>
      <c r="EA32" s="82">
        <v>83</v>
      </c>
      <c r="EC32" s="82">
        <v>65</v>
      </c>
      <c r="ED32" s="82">
        <v>79</v>
      </c>
      <c r="EE32" s="82">
        <v>0</v>
      </c>
      <c r="EF32" s="82">
        <v>14</v>
      </c>
      <c r="EI32" s="82">
        <v>0</v>
      </c>
      <c r="EJ32" s="82">
        <v>3</v>
      </c>
      <c r="EK32" s="82">
        <v>17</v>
      </c>
      <c r="EL32" s="82">
        <v>4092</v>
      </c>
      <c r="EN32" s="82">
        <v>79</v>
      </c>
      <c r="EP32" s="82">
        <v>67</v>
      </c>
      <c r="EQ32" s="82">
        <v>81</v>
      </c>
      <c r="ER32" s="82">
        <v>0</v>
      </c>
      <c r="ES32" s="82">
        <v>14</v>
      </c>
      <c r="EV32" s="82">
        <v>0</v>
      </c>
      <c r="EW32" s="82">
        <v>3</v>
      </c>
      <c r="EX32" s="82">
        <v>16</v>
      </c>
      <c r="EY32" s="82">
        <v>8034</v>
      </c>
      <c r="FA32" s="82">
        <v>81</v>
      </c>
    </row>
    <row r="33" spans="1:157">
      <c r="B33" s="82" t="s">
        <v>220</v>
      </c>
      <c r="C33" s="82">
        <v>13</v>
      </c>
      <c r="D33" s="82">
        <v>21</v>
      </c>
      <c r="E33" s="82">
        <v>19</v>
      </c>
      <c r="F33" s="82">
        <v>10</v>
      </c>
      <c r="G33" s="82">
        <v>22</v>
      </c>
      <c r="H33" s="82" t="s">
        <v>219</v>
      </c>
      <c r="I33" s="82">
        <v>1</v>
      </c>
      <c r="J33" s="82" t="s">
        <v>219</v>
      </c>
      <c r="K33" s="82">
        <v>11</v>
      </c>
      <c r="L33" s="82">
        <v>2833</v>
      </c>
      <c r="N33" s="82">
        <v>73</v>
      </c>
      <c r="P33" s="82">
        <v>17</v>
      </c>
      <c r="Q33" s="82">
        <v>17</v>
      </c>
      <c r="R33" s="82">
        <v>20</v>
      </c>
      <c r="S33" s="82">
        <v>12</v>
      </c>
      <c r="T33" s="82">
        <v>17</v>
      </c>
      <c r="U33" s="82" t="s">
        <v>219</v>
      </c>
      <c r="V33" s="82">
        <v>2</v>
      </c>
      <c r="W33" s="82" t="s">
        <v>219</v>
      </c>
      <c r="X33" s="82">
        <v>14</v>
      </c>
      <c r="Y33" s="82">
        <v>2954</v>
      </c>
      <c r="AA33" s="82">
        <v>66</v>
      </c>
      <c r="AC33" s="82">
        <v>15</v>
      </c>
      <c r="AD33" s="82">
        <v>19</v>
      </c>
      <c r="AE33" s="82">
        <v>20</v>
      </c>
      <c r="AF33" s="82">
        <v>11</v>
      </c>
      <c r="AG33" s="82">
        <v>19</v>
      </c>
      <c r="AH33" s="82" t="s">
        <v>219</v>
      </c>
      <c r="AI33" s="82">
        <v>1</v>
      </c>
      <c r="AJ33" s="82">
        <v>1</v>
      </c>
      <c r="AK33" s="82">
        <v>13</v>
      </c>
      <c r="AL33" s="82">
        <v>5787</v>
      </c>
      <c r="AN33" s="82">
        <v>70</v>
      </c>
      <c r="AP33" s="82">
        <v>14</v>
      </c>
      <c r="AQ33" s="82">
        <v>18</v>
      </c>
      <c r="AR33" s="82">
        <v>24</v>
      </c>
      <c r="AS33" s="82">
        <v>17</v>
      </c>
      <c r="AT33" s="82">
        <v>12</v>
      </c>
      <c r="AU33" s="82">
        <v>0</v>
      </c>
      <c r="AV33" s="82" t="s">
        <v>219</v>
      </c>
      <c r="AW33" s="82">
        <v>1</v>
      </c>
      <c r="AX33" s="82">
        <v>13</v>
      </c>
      <c r="AY33" s="82">
        <v>2833</v>
      </c>
      <c r="BA33" s="82">
        <v>71</v>
      </c>
      <c r="BC33" s="82">
        <v>21</v>
      </c>
      <c r="BD33" s="82">
        <v>11</v>
      </c>
      <c r="BE33" s="82">
        <v>22</v>
      </c>
      <c r="BF33" s="82">
        <v>20</v>
      </c>
      <c r="BG33" s="82">
        <v>7</v>
      </c>
      <c r="BH33" s="82" t="s">
        <v>219</v>
      </c>
      <c r="BI33" s="82">
        <v>2</v>
      </c>
      <c r="BJ33" s="82" t="s">
        <v>219</v>
      </c>
      <c r="BK33" s="82">
        <v>16</v>
      </c>
      <c r="BL33" s="82">
        <v>2954</v>
      </c>
      <c r="BN33" s="82">
        <v>60</v>
      </c>
      <c r="BP33" s="82">
        <v>18</v>
      </c>
      <c r="BQ33" s="82">
        <v>14</v>
      </c>
      <c r="BR33" s="82">
        <v>23</v>
      </c>
      <c r="BS33" s="82">
        <v>19</v>
      </c>
      <c r="BT33" s="82">
        <v>9</v>
      </c>
      <c r="BU33" s="82" t="s">
        <v>219</v>
      </c>
      <c r="BV33" s="82" t="s">
        <v>219</v>
      </c>
      <c r="BW33" s="82" t="s">
        <v>219</v>
      </c>
      <c r="BX33" s="82">
        <v>14</v>
      </c>
      <c r="BY33" s="82">
        <v>5787</v>
      </c>
      <c r="CA33" s="82">
        <v>65</v>
      </c>
      <c r="CC33" s="82">
        <v>12</v>
      </c>
      <c r="CD33" s="82">
        <v>22</v>
      </c>
      <c r="CE33" s="82">
        <v>25</v>
      </c>
      <c r="CF33" s="82">
        <v>18</v>
      </c>
      <c r="CG33" s="82">
        <v>13</v>
      </c>
      <c r="CH33" s="82">
        <v>0</v>
      </c>
      <c r="CI33" s="82" t="s">
        <v>219</v>
      </c>
      <c r="CJ33" s="82" t="s">
        <v>219</v>
      </c>
      <c r="CK33" s="82">
        <v>7</v>
      </c>
      <c r="CL33" s="82">
        <v>2832</v>
      </c>
      <c r="CN33" s="82">
        <v>78</v>
      </c>
      <c r="CP33" s="82">
        <v>13</v>
      </c>
      <c r="CQ33" s="82">
        <v>19</v>
      </c>
      <c r="CR33" s="82">
        <v>22</v>
      </c>
      <c r="CS33" s="82">
        <v>17</v>
      </c>
      <c r="CT33" s="82">
        <v>17</v>
      </c>
      <c r="CU33" s="82" t="s">
        <v>219</v>
      </c>
      <c r="CV33" s="82">
        <v>2</v>
      </c>
      <c r="CW33" s="82">
        <v>3</v>
      </c>
      <c r="CX33" s="82">
        <v>8</v>
      </c>
      <c r="CY33" s="82">
        <v>2954</v>
      </c>
      <c r="DA33" s="82">
        <v>75</v>
      </c>
      <c r="DC33" s="82">
        <v>12</v>
      </c>
      <c r="DD33" s="82">
        <v>20</v>
      </c>
      <c r="DE33" s="82">
        <v>24</v>
      </c>
      <c r="DF33" s="82">
        <v>17</v>
      </c>
      <c r="DG33" s="82">
        <v>15</v>
      </c>
      <c r="DH33" s="82" t="s">
        <v>219</v>
      </c>
      <c r="DI33" s="82" t="s">
        <v>219</v>
      </c>
      <c r="DJ33" s="82" t="s">
        <v>219</v>
      </c>
      <c r="DK33" s="82">
        <v>7</v>
      </c>
      <c r="DL33" s="82">
        <v>5786</v>
      </c>
      <c r="DN33" s="82">
        <v>76</v>
      </c>
      <c r="DP33" s="82">
        <v>62</v>
      </c>
      <c r="DQ33" s="82">
        <v>75</v>
      </c>
      <c r="DR33" s="82">
        <v>0</v>
      </c>
      <c r="DS33" s="82">
        <v>13</v>
      </c>
      <c r="DV33" s="82" t="s">
        <v>219</v>
      </c>
      <c r="DW33" s="82">
        <v>7</v>
      </c>
      <c r="DX33" s="82">
        <v>13</v>
      </c>
      <c r="DY33" s="82">
        <v>2833</v>
      </c>
      <c r="EA33" s="82">
        <v>75</v>
      </c>
      <c r="EC33" s="82">
        <v>56</v>
      </c>
      <c r="ED33" s="82">
        <v>72</v>
      </c>
      <c r="EE33" s="82">
        <v>0</v>
      </c>
      <c r="EF33" s="82">
        <v>16</v>
      </c>
      <c r="EI33" s="82" t="s">
        <v>219</v>
      </c>
      <c r="EJ33" s="82">
        <v>8</v>
      </c>
      <c r="EK33" s="82">
        <v>15</v>
      </c>
      <c r="EL33" s="82">
        <v>2952</v>
      </c>
      <c r="EN33" s="82">
        <v>72</v>
      </c>
      <c r="EP33" s="82">
        <v>59</v>
      </c>
      <c r="EQ33" s="82">
        <v>73</v>
      </c>
      <c r="ER33" s="82">
        <v>0</v>
      </c>
      <c r="ES33" s="82">
        <v>15</v>
      </c>
      <c r="EV33" s="82">
        <v>5</v>
      </c>
      <c r="EW33" s="82">
        <v>7</v>
      </c>
      <c r="EX33" s="82">
        <v>14</v>
      </c>
      <c r="EY33" s="82">
        <v>5785</v>
      </c>
      <c r="FA33" s="82">
        <v>73</v>
      </c>
    </row>
    <row r="37" spans="1:157">
      <c r="A37" s="82" t="s">
        <v>221</v>
      </c>
      <c r="B37" s="82" t="s">
        <v>6</v>
      </c>
      <c r="C37" s="82">
        <v>9</v>
      </c>
      <c r="D37" s="82">
        <v>26</v>
      </c>
      <c r="E37" s="82">
        <v>22</v>
      </c>
      <c r="F37" s="82">
        <v>11</v>
      </c>
      <c r="G37" s="82">
        <v>30</v>
      </c>
      <c r="H37" s="82">
        <v>0</v>
      </c>
      <c r="I37" s="82">
        <v>0</v>
      </c>
      <c r="J37" s="82">
        <v>0</v>
      </c>
      <c r="K37" s="82">
        <v>2</v>
      </c>
      <c r="L37" s="82">
        <v>268993</v>
      </c>
      <c r="N37" s="82">
        <v>89</v>
      </c>
      <c r="P37" s="82">
        <v>15</v>
      </c>
      <c r="Q37" s="82">
        <v>22</v>
      </c>
      <c r="R37" s="82">
        <v>24</v>
      </c>
      <c r="S37" s="82">
        <v>14</v>
      </c>
      <c r="T37" s="82">
        <v>21</v>
      </c>
      <c r="U37" s="82">
        <v>0</v>
      </c>
      <c r="V37" s="82">
        <v>0</v>
      </c>
      <c r="W37" s="82">
        <v>0</v>
      </c>
      <c r="X37" s="82">
        <v>4</v>
      </c>
      <c r="Y37" s="82">
        <v>283332</v>
      </c>
      <c r="AA37" s="82">
        <v>81</v>
      </c>
      <c r="AC37" s="82">
        <v>12</v>
      </c>
      <c r="AD37" s="82">
        <v>24</v>
      </c>
      <c r="AE37" s="82">
        <v>23</v>
      </c>
      <c r="AF37" s="82">
        <v>12</v>
      </c>
      <c r="AG37" s="82">
        <v>26</v>
      </c>
      <c r="AH37" s="82">
        <v>0</v>
      </c>
      <c r="AI37" s="82">
        <v>0</v>
      </c>
      <c r="AJ37" s="82">
        <v>0</v>
      </c>
      <c r="AK37" s="82">
        <v>3</v>
      </c>
      <c r="AL37" s="82">
        <v>552325</v>
      </c>
      <c r="AN37" s="82">
        <v>85</v>
      </c>
      <c r="AP37" s="82">
        <v>11</v>
      </c>
      <c r="AQ37" s="82">
        <v>24</v>
      </c>
      <c r="AR37" s="82">
        <v>29</v>
      </c>
      <c r="AS37" s="82">
        <v>18</v>
      </c>
      <c r="AT37" s="82">
        <v>16</v>
      </c>
      <c r="AU37" s="82">
        <v>0</v>
      </c>
      <c r="AV37" s="82">
        <v>0</v>
      </c>
      <c r="AW37" s="82">
        <v>0</v>
      </c>
      <c r="AX37" s="82">
        <v>2</v>
      </c>
      <c r="AY37" s="82">
        <v>268992</v>
      </c>
      <c r="BA37" s="82">
        <v>87</v>
      </c>
      <c r="BC37" s="82">
        <v>19</v>
      </c>
      <c r="BD37" s="82">
        <v>16</v>
      </c>
      <c r="BE37" s="82">
        <v>27</v>
      </c>
      <c r="BF37" s="82">
        <v>23</v>
      </c>
      <c r="BG37" s="82">
        <v>8</v>
      </c>
      <c r="BH37" s="82">
        <v>0</v>
      </c>
      <c r="BI37" s="82">
        <v>0</v>
      </c>
      <c r="BJ37" s="82">
        <v>0</v>
      </c>
      <c r="BK37" s="82">
        <v>5</v>
      </c>
      <c r="BL37" s="82">
        <v>283335</v>
      </c>
      <c r="BN37" s="82">
        <v>75</v>
      </c>
      <c r="BP37" s="82">
        <v>15</v>
      </c>
      <c r="BQ37" s="82">
        <v>20</v>
      </c>
      <c r="BR37" s="82">
        <v>28</v>
      </c>
      <c r="BS37" s="82">
        <v>21</v>
      </c>
      <c r="BT37" s="82">
        <v>12</v>
      </c>
      <c r="BU37" s="82">
        <v>0</v>
      </c>
      <c r="BV37" s="82">
        <v>0</v>
      </c>
      <c r="BW37" s="82">
        <v>0</v>
      </c>
      <c r="BX37" s="82">
        <v>4</v>
      </c>
      <c r="BY37" s="82">
        <v>552327</v>
      </c>
      <c r="CA37" s="82">
        <v>81</v>
      </c>
      <c r="CC37" s="82">
        <v>8</v>
      </c>
      <c r="CD37" s="82">
        <v>29</v>
      </c>
      <c r="CE37" s="82">
        <v>28</v>
      </c>
      <c r="CF37" s="82">
        <v>16</v>
      </c>
      <c r="CG37" s="82">
        <v>18</v>
      </c>
      <c r="CH37" s="82">
        <v>0</v>
      </c>
      <c r="CI37" s="82">
        <v>0</v>
      </c>
      <c r="CJ37" s="82">
        <v>0</v>
      </c>
      <c r="CK37" s="82">
        <v>1</v>
      </c>
      <c r="CL37" s="82">
        <v>268995</v>
      </c>
      <c r="CN37" s="82">
        <v>91</v>
      </c>
      <c r="CP37" s="82">
        <v>10</v>
      </c>
      <c r="CQ37" s="82">
        <v>24</v>
      </c>
      <c r="CR37" s="82">
        <v>25</v>
      </c>
      <c r="CS37" s="82">
        <v>16</v>
      </c>
      <c r="CT37" s="82">
        <v>23</v>
      </c>
      <c r="CU37" s="82">
        <v>0</v>
      </c>
      <c r="CV37" s="82">
        <v>0</v>
      </c>
      <c r="CW37" s="82">
        <v>0</v>
      </c>
      <c r="CX37" s="82">
        <v>2</v>
      </c>
      <c r="CY37" s="82">
        <v>283342</v>
      </c>
      <c r="DA37" s="82">
        <v>88</v>
      </c>
      <c r="DC37" s="82">
        <v>9</v>
      </c>
      <c r="DD37" s="82">
        <v>26</v>
      </c>
      <c r="DE37" s="82">
        <v>26</v>
      </c>
      <c r="DF37" s="82">
        <v>16</v>
      </c>
      <c r="DG37" s="82">
        <v>20</v>
      </c>
      <c r="DH37" s="82">
        <v>0</v>
      </c>
      <c r="DI37" s="82">
        <v>0</v>
      </c>
      <c r="DJ37" s="82">
        <v>0</v>
      </c>
      <c r="DK37" s="82">
        <v>2</v>
      </c>
      <c r="DL37" s="82">
        <v>552337</v>
      </c>
      <c r="DN37" s="82">
        <v>89</v>
      </c>
      <c r="DP37" s="82">
        <v>70</v>
      </c>
      <c r="DQ37" s="82">
        <v>90</v>
      </c>
      <c r="DR37" s="82" t="s">
        <v>219</v>
      </c>
      <c r="DS37" s="82">
        <v>20</v>
      </c>
      <c r="DV37" s="82">
        <v>0</v>
      </c>
      <c r="DW37" s="82">
        <v>1</v>
      </c>
      <c r="DX37" s="82">
        <v>8</v>
      </c>
      <c r="DY37" s="82">
        <v>268996</v>
      </c>
      <c r="EA37" s="82">
        <v>90</v>
      </c>
      <c r="EC37" s="82">
        <v>65</v>
      </c>
      <c r="ED37" s="82">
        <v>87</v>
      </c>
      <c r="EE37" s="82" t="s">
        <v>219</v>
      </c>
      <c r="EF37" s="82">
        <v>22</v>
      </c>
      <c r="EI37" s="82">
        <v>0</v>
      </c>
      <c r="EJ37" s="82">
        <v>2</v>
      </c>
      <c r="EK37" s="82">
        <v>11</v>
      </c>
      <c r="EL37" s="82">
        <v>283342</v>
      </c>
      <c r="EN37" s="82">
        <v>87</v>
      </c>
      <c r="EP37" s="82">
        <v>68</v>
      </c>
      <c r="EQ37" s="82">
        <v>89</v>
      </c>
      <c r="ER37" s="82">
        <v>0</v>
      </c>
      <c r="ES37" s="82">
        <v>21</v>
      </c>
      <c r="EV37" s="82">
        <v>0</v>
      </c>
      <c r="EW37" s="82">
        <v>2</v>
      </c>
      <c r="EX37" s="82">
        <v>9</v>
      </c>
      <c r="EY37" s="82">
        <v>552338</v>
      </c>
      <c r="FA37" s="82">
        <v>89</v>
      </c>
    </row>
    <row r="38" spans="1:157">
      <c r="B38" s="82" t="s">
        <v>222</v>
      </c>
      <c r="C38" s="82">
        <v>9</v>
      </c>
      <c r="D38" s="82">
        <v>26</v>
      </c>
      <c r="E38" s="82">
        <v>21</v>
      </c>
      <c r="F38" s="82">
        <v>10</v>
      </c>
      <c r="G38" s="82">
        <v>32</v>
      </c>
      <c r="H38" s="82">
        <v>0</v>
      </c>
      <c r="I38" s="82">
        <v>0</v>
      </c>
      <c r="J38" s="82">
        <v>0</v>
      </c>
      <c r="K38" s="82">
        <v>1</v>
      </c>
      <c r="L38" s="82">
        <v>222817</v>
      </c>
      <c r="N38" s="82">
        <v>90</v>
      </c>
      <c r="P38" s="82">
        <v>15</v>
      </c>
      <c r="Q38" s="82">
        <v>22</v>
      </c>
      <c r="R38" s="82">
        <v>23</v>
      </c>
      <c r="S38" s="82">
        <v>13</v>
      </c>
      <c r="T38" s="82">
        <v>23</v>
      </c>
      <c r="U38" s="82">
        <v>0</v>
      </c>
      <c r="V38" s="82">
        <v>0</v>
      </c>
      <c r="W38" s="82">
        <v>0</v>
      </c>
      <c r="X38" s="82">
        <v>3</v>
      </c>
      <c r="Y38" s="82">
        <v>234908</v>
      </c>
      <c r="AA38" s="82">
        <v>82</v>
      </c>
      <c r="AC38" s="82">
        <v>12</v>
      </c>
      <c r="AD38" s="82">
        <v>24</v>
      </c>
      <c r="AE38" s="82">
        <v>22</v>
      </c>
      <c r="AF38" s="82">
        <v>12</v>
      </c>
      <c r="AG38" s="82">
        <v>27</v>
      </c>
      <c r="AH38" s="82">
        <v>0</v>
      </c>
      <c r="AI38" s="82">
        <v>0</v>
      </c>
      <c r="AJ38" s="82">
        <v>0</v>
      </c>
      <c r="AK38" s="82">
        <v>2</v>
      </c>
      <c r="AL38" s="82">
        <v>457725</v>
      </c>
      <c r="AN38" s="82">
        <v>86</v>
      </c>
      <c r="AP38" s="82">
        <v>10</v>
      </c>
      <c r="AQ38" s="82">
        <v>24</v>
      </c>
      <c r="AR38" s="82">
        <v>29</v>
      </c>
      <c r="AS38" s="82">
        <v>17</v>
      </c>
      <c r="AT38" s="82">
        <v>17</v>
      </c>
      <c r="AU38" s="82">
        <v>0</v>
      </c>
      <c r="AV38" s="82">
        <v>0</v>
      </c>
      <c r="AW38" s="82">
        <v>0</v>
      </c>
      <c r="AX38" s="82">
        <v>2</v>
      </c>
      <c r="AY38" s="82">
        <v>222817</v>
      </c>
      <c r="BA38" s="82">
        <v>88</v>
      </c>
      <c r="BC38" s="82">
        <v>19</v>
      </c>
      <c r="BD38" s="82">
        <v>17</v>
      </c>
      <c r="BE38" s="82">
        <v>28</v>
      </c>
      <c r="BF38" s="82">
        <v>23</v>
      </c>
      <c r="BG38" s="82">
        <v>9</v>
      </c>
      <c r="BH38" s="82" t="s">
        <v>219</v>
      </c>
      <c r="BI38" s="82">
        <v>0</v>
      </c>
      <c r="BJ38" s="82">
        <v>0</v>
      </c>
      <c r="BK38" s="82">
        <v>5</v>
      </c>
      <c r="BL38" s="82">
        <v>234911</v>
      </c>
      <c r="BN38" s="82">
        <v>76</v>
      </c>
      <c r="BP38" s="82">
        <v>15</v>
      </c>
      <c r="BQ38" s="82">
        <v>20</v>
      </c>
      <c r="BR38" s="82">
        <v>28</v>
      </c>
      <c r="BS38" s="82">
        <v>20</v>
      </c>
      <c r="BT38" s="82">
        <v>13</v>
      </c>
      <c r="BU38" s="82" t="s">
        <v>219</v>
      </c>
      <c r="BV38" s="82">
        <v>0</v>
      </c>
      <c r="BW38" s="82">
        <v>0</v>
      </c>
      <c r="BX38" s="82">
        <v>3</v>
      </c>
      <c r="BY38" s="82">
        <v>457728</v>
      </c>
      <c r="CA38" s="82">
        <v>82</v>
      </c>
      <c r="CC38" s="82">
        <v>7</v>
      </c>
      <c r="CD38" s="82">
        <v>30</v>
      </c>
      <c r="CE38" s="82">
        <v>28</v>
      </c>
      <c r="CF38" s="82">
        <v>15</v>
      </c>
      <c r="CG38" s="82">
        <v>19</v>
      </c>
      <c r="CH38" s="82" t="s">
        <v>219</v>
      </c>
      <c r="CI38" s="82">
        <v>0</v>
      </c>
      <c r="CJ38" s="82">
        <v>0</v>
      </c>
      <c r="CK38" s="82">
        <v>1</v>
      </c>
      <c r="CL38" s="82">
        <v>222822</v>
      </c>
      <c r="CN38" s="82">
        <v>92</v>
      </c>
      <c r="CP38" s="82">
        <v>9</v>
      </c>
      <c r="CQ38" s="82">
        <v>25</v>
      </c>
      <c r="CR38" s="82">
        <v>25</v>
      </c>
      <c r="CS38" s="82">
        <v>15</v>
      </c>
      <c r="CT38" s="82">
        <v>24</v>
      </c>
      <c r="CU38" s="82" t="s">
        <v>219</v>
      </c>
      <c r="CV38" s="82">
        <v>0</v>
      </c>
      <c r="CW38" s="82">
        <v>0</v>
      </c>
      <c r="CX38" s="82">
        <v>2</v>
      </c>
      <c r="CY38" s="82">
        <v>234913</v>
      </c>
      <c r="DA38" s="82">
        <v>89</v>
      </c>
      <c r="DC38" s="82">
        <v>8</v>
      </c>
      <c r="DD38" s="82">
        <v>27</v>
      </c>
      <c r="DE38" s="82">
        <v>26</v>
      </c>
      <c r="DF38" s="82">
        <v>15</v>
      </c>
      <c r="DG38" s="82">
        <v>21</v>
      </c>
      <c r="DH38" s="82">
        <v>0</v>
      </c>
      <c r="DI38" s="82">
        <v>0</v>
      </c>
      <c r="DJ38" s="82">
        <v>0</v>
      </c>
      <c r="DK38" s="82">
        <v>2</v>
      </c>
      <c r="DL38" s="82">
        <v>457735</v>
      </c>
      <c r="DN38" s="82">
        <v>90</v>
      </c>
      <c r="DP38" s="82">
        <v>70</v>
      </c>
      <c r="DQ38" s="82">
        <v>92</v>
      </c>
      <c r="DR38" s="82" t="s">
        <v>219</v>
      </c>
      <c r="DS38" s="82">
        <v>21</v>
      </c>
      <c r="DV38" s="82">
        <v>0</v>
      </c>
      <c r="DW38" s="82">
        <v>1</v>
      </c>
      <c r="DX38" s="82">
        <v>7</v>
      </c>
      <c r="DY38" s="82">
        <v>222820</v>
      </c>
      <c r="EA38" s="82">
        <v>92</v>
      </c>
      <c r="EC38" s="82">
        <v>65</v>
      </c>
      <c r="ED38" s="82">
        <v>89</v>
      </c>
      <c r="EE38" s="82" t="s">
        <v>219</v>
      </c>
      <c r="EF38" s="82">
        <v>24</v>
      </c>
      <c r="EI38" s="82">
        <v>0</v>
      </c>
      <c r="EJ38" s="82">
        <v>2</v>
      </c>
      <c r="EK38" s="82">
        <v>9</v>
      </c>
      <c r="EL38" s="82">
        <v>234916</v>
      </c>
      <c r="EN38" s="82">
        <v>89</v>
      </c>
      <c r="EP38" s="82">
        <v>68</v>
      </c>
      <c r="EQ38" s="82">
        <v>90</v>
      </c>
      <c r="ER38" s="82">
        <v>0</v>
      </c>
      <c r="ES38" s="82">
        <v>23</v>
      </c>
      <c r="EV38" s="82">
        <v>0</v>
      </c>
      <c r="EW38" s="82">
        <v>1</v>
      </c>
      <c r="EX38" s="82">
        <v>8</v>
      </c>
      <c r="EY38" s="82">
        <v>457736</v>
      </c>
      <c r="FA38" s="82">
        <v>90</v>
      </c>
    </row>
    <row r="39" spans="1:157">
      <c r="B39" s="82" t="s">
        <v>223</v>
      </c>
      <c r="C39" s="82">
        <v>12</v>
      </c>
      <c r="D39" s="82">
        <v>24</v>
      </c>
      <c r="E39" s="82">
        <v>26</v>
      </c>
      <c r="F39" s="82">
        <v>13</v>
      </c>
      <c r="G39" s="82">
        <v>21</v>
      </c>
      <c r="H39" s="82">
        <v>0</v>
      </c>
      <c r="I39" s="82">
        <v>0</v>
      </c>
      <c r="J39" s="82">
        <v>0</v>
      </c>
      <c r="K39" s="82">
        <v>3</v>
      </c>
      <c r="L39" s="82">
        <v>44657</v>
      </c>
      <c r="N39" s="82">
        <v>84</v>
      </c>
      <c r="P39" s="82">
        <v>17</v>
      </c>
      <c r="Q39" s="82">
        <v>21</v>
      </c>
      <c r="R39" s="82">
        <v>26</v>
      </c>
      <c r="S39" s="82">
        <v>15</v>
      </c>
      <c r="T39" s="82">
        <v>15</v>
      </c>
      <c r="U39" s="82" t="s">
        <v>219</v>
      </c>
      <c r="V39" s="82">
        <v>0</v>
      </c>
      <c r="W39" s="82">
        <v>0</v>
      </c>
      <c r="X39" s="82">
        <v>5</v>
      </c>
      <c r="Y39" s="82">
        <v>46828</v>
      </c>
      <c r="AA39" s="82">
        <v>77</v>
      </c>
      <c r="AC39" s="82">
        <v>15</v>
      </c>
      <c r="AD39" s="82">
        <v>22</v>
      </c>
      <c r="AE39" s="82">
        <v>26</v>
      </c>
      <c r="AF39" s="82">
        <v>14</v>
      </c>
      <c r="AG39" s="82">
        <v>18</v>
      </c>
      <c r="AH39" s="82" t="s">
        <v>219</v>
      </c>
      <c r="AI39" s="82">
        <v>0</v>
      </c>
      <c r="AJ39" s="82">
        <v>0</v>
      </c>
      <c r="AK39" s="82">
        <v>4</v>
      </c>
      <c r="AL39" s="82">
        <v>91485</v>
      </c>
      <c r="AN39" s="82">
        <v>81</v>
      </c>
      <c r="AP39" s="82">
        <v>14</v>
      </c>
      <c r="AQ39" s="82">
        <v>21</v>
      </c>
      <c r="AR39" s="82">
        <v>29</v>
      </c>
      <c r="AS39" s="82">
        <v>20</v>
      </c>
      <c r="AT39" s="82">
        <v>12</v>
      </c>
      <c r="AU39" s="82">
        <v>0</v>
      </c>
      <c r="AV39" s="82">
        <v>0</v>
      </c>
      <c r="AW39" s="82">
        <v>0</v>
      </c>
      <c r="AX39" s="82">
        <v>4</v>
      </c>
      <c r="AY39" s="82">
        <v>44656</v>
      </c>
      <c r="BA39" s="82">
        <v>82</v>
      </c>
      <c r="BC39" s="82">
        <v>22</v>
      </c>
      <c r="BD39" s="82">
        <v>15</v>
      </c>
      <c r="BE39" s="82">
        <v>27</v>
      </c>
      <c r="BF39" s="82">
        <v>24</v>
      </c>
      <c r="BG39" s="82">
        <v>6</v>
      </c>
      <c r="BH39" s="82">
        <v>0</v>
      </c>
      <c r="BI39" s="82">
        <v>0</v>
      </c>
      <c r="BJ39" s="82">
        <v>0</v>
      </c>
      <c r="BK39" s="82">
        <v>7</v>
      </c>
      <c r="BL39" s="82">
        <v>46828</v>
      </c>
      <c r="BN39" s="82">
        <v>72</v>
      </c>
      <c r="BP39" s="82">
        <v>18</v>
      </c>
      <c r="BQ39" s="82">
        <v>18</v>
      </c>
      <c r="BR39" s="82">
        <v>28</v>
      </c>
      <c r="BS39" s="82">
        <v>22</v>
      </c>
      <c r="BT39" s="82">
        <v>9</v>
      </c>
      <c r="BU39" s="82">
        <v>0</v>
      </c>
      <c r="BV39" s="82">
        <v>0</v>
      </c>
      <c r="BW39" s="82">
        <v>0</v>
      </c>
      <c r="BX39" s="82">
        <v>5</v>
      </c>
      <c r="BY39" s="82">
        <v>91484</v>
      </c>
      <c r="CA39" s="82">
        <v>77</v>
      </c>
      <c r="CC39" s="82">
        <v>10</v>
      </c>
      <c r="CD39" s="82">
        <v>25</v>
      </c>
      <c r="CE39" s="82">
        <v>29</v>
      </c>
      <c r="CF39" s="82">
        <v>19</v>
      </c>
      <c r="CG39" s="82">
        <v>14</v>
      </c>
      <c r="CH39" s="82">
        <v>0</v>
      </c>
      <c r="CI39" s="82">
        <v>0</v>
      </c>
      <c r="CJ39" s="82">
        <v>0</v>
      </c>
      <c r="CK39" s="82">
        <v>2</v>
      </c>
      <c r="CL39" s="82">
        <v>44655</v>
      </c>
      <c r="CN39" s="82">
        <v>87</v>
      </c>
      <c r="CP39" s="82">
        <v>12</v>
      </c>
      <c r="CQ39" s="82">
        <v>22</v>
      </c>
      <c r="CR39" s="82">
        <v>26</v>
      </c>
      <c r="CS39" s="82">
        <v>18</v>
      </c>
      <c r="CT39" s="82">
        <v>17</v>
      </c>
      <c r="CU39" s="82" t="s">
        <v>219</v>
      </c>
      <c r="CV39" s="82">
        <v>0</v>
      </c>
      <c r="CW39" s="82">
        <v>0</v>
      </c>
      <c r="CX39" s="82">
        <v>3</v>
      </c>
      <c r="CY39" s="82">
        <v>46833</v>
      </c>
      <c r="DA39" s="82">
        <v>84</v>
      </c>
      <c r="DC39" s="82">
        <v>11</v>
      </c>
      <c r="DD39" s="82">
        <v>23</v>
      </c>
      <c r="DE39" s="82">
        <v>28</v>
      </c>
      <c r="DF39" s="82">
        <v>19</v>
      </c>
      <c r="DG39" s="82">
        <v>16</v>
      </c>
      <c r="DH39" s="82" t="s">
        <v>219</v>
      </c>
      <c r="DI39" s="82">
        <v>0</v>
      </c>
      <c r="DJ39" s="82">
        <v>0</v>
      </c>
      <c r="DK39" s="82">
        <v>3</v>
      </c>
      <c r="DL39" s="82">
        <v>91488</v>
      </c>
      <c r="DN39" s="82">
        <v>86</v>
      </c>
      <c r="DP39" s="82">
        <v>71</v>
      </c>
      <c r="DQ39" s="82">
        <v>84</v>
      </c>
      <c r="DR39" s="82">
        <v>0</v>
      </c>
      <c r="DS39" s="82">
        <v>14</v>
      </c>
      <c r="DV39" s="82">
        <v>0</v>
      </c>
      <c r="DW39" s="82">
        <v>2</v>
      </c>
      <c r="DX39" s="82">
        <v>14</v>
      </c>
      <c r="DY39" s="82">
        <v>44657</v>
      </c>
      <c r="EA39" s="82">
        <v>84</v>
      </c>
      <c r="EC39" s="82">
        <v>66</v>
      </c>
      <c r="ED39" s="82">
        <v>80</v>
      </c>
      <c r="EE39" s="82">
        <v>0</v>
      </c>
      <c r="EF39" s="82">
        <v>14</v>
      </c>
      <c r="EI39" s="82">
        <v>0</v>
      </c>
      <c r="EJ39" s="82">
        <v>3</v>
      </c>
      <c r="EK39" s="82">
        <v>17</v>
      </c>
      <c r="EL39" s="82">
        <v>46832</v>
      </c>
      <c r="EN39" s="82">
        <v>80</v>
      </c>
      <c r="EP39" s="82">
        <v>68</v>
      </c>
      <c r="EQ39" s="82">
        <v>82</v>
      </c>
      <c r="ER39" s="82">
        <v>0</v>
      </c>
      <c r="ES39" s="82">
        <v>14</v>
      </c>
      <c r="EV39" s="82">
        <v>0</v>
      </c>
      <c r="EW39" s="82">
        <v>3</v>
      </c>
      <c r="EX39" s="82">
        <v>15</v>
      </c>
      <c r="EY39" s="82">
        <v>91489</v>
      </c>
      <c r="FA39" s="82">
        <v>82</v>
      </c>
    </row>
    <row r="40" spans="1:157">
      <c r="B40" s="82" t="s">
        <v>220</v>
      </c>
      <c r="C40" s="82">
        <v>16</v>
      </c>
      <c r="D40" s="82">
        <v>16</v>
      </c>
      <c r="E40" s="82">
        <v>18</v>
      </c>
      <c r="F40" s="82">
        <v>10</v>
      </c>
      <c r="G40" s="82">
        <v>16</v>
      </c>
      <c r="H40" s="82">
        <v>0</v>
      </c>
      <c r="I40" s="82">
        <v>2</v>
      </c>
      <c r="J40" s="82">
        <v>2</v>
      </c>
      <c r="K40" s="82">
        <v>20</v>
      </c>
      <c r="L40" s="82">
        <v>1519</v>
      </c>
      <c r="N40" s="82">
        <v>60</v>
      </c>
      <c r="P40" s="82">
        <v>18</v>
      </c>
      <c r="Q40" s="82">
        <v>14</v>
      </c>
      <c r="R40" s="82">
        <v>18</v>
      </c>
      <c r="S40" s="82">
        <v>11</v>
      </c>
      <c r="T40" s="82">
        <v>12</v>
      </c>
      <c r="U40" s="82" t="s">
        <v>219</v>
      </c>
      <c r="V40" s="82">
        <v>3</v>
      </c>
      <c r="W40" s="82">
        <v>3</v>
      </c>
      <c r="X40" s="82">
        <v>22</v>
      </c>
      <c r="Y40" s="82">
        <v>1596</v>
      </c>
      <c r="AA40" s="82">
        <v>54</v>
      </c>
      <c r="AC40" s="82">
        <v>17</v>
      </c>
      <c r="AD40" s="82">
        <v>15</v>
      </c>
      <c r="AE40" s="82">
        <v>18</v>
      </c>
      <c r="AF40" s="82">
        <v>10</v>
      </c>
      <c r="AG40" s="82">
        <v>14</v>
      </c>
      <c r="AH40" s="82" t="s">
        <v>219</v>
      </c>
      <c r="AI40" s="82">
        <v>3</v>
      </c>
      <c r="AJ40" s="82">
        <v>2</v>
      </c>
      <c r="AK40" s="82">
        <v>21</v>
      </c>
      <c r="AL40" s="82">
        <v>3115</v>
      </c>
      <c r="AN40" s="82">
        <v>57</v>
      </c>
      <c r="AP40" s="82">
        <v>18</v>
      </c>
      <c r="AQ40" s="82">
        <v>14</v>
      </c>
      <c r="AR40" s="82">
        <v>20</v>
      </c>
      <c r="AS40" s="82">
        <v>15</v>
      </c>
      <c r="AT40" s="82">
        <v>8</v>
      </c>
      <c r="AU40" s="82">
        <v>0</v>
      </c>
      <c r="AV40" s="82">
        <v>3</v>
      </c>
      <c r="AW40" s="82">
        <v>2</v>
      </c>
      <c r="AX40" s="82">
        <v>21</v>
      </c>
      <c r="AY40" s="82">
        <v>1519</v>
      </c>
      <c r="BA40" s="82">
        <v>57</v>
      </c>
      <c r="BC40" s="82">
        <v>22</v>
      </c>
      <c r="BD40" s="82">
        <v>9</v>
      </c>
      <c r="BE40" s="82">
        <v>18</v>
      </c>
      <c r="BF40" s="82">
        <v>17</v>
      </c>
      <c r="BG40" s="82">
        <v>4</v>
      </c>
      <c r="BH40" s="82" t="s">
        <v>219</v>
      </c>
      <c r="BI40" s="82">
        <v>3</v>
      </c>
      <c r="BJ40" s="82">
        <v>3</v>
      </c>
      <c r="BK40" s="82">
        <v>25</v>
      </c>
      <c r="BL40" s="82">
        <v>1596</v>
      </c>
      <c r="BN40" s="82">
        <v>48</v>
      </c>
      <c r="BP40" s="82">
        <v>20</v>
      </c>
      <c r="BQ40" s="82">
        <v>11</v>
      </c>
      <c r="BR40" s="82">
        <v>19</v>
      </c>
      <c r="BS40" s="82">
        <v>16</v>
      </c>
      <c r="BT40" s="82">
        <v>6</v>
      </c>
      <c r="BU40" s="82" t="s">
        <v>219</v>
      </c>
      <c r="BV40" s="82">
        <v>3</v>
      </c>
      <c r="BW40" s="82">
        <v>2</v>
      </c>
      <c r="BX40" s="82">
        <v>23</v>
      </c>
      <c r="BY40" s="82">
        <v>3115</v>
      </c>
      <c r="CA40" s="82">
        <v>52</v>
      </c>
      <c r="CC40" s="82">
        <v>16</v>
      </c>
      <c r="CD40" s="82">
        <v>16</v>
      </c>
      <c r="CE40" s="82">
        <v>23</v>
      </c>
      <c r="CF40" s="82">
        <v>18</v>
      </c>
      <c r="CG40" s="82">
        <v>9</v>
      </c>
      <c r="CH40" s="82" t="s">
        <v>219</v>
      </c>
      <c r="CI40" s="82">
        <v>3</v>
      </c>
      <c r="CJ40" s="82">
        <v>5</v>
      </c>
      <c r="CK40" s="82">
        <v>11</v>
      </c>
      <c r="CL40" s="82">
        <v>1518</v>
      </c>
      <c r="CN40" s="82">
        <v>66</v>
      </c>
      <c r="CP40" s="82">
        <v>17</v>
      </c>
      <c r="CQ40" s="82">
        <v>15</v>
      </c>
      <c r="CR40" s="82">
        <v>20</v>
      </c>
      <c r="CS40" s="82">
        <v>16</v>
      </c>
      <c r="CT40" s="82">
        <v>11</v>
      </c>
      <c r="CU40" s="82" t="s">
        <v>219</v>
      </c>
      <c r="CV40" s="82">
        <v>3</v>
      </c>
      <c r="CW40" s="82">
        <v>5</v>
      </c>
      <c r="CX40" s="82">
        <v>12</v>
      </c>
      <c r="CY40" s="82">
        <v>1596</v>
      </c>
      <c r="DA40" s="82">
        <v>62</v>
      </c>
      <c r="DC40" s="82">
        <v>17</v>
      </c>
      <c r="DD40" s="82">
        <v>16</v>
      </c>
      <c r="DE40" s="82">
        <v>21</v>
      </c>
      <c r="DF40" s="82">
        <v>17</v>
      </c>
      <c r="DG40" s="82">
        <v>10</v>
      </c>
      <c r="DH40" s="82" t="s">
        <v>219</v>
      </c>
      <c r="DI40" s="82">
        <v>3</v>
      </c>
      <c r="DJ40" s="82">
        <v>5</v>
      </c>
      <c r="DK40" s="82">
        <v>12</v>
      </c>
      <c r="DL40" s="82">
        <v>3114</v>
      </c>
      <c r="DN40" s="82">
        <v>64</v>
      </c>
      <c r="DP40" s="82">
        <v>52</v>
      </c>
      <c r="DQ40" s="82">
        <v>61</v>
      </c>
      <c r="DR40" s="82">
        <v>0</v>
      </c>
      <c r="DS40" s="82">
        <v>9</v>
      </c>
      <c r="DV40" s="82">
        <v>9</v>
      </c>
      <c r="DW40" s="82">
        <v>12</v>
      </c>
      <c r="DX40" s="82">
        <v>18</v>
      </c>
      <c r="DY40" s="82">
        <v>1519</v>
      </c>
      <c r="EA40" s="82">
        <v>61</v>
      </c>
      <c r="EC40" s="82">
        <v>49</v>
      </c>
      <c r="ED40" s="82">
        <v>59</v>
      </c>
      <c r="EE40" s="82">
        <v>0</v>
      </c>
      <c r="EF40" s="82">
        <v>9</v>
      </c>
      <c r="EI40" s="82">
        <v>9</v>
      </c>
      <c r="EJ40" s="82">
        <v>13</v>
      </c>
      <c r="EK40" s="82">
        <v>19</v>
      </c>
      <c r="EL40" s="82">
        <v>1594</v>
      </c>
      <c r="EN40" s="82">
        <v>59</v>
      </c>
      <c r="EP40" s="82">
        <v>50</v>
      </c>
      <c r="EQ40" s="82">
        <v>60</v>
      </c>
      <c r="ER40" s="82">
        <v>0</v>
      </c>
      <c r="ES40" s="82">
        <v>9</v>
      </c>
      <c r="EV40" s="82">
        <v>9</v>
      </c>
      <c r="EW40" s="82">
        <v>12</v>
      </c>
      <c r="EX40" s="82">
        <v>19</v>
      </c>
      <c r="EY40" s="82">
        <v>3113</v>
      </c>
      <c r="FA40" s="82">
        <v>60</v>
      </c>
    </row>
    <row r="41" spans="1:157">
      <c r="A41" s="82" t="s">
        <v>224</v>
      </c>
      <c r="B41" s="82" t="s">
        <v>6</v>
      </c>
      <c r="C41" s="82">
        <v>9</v>
      </c>
      <c r="D41" s="82">
        <v>26</v>
      </c>
      <c r="E41" s="82">
        <v>22</v>
      </c>
      <c r="F41" s="82">
        <v>11</v>
      </c>
      <c r="G41" s="82">
        <v>30</v>
      </c>
      <c r="H41" s="82">
        <v>0</v>
      </c>
      <c r="I41" s="82">
        <v>0</v>
      </c>
      <c r="J41" s="82">
        <v>0</v>
      </c>
      <c r="K41" s="82">
        <v>2</v>
      </c>
      <c r="L41" s="82">
        <v>268993</v>
      </c>
      <c r="N41" s="82">
        <v>89</v>
      </c>
      <c r="P41" s="82">
        <v>15</v>
      </c>
      <c r="Q41" s="82">
        <v>22</v>
      </c>
      <c r="R41" s="82">
        <v>24</v>
      </c>
      <c r="S41" s="82">
        <v>14</v>
      </c>
      <c r="T41" s="82">
        <v>21</v>
      </c>
      <c r="U41" s="82">
        <v>0</v>
      </c>
      <c r="V41" s="82">
        <v>0</v>
      </c>
      <c r="W41" s="82">
        <v>0</v>
      </c>
      <c r="X41" s="82">
        <v>4</v>
      </c>
      <c r="Y41" s="82">
        <v>283332</v>
      </c>
      <c r="AA41" s="82">
        <v>81</v>
      </c>
      <c r="AC41" s="82">
        <v>12</v>
      </c>
      <c r="AD41" s="82">
        <v>24</v>
      </c>
      <c r="AE41" s="82">
        <v>23</v>
      </c>
      <c r="AF41" s="82">
        <v>12</v>
      </c>
      <c r="AG41" s="82">
        <v>26</v>
      </c>
      <c r="AH41" s="82">
        <v>0</v>
      </c>
      <c r="AI41" s="82">
        <v>0</v>
      </c>
      <c r="AJ41" s="82">
        <v>0</v>
      </c>
      <c r="AK41" s="82">
        <v>3</v>
      </c>
      <c r="AL41" s="82">
        <v>552325</v>
      </c>
      <c r="AN41" s="82">
        <v>85</v>
      </c>
      <c r="AP41" s="82">
        <v>11</v>
      </c>
      <c r="AQ41" s="82">
        <v>24</v>
      </c>
      <c r="AR41" s="82">
        <v>29</v>
      </c>
      <c r="AS41" s="82">
        <v>18</v>
      </c>
      <c r="AT41" s="82">
        <v>16</v>
      </c>
      <c r="AU41" s="82">
        <v>0</v>
      </c>
      <c r="AV41" s="82">
        <v>0</v>
      </c>
      <c r="AW41" s="82">
        <v>0</v>
      </c>
      <c r="AX41" s="82">
        <v>2</v>
      </c>
      <c r="AY41" s="82">
        <v>268992</v>
      </c>
      <c r="BA41" s="82">
        <v>87</v>
      </c>
      <c r="BC41" s="82">
        <v>19</v>
      </c>
      <c r="BD41" s="82">
        <v>16</v>
      </c>
      <c r="BE41" s="82">
        <v>27</v>
      </c>
      <c r="BF41" s="82">
        <v>23</v>
      </c>
      <c r="BG41" s="82">
        <v>8</v>
      </c>
      <c r="BH41" s="82">
        <v>0</v>
      </c>
      <c r="BI41" s="82">
        <v>0</v>
      </c>
      <c r="BJ41" s="82">
        <v>0</v>
      </c>
      <c r="BK41" s="82">
        <v>5</v>
      </c>
      <c r="BL41" s="82">
        <v>283335</v>
      </c>
      <c r="BN41" s="82">
        <v>75</v>
      </c>
      <c r="BP41" s="82">
        <v>15</v>
      </c>
      <c r="BQ41" s="82">
        <v>20</v>
      </c>
      <c r="BR41" s="82">
        <v>28</v>
      </c>
      <c r="BS41" s="82">
        <v>21</v>
      </c>
      <c r="BT41" s="82">
        <v>12</v>
      </c>
      <c r="BU41" s="82">
        <v>0</v>
      </c>
      <c r="BV41" s="82">
        <v>0</v>
      </c>
      <c r="BW41" s="82">
        <v>0</v>
      </c>
      <c r="BX41" s="82">
        <v>4</v>
      </c>
      <c r="BY41" s="82">
        <v>552327</v>
      </c>
      <c r="CA41" s="82">
        <v>81</v>
      </c>
      <c r="CC41" s="82">
        <v>8</v>
      </c>
      <c r="CD41" s="82">
        <v>29</v>
      </c>
      <c r="CE41" s="82">
        <v>28</v>
      </c>
      <c r="CF41" s="82">
        <v>16</v>
      </c>
      <c r="CG41" s="82">
        <v>18</v>
      </c>
      <c r="CH41" s="82">
        <v>0</v>
      </c>
      <c r="CI41" s="82">
        <v>0</v>
      </c>
      <c r="CJ41" s="82">
        <v>0</v>
      </c>
      <c r="CK41" s="82">
        <v>1</v>
      </c>
      <c r="CL41" s="82">
        <v>268995</v>
      </c>
      <c r="CN41" s="82">
        <v>91</v>
      </c>
      <c r="CP41" s="82">
        <v>10</v>
      </c>
      <c r="CQ41" s="82">
        <v>24</v>
      </c>
      <c r="CR41" s="82">
        <v>25</v>
      </c>
      <c r="CS41" s="82">
        <v>16</v>
      </c>
      <c r="CT41" s="82">
        <v>23</v>
      </c>
      <c r="CU41" s="82">
        <v>0</v>
      </c>
      <c r="CV41" s="82">
        <v>0</v>
      </c>
      <c r="CW41" s="82">
        <v>0</v>
      </c>
      <c r="CX41" s="82">
        <v>2</v>
      </c>
      <c r="CY41" s="82">
        <v>283342</v>
      </c>
      <c r="DA41" s="82">
        <v>88</v>
      </c>
      <c r="DC41" s="82">
        <v>9</v>
      </c>
      <c r="DD41" s="82">
        <v>26</v>
      </c>
      <c r="DE41" s="82">
        <v>26</v>
      </c>
      <c r="DF41" s="82">
        <v>16</v>
      </c>
      <c r="DG41" s="82">
        <v>20</v>
      </c>
      <c r="DH41" s="82">
        <v>0</v>
      </c>
      <c r="DI41" s="82">
        <v>0</v>
      </c>
      <c r="DJ41" s="82">
        <v>0</v>
      </c>
      <c r="DK41" s="82">
        <v>2</v>
      </c>
      <c r="DL41" s="82">
        <v>552337</v>
      </c>
      <c r="DN41" s="82">
        <v>89</v>
      </c>
      <c r="DP41" s="82">
        <v>70</v>
      </c>
      <c r="DQ41" s="82">
        <v>90</v>
      </c>
      <c r="DR41" s="82" t="s">
        <v>219</v>
      </c>
      <c r="DS41" s="82">
        <v>20</v>
      </c>
      <c r="DV41" s="82">
        <v>0</v>
      </c>
      <c r="DW41" s="82">
        <v>1</v>
      </c>
      <c r="DX41" s="82">
        <v>8</v>
      </c>
      <c r="DY41" s="82">
        <v>268996</v>
      </c>
      <c r="EA41" s="82">
        <v>90</v>
      </c>
      <c r="EC41" s="82">
        <v>65</v>
      </c>
      <c r="ED41" s="82">
        <v>87</v>
      </c>
      <c r="EE41" s="82" t="s">
        <v>219</v>
      </c>
      <c r="EF41" s="82">
        <v>22</v>
      </c>
      <c r="EI41" s="82">
        <v>0</v>
      </c>
      <c r="EJ41" s="82">
        <v>2</v>
      </c>
      <c r="EK41" s="82">
        <v>11</v>
      </c>
      <c r="EL41" s="82">
        <v>283342</v>
      </c>
      <c r="EN41" s="82">
        <v>87</v>
      </c>
      <c r="EP41" s="82">
        <v>68</v>
      </c>
      <c r="EQ41" s="82">
        <v>89</v>
      </c>
      <c r="ER41" s="82">
        <v>0</v>
      </c>
      <c r="ES41" s="82">
        <v>21</v>
      </c>
      <c r="EV41" s="82">
        <v>0</v>
      </c>
      <c r="EW41" s="82">
        <v>2</v>
      </c>
      <c r="EX41" s="82">
        <v>9</v>
      </c>
      <c r="EY41" s="82">
        <v>552338</v>
      </c>
      <c r="FA41" s="82">
        <v>89</v>
      </c>
    </row>
    <row r="42" spans="1:157">
      <c r="B42" s="82" t="s">
        <v>17</v>
      </c>
      <c r="C42" s="82">
        <v>18</v>
      </c>
      <c r="D42" s="82">
        <v>22</v>
      </c>
      <c r="E42" s="82">
        <v>26</v>
      </c>
      <c r="F42" s="82">
        <v>16</v>
      </c>
      <c r="G42" s="82">
        <v>14</v>
      </c>
      <c r="H42" s="82">
        <v>0</v>
      </c>
      <c r="I42" s="82">
        <v>0</v>
      </c>
      <c r="J42" s="82">
        <v>0</v>
      </c>
      <c r="K42" s="82">
        <v>4</v>
      </c>
      <c r="L42" s="82">
        <v>51042</v>
      </c>
      <c r="N42" s="82">
        <v>78</v>
      </c>
      <c r="P42" s="82">
        <v>27</v>
      </c>
      <c r="Q42" s="82">
        <v>16</v>
      </c>
      <c r="R42" s="82">
        <v>24</v>
      </c>
      <c r="S42" s="82">
        <v>17</v>
      </c>
      <c r="T42" s="82">
        <v>9</v>
      </c>
      <c r="U42" s="82">
        <v>0</v>
      </c>
      <c r="V42" s="82">
        <v>0</v>
      </c>
      <c r="W42" s="82">
        <v>0</v>
      </c>
      <c r="X42" s="82">
        <v>7</v>
      </c>
      <c r="Y42" s="82">
        <v>52886</v>
      </c>
      <c r="AA42" s="82">
        <v>66</v>
      </c>
      <c r="AC42" s="82">
        <v>23</v>
      </c>
      <c r="AD42" s="82">
        <v>19</v>
      </c>
      <c r="AE42" s="82">
        <v>25</v>
      </c>
      <c r="AF42" s="82">
        <v>16</v>
      </c>
      <c r="AG42" s="82">
        <v>12</v>
      </c>
      <c r="AH42" s="82">
        <v>0</v>
      </c>
      <c r="AI42" s="82">
        <v>0</v>
      </c>
      <c r="AJ42" s="82">
        <v>0</v>
      </c>
      <c r="AK42" s="82">
        <v>6</v>
      </c>
      <c r="AL42" s="82">
        <v>103928</v>
      </c>
      <c r="AN42" s="82">
        <v>72</v>
      </c>
      <c r="AP42" s="82">
        <v>21</v>
      </c>
      <c r="AQ42" s="82">
        <v>16</v>
      </c>
      <c r="AR42" s="82">
        <v>28</v>
      </c>
      <c r="AS42" s="82">
        <v>25</v>
      </c>
      <c r="AT42" s="82">
        <v>6</v>
      </c>
      <c r="AU42" s="82">
        <v>0</v>
      </c>
      <c r="AV42" s="82">
        <v>0</v>
      </c>
      <c r="AW42" s="82">
        <v>0</v>
      </c>
      <c r="AX42" s="82">
        <v>5</v>
      </c>
      <c r="AY42" s="82">
        <v>51041</v>
      </c>
      <c r="BA42" s="82">
        <v>75</v>
      </c>
      <c r="BC42" s="82">
        <v>31</v>
      </c>
      <c r="BD42" s="82">
        <v>9</v>
      </c>
      <c r="BE42" s="82">
        <v>22</v>
      </c>
      <c r="BF42" s="82">
        <v>26</v>
      </c>
      <c r="BG42" s="82">
        <v>3</v>
      </c>
      <c r="BH42" s="82" t="s">
        <v>219</v>
      </c>
      <c r="BI42" s="82">
        <v>0</v>
      </c>
      <c r="BJ42" s="82">
        <v>0</v>
      </c>
      <c r="BK42" s="82">
        <v>10</v>
      </c>
      <c r="BL42" s="82">
        <v>52889</v>
      </c>
      <c r="BN42" s="82">
        <v>59</v>
      </c>
      <c r="BP42" s="82">
        <v>26</v>
      </c>
      <c r="BQ42" s="82">
        <v>12</v>
      </c>
      <c r="BR42" s="82">
        <v>25</v>
      </c>
      <c r="BS42" s="82">
        <v>25</v>
      </c>
      <c r="BT42" s="82">
        <v>4</v>
      </c>
      <c r="BU42" s="82" t="s">
        <v>219</v>
      </c>
      <c r="BV42" s="82">
        <v>0</v>
      </c>
      <c r="BW42" s="82">
        <v>0</v>
      </c>
      <c r="BX42" s="82">
        <v>8</v>
      </c>
      <c r="BY42" s="82">
        <v>103930</v>
      </c>
      <c r="CA42" s="82">
        <v>66</v>
      </c>
      <c r="CC42" s="82">
        <v>15</v>
      </c>
      <c r="CD42" s="82">
        <v>21</v>
      </c>
      <c r="CE42" s="82">
        <v>30</v>
      </c>
      <c r="CF42" s="82">
        <v>23</v>
      </c>
      <c r="CG42" s="82">
        <v>8</v>
      </c>
      <c r="CH42" s="82">
        <v>0</v>
      </c>
      <c r="CI42" s="82">
        <v>0</v>
      </c>
      <c r="CJ42" s="82">
        <v>0</v>
      </c>
      <c r="CK42" s="82">
        <v>3</v>
      </c>
      <c r="CL42" s="82">
        <v>51043</v>
      </c>
      <c r="CN42" s="82">
        <v>82</v>
      </c>
      <c r="CP42" s="82">
        <v>18</v>
      </c>
      <c r="CQ42" s="82">
        <v>19</v>
      </c>
      <c r="CR42" s="82">
        <v>26</v>
      </c>
      <c r="CS42" s="82">
        <v>22</v>
      </c>
      <c r="CT42" s="82">
        <v>10</v>
      </c>
      <c r="CU42" s="82" t="s">
        <v>219</v>
      </c>
      <c r="CV42" s="82">
        <v>0</v>
      </c>
      <c r="CW42" s="82">
        <v>0</v>
      </c>
      <c r="CX42" s="82">
        <v>5</v>
      </c>
      <c r="CY42" s="82">
        <v>52890</v>
      </c>
      <c r="DA42" s="82">
        <v>77</v>
      </c>
      <c r="DC42" s="82">
        <v>16</v>
      </c>
      <c r="DD42" s="82">
        <v>20</v>
      </c>
      <c r="DE42" s="82">
        <v>28</v>
      </c>
      <c r="DF42" s="82">
        <v>23</v>
      </c>
      <c r="DG42" s="82">
        <v>9</v>
      </c>
      <c r="DH42" s="82" t="s">
        <v>219</v>
      </c>
      <c r="DI42" s="82">
        <v>0</v>
      </c>
      <c r="DJ42" s="82">
        <v>0</v>
      </c>
      <c r="DK42" s="82">
        <v>4</v>
      </c>
      <c r="DL42" s="82">
        <v>103933</v>
      </c>
      <c r="DN42" s="82">
        <v>80</v>
      </c>
      <c r="DP42" s="82">
        <v>73</v>
      </c>
      <c r="DQ42" s="82">
        <v>81</v>
      </c>
      <c r="DR42" s="82">
        <v>0</v>
      </c>
      <c r="DS42" s="82">
        <v>9</v>
      </c>
      <c r="DV42" s="82">
        <v>0</v>
      </c>
      <c r="DW42" s="82">
        <v>2</v>
      </c>
      <c r="DX42" s="82">
        <v>17</v>
      </c>
      <c r="DY42" s="82">
        <v>51042</v>
      </c>
      <c r="EA42" s="82">
        <v>81</v>
      </c>
      <c r="EC42" s="82">
        <v>67</v>
      </c>
      <c r="ED42" s="82">
        <v>76</v>
      </c>
      <c r="EE42" s="82" t="s">
        <v>219</v>
      </c>
      <c r="EF42" s="82">
        <v>9</v>
      </c>
      <c r="EI42" s="82">
        <v>0</v>
      </c>
      <c r="EJ42" s="82">
        <v>4</v>
      </c>
      <c r="EK42" s="82">
        <v>20</v>
      </c>
      <c r="EL42" s="82">
        <v>52892</v>
      </c>
      <c r="EN42" s="82">
        <v>76</v>
      </c>
      <c r="EP42" s="82">
        <v>70</v>
      </c>
      <c r="EQ42" s="82">
        <v>79</v>
      </c>
      <c r="ER42" s="82" t="s">
        <v>219</v>
      </c>
      <c r="ES42" s="82">
        <v>9</v>
      </c>
      <c r="EV42" s="82">
        <v>0</v>
      </c>
      <c r="EW42" s="82">
        <v>3</v>
      </c>
      <c r="EX42" s="82">
        <v>18</v>
      </c>
      <c r="EY42" s="82">
        <v>103934</v>
      </c>
      <c r="FA42" s="82">
        <v>79</v>
      </c>
    </row>
    <row r="43" spans="1:157">
      <c r="B43" s="82" t="s">
        <v>232</v>
      </c>
      <c r="C43" s="82">
        <v>7</v>
      </c>
      <c r="D43" s="82">
        <v>27</v>
      </c>
      <c r="E43" s="82">
        <v>21</v>
      </c>
      <c r="F43" s="82">
        <v>10</v>
      </c>
      <c r="G43" s="82">
        <v>34</v>
      </c>
      <c r="H43" s="82">
        <v>0</v>
      </c>
      <c r="I43" s="82">
        <v>0</v>
      </c>
      <c r="J43" s="82">
        <v>0</v>
      </c>
      <c r="K43" s="82">
        <v>1</v>
      </c>
      <c r="L43" s="82">
        <v>216744</v>
      </c>
      <c r="N43" s="82">
        <v>91</v>
      </c>
      <c r="P43" s="82">
        <v>13</v>
      </c>
      <c r="Q43" s="82">
        <v>24</v>
      </c>
      <c r="R43" s="82">
        <v>24</v>
      </c>
      <c r="S43" s="82">
        <v>13</v>
      </c>
      <c r="T43" s="82">
        <v>24</v>
      </c>
      <c r="U43" s="82" t="s">
        <v>219</v>
      </c>
      <c r="V43" s="82">
        <v>0</v>
      </c>
      <c r="W43" s="82">
        <v>0</v>
      </c>
      <c r="X43" s="82">
        <v>3</v>
      </c>
      <c r="Y43" s="82">
        <v>229161</v>
      </c>
      <c r="AA43" s="82">
        <v>85</v>
      </c>
      <c r="AC43" s="82">
        <v>10</v>
      </c>
      <c r="AD43" s="82">
        <v>25</v>
      </c>
      <c r="AE43" s="82">
        <v>22</v>
      </c>
      <c r="AF43" s="82">
        <v>11</v>
      </c>
      <c r="AG43" s="82">
        <v>29</v>
      </c>
      <c r="AH43" s="82" t="s">
        <v>219</v>
      </c>
      <c r="AI43" s="82">
        <v>0</v>
      </c>
      <c r="AJ43" s="82">
        <v>0</v>
      </c>
      <c r="AK43" s="82">
        <v>2</v>
      </c>
      <c r="AL43" s="82">
        <v>445905</v>
      </c>
      <c r="AN43" s="82">
        <v>88</v>
      </c>
      <c r="AP43" s="82">
        <v>9</v>
      </c>
      <c r="AQ43" s="82">
        <v>26</v>
      </c>
      <c r="AR43" s="82">
        <v>29</v>
      </c>
      <c r="AS43" s="82">
        <v>16</v>
      </c>
      <c r="AT43" s="82">
        <v>19</v>
      </c>
      <c r="AU43" s="82">
        <v>0</v>
      </c>
      <c r="AV43" s="82">
        <v>0</v>
      </c>
      <c r="AW43" s="82">
        <v>0</v>
      </c>
      <c r="AX43" s="82">
        <v>2</v>
      </c>
      <c r="AY43" s="82">
        <v>216744</v>
      </c>
      <c r="BA43" s="82">
        <v>90</v>
      </c>
      <c r="BC43" s="82">
        <v>17</v>
      </c>
      <c r="BD43" s="82">
        <v>18</v>
      </c>
      <c r="BE43" s="82">
        <v>29</v>
      </c>
      <c r="BF43" s="82">
        <v>23</v>
      </c>
      <c r="BG43" s="82">
        <v>10</v>
      </c>
      <c r="BH43" s="82" t="s">
        <v>219</v>
      </c>
      <c r="BI43" s="82">
        <v>0</v>
      </c>
      <c r="BJ43" s="82">
        <v>0</v>
      </c>
      <c r="BK43" s="82">
        <v>4</v>
      </c>
      <c r="BL43" s="82">
        <v>229161</v>
      </c>
      <c r="BN43" s="82">
        <v>80</v>
      </c>
      <c r="BP43" s="82">
        <v>13</v>
      </c>
      <c r="BQ43" s="82">
        <v>22</v>
      </c>
      <c r="BR43" s="82">
        <v>29</v>
      </c>
      <c r="BS43" s="82">
        <v>20</v>
      </c>
      <c r="BT43" s="82">
        <v>14</v>
      </c>
      <c r="BU43" s="82" t="s">
        <v>219</v>
      </c>
      <c r="BV43" s="82">
        <v>0</v>
      </c>
      <c r="BW43" s="82">
        <v>0</v>
      </c>
      <c r="BX43" s="82">
        <v>3</v>
      </c>
      <c r="BY43" s="82">
        <v>445905</v>
      </c>
      <c r="CA43" s="82">
        <v>84</v>
      </c>
      <c r="CC43" s="82">
        <v>6</v>
      </c>
      <c r="CD43" s="82">
        <v>31</v>
      </c>
      <c r="CE43" s="82">
        <v>28</v>
      </c>
      <c r="CF43" s="82">
        <v>14</v>
      </c>
      <c r="CG43" s="82">
        <v>20</v>
      </c>
      <c r="CH43" s="82">
        <v>0</v>
      </c>
      <c r="CI43" s="82">
        <v>0</v>
      </c>
      <c r="CJ43" s="82">
        <v>0</v>
      </c>
      <c r="CK43" s="82">
        <v>1</v>
      </c>
      <c r="CL43" s="82">
        <v>216746</v>
      </c>
      <c r="CN43" s="82">
        <v>93</v>
      </c>
      <c r="CP43" s="82">
        <v>8</v>
      </c>
      <c r="CQ43" s="82">
        <v>26</v>
      </c>
      <c r="CR43" s="82">
        <v>25</v>
      </c>
      <c r="CS43" s="82">
        <v>14</v>
      </c>
      <c r="CT43" s="82">
        <v>26</v>
      </c>
      <c r="CU43" s="82" t="s">
        <v>219</v>
      </c>
      <c r="CV43" s="82">
        <v>0</v>
      </c>
      <c r="CW43" s="82">
        <v>0</v>
      </c>
      <c r="CX43" s="82">
        <v>2</v>
      </c>
      <c r="CY43" s="82">
        <v>229167</v>
      </c>
      <c r="DA43" s="82">
        <v>90</v>
      </c>
      <c r="DC43" s="82">
        <v>7</v>
      </c>
      <c r="DD43" s="82">
        <v>28</v>
      </c>
      <c r="DE43" s="82">
        <v>26</v>
      </c>
      <c r="DF43" s="82">
        <v>14</v>
      </c>
      <c r="DG43" s="82">
        <v>23</v>
      </c>
      <c r="DH43" s="82" t="s">
        <v>219</v>
      </c>
      <c r="DI43" s="82">
        <v>0</v>
      </c>
      <c r="DJ43" s="82">
        <v>0</v>
      </c>
      <c r="DK43" s="82">
        <v>1</v>
      </c>
      <c r="DL43" s="82">
        <v>445913</v>
      </c>
      <c r="DN43" s="82">
        <v>92</v>
      </c>
      <c r="DP43" s="82">
        <v>70</v>
      </c>
      <c r="DQ43" s="82">
        <v>93</v>
      </c>
      <c r="DR43" s="82" t="s">
        <v>219</v>
      </c>
      <c r="DS43" s="82">
        <v>23</v>
      </c>
      <c r="DV43" s="82">
        <v>0</v>
      </c>
      <c r="DW43" s="82">
        <v>1</v>
      </c>
      <c r="DX43" s="82">
        <v>6</v>
      </c>
      <c r="DY43" s="82">
        <v>216747</v>
      </c>
      <c r="EA43" s="82">
        <v>93</v>
      </c>
      <c r="EC43" s="82">
        <v>65</v>
      </c>
      <c r="ED43" s="82">
        <v>90</v>
      </c>
      <c r="EE43" s="82" t="s">
        <v>219</v>
      </c>
      <c r="EF43" s="82">
        <v>25</v>
      </c>
      <c r="EI43" s="82">
        <v>0</v>
      </c>
      <c r="EJ43" s="82">
        <v>2</v>
      </c>
      <c r="EK43" s="82">
        <v>8</v>
      </c>
      <c r="EL43" s="82">
        <v>229167</v>
      </c>
      <c r="EN43" s="82">
        <v>90</v>
      </c>
      <c r="EP43" s="82">
        <v>67</v>
      </c>
      <c r="EQ43" s="82">
        <v>91</v>
      </c>
      <c r="ER43" s="82" t="s">
        <v>219</v>
      </c>
      <c r="ES43" s="82">
        <v>24</v>
      </c>
      <c r="EV43" s="82">
        <v>0</v>
      </c>
      <c r="EW43" s="82">
        <v>1</v>
      </c>
      <c r="EX43" s="82">
        <v>7</v>
      </c>
      <c r="EY43" s="82">
        <v>445914</v>
      </c>
      <c r="FA43" s="82">
        <v>91</v>
      </c>
    </row>
    <row r="44" spans="1:157">
      <c r="B44" s="82" t="s">
        <v>225</v>
      </c>
      <c r="C44" s="82">
        <v>7</v>
      </c>
      <c r="D44" s="82">
        <v>27</v>
      </c>
      <c r="E44" s="82">
        <v>21</v>
      </c>
      <c r="F44" s="82">
        <v>10</v>
      </c>
      <c r="G44" s="82">
        <v>34</v>
      </c>
      <c r="H44" s="82">
        <v>0</v>
      </c>
      <c r="I44" s="82">
        <v>0</v>
      </c>
      <c r="J44" s="82">
        <v>0</v>
      </c>
      <c r="K44" s="82">
        <v>1</v>
      </c>
      <c r="L44" s="82">
        <v>217951</v>
      </c>
      <c r="N44" s="82">
        <v>91</v>
      </c>
      <c r="P44" s="82">
        <v>13</v>
      </c>
      <c r="Q44" s="82">
        <v>24</v>
      </c>
      <c r="R44" s="82">
        <v>24</v>
      </c>
      <c r="S44" s="82">
        <v>13</v>
      </c>
      <c r="T44" s="82">
        <v>24</v>
      </c>
      <c r="U44" s="82">
        <v>0</v>
      </c>
      <c r="V44" s="82">
        <v>0</v>
      </c>
      <c r="W44" s="82">
        <v>0</v>
      </c>
      <c r="X44" s="82">
        <v>3</v>
      </c>
      <c r="Y44" s="82">
        <v>230446</v>
      </c>
      <c r="AA44" s="82">
        <v>84</v>
      </c>
      <c r="AC44" s="82">
        <v>10</v>
      </c>
      <c r="AD44" s="82">
        <v>25</v>
      </c>
      <c r="AE44" s="82">
        <v>22</v>
      </c>
      <c r="AF44" s="82">
        <v>11</v>
      </c>
      <c r="AG44" s="82">
        <v>29</v>
      </c>
      <c r="AH44" s="82">
        <v>0</v>
      </c>
      <c r="AI44" s="82">
        <v>0</v>
      </c>
      <c r="AJ44" s="82">
        <v>0</v>
      </c>
      <c r="AK44" s="82">
        <v>2</v>
      </c>
      <c r="AL44" s="82">
        <v>448397</v>
      </c>
      <c r="AN44" s="82">
        <v>88</v>
      </c>
      <c r="AP44" s="82">
        <v>9</v>
      </c>
      <c r="AQ44" s="82">
        <v>26</v>
      </c>
      <c r="AR44" s="82">
        <v>29</v>
      </c>
      <c r="AS44" s="82">
        <v>16</v>
      </c>
      <c r="AT44" s="82">
        <v>19</v>
      </c>
      <c r="AU44" s="82">
        <v>0</v>
      </c>
      <c r="AV44" s="82">
        <v>0</v>
      </c>
      <c r="AW44" s="82">
        <v>0</v>
      </c>
      <c r="AX44" s="82">
        <v>2</v>
      </c>
      <c r="AY44" s="82">
        <v>217951</v>
      </c>
      <c r="BA44" s="82">
        <v>89</v>
      </c>
      <c r="BC44" s="82">
        <v>17</v>
      </c>
      <c r="BD44" s="82">
        <v>18</v>
      </c>
      <c r="BE44" s="82">
        <v>29</v>
      </c>
      <c r="BF44" s="82">
        <v>23</v>
      </c>
      <c r="BG44" s="82">
        <v>10</v>
      </c>
      <c r="BH44" s="82">
        <v>0</v>
      </c>
      <c r="BI44" s="82">
        <v>0</v>
      </c>
      <c r="BJ44" s="82">
        <v>0</v>
      </c>
      <c r="BK44" s="82">
        <v>4</v>
      </c>
      <c r="BL44" s="82">
        <v>230446</v>
      </c>
      <c r="BN44" s="82">
        <v>79</v>
      </c>
      <c r="BP44" s="82">
        <v>13</v>
      </c>
      <c r="BQ44" s="82">
        <v>22</v>
      </c>
      <c r="BR44" s="82">
        <v>29</v>
      </c>
      <c r="BS44" s="82">
        <v>20</v>
      </c>
      <c r="BT44" s="82">
        <v>14</v>
      </c>
      <c r="BU44" s="82">
        <v>0</v>
      </c>
      <c r="BV44" s="82">
        <v>0</v>
      </c>
      <c r="BW44" s="82">
        <v>0</v>
      </c>
      <c r="BX44" s="82">
        <v>3</v>
      </c>
      <c r="BY44" s="82">
        <v>448397</v>
      </c>
      <c r="CA44" s="82">
        <v>84</v>
      </c>
      <c r="CC44" s="82">
        <v>6</v>
      </c>
      <c r="CD44" s="82">
        <v>31</v>
      </c>
      <c r="CE44" s="82">
        <v>28</v>
      </c>
      <c r="CF44" s="82">
        <v>14</v>
      </c>
      <c r="CG44" s="82">
        <v>20</v>
      </c>
      <c r="CH44" s="82">
        <v>0</v>
      </c>
      <c r="CI44" s="82">
        <v>0</v>
      </c>
      <c r="CJ44" s="82">
        <v>0</v>
      </c>
      <c r="CK44" s="82">
        <v>1</v>
      </c>
      <c r="CL44" s="82">
        <v>217952</v>
      </c>
      <c r="CN44" s="82">
        <v>93</v>
      </c>
      <c r="CP44" s="82">
        <v>8</v>
      </c>
      <c r="CQ44" s="82">
        <v>26</v>
      </c>
      <c r="CR44" s="82">
        <v>25</v>
      </c>
      <c r="CS44" s="82">
        <v>14</v>
      </c>
      <c r="CT44" s="82">
        <v>25</v>
      </c>
      <c r="CU44" s="82">
        <v>0</v>
      </c>
      <c r="CV44" s="82">
        <v>0</v>
      </c>
      <c r="CW44" s="82">
        <v>0</v>
      </c>
      <c r="CX44" s="82">
        <v>2</v>
      </c>
      <c r="CY44" s="82">
        <v>230452</v>
      </c>
      <c r="DA44" s="82">
        <v>90</v>
      </c>
      <c r="DC44" s="82">
        <v>7</v>
      </c>
      <c r="DD44" s="82">
        <v>28</v>
      </c>
      <c r="DE44" s="82">
        <v>26</v>
      </c>
      <c r="DF44" s="82">
        <v>14</v>
      </c>
      <c r="DG44" s="82">
        <v>23</v>
      </c>
      <c r="DH44" s="82">
        <v>0</v>
      </c>
      <c r="DI44" s="82">
        <v>0</v>
      </c>
      <c r="DJ44" s="82">
        <v>0</v>
      </c>
      <c r="DK44" s="82">
        <v>2</v>
      </c>
      <c r="DL44" s="82">
        <v>448404</v>
      </c>
      <c r="DN44" s="82">
        <v>91</v>
      </c>
      <c r="DP44" s="82">
        <v>70</v>
      </c>
      <c r="DQ44" s="82">
        <v>93</v>
      </c>
      <c r="DR44" s="82" t="s">
        <v>219</v>
      </c>
      <c r="DS44" s="82">
        <v>23</v>
      </c>
      <c r="DV44" s="82">
        <v>0</v>
      </c>
      <c r="DW44" s="82">
        <v>1</v>
      </c>
      <c r="DX44" s="82">
        <v>6</v>
      </c>
      <c r="DY44" s="82">
        <v>217954</v>
      </c>
      <c r="EA44" s="82">
        <v>93</v>
      </c>
      <c r="EC44" s="82">
        <v>65</v>
      </c>
      <c r="ED44" s="82">
        <v>90</v>
      </c>
      <c r="EE44" s="82" t="s">
        <v>219</v>
      </c>
      <c r="EF44" s="82">
        <v>25</v>
      </c>
      <c r="EI44" s="82">
        <v>0</v>
      </c>
      <c r="EJ44" s="82">
        <v>2</v>
      </c>
      <c r="EK44" s="82">
        <v>9</v>
      </c>
      <c r="EL44" s="82">
        <v>230450</v>
      </c>
      <c r="EN44" s="82">
        <v>90</v>
      </c>
      <c r="EP44" s="82">
        <v>67</v>
      </c>
      <c r="EQ44" s="82">
        <v>91</v>
      </c>
      <c r="ER44" s="82">
        <v>0</v>
      </c>
      <c r="ES44" s="82">
        <v>24</v>
      </c>
      <c r="EV44" s="82">
        <v>0</v>
      </c>
      <c r="EW44" s="82">
        <v>1</v>
      </c>
      <c r="EX44" s="82">
        <v>7</v>
      </c>
      <c r="EY44" s="82">
        <v>448404</v>
      </c>
      <c r="FA44" s="82">
        <v>91</v>
      </c>
    </row>
    <row r="45" spans="1:157">
      <c r="A45" s="82" t="s">
        <v>226</v>
      </c>
      <c r="B45" s="82" t="s">
        <v>6</v>
      </c>
      <c r="C45" s="82">
        <v>9</v>
      </c>
      <c r="D45" s="82">
        <v>26</v>
      </c>
      <c r="E45" s="82">
        <v>22</v>
      </c>
      <c r="F45" s="82">
        <v>11</v>
      </c>
      <c r="G45" s="82">
        <v>30</v>
      </c>
      <c r="H45" s="82">
        <v>0</v>
      </c>
      <c r="I45" s="82">
        <v>0</v>
      </c>
      <c r="J45" s="82">
        <v>0</v>
      </c>
      <c r="K45" s="82">
        <v>2</v>
      </c>
      <c r="L45" s="82">
        <v>268993</v>
      </c>
      <c r="N45" s="82">
        <v>89</v>
      </c>
      <c r="P45" s="82">
        <v>15</v>
      </c>
      <c r="Q45" s="82">
        <v>22</v>
      </c>
      <c r="R45" s="82">
        <v>24</v>
      </c>
      <c r="S45" s="82">
        <v>14</v>
      </c>
      <c r="T45" s="82">
        <v>21</v>
      </c>
      <c r="U45" s="82">
        <v>0</v>
      </c>
      <c r="V45" s="82">
        <v>0</v>
      </c>
      <c r="W45" s="82">
        <v>0</v>
      </c>
      <c r="X45" s="82">
        <v>4</v>
      </c>
      <c r="Y45" s="82">
        <v>283332</v>
      </c>
      <c r="AA45" s="82">
        <v>81</v>
      </c>
      <c r="AC45" s="82">
        <v>12</v>
      </c>
      <c r="AD45" s="82">
        <v>24</v>
      </c>
      <c r="AE45" s="82">
        <v>23</v>
      </c>
      <c r="AF45" s="82">
        <v>12</v>
      </c>
      <c r="AG45" s="82">
        <v>26</v>
      </c>
      <c r="AH45" s="82">
        <v>0</v>
      </c>
      <c r="AI45" s="82">
        <v>0</v>
      </c>
      <c r="AJ45" s="82">
        <v>0</v>
      </c>
      <c r="AK45" s="82">
        <v>3</v>
      </c>
      <c r="AL45" s="82">
        <v>552325</v>
      </c>
      <c r="AN45" s="82">
        <v>85</v>
      </c>
      <c r="AP45" s="82">
        <v>11</v>
      </c>
      <c r="AQ45" s="82">
        <v>24</v>
      </c>
      <c r="AR45" s="82">
        <v>29</v>
      </c>
      <c r="AS45" s="82">
        <v>18</v>
      </c>
      <c r="AT45" s="82">
        <v>16</v>
      </c>
      <c r="AU45" s="82">
        <v>0</v>
      </c>
      <c r="AV45" s="82">
        <v>0</v>
      </c>
      <c r="AW45" s="82">
        <v>0</v>
      </c>
      <c r="AX45" s="82">
        <v>2</v>
      </c>
      <c r="AY45" s="82">
        <v>268992</v>
      </c>
      <c r="BA45" s="82">
        <v>87</v>
      </c>
      <c r="BC45" s="82">
        <v>19</v>
      </c>
      <c r="BD45" s="82">
        <v>16</v>
      </c>
      <c r="BE45" s="82">
        <v>27</v>
      </c>
      <c r="BF45" s="82">
        <v>23</v>
      </c>
      <c r="BG45" s="82">
        <v>8</v>
      </c>
      <c r="BH45" s="82">
        <v>0</v>
      </c>
      <c r="BI45" s="82">
        <v>0</v>
      </c>
      <c r="BJ45" s="82">
        <v>0</v>
      </c>
      <c r="BK45" s="82">
        <v>5</v>
      </c>
      <c r="BL45" s="82">
        <v>283335</v>
      </c>
      <c r="BN45" s="82">
        <v>75</v>
      </c>
      <c r="BP45" s="82">
        <v>15</v>
      </c>
      <c r="BQ45" s="82">
        <v>20</v>
      </c>
      <c r="BR45" s="82">
        <v>28</v>
      </c>
      <c r="BS45" s="82">
        <v>21</v>
      </c>
      <c r="BT45" s="82">
        <v>12</v>
      </c>
      <c r="BU45" s="82">
        <v>0</v>
      </c>
      <c r="BV45" s="82">
        <v>0</v>
      </c>
      <c r="BW45" s="82">
        <v>0</v>
      </c>
      <c r="BX45" s="82">
        <v>4</v>
      </c>
      <c r="BY45" s="82">
        <v>552327</v>
      </c>
      <c r="CA45" s="82">
        <v>81</v>
      </c>
      <c r="CC45" s="82">
        <v>8</v>
      </c>
      <c r="CD45" s="82">
        <v>29</v>
      </c>
      <c r="CE45" s="82">
        <v>28</v>
      </c>
      <c r="CF45" s="82">
        <v>16</v>
      </c>
      <c r="CG45" s="82">
        <v>18</v>
      </c>
      <c r="CH45" s="82">
        <v>0</v>
      </c>
      <c r="CI45" s="82">
        <v>0</v>
      </c>
      <c r="CJ45" s="82">
        <v>0</v>
      </c>
      <c r="CK45" s="82">
        <v>1</v>
      </c>
      <c r="CL45" s="82">
        <v>268995</v>
      </c>
      <c r="CN45" s="82">
        <v>91</v>
      </c>
      <c r="CP45" s="82">
        <v>10</v>
      </c>
      <c r="CQ45" s="82">
        <v>24</v>
      </c>
      <c r="CR45" s="82">
        <v>25</v>
      </c>
      <c r="CS45" s="82">
        <v>16</v>
      </c>
      <c r="CT45" s="82">
        <v>23</v>
      </c>
      <c r="CU45" s="82">
        <v>0</v>
      </c>
      <c r="CV45" s="82">
        <v>0</v>
      </c>
      <c r="CW45" s="82">
        <v>0</v>
      </c>
      <c r="CX45" s="82">
        <v>2</v>
      </c>
      <c r="CY45" s="82">
        <v>283342</v>
      </c>
      <c r="DA45" s="82">
        <v>88</v>
      </c>
      <c r="DC45" s="82">
        <v>9</v>
      </c>
      <c r="DD45" s="82">
        <v>26</v>
      </c>
      <c r="DE45" s="82">
        <v>26</v>
      </c>
      <c r="DF45" s="82">
        <v>16</v>
      </c>
      <c r="DG45" s="82">
        <v>20</v>
      </c>
      <c r="DH45" s="82">
        <v>0</v>
      </c>
      <c r="DI45" s="82">
        <v>0</v>
      </c>
      <c r="DJ45" s="82">
        <v>0</v>
      </c>
      <c r="DK45" s="82">
        <v>2</v>
      </c>
      <c r="DL45" s="82">
        <v>552337</v>
      </c>
      <c r="DN45" s="82">
        <v>89</v>
      </c>
      <c r="DP45" s="82">
        <v>70</v>
      </c>
      <c r="DQ45" s="82">
        <v>90</v>
      </c>
      <c r="DR45" s="82" t="s">
        <v>219</v>
      </c>
      <c r="DS45" s="82">
        <v>20</v>
      </c>
      <c r="DV45" s="82">
        <v>0</v>
      </c>
      <c r="DW45" s="82">
        <v>1</v>
      </c>
      <c r="DX45" s="82">
        <v>8</v>
      </c>
      <c r="DY45" s="82">
        <v>268996</v>
      </c>
      <c r="EA45" s="82">
        <v>90</v>
      </c>
      <c r="EC45" s="82">
        <v>65</v>
      </c>
      <c r="ED45" s="82">
        <v>87</v>
      </c>
      <c r="EE45" s="82" t="s">
        <v>219</v>
      </c>
      <c r="EF45" s="82">
        <v>22</v>
      </c>
      <c r="EI45" s="82">
        <v>0</v>
      </c>
      <c r="EJ45" s="82">
        <v>2</v>
      </c>
      <c r="EK45" s="82">
        <v>11</v>
      </c>
      <c r="EL45" s="82">
        <v>283342</v>
      </c>
      <c r="EN45" s="82">
        <v>87</v>
      </c>
      <c r="EP45" s="82">
        <v>68</v>
      </c>
      <c r="EQ45" s="82">
        <v>89</v>
      </c>
      <c r="ER45" s="82">
        <v>0</v>
      </c>
      <c r="ES45" s="82">
        <v>21</v>
      </c>
      <c r="EV45" s="82">
        <v>0</v>
      </c>
      <c r="EW45" s="82">
        <v>2</v>
      </c>
      <c r="EX45" s="82">
        <v>9</v>
      </c>
      <c r="EY45" s="82">
        <v>552338</v>
      </c>
      <c r="FA45" s="82">
        <v>89</v>
      </c>
    </row>
    <row r="46" spans="1:157">
      <c r="B46" s="82" t="s">
        <v>231</v>
      </c>
      <c r="C46" s="82">
        <v>4</v>
      </c>
      <c r="D46" s="82">
        <v>29</v>
      </c>
      <c r="E46" s="82">
        <v>23</v>
      </c>
      <c r="F46" s="82">
        <v>9</v>
      </c>
      <c r="G46" s="82">
        <v>35</v>
      </c>
      <c r="H46" s="82">
        <v>0</v>
      </c>
      <c r="I46" s="82">
        <v>0</v>
      </c>
      <c r="J46" s="82">
        <v>0</v>
      </c>
      <c r="K46" s="82">
        <v>0</v>
      </c>
      <c r="L46" s="82">
        <v>226024</v>
      </c>
      <c r="N46" s="82">
        <v>95</v>
      </c>
      <c r="P46" s="82">
        <v>6</v>
      </c>
      <c r="Q46" s="82">
        <v>28</v>
      </c>
      <c r="R46" s="82">
        <v>26</v>
      </c>
      <c r="S46" s="82">
        <v>11</v>
      </c>
      <c r="T46" s="82">
        <v>29</v>
      </c>
      <c r="U46" s="82">
        <v>0</v>
      </c>
      <c r="V46" s="82">
        <v>0</v>
      </c>
      <c r="W46" s="82">
        <v>0</v>
      </c>
      <c r="X46" s="82">
        <v>1</v>
      </c>
      <c r="Y46" s="82">
        <v>201284</v>
      </c>
      <c r="AA46" s="82">
        <v>93</v>
      </c>
      <c r="AC46" s="82">
        <v>5</v>
      </c>
      <c r="AD46" s="82">
        <v>28</v>
      </c>
      <c r="AE46" s="82">
        <v>24</v>
      </c>
      <c r="AF46" s="82">
        <v>10</v>
      </c>
      <c r="AG46" s="82">
        <v>32</v>
      </c>
      <c r="AH46" s="82">
        <v>0</v>
      </c>
      <c r="AI46" s="82">
        <v>0</v>
      </c>
      <c r="AJ46" s="82">
        <v>0</v>
      </c>
      <c r="AK46" s="82">
        <v>0</v>
      </c>
      <c r="AL46" s="82">
        <v>427308</v>
      </c>
      <c r="AN46" s="82">
        <v>94</v>
      </c>
      <c r="AP46" s="82">
        <v>5</v>
      </c>
      <c r="AQ46" s="82">
        <v>27</v>
      </c>
      <c r="AR46" s="82">
        <v>31</v>
      </c>
      <c r="AS46" s="82">
        <v>16</v>
      </c>
      <c r="AT46" s="82">
        <v>19</v>
      </c>
      <c r="AU46" s="82">
        <v>0</v>
      </c>
      <c r="AV46" s="82">
        <v>0</v>
      </c>
      <c r="AW46" s="82">
        <v>0</v>
      </c>
      <c r="AX46" s="82">
        <v>0</v>
      </c>
      <c r="AY46" s="82">
        <v>226025</v>
      </c>
      <c r="BA46" s="82">
        <v>94</v>
      </c>
      <c r="BC46" s="82">
        <v>10</v>
      </c>
      <c r="BD46" s="82">
        <v>22</v>
      </c>
      <c r="BE46" s="82">
        <v>34</v>
      </c>
      <c r="BF46" s="82">
        <v>23</v>
      </c>
      <c r="BG46" s="82">
        <v>11</v>
      </c>
      <c r="BH46" s="82">
        <v>0</v>
      </c>
      <c r="BI46" s="82">
        <v>0</v>
      </c>
      <c r="BJ46" s="82">
        <v>0</v>
      </c>
      <c r="BK46" s="82">
        <v>1</v>
      </c>
      <c r="BL46" s="82">
        <v>201284</v>
      </c>
      <c r="BN46" s="82">
        <v>89</v>
      </c>
      <c r="BP46" s="82">
        <v>7</v>
      </c>
      <c r="BQ46" s="82">
        <v>25</v>
      </c>
      <c r="BR46" s="82">
        <v>32</v>
      </c>
      <c r="BS46" s="82">
        <v>19</v>
      </c>
      <c r="BT46" s="82">
        <v>16</v>
      </c>
      <c r="BU46" s="82">
        <v>0</v>
      </c>
      <c r="BV46" s="82">
        <v>0</v>
      </c>
      <c r="BW46" s="82">
        <v>0</v>
      </c>
      <c r="BX46" s="82">
        <v>1</v>
      </c>
      <c r="BY46" s="82">
        <v>427309</v>
      </c>
      <c r="CA46" s="82">
        <v>92</v>
      </c>
      <c r="CC46" s="82">
        <v>3</v>
      </c>
      <c r="CD46" s="82">
        <v>33</v>
      </c>
      <c r="CE46" s="82">
        <v>30</v>
      </c>
      <c r="CF46" s="82">
        <v>13</v>
      </c>
      <c r="CG46" s="82">
        <v>21</v>
      </c>
      <c r="CH46" s="82">
        <v>0</v>
      </c>
      <c r="CI46" s="82">
        <v>0</v>
      </c>
      <c r="CJ46" s="82">
        <v>0</v>
      </c>
      <c r="CK46" s="82">
        <v>0</v>
      </c>
      <c r="CL46" s="82">
        <v>226025</v>
      </c>
      <c r="CN46" s="82">
        <v>97</v>
      </c>
      <c r="CP46" s="82">
        <v>3</v>
      </c>
      <c r="CQ46" s="82">
        <v>30</v>
      </c>
      <c r="CR46" s="82">
        <v>26</v>
      </c>
      <c r="CS46" s="82">
        <v>11</v>
      </c>
      <c r="CT46" s="82">
        <v>30</v>
      </c>
      <c r="CU46" s="82">
        <v>0</v>
      </c>
      <c r="CV46" s="82">
        <v>0</v>
      </c>
      <c r="CW46" s="82">
        <v>0</v>
      </c>
      <c r="CX46" s="82">
        <v>0</v>
      </c>
      <c r="CY46" s="82">
        <v>201286</v>
      </c>
      <c r="DA46" s="82">
        <v>97</v>
      </c>
      <c r="DC46" s="82">
        <v>3</v>
      </c>
      <c r="DD46" s="82">
        <v>31</v>
      </c>
      <c r="DE46" s="82">
        <v>28</v>
      </c>
      <c r="DF46" s="82">
        <v>12</v>
      </c>
      <c r="DG46" s="82">
        <v>25</v>
      </c>
      <c r="DH46" s="82">
        <v>0</v>
      </c>
      <c r="DI46" s="82">
        <v>0</v>
      </c>
      <c r="DJ46" s="82">
        <v>0</v>
      </c>
      <c r="DK46" s="82">
        <v>0</v>
      </c>
      <c r="DL46" s="82">
        <v>427311</v>
      </c>
      <c r="DN46" s="82">
        <v>97</v>
      </c>
      <c r="DP46" s="82">
        <v>73</v>
      </c>
      <c r="DQ46" s="82">
        <v>96</v>
      </c>
      <c r="DR46" s="82" t="s">
        <v>219</v>
      </c>
      <c r="DS46" s="82">
        <v>23</v>
      </c>
      <c r="DV46" s="82">
        <v>0</v>
      </c>
      <c r="DW46" s="82">
        <v>0</v>
      </c>
      <c r="DX46" s="82">
        <v>4</v>
      </c>
      <c r="DY46" s="82">
        <v>226027</v>
      </c>
      <c r="EA46" s="82">
        <v>96</v>
      </c>
      <c r="EC46" s="82">
        <v>67</v>
      </c>
      <c r="ED46" s="82">
        <v>96</v>
      </c>
      <c r="EE46" s="82" t="s">
        <v>219</v>
      </c>
      <c r="EF46" s="82">
        <v>29</v>
      </c>
      <c r="EI46" s="82">
        <v>0</v>
      </c>
      <c r="EJ46" s="82">
        <v>0</v>
      </c>
      <c r="EK46" s="82">
        <v>4</v>
      </c>
      <c r="EL46" s="82">
        <v>201288</v>
      </c>
      <c r="EN46" s="82">
        <v>96</v>
      </c>
      <c r="EP46" s="82">
        <v>70</v>
      </c>
      <c r="EQ46" s="82">
        <v>96</v>
      </c>
      <c r="ER46" s="82">
        <v>0</v>
      </c>
      <c r="ES46" s="82">
        <v>26</v>
      </c>
      <c r="EV46" s="82">
        <v>0</v>
      </c>
      <c r="EW46" s="82">
        <v>0</v>
      </c>
      <c r="EX46" s="82">
        <v>4</v>
      </c>
      <c r="EY46" s="82">
        <v>427315</v>
      </c>
      <c r="FA46" s="82">
        <v>96</v>
      </c>
    </row>
    <row r="47" spans="1:157">
      <c r="B47" s="82" t="s">
        <v>20</v>
      </c>
      <c r="C47" s="82">
        <v>4</v>
      </c>
      <c r="D47" s="82">
        <v>29</v>
      </c>
      <c r="E47" s="82">
        <v>23</v>
      </c>
      <c r="F47" s="82">
        <v>9</v>
      </c>
      <c r="G47" s="82">
        <v>35</v>
      </c>
      <c r="H47" s="82" t="s">
        <v>219</v>
      </c>
      <c r="I47" s="82">
        <v>0</v>
      </c>
      <c r="J47" s="82">
        <v>0</v>
      </c>
      <c r="K47" s="82">
        <v>0</v>
      </c>
      <c r="L47" s="82">
        <v>226024</v>
      </c>
      <c r="N47" s="82">
        <v>95</v>
      </c>
      <c r="P47" s="82">
        <v>6</v>
      </c>
      <c r="Q47" s="82">
        <v>28</v>
      </c>
      <c r="R47" s="82">
        <v>26</v>
      </c>
      <c r="S47" s="82">
        <v>11</v>
      </c>
      <c r="T47" s="82">
        <v>29</v>
      </c>
      <c r="U47" s="82" t="s">
        <v>219</v>
      </c>
      <c r="V47" s="82">
        <v>0</v>
      </c>
      <c r="W47" s="82">
        <v>0</v>
      </c>
      <c r="X47" s="82">
        <v>1</v>
      </c>
      <c r="Y47" s="82">
        <v>201284</v>
      </c>
      <c r="AA47" s="82">
        <v>93</v>
      </c>
      <c r="AC47" s="82">
        <v>5</v>
      </c>
      <c r="AD47" s="82">
        <v>28</v>
      </c>
      <c r="AE47" s="82">
        <v>24</v>
      </c>
      <c r="AF47" s="82">
        <v>10</v>
      </c>
      <c r="AG47" s="82">
        <v>32</v>
      </c>
      <c r="AH47" s="82">
        <v>0</v>
      </c>
      <c r="AI47" s="82">
        <v>0</v>
      </c>
      <c r="AJ47" s="82">
        <v>0</v>
      </c>
      <c r="AK47" s="82">
        <v>0</v>
      </c>
      <c r="AL47" s="82">
        <v>427308</v>
      </c>
      <c r="AN47" s="82">
        <v>94</v>
      </c>
      <c r="AP47" s="82">
        <v>5</v>
      </c>
      <c r="AQ47" s="82">
        <v>27</v>
      </c>
      <c r="AR47" s="82">
        <v>31</v>
      </c>
      <c r="AS47" s="82">
        <v>16</v>
      </c>
      <c r="AT47" s="82">
        <v>19</v>
      </c>
      <c r="AU47" s="82" t="s">
        <v>219</v>
      </c>
      <c r="AV47" s="82">
        <v>0</v>
      </c>
      <c r="AW47" s="82">
        <v>0</v>
      </c>
      <c r="AX47" s="82">
        <v>0</v>
      </c>
      <c r="AY47" s="82">
        <v>226025</v>
      </c>
      <c r="BA47" s="82">
        <v>94</v>
      </c>
      <c r="BC47" s="82">
        <v>10</v>
      </c>
      <c r="BD47" s="82">
        <v>22</v>
      </c>
      <c r="BE47" s="82">
        <v>34</v>
      </c>
      <c r="BF47" s="82">
        <v>23</v>
      </c>
      <c r="BG47" s="82">
        <v>11</v>
      </c>
      <c r="BH47" s="82" t="s">
        <v>219</v>
      </c>
      <c r="BI47" s="82">
        <v>0</v>
      </c>
      <c r="BJ47" s="82">
        <v>0</v>
      </c>
      <c r="BK47" s="82">
        <v>1</v>
      </c>
      <c r="BL47" s="82">
        <v>201284</v>
      </c>
      <c r="BN47" s="82">
        <v>89</v>
      </c>
      <c r="BP47" s="82">
        <v>7</v>
      </c>
      <c r="BQ47" s="82">
        <v>25</v>
      </c>
      <c r="BR47" s="82">
        <v>32</v>
      </c>
      <c r="BS47" s="82">
        <v>19</v>
      </c>
      <c r="BT47" s="82">
        <v>16</v>
      </c>
      <c r="BU47" s="82">
        <v>0</v>
      </c>
      <c r="BV47" s="82">
        <v>0</v>
      </c>
      <c r="BW47" s="82">
        <v>0</v>
      </c>
      <c r="BX47" s="82">
        <v>1</v>
      </c>
      <c r="BY47" s="82">
        <v>427309</v>
      </c>
      <c r="CA47" s="82">
        <v>92</v>
      </c>
      <c r="CC47" s="82">
        <v>3</v>
      </c>
      <c r="CD47" s="82">
        <v>33</v>
      </c>
      <c r="CE47" s="82">
        <v>30</v>
      </c>
      <c r="CF47" s="82">
        <v>13</v>
      </c>
      <c r="CG47" s="82">
        <v>21</v>
      </c>
      <c r="CH47" s="82" t="s">
        <v>219</v>
      </c>
      <c r="CI47" s="82" t="s">
        <v>219</v>
      </c>
      <c r="CJ47" s="82">
        <v>0</v>
      </c>
      <c r="CK47" s="82">
        <v>0</v>
      </c>
      <c r="CL47" s="82">
        <v>226025</v>
      </c>
      <c r="CN47" s="82">
        <v>97</v>
      </c>
      <c r="CP47" s="82">
        <v>3</v>
      </c>
      <c r="CQ47" s="82">
        <v>30</v>
      </c>
      <c r="CR47" s="82">
        <v>26</v>
      </c>
      <c r="CS47" s="82">
        <v>11</v>
      </c>
      <c r="CT47" s="82">
        <v>30</v>
      </c>
      <c r="CU47" s="82">
        <v>0</v>
      </c>
      <c r="CV47" s="82" t="s">
        <v>219</v>
      </c>
      <c r="CW47" s="82">
        <v>0</v>
      </c>
      <c r="CX47" s="82">
        <v>0</v>
      </c>
      <c r="CY47" s="82">
        <v>201286</v>
      </c>
      <c r="DA47" s="82">
        <v>97</v>
      </c>
      <c r="DC47" s="82">
        <v>3</v>
      </c>
      <c r="DD47" s="82">
        <v>31</v>
      </c>
      <c r="DE47" s="82">
        <v>28</v>
      </c>
      <c r="DF47" s="82">
        <v>12</v>
      </c>
      <c r="DG47" s="82">
        <v>25</v>
      </c>
      <c r="DH47" s="82" t="s">
        <v>219</v>
      </c>
      <c r="DI47" s="82">
        <v>0</v>
      </c>
      <c r="DJ47" s="82">
        <v>0</v>
      </c>
      <c r="DK47" s="82">
        <v>0</v>
      </c>
      <c r="DL47" s="82">
        <v>427311</v>
      </c>
      <c r="DN47" s="82">
        <v>97</v>
      </c>
      <c r="DP47" s="82">
        <v>73</v>
      </c>
      <c r="DQ47" s="82">
        <v>96</v>
      </c>
      <c r="DR47" s="82" t="s">
        <v>219</v>
      </c>
      <c r="DS47" s="82">
        <v>23</v>
      </c>
      <c r="DV47" s="82">
        <v>0</v>
      </c>
      <c r="DW47" s="82">
        <v>0</v>
      </c>
      <c r="DX47" s="82">
        <v>4</v>
      </c>
      <c r="DY47" s="82">
        <v>226027</v>
      </c>
      <c r="EA47" s="82">
        <v>96</v>
      </c>
      <c r="EC47" s="82">
        <v>67</v>
      </c>
      <c r="ED47" s="82">
        <v>96</v>
      </c>
      <c r="EE47" s="82" t="s">
        <v>219</v>
      </c>
      <c r="EF47" s="82">
        <v>29</v>
      </c>
      <c r="EI47" s="82">
        <v>0</v>
      </c>
      <c r="EJ47" s="82">
        <v>0</v>
      </c>
      <c r="EK47" s="82">
        <v>4</v>
      </c>
      <c r="EL47" s="82">
        <v>201288</v>
      </c>
      <c r="EN47" s="82">
        <v>96</v>
      </c>
      <c r="EP47" s="82">
        <v>70</v>
      </c>
      <c r="EQ47" s="82">
        <v>96</v>
      </c>
      <c r="ER47" s="82" t="s">
        <v>219</v>
      </c>
      <c r="ES47" s="82">
        <v>26</v>
      </c>
      <c r="EV47" s="82">
        <v>0</v>
      </c>
      <c r="EW47" s="82">
        <v>0</v>
      </c>
      <c r="EX47" s="82">
        <v>4</v>
      </c>
      <c r="EY47" s="82">
        <v>427315</v>
      </c>
      <c r="FA47" s="82">
        <v>96</v>
      </c>
    </row>
    <row r="48" spans="1:157">
      <c r="B48" s="82" t="s">
        <v>22</v>
      </c>
      <c r="C48" s="82">
        <v>38</v>
      </c>
      <c r="D48" s="82">
        <v>8</v>
      </c>
      <c r="E48" s="82">
        <v>20</v>
      </c>
      <c r="F48" s="82">
        <v>23</v>
      </c>
      <c r="G48" s="82">
        <v>4</v>
      </c>
      <c r="H48" s="82" t="s">
        <v>219</v>
      </c>
      <c r="I48" s="82">
        <v>0</v>
      </c>
      <c r="J48" s="82">
        <v>0</v>
      </c>
      <c r="K48" s="82">
        <v>6</v>
      </c>
      <c r="L48" s="82">
        <v>38937</v>
      </c>
      <c r="N48" s="82">
        <v>56</v>
      </c>
      <c r="P48" s="82">
        <v>39</v>
      </c>
      <c r="Q48" s="82">
        <v>8</v>
      </c>
      <c r="R48" s="82">
        <v>19</v>
      </c>
      <c r="S48" s="82">
        <v>21</v>
      </c>
      <c r="T48" s="82">
        <v>4</v>
      </c>
      <c r="U48" s="82" t="s">
        <v>219</v>
      </c>
      <c r="V48" s="82">
        <v>0</v>
      </c>
      <c r="W48" s="82">
        <v>0</v>
      </c>
      <c r="X48" s="82">
        <v>7</v>
      </c>
      <c r="Y48" s="82">
        <v>73551</v>
      </c>
      <c r="AA48" s="82">
        <v>53</v>
      </c>
      <c r="AC48" s="82">
        <v>39</v>
      </c>
      <c r="AD48" s="82">
        <v>8</v>
      </c>
      <c r="AE48" s="82">
        <v>20</v>
      </c>
      <c r="AF48" s="82">
        <v>22</v>
      </c>
      <c r="AG48" s="82">
        <v>4</v>
      </c>
      <c r="AH48" s="82" t="s">
        <v>219</v>
      </c>
      <c r="AI48" s="82">
        <v>0</v>
      </c>
      <c r="AJ48" s="82">
        <v>0</v>
      </c>
      <c r="AK48" s="82">
        <v>7</v>
      </c>
      <c r="AL48" s="82">
        <v>112488</v>
      </c>
      <c r="AN48" s="82">
        <v>54</v>
      </c>
      <c r="AP48" s="82">
        <v>41</v>
      </c>
      <c r="AQ48" s="82">
        <v>4</v>
      </c>
      <c r="AR48" s="82">
        <v>15</v>
      </c>
      <c r="AS48" s="82">
        <v>29</v>
      </c>
      <c r="AT48" s="82">
        <v>2</v>
      </c>
      <c r="AU48" s="82" t="s">
        <v>219</v>
      </c>
      <c r="AV48" s="82">
        <v>0</v>
      </c>
      <c r="AW48" s="82">
        <v>0</v>
      </c>
      <c r="AX48" s="82">
        <v>9</v>
      </c>
      <c r="AY48" s="82">
        <v>38935</v>
      </c>
      <c r="BA48" s="82">
        <v>50</v>
      </c>
      <c r="BC48" s="82">
        <v>45</v>
      </c>
      <c r="BD48" s="82">
        <v>3</v>
      </c>
      <c r="BE48" s="82">
        <v>12</v>
      </c>
      <c r="BF48" s="82">
        <v>27</v>
      </c>
      <c r="BG48" s="82">
        <v>1</v>
      </c>
      <c r="BH48" s="82" t="s">
        <v>219</v>
      </c>
      <c r="BI48" s="82">
        <v>0</v>
      </c>
      <c r="BJ48" s="82">
        <v>0</v>
      </c>
      <c r="BK48" s="82">
        <v>12</v>
      </c>
      <c r="BL48" s="82">
        <v>73555</v>
      </c>
      <c r="BN48" s="82">
        <v>43</v>
      </c>
      <c r="BP48" s="82">
        <v>44</v>
      </c>
      <c r="BQ48" s="82">
        <v>4</v>
      </c>
      <c r="BR48" s="82">
        <v>13</v>
      </c>
      <c r="BS48" s="82">
        <v>28</v>
      </c>
      <c r="BT48" s="82">
        <v>1</v>
      </c>
      <c r="BU48" s="82">
        <v>0</v>
      </c>
      <c r="BV48" s="82">
        <v>0</v>
      </c>
      <c r="BW48" s="82">
        <v>0</v>
      </c>
      <c r="BX48" s="82">
        <v>11</v>
      </c>
      <c r="BY48" s="82">
        <v>112490</v>
      </c>
      <c r="CA48" s="82">
        <v>46</v>
      </c>
      <c r="CC48" s="82">
        <v>32</v>
      </c>
      <c r="CD48" s="82">
        <v>7</v>
      </c>
      <c r="CE48" s="82">
        <v>21</v>
      </c>
      <c r="CF48" s="82">
        <v>33</v>
      </c>
      <c r="CG48" s="82">
        <v>2</v>
      </c>
      <c r="CH48" s="82" t="s">
        <v>219</v>
      </c>
      <c r="CI48" s="82">
        <v>0</v>
      </c>
      <c r="CJ48" s="82">
        <v>0</v>
      </c>
      <c r="CK48" s="82">
        <v>4</v>
      </c>
      <c r="CL48" s="82">
        <v>38938</v>
      </c>
      <c r="CN48" s="82">
        <v>63</v>
      </c>
      <c r="CP48" s="82">
        <v>26</v>
      </c>
      <c r="CQ48" s="82">
        <v>11</v>
      </c>
      <c r="CR48" s="82">
        <v>24</v>
      </c>
      <c r="CS48" s="82">
        <v>29</v>
      </c>
      <c r="CT48" s="82">
        <v>5</v>
      </c>
      <c r="CU48" s="82" t="s">
        <v>219</v>
      </c>
      <c r="CV48" s="82">
        <v>0</v>
      </c>
      <c r="CW48" s="82">
        <v>0</v>
      </c>
      <c r="CX48" s="82">
        <v>4</v>
      </c>
      <c r="CY48" s="82">
        <v>73555</v>
      </c>
      <c r="DA48" s="82">
        <v>69</v>
      </c>
      <c r="DC48" s="82">
        <v>28</v>
      </c>
      <c r="DD48" s="82">
        <v>10</v>
      </c>
      <c r="DE48" s="82">
        <v>23</v>
      </c>
      <c r="DF48" s="82">
        <v>31</v>
      </c>
      <c r="DG48" s="82">
        <v>4</v>
      </c>
      <c r="DH48" s="82">
        <v>0</v>
      </c>
      <c r="DI48" s="82">
        <v>0</v>
      </c>
      <c r="DJ48" s="82">
        <v>0</v>
      </c>
      <c r="DK48" s="82">
        <v>4</v>
      </c>
      <c r="DL48" s="82">
        <v>112493</v>
      </c>
      <c r="DN48" s="82">
        <v>67</v>
      </c>
      <c r="DP48" s="82">
        <v>61</v>
      </c>
      <c r="DQ48" s="82">
        <v>64</v>
      </c>
      <c r="DR48" s="82">
        <v>0</v>
      </c>
      <c r="DS48" s="82">
        <v>3</v>
      </c>
      <c r="DV48" s="82">
        <v>0</v>
      </c>
      <c r="DW48" s="82">
        <v>3</v>
      </c>
      <c r="DX48" s="82">
        <v>33</v>
      </c>
      <c r="DY48" s="82">
        <v>38936</v>
      </c>
      <c r="EA48" s="82">
        <v>64</v>
      </c>
      <c r="EC48" s="82">
        <v>64</v>
      </c>
      <c r="ED48" s="82">
        <v>70</v>
      </c>
      <c r="EE48" s="82" t="s">
        <v>219</v>
      </c>
      <c r="EF48" s="82">
        <v>5</v>
      </c>
      <c r="EI48" s="82">
        <v>0</v>
      </c>
      <c r="EJ48" s="82">
        <v>3</v>
      </c>
      <c r="EK48" s="82">
        <v>28</v>
      </c>
      <c r="EL48" s="82">
        <v>73555</v>
      </c>
      <c r="EN48" s="82">
        <v>70</v>
      </c>
      <c r="EP48" s="82">
        <v>63</v>
      </c>
      <c r="EQ48" s="82">
        <v>68</v>
      </c>
      <c r="ER48" s="82" t="s">
        <v>219</v>
      </c>
      <c r="ES48" s="82">
        <v>4</v>
      </c>
      <c r="EV48" s="82">
        <v>0</v>
      </c>
      <c r="EW48" s="82">
        <v>3</v>
      </c>
      <c r="EX48" s="82">
        <v>30</v>
      </c>
      <c r="EY48" s="82">
        <v>112491</v>
      </c>
      <c r="FA48" s="82">
        <v>68</v>
      </c>
    </row>
    <row r="49" spans="1:157">
      <c r="B49" s="82" t="s">
        <v>23</v>
      </c>
      <c r="C49" s="82">
        <v>37</v>
      </c>
      <c r="D49" s="82">
        <v>8</v>
      </c>
      <c r="E49" s="82">
        <v>22</v>
      </c>
      <c r="F49" s="82">
        <v>26</v>
      </c>
      <c r="G49" s="82">
        <v>3</v>
      </c>
      <c r="H49" s="82" t="s">
        <v>219</v>
      </c>
      <c r="I49" s="82">
        <v>0</v>
      </c>
      <c r="J49" s="82">
        <v>0</v>
      </c>
      <c r="K49" s="82">
        <v>3</v>
      </c>
      <c r="L49" s="82">
        <v>27831</v>
      </c>
      <c r="N49" s="82">
        <v>60</v>
      </c>
      <c r="P49" s="82">
        <v>38</v>
      </c>
      <c r="Q49" s="82">
        <v>9</v>
      </c>
      <c r="R49" s="82">
        <v>21</v>
      </c>
      <c r="S49" s="82">
        <v>24</v>
      </c>
      <c r="T49" s="82">
        <v>4</v>
      </c>
      <c r="U49" s="82">
        <v>0</v>
      </c>
      <c r="V49" s="82">
        <v>0</v>
      </c>
      <c r="W49" s="82">
        <v>0</v>
      </c>
      <c r="X49" s="82">
        <v>4</v>
      </c>
      <c r="Y49" s="82">
        <v>47092</v>
      </c>
      <c r="AA49" s="82">
        <v>58</v>
      </c>
      <c r="AC49" s="82">
        <v>38</v>
      </c>
      <c r="AD49" s="82">
        <v>9</v>
      </c>
      <c r="AE49" s="82">
        <v>22</v>
      </c>
      <c r="AF49" s="82">
        <v>25</v>
      </c>
      <c r="AG49" s="82">
        <v>4</v>
      </c>
      <c r="AH49" s="82" t="s">
        <v>219</v>
      </c>
      <c r="AI49" s="82">
        <v>0</v>
      </c>
      <c r="AJ49" s="82">
        <v>0</v>
      </c>
      <c r="AK49" s="82">
        <v>4</v>
      </c>
      <c r="AL49" s="82">
        <v>74923</v>
      </c>
      <c r="AN49" s="82">
        <v>59</v>
      </c>
      <c r="AP49" s="82">
        <v>41</v>
      </c>
      <c r="AQ49" s="82">
        <v>4</v>
      </c>
      <c r="AR49" s="82">
        <v>16</v>
      </c>
      <c r="AS49" s="82">
        <v>33</v>
      </c>
      <c r="AT49" s="82">
        <v>1</v>
      </c>
      <c r="AU49" s="82" t="s">
        <v>219</v>
      </c>
      <c r="AV49" s="82">
        <v>0</v>
      </c>
      <c r="AW49" s="82">
        <v>0</v>
      </c>
      <c r="AX49" s="82">
        <v>5</v>
      </c>
      <c r="AY49" s="82">
        <v>27829</v>
      </c>
      <c r="BA49" s="82">
        <v>54</v>
      </c>
      <c r="BC49" s="82">
        <v>46</v>
      </c>
      <c r="BD49" s="82">
        <v>3</v>
      </c>
      <c r="BE49" s="82">
        <v>13</v>
      </c>
      <c r="BF49" s="82">
        <v>30</v>
      </c>
      <c r="BG49" s="82">
        <v>1</v>
      </c>
      <c r="BH49" s="82" t="s">
        <v>219</v>
      </c>
      <c r="BI49" s="82">
        <v>0</v>
      </c>
      <c r="BJ49" s="82">
        <v>0</v>
      </c>
      <c r="BK49" s="82">
        <v>7</v>
      </c>
      <c r="BL49" s="82">
        <v>47094</v>
      </c>
      <c r="BN49" s="82">
        <v>48</v>
      </c>
      <c r="BP49" s="82">
        <v>44</v>
      </c>
      <c r="BQ49" s="82">
        <v>3</v>
      </c>
      <c r="BR49" s="82">
        <v>14</v>
      </c>
      <c r="BS49" s="82">
        <v>31</v>
      </c>
      <c r="BT49" s="82">
        <v>1</v>
      </c>
      <c r="BU49" s="82" t="s">
        <v>219</v>
      </c>
      <c r="BV49" s="82">
        <v>0</v>
      </c>
      <c r="BW49" s="82">
        <v>0</v>
      </c>
      <c r="BX49" s="82">
        <v>6</v>
      </c>
      <c r="BY49" s="82">
        <v>74923</v>
      </c>
      <c r="CA49" s="82">
        <v>50</v>
      </c>
      <c r="CC49" s="82">
        <v>30</v>
      </c>
      <c r="CD49" s="82">
        <v>7</v>
      </c>
      <c r="CE49" s="82">
        <v>23</v>
      </c>
      <c r="CF49" s="82">
        <v>36</v>
      </c>
      <c r="CG49" s="82">
        <v>2</v>
      </c>
      <c r="CH49" s="82" t="s">
        <v>219</v>
      </c>
      <c r="CI49" s="82">
        <v>0</v>
      </c>
      <c r="CJ49" s="82">
        <v>0</v>
      </c>
      <c r="CK49" s="82">
        <v>2</v>
      </c>
      <c r="CL49" s="82">
        <v>27832</v>
      </c>
      <c r="CN49" s="82">
        <v>68</v>
      </c>
      <c r="CP49" s="82">
        <v>23</v>
      </c>
      <c r="CQ49" s="82">
        <v>11</v>
      </c>
      <c r="CR49" s="82">
        <v>27</v>
      </c>
      <c r="CS49" s="82">
        <v>32</v>
      </c>
      <c r="CT49" s="82">
        <v>5</v>
      </c>
      <c r="CU49" s="82" t="s">
        <v>219</v>
      </c>
      <c r="CV49" s="82">
        <v>0</v>
      </c>
      <c r="CW49" s="82">
        <v>0</v>
      </c>
      <c r="CX49" s="82">
        <v>2</v>
      </c>
      <c r="CY49" s="82">
        <v>47095</v>
      </c>
      <c r="DA49" s="82">
        <v>75</v>
      </c>
      <c r="DC49" s="82">
        <v>26</v>
      </c>
      <c r="DD49" s="82">
        <v>10</v>
      </c>
      <c r="DE49" s="82">
        <v>26</v>
      </c>
      <c r="DF49" s="82">
        <v>34</v>
      </c>
      <c r="DG49" s="82">
        <v>3</v>
      </c>
      <c r="DH49" s="82">
        <v>0</v>
      </c>
      <c r="DI49" s="82">
        <v>0</v>
      </c>
      <c r="DJ49" s="82">
        <v>0</v>
      </c>
      <c r="DK49" s="82">
        <v>2</v>
      </c>
      <c r="DL49" s="82">
        <v>74927</v>
      </c>
      <c r="DN49" s="82">
        <v>73</v>
      </c>
      <c r="DP49" s="82">
        <v>66</v>
      </c>
      <c r="DQ49" s="82">
        <v>68</v>
      </c>
      <c r="DR49" s="82">
        <v>0</v>
      </c>
      <c r="DS49" s="82">
        <v>2</v>
      </c>
      <c r="DV49" s="82">
        <v>0</v>
      </c>
      <c r="DW49" s="82">
        <v>1</v>
      </c>
      <c r="DX49" s="82">
        <v>30</v>
      </c>
      <c r="DY49" s="82">
        <v>27832</v>
      </c>
      <c r="EA49" s="82">
        <v>68</v>
      </c>
      <c r="EC49" s="82">
        <v>70</v>
      </c>
      <c r="ED49" s="82">
        <v>75</v>
      </c>
      <c r="EE49" s="82">
        <v>0</v>
      </c>
      <c r="EF49" s="82">
        <v>5</v>
      </c>
      <c r="EI49" s="82">
        <v>0</v>
      </c>
      <c r="EJ49" s="82">
        <v>1</v>
      </c>
      <c r="EK49" s="82">
        <v>24</v>
      </c>
      <c r="EL49" s="82">
        <v>47094</v>
      </c>
      <c r="EN49" s="82">
        <v>75</v>
      </c>
      <c r="EP49" s="82">
        <v>68</v>
      </c>
      <c r="EQ49" s="82">
        <v>73</v>
      </c>
      <c r="ER49" s="82">
        <v>0</v>
      </c>
      <c r="ES49" s="82">
        <v>4</v>
      </c>
      <c r="EV49" s="82">
        <v>0</v>
      </c>
      <c r="EW49" s="82">
        <v>1</v>
      </c>
      <c r="EX49" s="82">
        <v>26</v>
      </c>
      <c r="EY49" s="82">
        <v>74926</v>
      </c>
      <c r="FA49" s="82">
        <v>73</v>
      </c>
    </row>
    <row r="50" spans="1:157">
      <c r="B50" s="82" t="s">
        <v>24</v>
      </c>
      <c r="C50" s="82">
        <v>41</v>
      </c>
      <c r="D50" s="82">
        <v>8</v>
      </c>
      <c r="E50" s="82">
        <v>16</v>
      </c>
      <c r="F50" s="82">
        <v>17</v>
      </c>
      <c r="G50" s="82">
        <v>5</v>
      </c>
      <c r="H50" s="82">
        <v>0</v>
      </c>
      <c r="I50" s="82">
        <v>0</v>
      </c>
      <c r="J50" s="82">
        <v>0</v>
      </c>
      <c r="K50" s="82">
        <v>12</v>
      </c>
      <c r="L50" s="82">
        <v>11106</v>
      </c>
      <c r="N50" s="82">
        <v>46</v>
      </c>
      <c r="P50" s="82">
        <v>41</v>
      </c>
      <c r="Q50" s="82">
        <v>8</v>
      </c>
      <c r="R50" s="82">
        <v>16</v>
      </c>
      <c r="S50" s="82">
        <v>16</v>
      </c>
      <c r="T50" s="82">
        <v>5</v>
      </c>
      <c r="U50" s="82" t="s">
        <v>219</v>
      </c>
      <c r="V50" s="82">
        <v>0</v>
      </c>
      <c r="W50" s="82">
        <v>0</v>
      </c>
      <c r="X50" s="82">
        <v>13</v>
      </c>
      <c r="Y50" s="82">
        <v>26459</v>
      </c>
      <c r="AA50" s="82">
        <v>45</v>
      </c>
      <c r="AC50" s="82">
        <v>41</v>
      </c>
      <c r="AD50" s="82">
        <v>8</v>
      </c>
      <c r="AE50" s="82">
        <v>16</v>
      </c>
      <c r="AF50" s="82">
        <v>16</v>
      </c>
      <c r="AG50" s="82">
        <v>5</v>
      </c>
      <c r="AH50" s="82" t="s">
        <v>219</v>
      </c>
      <c r="AI50" s="82">
        <v>0</v>
      </c>
      <c r="AJ50" s="82">
        <v>0</v>
      </c>
      <c r="AK50" s="82">
        <v>13</v>
      </c>
      <c r="AL50" s="82">
        <v>37565</v>
      </c>
      <c r="AN50" s="82">
        <v>45</v>
      </c>
      <c r="AP50" s="82">
        <v>41</v>
      </c>
      <c r="AQ50" s="82">
        <v>4</v>
      </c>
      <c r="AR50" s="82">
        <v>13</v>
      </c>
      <c r="AS50" s="82">
        <v>21</v>
      </c>
      <c r="AT50" s="82">
        <v>2</v>
      </c>
      <c r="AU50" s="82">
        <v>0</v>
      </c>
      <c r="AV50" s="82">
        <v>0</v>
      </c>
      <c r="AW50" s="82">
        <v>0</v>
      </c>
      <c r="AX50" s="82">
        <v>18</v>
      </c>
      <c r="AY50" s="82">
        <v>11106</v>
      </c>
      <c r="BA50" s="82">
        <v>40</v>
      </c>
      <c r="BC50" s="82">
        <v>44</v>
      </c>
      <c r="BD50" s="82">
        <v>4</v>
      </c>
      <c r="BE50" s="82">
        <v>11</v>
      </c>
      <c r="BF50" s="82">
        <v>20</v>
      </c>
      <c r="BG50" s="82">
        <v>1</v>
      </c>
      <c r="BH50" s="82" t="s">
        <v>219</v>
      </c>
      <c r="BI50" s="82">
        <v>0</v>
      </c>
      <c r="BJ50" s="82">
        <v>0</v>
      </c>
      <c r="BK50" s="82">
        <v>20</v>
      </c>
      <c r="BL50" s="82">
        <v>26461</v>
      </c>
      <c r="BN50" s="82">
        <v>36</v>
      </c>
      <c r="BP50" s="82">
        <v>43</v>
      </c>
      <c r="BQ50" s="82">
        <v>4</v>
      </c>
      <c r="BR50" s="82">
        <v>11</v>
      </c>
      <c r="BS50" s="82">
        <v>20</v>
      </c>
      <c r="BT50" s="82">
        <v>2</v>
      </c>
      <c r="BU50" s="82" t="s">
        <v>219</v>
      </c>
      <c r="BV50" s="82">
        <v>0</v>
      </c>
      <c r="BW50" s="82">
        <v>0</v>
      </c>
      <c r="BX50" s="82">
        <v>19</v>
      </c>
      <c r="BY50" s="82">
        <v>37567</v>
      </c>
      <c r="CA50" s="82">
        <v>37</v>
      </c>
      <c r="CC50" s="82">
        <v>38</v>
      </c>
      <c r="CD50" s="82">
        <v>7</v>
      </c>
      <c r="CE50" s="82">
        <v>16</v>
      </c>
      <c r="CF50" s="82">
        <v>25</v>
      </c>
      <c r="CG50" s="82">
        <v>3</v>
      </c>
      <c r="CH50" s="82">
        <v>0</v>
      </c>
      <c r="CI50" s="82">
        <v>0</v>
      </c>
      <c r="CJ50" s="82">
        <v>0</v>
      </c>
      <c r="CK50" s="82">
        <v>10</v>
      </c>
      <c r="CL50" s="82">
        <v>11106</v>
      </c>
      <c r="CN50" s="82">
        <v>52</v>
      </c>
      <c r="CP50" s="82">
        <v>33</v>
      </c>
      <c r="CQ50" s="82">
        <v>10</v>
      </c>
      <c r="CR50" s="82">
        <v>19</v>
      </c>
      <c r="CS50" s="82">
        <v>24</v>
      </c>
      <c r="CT50" s="82">
        <v>6</v>
      </c>
      <c r="CU50" s="82">
        <v>0</v>
      </c>
      <c r="CV50" s="82">
        <v>0</v>
      </c>
      <c r="CW50" s="82">
        <v>0</v>
      </c>
      <c r="CX50" s="82">
        <v>8</v>
      </c>
      <c r="CY50" s="82">
        <v>26460</v>
      </c>
      <c r="DA50" s="82">
        <v>59</v>
      </c>
      <c r="DC50" s="82">
        <v>34</v>
      </c>
      <c r="DD50" s="82">
        <v>9</v>
      </c>
      <c r="DE50" s="82">
        <v>18</v>
      </c>
      <c r="DF50" s="82">
        <v>25</v>
      </c>
      <c r="DG50" s="82">
        <v>5</v>
      </c>
      <c r="DH50" s="82">
        <v>0</v>
      </c>
      <c r="DI50" s="82">
        <v>0</v>
      </c>
      <c r="DJ50" s="82">
        <v>0</v>
      </c>
      <c r="DK50" s="82">
        <v>9</v>
      </c>
      <c r="DL50" s="82">
        <v>37566</v>
      </c>
      <c r="DN50" s="82">
        <v>57</v>
      </c>
      <c r="DP50" s="82">
        <v>50</v>
      </c>
      <c r="DQ50" s="82">
        <v>53</v>
      </c>
      <c r="DR50" s="82">
        <v>0</v>
      </c>
      <c r="DS50" s="82">
        <v>3</v>
      </c>
      <c r="DV50" s="82">
        <v>0</v>
      </c>
      <c r="DW50" s="82">
        <v>7</v>
      </c>
      <c r="DX50" s="82">
        <v>40</v>
      </c>
      <c r="DY50" s="82">
        <v>11104</v>
      </c>
      <c r="EA50" s="82">
        <v>53</v>
      </c>
      <c r="EC50" s="82">
        <v>54</v>
      </c>
      <c r="ED50" s="82">
        <v>60</v>
      </c>
      <c r="EE50" s="82" t="s">
        <v>219</v>
      </c>
      <c r="EF50" s="82">
        <v>5</v>
      </c>
      <c r="EI50" s="82">
        <v>0</v>
      </c>
      <c r="EJ50" s="82">
        <v>5</v>
      </c>
      <c r="EK50" s="82">
        <v>35</v>
      </c>
      <c r="EL50" s="82">
        <v>26461</v>
      </c>
      <c r="EN50" s="82">
        <v>60</v>
      </c>
      <c r="EP50" s="82">
        <v>53</v>
      </c>
      <c r="EQ50" s="82">
        <v>58</v>
      </c>
      <c r="ER50" s="82" t="s">
        <v>219</v>
      </c>
      <c r="ES50" s="82">
        <v>5</v>
      </c>
      <c r="EV50" s="82">
        <v>0</v>
      </c>
      <c r="EW50" s="82">
        <v>6</v>
      </c>
      <c r="EX50" s="82">
        <v>36</v>
      </c>
      <c r="EY50" s="82">
        <v>37565</v>
      </c>
      <c r="FA50" s="82">
        <v>58</v>
      </c>
    </row>
    <row r="51" spans="1:157">
      <c r="B51" s="82" t="s">
        <v>231</v>
      </c>
      <c r="C51" s="82">
        <v>4</v>
      </c>
      <c r="D51" s="82">
        <v>29</v>
      </c>
      <c r="E51" s="82">
        <v>23</v>
      </c>
      <c r="F51" s="82">
        <v>9</v>
      </c>
      <c r="G51" s="82">
        <v>35</v>
      </c>
      <c r="H51" s="82">
        <v>0</v>
      </c>
      <c r="I51" s="82">
        <v>0</v>
      </c>
      <c r="J51" s="82">
        <v>0</v>
      </c>
      <c r="K51" s="82">
        <v>0</v>
      </c>
      <c r="L51" s="82">
        <v>226024</v>
      </c>
      <c r="N51" s="82">
        <v>95</v>
      </c>
      <c r="P51" s="82">
        <v>6</v>
      </c>
      <c r="Q51" s="82">
        <v>28</v>
      </c>
      <c r="R51" s="82">
        <v>26</v>
      </c>
      <c r="S51" s="82">
        <v>11</v>
      </c>
      <c r="T51" s="82">
        <v>29</v>
      </c>
      <c r="U51" s="82">
        <v>0</v>
      </c>
      <c r="V51" s="82">
        <v>0</v>
      </c>
      <c r="W51" s="82">
        <v>0</v>
      </c>
      <c r="X51" s="82">
        <v>1</v>
      </c>
      <c r="Y51" s="82">
        <v>201284</v>
      </c>
      <c r="AA51" s="82">
        <v>93</v>
      </c>
      <c r="AC51" s="82">
        <v>5</v>
      </c>
      <c r="AD51" s="82">
        <v>28</v>
      </c>
      <c r="AE51" s="82">
        <v>24</v>
      </c>
      <c r="AF51" s="82">
        <v>10</v>
      </c>
      <c r="AG51" s="82">
        <v>32</v>
      </c>
      <c r="AH51" s="82">
        <v>0</v>
      </c>
      <c r="AI51" s="82">
        <v>0</v>
      </c>
      <c r="AJ51" s="82">
        <v>0</v>
      </c>
      <c r="AK51" s="82">
        <v>0</v>
      </c>
      <c r="AL51" s="82">
        <v>427308</v>
      </c>
      <c r="AN51" s="82">
        <v>94</v>
      </c>
      <c r="AP51" s="82">
        <v>5</v>
      </c>
      <c r="AQ51" s="82">
        <v>27</v>
      </c>
      <c r="AR51" s="82">
        <v>31</v>
      </c>
      <c r="AS51" s="82">
        <v>16</v>
      </c>
      <c r="AT51" s="82">
        <v>19</v>
      </c>
      <c r="AU51" s="82">
        <v>0</v>
      </c>
      <c r="AV51" s="82">
        <v>0</v>
      </c>
      <c r="AW51" s="82">
        <v>0</v>
      </c>
      <c r="AX51" s="82">
        <v>0</v>
      </c>
      <c r="AY51" s="82">
        <v>226025</v>
      </c>
      <c r="BA51" s="82">
        <v>94</v>
      </c>
      <c r="BC51" s="82">
        <v>10</v>
      </c>
      <c r="BD51" s="82">
        <v>22</v>
      </c>
      <c r="BE51" s="82">
        <v>34</v>
      </c>
      <c r="BF51" s="82">
        <v>23</v>
      </c>
      <c r="BG51" s="82">
        <v>11</v>
      </c>
      <c r="BH51" s="82">
        <v>0</v>
      </c>
      <c r="BI51" s="82">
        <v>0</v>
      </c>
      <c r="BJ51" s="82">
        <v>0</v>
      </c>
      <c r="BK51" s="82">
        <v>1</v>
      </c>
      <c r="BL51" s="82">
        <v>201284</v>
      </c>
      <c r="BN51" s="82">
        <v>89</v>
      </c>
      <c r="BP51" s="82">
        <v>7</v>
      </c>
      <c r="BQ51" s="82">
        <v>25</v>
      </c>
      <c r="BR51" s="82">
        <v>32</v>
      </c>
      <c r="BS51" s="82">
        <v>19</v>
      </c>
      <c r="BT51" s="82">
        <v>16</v>
      </c>
      <c r="BU51" s="82">
        <v>0</v>
      </c>
      <c r="BV51" s="82">
        <v>0</v>
      </c>
      <c r="BW51" s="82">
        <v>0</v>
      </c>
      <c r="BX51" s="82">
        <v>1</v>
      </c>
      <c r="BY51" s="82">
        <v>427309</v>
      </c>
      <c r="CA51" s="82">
        <v>92</v>
      </c>
      <c r="CC51" s="82">
        <v>3</v>
      </c>
      <c r="CD51" s="82">
        <v>33</v>
      </c>
      <c r="CE51" s="82">
        <v>30</v>
      </c>
      <c r="CF51" s="82">
        <v>13</v>
      </c>
      <c r="CG51" s="82">
        <v>21</v>
      </c>
      <c r="CH51" s="82">
        <v>0</v>
      </c>
      <c r="CI51" s="82">
        <v>0</v>
      </c>
      <c r="CJ51" s="82">
        <v>0</v>
      </c>
      <c r="CK51" s="82">
        <v>0</v>
      </c>
      <c r="CL51" s="82">
        <v>226025</v>
      </c>
      <c r="CN51" s="82">
        <v>97</v>
      </c>
      <c r="CP51" s="82">
        <v>3</v>
      </c>
      <c r="CQ51" s="82">
        <v>30</v>
      </c>
      <c r="CR51" s="82">
        <v>26</v>
      </c>
      <c r="CS51" s="82">
        <v>11</v>
      </c>
      <c r="CT51" s="82">
        <v>30</v>
      </c>
      <c r="CU51" s="82">
        <v>0</v>
      </c>
      <c r="CV51" s="82">
        <v>0</v>
      </c>
      <c r="CW51" s="82">
        <v>0</v>
      </c>
      <c r="CX51" s="82">
        <v>0</v>
      </c>
      <c r="CY51" s="82">
        <v>201286</v>
      </c>
      <c r="DA51" s="82">
        <v>97</v>
      </c>
      <c r="DC51" s="82">
        <v>3</v>
      </c>
      <c r="DD51" s="82">
        <v>31</v>
      </c>
      <c r="DE51" s="82">
        <v>28</v>
      </c>
      <c r="DF51" s="82">
        <v>12</v>
      </c>
      <c r="DG51" s="82">
        <v>25</v>
      </c>
      <c r="DH51" s="82">
        <v>0</v>
      </c>
      <c r="DI51" s="82">
        <v>0</v>
      </c>
      <c r="DJ51" s="82">
        <v>0</v>
      </c>
      <c r="DK51" s="82">
        <v>0</v>
      </c>
      <c r="DL51" s="82">
        <v>427311</v>
      </c>
      <c r="DN51" s="82">
        <v>97</v>
      </c>
      <c r="DP51" s="82">
        <v>73</v>
      </c>
      <c r="DQ51" s="82">
        <v>96</v>
      </c>
      <c r="DR51" s="82" t="s">
        <v>219</v>
      </c>
      <c r="DS51" s="82">
        <v>23</v>
      </c>
      <c r="DV51" s="82">
        <v>0</v>
      </c>
      <c r="DW51" s="82">
        <v>0</v>
      </c>
      <c r="DX51" s="82">
        <v>4</v>
      </c>
      <c r="DY51" s="82">
        <v>226027</v>
      </c>
      <c r="EA51" s="82">
        <v>96</v>
      </c>
      <c r="EC51" s="82">
        <v>67</v>
      </c>
      <c r="ED51" s="82">
        <v>96</v>
      </c>
      <c r="EE51" s="82" t="s">
        <v>219</v>
      </c>
      <c r="EF51" s="82">
        <v>29</v>
      </c>
      <c r="EI51" s="82">
        <v>0</v>
      </c>
      <c r="EJ51" s="82">
        <v>0</v>
      </c>
      <c r="EK51" s="82">
        <v>4</v>
      </c>
      <c r="EL51" s="82">
        <v>201288</v>
      </c>
      <c r="EN51" s="82">
        <v>96</v>
      </c>
      <c r="EP51" s="82">
        <v>70</v>
      </c>
      <c r="EQ51" s="82">
        <v>96</v>
      </c>
      <c r="ER51" s="82">
        <v>0</v>
      </c>
      <c r="ES51" s="82">
        <v>26</v>
      </c>
      <c r="EV51" s="82">
        <v>0</v>
      </c>
      <c r="EW51" s="82">
        <v>0</v>
      </c>
      <c r="EX51" s="82">
        <v>4</v>
      </c>
      <c r="EY51" s="82">
        <v>427315</v>
      </c>
      <c r="FA51" s="82">
        <v>96</v>
      </c>
    </row>
    <row r="52" spans="1:157">
      <c r="B52" s="82" t="s">
        <v>25</v>
      </c>
      <c r="C52" s="82">
        <v>22</v>
      </c>
      <c r="D52" s="82">
        <v>4</v>
      </c>
      <c r="E52" s="82">
        <v>6</v>
      </c>
      <c r="F52" s="82">
        <v>7</v>
      </c>
      <c r="G52" s="82">
        <v>2</v>
      </c>
      <c r="H52" s="82">
        <v>0</v>
      </c>
      <c r="I52" s="82">
        <v>0</v>
      </c>
      <c r="J52" s="82">
        <v>1</v>
      </c>
      <c r="K52" s="82">
        <v>56</v>
      </c>
      <c r="L52" s="82">
        <v>2825</v>
      </c>
      <c r="N52" s="82">
        <v>20</v>
      </c>
      <c r="P52" s="82">
        <v>24</v>
      </c>
      <c r="Q52" s="82">
        <v>5</v>
      </c>
      <c r="R52" s="82">
        <v>8</v>
      </c>
      <c r="S52" s="82">
        <v>8</v>
      </c>
      <c r="T52" s="82">
        <v>3</v>
      </c>
      <c r="U52" s="82" t="s">
        <v>219</v>
      </c>
      <c r="V52" s="82">
        <v>0</v>
      </c>
      <c r="W52" s="82">
        <v>1</v>
      </c>
      <c r="X52" s="82">
        <v>51</v>
      </c>
      <c r="Y52" s="82">
        <v>7212</v>
      </c>
      <c r="AA52" s="82">
        <v>24</v>
      </c>
      <c r="AC52" s="82">
        <v>23</v>
      </c>
      <c r="AD52" s="82">
        <v>4</v>
      </c>
      <c r="AE52" s="82">
        <v>8</v>
      </c>
      <c r="AF52" s="82">
        <v>8</v>
      </c>
      <c r="AG52" s="82">
        <v>3</v>
      </c>
      <c r="AH52" s="82" t="s">
        <v>219</v>
      </c>
      <c r="AI52" s="82">
        <v>0</v>
      </c>
      <c r="AJ52" s="82">
        <v>1</v>
      </c>
      <c r="AK52" s="82">
        <v>52</v>
      </c>
      <c r="AL52" s="82">
        <v>10037</v>
      </c>
      <c r="AN52" s="82">
        <v>23</v>
      </c>
      <c r="AP52" s="82">
        <v>21</v>
      </c>
      <c r="AQ52" s="82">
        <v>3</v>
      </c>
      <c r="AR52" s="82">
        <v>5</v>
      </c>
      <c r="AS52" s="82">
        <v>7</v>
      </c>
      <c r="AT52" s="82">
        <v>1</v>
      </c>
      <c r="AU52" s="82">
        <v>0</v>
      </c>
      <c r="AV52" s="82">
        <v>0</v>
      </c>
      <c r="AW52" s="82">
        <v>1</v>
      </c>
      <c r="AX52" s="82">
        <v>62</v>
      </c>
      <c r="AY52" s="82">
        <v>2825</v>
      </c>
      <c r="BA52" s="82">
        <v>16</v>
      </c>
      <c r="BC52" s="82">
        <v>24</v>
      </c>
      <c r="BD52" s="82">
        <v>2</v>
      </c>
      <c r="BE52" s="82">
        <v>6</v>
      </c>
      <c r="BF52" s="82">
        <v>10</v>
      </c>
      <c r="BG52" s="82">
        <v>1</v>
      </c>
      <c r="BH52" s="82">
        <v>0</v>
      </c>
      <c r="BI52" s="82">
        <v>0</v>
      </c>
      <c r="BJ52" s="82">
        <v>1</v>
      </c>
      <c r="BK52" s="82">
        <v>57</v>
      </c>
      <c r="BL52" s="82">
        <v>7211</v>
      </c>
      <c r="BN52" s="82">
        <v>18</v>
      </c>
      <c r="BP52" s="82">
        <v>23</v>
      </c>
      <c r="BQ52" s="82">
        <v>2</v>
      </c>
      <c r="BR52" s="82">
        <v>6</v>
      </c>
      <c r="BS52" s="82">
        <v>9</v>
      </c>
      <c r="BT52" s="82">
        <v>1</v>
      </c>
      <c r="BU52" s="82">
        <v>0</v>
      </c>
      <c r="BV52" s="82">
        <v>0</v>
      </c>
      <c r="BW52" s="82">
        <v>1</v>
      </c>
      <c r="BX52" s="82">
        <v>58</v>
      </c>
      <c r="BY52" s="82">
        <v>10036</v>
      </c>
      <c r="CA52" s="82">
        <v>17</v>
      </c>
      <c r="CC52" s="82">
        <v>23</v>
      </c>
      <c r="CD52" s="82">
        <v>3</v>
      </c>
      <c r="CE52" s="82">
        <v>6</v>
      </c>
      <c r="CF52" s="82">
        <v>9</v>
      </c>
      <c r="CG52" s="82">
        <v>1</v>
      </c>
      <c r="CH52" s="82">
        <v>0</v>
      </c>
      <c r="CI52" s="82" t="s">
        <v>219</v>
      </c>
      <c r="CJ52" s="82">
        <v>1</v>
      </c>
      <c r="CK52" s="82">
        <v>56</v>
      </c>
      <c r="CL52" s="82">
        <v>2826</v>
      </c>
      <c r="CN52" s="82">
        <v>19</v>
      </c>
      <c r="CP52" s="82">
        <v>24</v>
      </c>
      <c r="CQ52" s="82">
        <v>5</v>
      </c>
      <c r="CR52" s="82">
        <v>9</v>
      </c>
      <c r="CS52" s="82">
        <v>11</v>
      </c>
      <c r="CT52" s="82">
        <v>3</v>
      </c>
      <c r="CU52" s="82" t="s">
        <v>219</v>
      </c>
      <c r="CV52" s="82" t="s">
        <v>219</v>
      </c>
      <c r="CW52" s="82">
        <v>1</v>
      </c>
      <c r="CX52" s="82">
        <v>47</v>
      </c>
      <c r="CY52" s="82">
        <v>7216</v>
      </c>
      <c r="DA52" s="82">
        <v>28</v>
      </c>
      <c r="DC52" s="82">
        <v>24</v>
      </c>
      <c r="DD52" s="82">
        <v>4</v>
      </c>
      <c r="DE52" s="82">
        <v>8</v>
      </c>
      <c r="DF52" s="82">
        <v>11</v>
      </c>
      <c r="DG52" s="82">
        <v>2</v>
      </c>
      <c r="DH52" s="82" t="s">
        <v>219</v>
      </c>
      <c r="DI52" s="82">
        <v>0</v>
      </c>
      <c r="DJ52" s="82">
        <v>1</v>
      </c>
      <c r="DK52" s="82">
        <v>50</v>
      </c>
      <c r="DL52" s="82">
        <v>10042</v>
      </c>
      <c r="DN52" s="82">
        <v>26</v>
      </c>
      <c r="DP52" s="82">
        <v>18</v>
      </c>
      <c r="DQ52" s="82">
        <v>20</v>
      </c>
      <c r="DR52" s="82">
        <v>0</v>
      </c>
      <c r="DS52" s="82">
        <v>2</v>
      </c>
      <c r="DV52" s="82">
        <v>1</v>
      </c>
      <c r="DW52" s="82">
        <v>54</v>
      </c>
      <c r="DX52" s="82">
        <v>25</v>
      </c>
      <c r="DY52" s="82">
        <v>2826</v>
      </c>
      <c r="EA52" s="82">
        <v>20</v>
      </c>
      <c r="EC52" s="82">
        <v>24</v>
      </c>
      <c r="ED52" s="82">
        <v>26</v>
      </c>
      <c r="EE52" s="82">
        <v>0</v>
      </c>
      <c r="EF52" s="82">
        <v>2</v>
      </c>
      <c r="EI52" s="82">
        <v>1</v>
      </c>
      <c r="EJ52" s="82">
        <v>47</v>
      </c>
      <c r="EK52" s="82">
        <v>26</v>
      </c>
      <c r="EL52" s="82">
        <v>7216</v>
      </c>
      <c r="EN52" s="82">
        <v>26</v>
      </c>
      <c r="EP52" s="82">
        <v>22</v>
      </c>
      <c r="EQ52" s="82">
        <v>24</v>
      </c>
      <c r="ER52" s="82">
        <v>0</v>
      </c>
      <c r="ES52" s="82">
        <v>2</v>
      </c>
      <c r="EV52" s="82">
        <v>1</v>
      </c>
      <c r="EW52" s="82">
        <v>49</v>
      </c>
      <c r="EX52" s="82">
        <v>25</v>
      </c>
      <c r="EY52" s="82">
        <v>10042</v>
      </c>
      <c r="FA52" s="82">
        <v>24</v>
      </c>
    </row>
    <row r="53" spans="1:157">
      <c r="B53" s="82" t="s">
        <v>231</v>
      </c>
      <c r="C53" s="82">
        <v>4</v>
      </c>
      <c r="D53" s="82">
        <v>29</v>
      </c>
      <c r="E53" s="82">
        <v>23</v>
      </c>
      <c r="F53" s="82">
        <v>9</v>
      </c>
      <c r="G53" s="82">
        <v>35</v>
      </c>
      <c r="H53" s="82">
        <v>0</v>
      </c>
      <c r="I53" s="82">
        <v>0</v>
      </c>
      <c r="J53" s="82">
        <v>0</v>
      </c>
      <c r="K53" s="82">
        <v>0</v>
      </c>
      <c r="L53" s="82">
        <v>226024</v>
      </c>
      <c r="N53" s="82">
        <v>95</v>
      </c>
      <c r="P53" s="82">
        <v>6</v>
      </c>
      <c r="Q53" s="82">
        <v>28</v>
      </c>
      <c r="R53" s="82">
        <v>26</v>
      </c>
      <c r="S53" s="82">
        <v>11</v>
      </c>
      <c r="T53" s="82">
        <v>29</v>
      </c>
      <c r="U53" s="82">
        <v>0</v>
      </c>
      <c r="V53" s="82">
        <v>0</v>
      </c>
      <c r="W53" s="82">
        <v>0</v>
      </c>
      <c r="X53" s="82">
        <v>1</v>
      </c>
      <c r="Y53" s="82">
        <v>201284</v>
      </c>
      <c r="AA53" s="82">
        <v>93</v>
      </c>
      <c r="AC53" s="82">
        <v>5</v>
      </c>
      <c r="AD53" s="82">
        <v>28</v>
      </c>
      <c r="AE53" s="82">
        <v>24</v>
      </c>
      <c r="AF53" s="82">
        <v>10</v>
      </c>
      <c r="AG53" s="82">
        <v>32</v>
      </c>
      <c r="AH53" s="82">
        <v>0</v>
      </c>
      <c r="AI53" s="82">
        <v>0</v>
      </c>
      <c r="AJ53" s="82">
        <v>0</v>
      </c>
      <c r="AK53" s="82">
        <v>0</v>
      </c>
      <c r="AL53" s="82">
        <v>427308</v>
      </c>
      <c r="AN53" s="82">
        <v>94</v>
      </c>
      <c r="AP53" s="82">
        <v>5</v>
      </c>
      <c r="AQ53" s="82">
        <v>27</v>
      </c>
      <c r="AR53" s="82">
        <v>31</v>
      </c>
      <c r="AS53" s="82">
        <v>16</v>
      </c>
      <c r="AT53" s="82">
        <v>19</v>
      </c>
      <c r="AU53" s="82">
        <v>0</v>
      </c>
      <c r="AV53" s="82">
        <v>0</v>
      </c>
      <c r="AW53" s="82">
        <v>0</v>
      </c>
      <c r="AX53" s="82">
        <v>0</v>
      </c>
      <c r="AY53" s="82">
        <v>226025</v>
      </c>
      <c r="BA53" s="82">
        <v>94</v>
      </c>
      <c r="BC53" s="82">
        <v>10</v>
      </c>
      <c r="BD53" s="82">
        <v>22</v>
      </c>
      <c r="BE53" s="82">
        <v>34</v>
      </c>
      <c r="BF53" s="82">
        <v>23</v>
      </c>
      <c r="BG53" s="82">
        <v>11</v>
      </c>
      <c r="BH53" s="82">
        <v>0</v>
      </c>
      <c r="BI53" s="82">
        <v>0</v>
      </c>
      <c r="BJ53" s="82">
        <v>0</v>
      </c>
      <c r="BK53" s="82">
        <v>1</v>
      </c>
      <c r="BL53" s="82">
        <v>201284</v>
      </c>
      <c r="BN53" s="82">
        <v>89</v>
      </c>
      <c r="BP53" s="82">
        <v>7</v>
      </c>
      <c r="BQ53" s="82">
        <v>25</v>
      </c>
      <c r="BR53" s="82">
        <v>32</v>
      </c>
      <c r="BS53" s="82">
        <v>19</v>
      </c>
      <c r="BT53" s="82">
        <v>16</v>
      </c>
      <c r="BU53" s="82">
        <v>0</v>
      </c>
      <c r="BV53" s="82">
        <v>0</v>
      </c>
      <c r="BW53" s="82">
        <v>0</v>
      </c>
      <c r="BX53" s="82">
        <v>1</v>
      </c>
      <c r="BY53" s="82">
        <v>427309</v>
      </c>
      <c r="CA53" s="82">
        <v>92</v>
      </c>
      <c r="CC53" s="82">
        <v>3</v>
      </c>
      <c r="CD53" s="82">
        <v>33</v>
      </c>
      <c r="CE53" s="82">
        <v>30</v>
      </c>
      <c r="CF53" s="82">
        <v>13</v>
      </c>
      <c r="CG53" s="82">
        <v>21</v>
      </c>
      <c r="CH53" s="82">
        <v>0</v>
      </c>
      <c r="CI53" s="82">
        <v>0</v>
      </c>
      <c r="CJ53" s="82">
        <v>0</v>
      </c>
      <c r="CK53" s="82">
        <v>0</v>
      </c>
      <c r="CL53" s="82">
        <v>226025</v>
      </c>
      <c r="CN53" s="82">
        <v>97</v>
      </c>
      <c r="CP53" s="82">
        <v>3</v>
      </c>
      <c r="CQ53" s="82">
        <v>30</v>
      </c>
      <c r="CR53" s="82">
        <v>26</v>
      </c>
      <c r="CS53" s="82">
        <v>11</v>
      </c>
      <c r="CT53" s="82">
        <v>30</v>
      </c>
      <c r="CU53" s="82">
        <v>0</v>
      </c>
      <c r="CV53" s="82">
        <v>0</v>
      </c>
      <c r="CW53" s="82">
        <v>0</v>
      </c>
      <c r="CX53" s="82">
        <v>0</v>
      </c>
      <c r="CY53" s="82">
        <v>201286</v>
      </c>
      <c r="DA53" s="82">
        <v>97</v>
      </c>
      <c r="DC53" s="82">
        <v>3</v>
      </c>
      <c r="DD53" s="82">
        <v>31</v>
      </c>
      <c r="DE53" s="82">
        <v>28</v>
      </c>
      <c r="DF53" s="82">
        <v>12</v>
      </c>
      <c r="DG53" s="82">
        <v>25</v>
      </c>
      <c r="DH53" s="82">
        <v>0</v>
      </c>
      <c r="DI53" s="82">
        <v>0</v>
      </c>
      <c r="DJ53" s="82">
        <v>0</v>
      </c>
      <c r="DK53" s="82">
        <v>0</v>
      </c>
      <c r="DL53" s="82">
        <v>427311</v>
      </c>
      <c r="DN53" s="82">
        <v>97</v>
      </c>
      <c r="DP53" s="82">
        <v>73</v>
      </c>
      <c r="DQ53" s="82">
        <v>96</v>
      </c>
      <c r="DR53" s="82" t="s">
        <v>219</v>
      </c>
      <c r="DS53" s="82">
        <v>23</v>
      </c>
      <c r="DV53" s="82">
        <v>0</v>
      </c>
      <c r="DW53" s="82">
        <v>0</v>
      </c>
      <c r="DX53" s="82">
        <v>4</v>
      </c>
      <c r="DY53" s="82">
        <v>226027</v>
      </c>
      <c r="EA53" s="82">
        <v>96</v>
      </c>
      <c r="EC53" s="82">
        <v>67</v>
      </c>
      <c r="ED53" s="82">
        <v>96</v>
      </c>
      <c r="EE53" s="82" t="s">
        <v>219</v>
      </c>
      <c r="EF53" s="82">
        <v>29</v>
      </c>
      <c r="EI53" s="82">
        <v>0</v>
      </c>
      <c r="EJ53" s="82">
        <v>0</v>
      </c>
      <c r="EK53" s="82">
        <v>4</v>
      </c>
      <c r="EL53" s="82">
        <v>201288</v>
      </c>
      <c r="EN53" s="82">
        <v>96</v>
      </c>
      <c r="EP53" s="82">
        <v>70</v>
      </c>
      <c r="EQ53" s="82">
        <v>96</v>
      </c>
      <c r="ER53" s="82">
        <v>0</v>
      </c>
      <c r="ES53" s="82">
        <v>26</v>
      </c>
      <c r="EV53" s="82">
        <v>0</v>
      </c>
      <c r="EW53" s="82">
        <v>0</v>
      </c>
      <c r="EX53" s="82">
        <v>4</v>
      </c>
      <c r="EY53" s="82">
        <v>427315</v>
      </c>
      <c r="FA53" s="82">
        <v>96</v>
      </c>
    </row>
    <row r="54" spans="1:157">
      <c r="B54" s="82" t="s">
        <v>227</v>
      </c>
      <c r="C54" s="82">
        <v>20</v>
      </c>
      <c r="D54" s="82">
        <v>12</v>
      </c>
      <c r="E54" s="82">
        <v>17</v>
      </c>
      <c r="F54" s="82">
        <v>9</v>
      </c>
      <c r="G54" s="82">
        <v>10</v>
      </c>
      <c r="H54" s="82">
        <v>0</v>
      </c>
      <c r="I54" s="82">
        <v>3</v>
      </c>
      <c r="J54" s="82">
        <v>3</v>
      </c>
      <c r="K54" s="82">
        <v>26</v>
      </c>
      <c r="L54" s="82">
        <v>1207</v>
      </c>
      <c r="N54" s="82">
        <v>48</v>
      </c>
      <c r="P54" s="82">
        <v>20</v>
      </c>
      <c r="Q54" s="82">
        <v>11</v>
      </c>
      <c r="R54" s="82">
        <v>15</v>
      </c>
      <c r="S54" s="82">
        <v>10</v>
      </c>
      <c r="T54" s="82">
        <v>9</v>
      </c>
      <c r="U54" s="82" t="s">
        <v>219</v>
      </c>
      <c r="V54" s="82">
        <v>4</v>
      </c>
      <c r="W54" s="82">
        <v>3</v>
      </c>
      <c r="X54" s="82">
        <v>28</v>
      </c>
      <c r="Y54" s="82">
        <v>1285</v>
      </c>
      <c r="AA54" s="82">
        <v>45</v>
      </c>
      <c r="AC54" s="82">
        <v>20</v>
      </c>
      <c r="AD54" s="82">
        <v>11</v>
      </c>
      <c r="AE54" s="82">
        <v>16</v>
      </c>
      <c r="AF54" s="82">
        <v>10</v>
      </c>
      <c r="AG54" s="82">
        <v>10</v>
      </c>
      <c r="AH54" s="82" t="s">
        <v>219</v>
      </c>
      <c r="AI54" s="82">
        <v>3</v>
      </c>
      <c r="AJ54" s="82">
        <v>3</v>
      </c>
      <c r="AK54" s="82">
        <v>27</v>
      </c>
      <c r="AL54" s="82">
        <v>2492</v>
      </c>
      <c r="AN54" s="82">
        <v>47</v>
      </c>
      <c r="AP54" s="82">
        <v>21</v>
      </c>
      <c r="AQ54" s="82">
        <v>9</v>
      </c>
      <c r="AR54" s="82">
        <v>17</v>
      </c>
      <c r="AS54" s="82">
        <v>14</v>
      </c>
      <c r="AT54" s="82">
        <v>4</v>
      </c>
      <c r="AU54" s="82">
        <v>0</v>
      </c>
      <c r="AV54" s="82">
        <v>3</v>
      </c>
      <c r="AW54" s="82">
        <v>3</v>
      </c>
      <c r="AX54" s="82">
        <v>28</v>
      </c>
      <c r="AY54" s="82">
        <v>1207</v>
      </c>
      <c r="BA54" s="82">
        <v>45</v>
      </c>
      <c r="BC54" s="82">
        <v>23</v>
      </c>
      <c r="BD54" s="82">
        <v>6</v>
      </c>
      <c r="BE54" s="82">
        <v>14</v>
      </c>
      <c r="BF54" s="82">
        <v>16</v>
      </c>
      <c r="BG54" s="82">
        <v>3</v>
      </c>
      <c r="BH54" s="82" t="s">
        <v>219</v>
      </c>
      <c r="BI54" s="82">
        <v>4</v>
      </c>
      <c r="BJ54" s="82">
        <v>3</v>
      </c>
      <c r="BK54" s="82">
        <v>31</v>
      </c>
      <c r="BL54" s="82">
        <v>1285</v>
      </c>
      <c r="BN54" s="82">
        <v>39</v>
      </c>
      <c r="BP54" s="82">
        <v>22</v>
      </c>
      <c r="BQ54" s="82">
        <v>7</v>
      </c>
      <c r="BR54" s="82">
        <v>15</v>
      </c>
      <c r="BS54" s="82">
        <v>15</v>
      </c>
      <c r="BT54" s="82">
        <v>4</v>
      </c>
      <c r="BU54" s="82" t="s">
        <v>219</v>
      </c>
      <c r="BV54" s="82">
        <v>3</v>
      </c>
      <c r="BW54" s="82">
        <v>3</v>
      </c>
      <c r="BX54" s="82">
        <v>29</v>
      </c>
      <c r="BY54" s="82">
        <v>2492</v>
      </c>
      <c r="CA54" s="82">
        <v>42</v>
      </c>
      <c r="CC54" s="82">
        <v>21</v>
      </c>
      <c r="CD54" s="82">
        <v>12</v>
      </c>
      <c r="CE54" s="82">
        <v>19</v>
      </c>
      <c r="CF54" s="82">
        <v>19</v>
      </c>
      <c r="CG54" s="82">
        <v>6</v>
      </c>
      <c r="CH54" s="82">
        <v>0</v>
      </c>
      <c r="CI54" s="82">
        <v>3</v>
      </c>
      <c r="CJ54" s="82">
        <v>6</v>
      </c>
      <c r="CK54" s="82">
        <v>15</v>
      </c>
      <c r="CL54" s="82">
        <v>1206</v>
      </c>
      <c r="CN54" s="82">
        <v>55</v>
      </c>
      <c r="CP54" s="82">
        <v>20</v>
      </c>
      <c r="CQ54" s="82">
        <v>13</v>
      </c>
      <c r="CR54" s="82">
        <v>19</v>
      </c>
      <c r="CS54" s="82">
        <v>16</v>
      </c>
      <c r="CT54" s="82">
        <v>7</v>
      </c>
      <c r="CU54" s="82" t="s">
        <v>219</v>
      </c>
      <c r="CV54" s="82">
        <v>4</v>
      </c>
      <c r="CW54" s="82">
        <v>6</v>
      </c>
      <c r="CX54" s="82">
        <v>15</v>
      </c>
      <c r="CY54" s="82">
        <v>1285</v>
      </c>
      <c r="DA54" s="82">
        <v>55</v>
      </c>
      <c r="DC54" s="82">
        <v>20</v>
      </c>
      <c r="DD54" s="82">
        <v>12</v>
      </c>
      <c r="DE54" s="82">
        <v>19</v>
      </c>
      <c r="DF54" s="82">
        <v>18</v>
      </c>
      <c r="DG54" s="82">
        <v>6</v>
      </c>
      <c r="DH54" s="82" t="s">
        <v>219</v>
      </c>
      <c r="DI54" s="82">
        <v>3</v>
      </c>
      <c r="DJ54" s="82">
        <v>6</v>
      </c>
      <c r="DK54" s="82">
        <v>15</v>
      </c>
      <c r="DL54" s="82">
        <v>2491</v>
      </c>
      <c r="DN54" s="82">
        <v>55</v>
      </c>
      <c r="DP54" s="82">
        <v>45</v>
      </c>
      <c r="DQ54" s="82">
        <v>49</v>
      </c>
      <c r="DR54" s="82">
        <v>0</v>
      </c>
      <c r="DS54" s="82">
        <v>5</v>
      </c>
      <c r="DV54" s="82">
        <v>12</v>
      </c>
      <c r="DW54" s="82">
        <v>15</v>
      </c>
      <c r="DX54" s="82">
        <v>23</v>
      </c>
      <c r="DY54" s="82">
        <v>1207</v>
      </c>
      <c r="EA54" s="82">
        <v>49</v>
      </c>
      <c r="EC54" s="82">
        <v>44</v>
      </c>
      <c r="ED54" s="82">
        <v>50</v>
      </c>
      <c r="EE54" s="82" t="s">
        <v>219</v>
      </c>
      <c r="EF54" s="82">
        <v>6</v>
      </c>
      <c r="EI54" s="82">
        <v>12</v>
      </c>
      <c r="EJ54" s="82">
        <v>16</v>
      </c>
      <c r="EK54" s="82">
        <v>21</v>
      </c>
      <c r="EL54" s="82">
        <v>1283</v>
      </c>
      <c r="EN54" s="82">
        <v>50</v>
      </c>
      <c r="EP54" s="82">
        <v>45</v>
      </c>
      <c r="EQ54" s="82">
        <v>50</v>
      </c>
      <c r="ER54" s="82" t="s">
        <v>219</v>
      </c>
      <c r="ES54" s="82">
        <v>5</v>
      </c>
      <c r="EV54" s="82">
        <v>12</v>
      </c>
      <c r="EW54" s="82">
        <v>16</v>
      </c>
      <c r="EX54" s="82">
        <v>22</v>
      </c>
      <c r="EY54" s="82">
        <v>2490</v>
      </c>
      <c r="FA54" s="82">
        <v>50</v>
      </c>
    </row>
    <row r="55" spans="1:157">
      <c r="B55" s="82" t="s">
        <v>21</v>
      </c>
      <c r="C55" s="82">
        <v>37</v>
      </c>
      <c r="D55" s="82">
        <v>8</v>
      </c>
      <c r="E55" s="82">
        <v>19</v>
      </c>
      <c r="F55" s="82">
        <v>22</v>
      </c>
      <c r="G55" s="82">
        <v>4</v>
      </c>
      <c r="H55" s="82" t="s">
        <v>219</v>
      </c>
      <c r="I55" s="82">
        <v>0</v>
      </c>
      <c r="J55" s="82">
        <v>0</v>
      </c>
      <c r="K55" s="82">
        <v>9</v>
      </c>
      <c r="L55" s="82">
        <v>41762</v>
      </c>
      <c r="N55" s="82">
        <v>53</v>
      </c>
      <c r="P55" s="82">
        <v>38</v>
      </c>
      <c r="Q55" s="82">
        <v>8</v>
      </c>
      <c r="R55" s="82">
        <v>18</v>
      </c>
      <c r="S55" s="82">
        <v>20</v>
      </c>
      <c r="T55" s="82">
        <v>4</v>
      </c>
      <c r="U55" s="82" t="s">
        <v>219</v>
      </c>
      <c r="V55" s="82">
        <v>0</v>
      </c>
      <c r="W55" s="82">
        <v>0</v>
      </c>
      <c r="X55" s="82">
        <v>11</v>
      </c>
      <c r="Y55" s="82">
        <v>80763</v>
      </c>
      <c r="AA55" s="82">
        <v>51</v>
      </c>
      <c r="AC55" s="82">
        <v>38</v>
      </c>
      <c r="AD55" s="82">
        <v>8</v>
      </c>
      <c r="AE55" s="82">
        <v>19</v>
      </c>
      <c r="AF55" s="82">
        <v>21</v>
      </c>
      <c r="AG55" s="82">
        <v>4</v>
      </c>
      <c r="AH55" s="82">
        <v>0</v>
      </c>
      <c r="AI55" s="82">
        <v>0</v>
      </c>
      <c r="AJ55" s="82">
        <v>0</v>
      </c>
      <c r="AK55" s="82">
        <v>10</v>
      </c>
      <c r="AL55" s="82">
        <v>122525</v>
      </c>
      <c r="AN55" s="82">
        <v>52</v>
      </c>
      <c r="AP55" s="82">
        <v>40</v>
      </c>
      <c r="AQ55" s="82">
        <v>4</v>
      </c>
      <c r="AR55" s="82">
        <v>14</v>
      </c>
      <c r="AS55" s="82">
        <v>28</v>
      </c>
      <c r="AT55" s="82">
        <v>2</v>
      </c>
      <c r="AU55" s="82" t="s">
        <v>219</v>
      </c>
      <c r="AV55" s="82">
        <v>0</v>
      </c>
      <c r="AW55" s="82">
        <v>0</v>
      </c>
      <c r="AX55" s="82">
        <v>12</v>
      </c>
      <c r="AY55" s="82">
        <v>41760</v>
      </c>
      <c r="BA55" s="82">
        <v>48</v>
      </c>
      <c r="BC55" s="82">
        <v>43</v>
      </c>
      <c r="BD55" s="82">
        <v>3</v>
      </c>
      <c r="BE55" s="82">
        <v>12</v>
      </c>
      <c r="BF55" s="82">
        <v>25</v>
      </c>
      <c r="BG55" s="82">
        <v>1</v>
      </c>
      <c r="BH55" s="82" t="s">
        <v>219</v>
      </c>
      <c r="BI55" s="82">
        <v>0</v>
      </c>
      <c r="BJ55" s="82">
        <v>0</v>
      </c>
      <c r="BK55" s="82">
        <v>16</v>
      </c>
      <c r="BL55" s="82">
        <v>80766</v>
      </c>
      <c r="BN55" s="82">
        <v>41</v>
      </c>
      <c r="BP55" s="82">
        <v>42</v>
      </c>
      <c r="BQ55" s="82">
        <v>3</v>
      </c>
      <c r="BR55" s="82">
        <v>13</v>
      </c>
      <c r="BS55" s="82">
        <v>26</v>
      </c>
      <c r="BT55" s="82">
        <v>1</v>
      </c>
      <c r="BU55" s="82">
        <v>0</v>
      </c>
      <c r="BV55" s="82">
        <v>0</v>
      </c>
      <c r="BW55" s="82">
        <v>0</v>
      </c>
      <c r="BX55" s="82">
        <v>14</v>
      </c>
      <c r="BY55" s="82">
        <v>122526</v>
      </c>
      <c r="CA55" s="82">
        <v>43</v>
      </c>
      <c r="CC55" s="82">
        <v>32</v>
      </c>
      <c r="CD55" s="82">
        <v>7</v>
      </c>
      <c r="CE55" s="82">
        <v>20</v>
      </c>
      <c r="CF55" s="82">
        <v>31</v>
      </c>
      <c r="CG55" s="82">
        <v>2</v>
      </c>
      <c r="CH55" s="82" t="s">
        <v>219</v>
      </c>
      <c r="CI55" s="82">
        <v>0</v>
      </c>
      <c r="CJ55" s="82">
        <v>0</v>
      </c>
      <c r="CK55" s="82">
        <v>8</v>
      </c>
      <c r="CL55" s="82">
        <v>41764</v>
      </c>
      <c r="CN55" s="82">
        <v>60</v>
      </c>
      <c r="CP55" s="82">
        <v>26</v>
      </c>
      <c r="CQ55" s="82">
        <v>10</v>
      </c>
      <c r="CR55" s="82">
        <v>23</v>
      </c>
      <c r="CS55" s="82">
        <v>28</v>
      </c>
      <c r="CT55" s="82">
        <v>5</v>
      </c>
      <c r="CU55" s="82" t="s">
        <v>219</v>
      </c>
      <c r="CV55" s="82">
        <v>0</v>
      </c>
      <c r="CW55" s="82">
        <v>0</v>
      </c>
      <c r="CX55" s="82">
        <v>8</v>
      </c>
      <c r="CY55" s="82">
        <v>80771</v>
      </c>
      <c r="DA55" s="82">
        <v>66</v>
      </c>
      <c r="DC55" s="82">
        <v>28</v>
      </c>
      <c r="DD55" s="82">
        <v>9</v>
      </c>
      <c r="DE55" s="82">
        <v>22</v>
      </c>
      <c r="DF55" s="82">
        <v>29</v>
      </c>
      <c r="DG55" s="82">
        <v>4</v>
      </c>
      <c r="DH55" s="82">
        <v>0</v>
      </c>
      <c r="DI55" s="82">
        <v>0</v>
      </c>
      <c r="DJ55" s="82">
        <v>0</v>
      </c>
      <c r="DK55" s="82">
        <v>8</v>
      </c>
      <c r="DL55" s="82">
        <v>122535</v>
      </c>
      <c r="DN55" s="82">
        <v>64</v>
      </c>
      <c r="DP55" s="82">
        <v>58</v>
      </c>
      <c r="DQ55" s="82">
        <v>61</v>
      </c>
      <c r="DR55" s="82">
        <v>0</v>
      </c>
      <c r="DS55" s="82">
        <v>3</v>
      </c>
      <c r="DV55" s="82">
        <v>0</v>
      </c>
      <c r="DW55" s="82">
        <v>6</v>
      </c>
      <c r="DX55" s="82">
        <v>33</v>
      </c>
      <c r="DY55" s="82">
        <v>41762</v>
      </c>
      <c r="EA55" s="82">
        <v>61</v>
      </c>
      <c r="EC55" s="82">
        <v>61</v>
      </c>
      <c r="ED55" s="82">
        <v>66</v>
      </c>
      <c r="EE55" s="82" t="s">
        <v>219</v>
      </c>
      <c r="EF55" s="82">
        <v>5</v>
      </c>
      <c r="EI55" s="82">
        <v>0</v>
      </c>
      <c r="EJ55" s="82">
        <v>7</v>
      </c>
      <c r="EK55" s="82">
        <v>28</v>
      </c>
      <c r="EL55" s="82">
        <v>80771</v>
      </c>
      <c r="EN55" s="82">
        <v>66</v>
      </c>
      <c r="EP55" s="82">
        <v>60</v>
      </c>
      <c r="EQ55" s="82">
        <v>64</v>
      </c>
      <c r="ER55" s="82" t="s">
        <v>219</v>
      </c>
      <c r="ES55" s="82">
        <v>4</v>
      </c>
      <c r="EV55" s="82">
        <v>0</v>
      </c>
      <c r="EW55" s="82">
        <v>6</v>
      </c>
      <c r="EX55" s="82">
        <v>29</v>
      </c>
      <c r="EY55" s="82">
        <v>122533</v>
      </c>
      <c r="FA55" s="82">
        <v>64</v>
      </c>
    </row>
    <row r="56" spans="1:157">
      <c r="A56" s="82" t="s">
        <v>228</v>
      </c>
      <c r="B56" s="82" t="s">
        <v>108</v>
      </c>
      <c r="C56" s="82">
        <v>8</v>
      </c>
      <c r="D56" s="82">
        <v>27</v>
      </c>
      <c r="E56" s="82">
        <v>23</v>
      </c>
      <c r="F56" s="82">
        <v>11</v>
      </c>
      <c r="G56" s="82">
        <v>31</v>
      </c>
      <c r="H56" s="82">
        <v>0</v>
      </c>
      <c r="I56" s="82">
        <v>0</v>
      </c>
      <c r="J56" s="82">
        <v>0</v>
      </c>
      <c r="K56" s="82">
        <v>1</v>
      </c>
      <c r="L56" s="82">
        <v>255062</v>
      </c>
      <c r="N56" s="82">
        <v>91</v>
      </c>
      <c r="P56" s="82">
        <v>12</v>
      </c>
      <c r="Q56" s="82">
        <v>24</v>
      </c>
      <c r="R56" s="82">
        <v>25</v>
      </c>
      <c r="S56" s="82">
        <v>13</v>
      </c>
      <c r="T56" s="82">
        <v>24</v>
      </c>
      <c r="U56" s="82">
        <v>0</v>
      </c>
      <c r="V56" s="82">
        <v>0</v>
      </c>
      <c r="W56" s="82">
        <v>0</v>
      </c>
      <c r="X56" s="82">
        <v>1</v>
      </c>
      <c r="Y56" s="82">
        <v>249661</v>
      </c>
      <c r="AA56" s="82">
        <v>86</v>
      </c>
      <c r="AC56" s="82">
        <v>10</v>
      </c>
      <c r="AD56" s="82">
        <v>25</v>
      </c>
      <c r="AE56" s="82">
        <v>24</v>
      </c>
      <c r="AF56" s="82">
        <v>12</v>
      </c>
      <c r="AG56" s="82">
        <v>28</v>
      </c>
      <c r="AH56" s="82">
        <v>0</v>
      </c>
      <c r="AI56" s="82">
        <v>0</v>
      </c>
      <c r="AJ56" s="82">
        <v>0</v>
      </c>
      <c r="AK56" s="82">
        <v>1</v>
      </c>
      <c r="AL56" s="82">
        <v>504723</v>
      </c>
      <c r="AN56" s="82">
        <v>89</v>
      </c>
      <c r="AP56" s="82">
        <v>9</v>
      </c>
      <c r="AQ56" s="82">
        <v>25</v>
      </c>
      <c r="AR56" s="82">
        <v>30</v>
      </c>
      <c r="AS56" s="82">
        <v>18</v>
      </c>
      <c r="AT56" s="82">
        <v>17</v>
      </c>
      <c r="AU56" s="82">
        <v>0</v>
      </c>
      <c r="AV56" s="82">
        <v>0</v>
      </c>
      <c r="AW56" s="82">
        <v>0</v>
      </c>
      <c r="AX56" s="82">
        <v>1</v>
      </c>
      <c r="AY56" s="82">
        <v>255061</v>
      </c>
      <c r="BA56" s="82">
        <v>89</v>
      </c>
      <c r="BC56" s="82">
        <v>17</v>
      </c>
      <c r="BD56" s="82">
        <v>18</v>
      </c>
      <c r="BE56" s="82">
        <v>30</v>
      </c>
      <c r="BF56" s="82">
        <v>24</v>
      </c>
      <c r="BG56" s="82">
        <v>9</v>
      </c>
      <c r="BH56" s="82">
        <v>0</v>
      </c>
      <c r="BI56" s="82">
        <v>0</v>
      </c>
      <c r="BJ56" s="82">
        <v>0</v>
      </c>
      <c r="BK56" s="82">
        <v>2</v>
      </c>
      <c r="BL56" s="82">
        <v>249663</v>
      </c>
      <c r="BN56" s="82">
        <v>81</v>
      </c>
      <c r="BP56" s="82">
        <v>13</v>
      </c>
      <c r="BQ56" s="82">
        <v>21</v>
      </c>
      <c r="BR56" s="82">
        <v>30</v>
      </c>
      <c r="BS56" s="82">
        <v>21</v>
      </c>
      <c r="BT56" s="82">
        <v>13</v>
      </c>
      <c r="BU56" s="82">
        <v>0</v>
      </c>
      <c r="BV56" s="82">
        <v>0</v>
      </c>
      <c r="BW56" s="82">
        <v>0</v>
      </c>
      <c r="BX56" s="82">
        <v>2</v>
      </c>
      <c r="BY56" s="82">
        <v>504724</v>
      </c>
      <c r="CA56" s="82">
        <v>85</v>
      </c>
      <c r="CC56" s="82">
        <v>6</v>
      </c>
      <c r="CD56" s="82">
        <v>30</v>
      </c>
      <c r="CE56" s="82">
        <v>29</v>
      </c>
      <c r="CF56" s="82">
        <v>16</v>
      </c>
      <c r="CG56" s="82">
        <v>19</v>
      </c>
      <c r="CH56" s="82">
        <v>0</v>
      </c>
      <c r="CI56" s="82">
        <v>0</v>
      </c>
      <c r="CJ56" s="82">
        <v>0</v>
      </c>
      <c r="CK56" s="82">
        <v>0</v>
      </c>
      <c r="CL56" s="82">
        <v>255063</v>
      </c>
      <c r="CN56" s="82">
        <v>93</v>
      </c>
      <c r="CP56" s="82">
        <v>7</v>
      </c>
      <c r="CQ56" s="82">
        <v>26</v>
      </c>
      <c r="CR56" s="82">
        <v>26</v>
      </c>
      <c r="CS56" s="82">
        <v>15</v>
      </c>
      <c r="CT56" s="82">
        <v>25</v>
      </c>
      <c r="CU56" s="82">
        <v>0</v>
      </c>
      <c r="CV56" s="82">
        <v>0</v>
      </c>
      <c r="CW56" s="82">
        <v>0</v>
      </c>
      <c r="CX56" s="82">
        <v>1</v>
      </c>
      <c r="CY56" s="82">
        <v>249666</v>
      </c>
      <c r="DA56" s="82">
        <v>93</v>
      </c>
      <c r="DC56" s="82">
        <v>6</v>
      </c>
      <c r="DD56" s="82">
        <v>28</v>
      </c>
      <c r="DE56" s="82">
        <v>27</v>
      </c>
      <c r="DF56" s="82">
        <v>15</v>
      </c>
      <c r="DG56" s="82">
        <v>22</v>
      </c>
      <c r="DH56" s="82">
        <v>0</v>
      </c>
      <c r="DI56" s="82">
        <v>0</v>
      </c>
      <c r="DJ56" s="82">
        <v>0</v>
      </c>
      <c r="DK56" s="82">
        <v>0</v>
      </c>
      <c r="DL56" s="82">
        <v>504729</v>
      </c>
      <c r="DN56" s="82">
        <v>93</v>
      </c>
      <c r="DP56" s="82">
        <v>72</v>
      </c>
      <c r="DQ56" s="82">
        <v>93</v>
      </c>
      <c r="DR56" s="82" t="s">
        <v>219</v>
      </c>
      <c r="DS56" s="82">
        <v>21</v>
      </c>
      <c r="DV56" s="82">
        <v>0</v>
      </c>
      <c r="DW56" s="82">
        <v>0</v>
      </c>
      <c r="DX56" s="82">
        <v>7</v>
      </c>
      <c r="DY56" s="82">
        <v>255066</v>
      </c>
      <c r="EA56" s="82">
        <v>93</v>
      </c>
      <c r="EC56" s="82">
        <v>68</v>
      </c>
      <c r="ED56" s="82">
        <v>92</v>
      </c>
      <c r="EE56" s="82" t="s">
        <v>219</v>
      </c>
      <c r="EF56" s="82">
        <v>24</v>
      </c>
      <c r="EI56" s="82">
        <v>0</v>
      </c>
      <c r="EJ56" s="82">
        <v>0</v>
      </c>
      <c r="EK56" s="82">
        <v>8</v>
      </c>
      <c r="EL56" s="82">
        <v>249665</v>
      </c>
      <c r="EN56" s="82">
        <v>92</v>
      </c>
      <c r="EP56" s="82">
        <v>70</v>
      </c>
      <c r="EQ56" s="82">
        <v>92</v>
      </c>
      <c r="ER56" s="82">
        <v>0</v>
      </c>
      <c r="ES56" s="82">
        <v>23</v>
      </c>
      <c r="EV56" s="82">
        <v>0</v>
      </c>
      <c r="EW56" s="82">
        <v>0</v>
      </c>
      <c r="EX56" s="82">
        <v>7</v>
      </c>
      <c r="EY56" s="82">
        <v>504731</v>
      </c>
      <c r="FA56" s="82">
        <v>92</v>
      </c>
    </row>
    <row r="57" spans="1:157">
      <c r="B57" s="82" t="s">
        <v>56</v>
      </c>
      <c r="C57" s="82">
        <v>49</v>
      </c>
      <c r="D57" s="82">
        <v>4</v>
      </c>
      <c r="E57" s="82">
        <v>12</v>
      </c>
      <c r="F57" s="82">
        <v>19</v>
      </c>
      <c r="G57" s="82">
        <v>2</v>
      </c>
      <c r="H57" s="82">
        <v>0</v>
      </c>
      <c r="I57" s="82">
        <v>0</v>
      </c>
      <c r="J57" s="82" t="s">
        <v>219</v>
      </c>
      <c r="K57" s="82">
        <v>14</v>
      </c>
      <c r="L57" s="82">
        <v>998</v>
      </c>
      <c r="N57" s="82">
        <v>36</v>
      </c>
      <c r="P57" s="82">
        <v>50</v>
      </c>
      <c r="Q57" s="82">
        <v>5</v>
      </c>
      <c r="R57" s="82">
        <v>12</v>
      </c>
      <c r="S57" s="82">
        <v>16</v>
      </c>
      <c r="T57" s="82">
        <v>2</v>
      </c>
      <c r="U57" s="82">
        <v>0</v>
      </c>
      <c r="V57" s="82" t="s">
        <v>219</v>
      </c>
      <c r="W57" s="82" t="s">
        <v>219</v>
      </c>
      <c r="X57" s="82">
        <v>15</v>
      </c>
      <c r="Y57" s="82">
        <v>2015</v>
      </c>
      <c r="AA57" s="82">
        <v>35</v>
      </c>
      <c r="AC57" s="82">
        <v>50</v>
      </c>
      <c r="AD57" s="82">
        <v>5</v>
      </c>
      <c r="AE57" s="82">
        <v>12</v>
      </c>
      <c r="AF57" s="82">
        <v>17</v>
      </c>
      <c r="AG57" s="82">
        <v>2</v>
      </c>
      <c r="AH57" s="82">
        <v>0</v>
      </c>
      <c r="AI57" s="82" t="s">
        <v>219</v>
      </c>
      <c r="AJ57" s="82">
        <v>0</v>
      </c>
      <c r="AK57" s="82">
        <v>15</v>
      </c>
      <c r="AL57" s="82">
        <v>3013</v>
      </c>
      <c r="AN57" s="82">
        <v>35</v>
      </c>
      <c r="AP57" s="82">
        <v>49</v>
      </c>
      <c r="AQ57" s="82">
        <v>2</v>
      </c>
      <c r="AR57" s="82">
        <v>7</v>
      </c>
      <c r="AS57" s="82">
        <v>21</v>
      </c>
      <c r="AT57" s="82">
        <v>0</v>
      </c>
      <c r="AU57" s="82">
        <v>0</v>
      </c>
      <c r="AV57" s="82" t="s">
        <v>219</v>
      </c>
      <c r="AW57" s="82" t="s">
        <v>219</v>
      </c>
      <c r="AX57" s="82">
        <v>20</v>
      </c>
      <c r="AY57" s="82">
        <v>998</v>
      </c>
      <c r="BA57" s="82">
        <v>31</v>
      </c>
      <c r="BC57" s="82">
        <v>51</v>
      </c>
      <c r="BD57" s="82">
        <v>1</v>
      </c>
      <c r="BE57" s="82">
        <v>7</v>
      </c>
      <c r="BF57" s="82">
        <v>18</v>
      </c>
      <c r="BG57" s="82">
        <v>0</v>
      </c>
      <c r="BH57" s="82">
        <v>0</v>
      </c>
      <c r="BI57" s="82" t="s">
        <v>219</v>
      </c>
      <c r="BJ57" s="82" t="s">
        <v>219</v>
      </c>
      <c r="BK57" s="82">
        <v>23</v>
      </c>
      <c r="BL57" s="82">
        <v>2015</v>
      </c>
      <c r="BN57" s="82">
        <v>26</v>
      </c>
      <c r="BP57" s="82">
        <v>50</v>
      </c>
      <c r="BQ57" s="82">
        <v>2</v>
      </c>
      <c r="BR57" s="82">
        <v>7</v>
      </c>
      <c r="BS57" s="82">
        <v>19</v>
      </c>
      <c r="BT57" s="82">
        <v>0</v>
      </c>
      <c r="BU57" s="82">
        <v>0</v>
      </c>
      <c r="BV57" s="82">
        <v>0</v>
      </c>
      <c r="BW57" s="82">
        <v>0</v>
      </c>
      <c r="BX57" s="82">
        <v>22</v>
      </c>
      <c r="BY57" s="82">
        <v>3013</v>
      </c>
      <c r="CA57" s="82">
        <v>28</v>
      </c>
      <c r="CC57" s="82">
        <v>43</v>
      </c>
      <c r="CD57" s="82">
        <v>4</v>
      </c>
      <c r="CE57" s="82">
        <v>14</v>
      </c>
      <c r="CF57" s="82">
        <v>26</v>
      </c>
      <c r="CG57" s="82">
        <v>1</v>
      </c>
      <c r="CH57" s="82">
        <v>0</v>
      </c>
      <c r="CI57" s="82" t="s">
        <v>219</v>
      </c>
      <c r="CJ57" s="82" t="s">
        <v>219</v>
      </c>
      <c r="CK57" s="82">
        <v>12</v>
      </c>
      <c r="CL57" s="82">
        <v>998</v>
      </c>
      <c r="CN57" s="82">
        <v>45</v>
      </c>
      <c r="CP57" s="82">
        <v>36</v>
      </c>
      <c r="CQ57" s="82">
        <v>7</v>
      </c>
      <c r="CR57" s="82">
        <v>17</v>
      </c>
      <c r="CS57" s="82">
        <v>27</v>
      </c>
      <c r="CT57" s="82">
        <v>3</v>
      </c>
      <c r="CU57" s="82">
        <v>0</v>
      </c>
      <c r="CV57" s="82" t="s">
        <v>219</v>
      </c>
      <c r="CW57" s="82" t="s">
        <v>219</v>
      </c>
      <c r="CX57" s="82">
        <v>10</v>
      </c>
      <c r="CY57" s="82">
        <v>2015</v>
      </c>
      <c r="DA57" s="82">
        <v>53</v>
      </c>
      <c r="DC57" s="82">
        <v>38</v>
      </c>
      <c r="DD57" s="82">
        <v>6</v>
      </c>
      <c r="DE57" s="82">
        <v>16</v>
      </c>
      <c r="DF57" s="82">
        <v>27</v>
      </c>
      <c r="DG57" s="82">
        <v>2</v>
      </c>
      <c r="DH57" s="82">
        <v>0</v>
      </c>
      <c r="DI57" s="82" t="s">
        <v>219</v>
      </c>
      <c r="DJ57" s="82">
        <v>0</v>
      </c>
      <c r="DK57" s="82">
        <v>11</v>
      </c>
      <c r="DL57" s="82">
        <v>3013</v>
      </c>
      <c r="DN57" s="82">
        <v>51</v>
      </c>
      <c r="DP57" s="82">
        <v>49</v>
      </c>
      <c r="DQ57" s="82">
        <v>50</v>
      </c>
      <c r="DR57" s="82">
        <v>0</v>
      </c>
      <c r="DS57" s="82">
        <v>1</v>
      </c>
      <c r="DV57" s="82">
        <v>0</v>
      </c>
      <c r="DW57" s="82">
        <v>8</v>
      </c>
      <c r="DX57" s="82">
        <v>41</v>
      </c>
      <c r="DY57" s="82">
        <v>998</v>
      </c>
      <c r="EA57" s="82">
        <v>50</v>
      </c>
      <c r="EC57" s="82">
        <v>55</v>
      </c>
      <c r="ED57" s="82">
        <v>58</v>
      </c>
      <c r="EE57" s="82">
        <v>0</v>
      </c>
      <c r="EF57" s="82">
        <v>4</v>
      </c>
      <c r="EI57" s="82">
        <v>0</v>
      </c>
      <c r="EJ57" s="82">
        <v>7</v>
      </c>
      <c r="EK57" s="82">
        <v>35</v>
      </c>
      <c r="EL57" s="82">
        <v>2015</v>
      </c>
      <c r="EN57" s="82">
        <v>58</v>
      </c>
      <c r="EP57" s="82">
        <v>53</v>
      </c>
      <c r="EQ57" s="82">
        <v>56</v>
      </c>
      <c r="ER57" s="82">
        <v>0</v>
      </c>
      <c r="ES57" s="82">
        <v>3</v>
      </c>
      <c r="EV57" s="82">
        <v>0</v>
      </c>
      <c r="EW57" s="82">
        <v>7</v>
      </c>
      <c r="EX57" s="82">
        <v>37</v>
      </c>
      <c r="EY57" s="82">
        <v>3013</v>
      </c>
      <c r="FA57" s="82">
        <v>56</v>
      </c>
    </row>
    <row r="58" spans="1:157">
      <c r="B58" s="82" t="s">
        <v>57</v>
      </c>
      <c r="C58" s="82">
        <v>53</v>
      </c>
      <c r="D58" s="82">
        <v>2</v>
      </c>
      <c r="E58" s="82">
        <v>9</v>
      </c>
      <c r="F58" s="82">
        <v>15</v>
      </c>
      <c r="G58" s="82">
        <v>1</v>
      </c>
      <c r="H58" s="82">
        <v>0</v>
      </c>
      <c r="I58" s="82">
        <v>0</v>
      </c>
      <c r="J58" s="82">
        <v>0</v>
      </c>
      <c r="K58" s="82">
        <v>20</v>
      </c>
      <c r="L58" s="82">
        <v>3388</v>
      </c>
      <c r="N58" s="82">
        <v>27</v>
      </c>
      <c r="P58" s="82">
        <v>51</v>
      </c>
      <c r="Q58" s="82">
        <v>2</v>
      </c>
      <c r="R58" s="82">
        <v>9</v>
      </c>
      <c r="S58" s="82">
        <v>14</v>
      </c>
      <c r="T58" s="82">
        <v>1</v>
      </c>
      <c r="U58" s="82">
        <v>0</v>
      </c>
      <c r="V58" s="82">
        <v>0</v>
      </c>
      <c r="W58" s="82">
        <v>0</v>
      </c>
      <c r="X58" s="82">
        <v>22</v>
      </c>
      <c r="Y58" s="82">
        <v>6637</v>
      </c>
      <c r="AA58" s="82">
        <v>26</v>
      </c>
      <c r="AC58" s="82">
        <v>52</v>
      </c>
      <c r="AD58" s="82">
        <v>2</v>
      </c>
      <c r="AE58" s="82">
        <v>9</v>
      </c>
      <c r="AF58" s="82">
        <v>15</v>
      </c>
      <c r="AG58" s="82">
        <v>1</v>
      </c>
      <c r="AH58" s="82">
        <v>0</v>
      </c>
      <c r="AI58" s="82">
        <v>0</v>
      </c>
      <c r="AJ58" s="82">
        <v>0</v>
      </c>
      <c r="AK58" s="82">
        <v>22</v>
      </c>
      <c r="AL58" s="82">
        <v>10025</v>
      </c>
      <c r="AN58" s="82">
        <v>27</v>
      </c>
      <c r="AP58" s="82">
        <v>49</v>
      </c>
      <c r="AQ58" s="82">
        <v>1</v>
      </c>
      <c r="AR58" s="82">
        <v>5</v>
      </c>
      <c r="AS58" s="82">
        <v>17</v>
      </c>
      <c r="AT58" s="82">
        <v>0</v>
      </c>
      <c r="AU58" s="82">
        <v>0</v>
      </c>
      <c r="AV58" s="82" t="s">
        <v>219</v>
      </c>
      <c r="AW58" s="82">
        <v>0</v>
      </c>
      <c r="AX58" s="82">
        <v>28</v>
      </c>
      <c r="AY58" s="82">
        <v>3388</v>
      </c>
      <c r="BA58" s="82">
        <v>23</v>
      </c>
      <c r="BC58" s="82">
        <v>50</v>
      </c>
      <c r="BD58" s="82">
        <v>1</v>
      </c>
      <c r="BE58" s="82">
        <v>4</v>
      </c>
      <c r="BF58" s="82">
        <v>14</v>
      </c>
      <c r="BG58" s="82">
        <v>0</v>
      </c>
      <c r="BH58" s="82">
        <v>0</v>
      </c>
      <c r="BI58" s="82" t="s">
        <v>219</v>
      </c>
      <c r="BJ58" s="82">
        <v>0</v>
      </c>
      <c r="BK58" s="82">
        <v>31</v>
      </c>
      <c r="BL58" s="82">
        <v>6638</v>
      </c>
      <c r="BN58" s="82">
        <v>19</v>
      </c>
      <c r="BP58" s="82">
        <v>50</v>
      </c>
      <c r="BQ58" s="82">
        <v>1</v>
      </c>
      <c r="BR58" s="82">
        <v>4</v>
      </c>
      <c r="BS58" s="82">
        <v>15</v>
      </c>
      <c r="BT58" s="82">
        <v>0</v>
      </c>
      <c r="BU58" s="82">
        <v>0</v>
      </c>
      <c r="BV58" s="82">
        <v>0</v>
      </c>
      <c r="BW58" s="82">
        <v>0</v>
      </c>
      <c r="BX58" s="82">
        <v>30</v>
      </c>
      <c r="BY58" s="82">
        <v>10026</v>
      </c>
      <c r="CA58" s="82">
        <v>20</v>
      </c>
      <c r="CC58" s="82">
        <v>47</v>
      </c>
      <c r="CD58" s="82">
        <v>2</v>
      </c>
      <c r="CE58" s="82">
        <v>9</v>
      </c>
      <c r="CF58" s="82">
        <v>24</v>
      </c>
      <c r="CG58" s="82">
        <v>0</v>
      </c>
      <c r="CH58" s="82">
        <v>0</v>
      </c>
      <c r="CI58" s="82" t="s">
        <v>219</v>
      </c>
      <c r="CJ58" s="82">
        <v>0</v>
      </c>
      <c r="CK58" s="82">
        <v>17</v>
      </c>
      <c r="CL58" s="82">
        <v>3388</v>
      </c>
      <c r="CN58" s="82">
        <v>35</v>
      </c>
      <c r="CP58" s="82">
        <v>43</v>
      </c>
      <c r="CQ58" s="82">
        <v>4</v>
      </c>
      <c r="CR58" s="82">
        <v>12</v>
      </c>
      <c r="CS58" s="82">
        <v>24</v>
      </c>
      <c r="CT58" s="82">
        <v>1</v>
      </c>
      <c r="CU58" s="82" t="s">
        <v>219</v>
      </c>
      <c r="CV58" s="82" t="s">
        <v>219</v>
      </c>
      <c r="CW58" s="82">
        <v>0</v>
      </c>
      <c r="CX58" s="82">
        <v>16</v>
      </c>
      <c r="CY58" s="82">
        <v>6637</v>
      </c>
      <c r="DA58" s="82">
        <v>41</v>
      </c>
      <c r="DC58" s="82">
        <v>44</v>
      </c>
      <c r="DD58" s="82">
        <v>3</v>
      </c>
      <c r="DE58" s="82">
        <v>11</v>
      </c>
      <c r="DF58" s="82">
        <v>24</v>
      </c>
      <c r="DG58" s="82">
        <v>1</v>
      </c>
      <c r="DH58" s="82" t="s">
        <v>219</v>
      </c>
      <c r="DI58" s="82">
        <v>0</v>
      </c>
      <c r="DJ58" s="82">
        <v>0</v>
      </c>
      <c r="DK58" s="82">
        <v>16</v>
      </c>
      <c r="DL58" s="82">
        <v>10025</v>
      </c>
      <c r="DN58" s="82">
        <v>39</v>
      </c>
      <c r="DP58" s="82">
        <v>36</v>
      </c>
      <c r="DQ58" s="82">
        <v>37</v>
      </c>
      <c r="DR58" s="82">
        <v>0</v>
      </c>
      <c r="DS58" s="82">
        <v>1</v>
      </c>
      <c r="DV58" s="82">
        <v>0</v>
      </c>
      <c r="DW58" s="82">
        <v>12</v>
      </c>
      <c r="DX58" s="82">
        <v>51</v>
      </c>
      <c r="DY58" s="82">
        <v>3388</v>
      </c>
      <c r="EA58" s="82">
        <v>37</v>
      </c>
      <c r="EC58" s="82">
        <v>42</v>
      </c>
      <c r="ED58" s="82">
        <v>44</v>
      </c>
      <c r="EE58" s="82">
        <v>0</v>
      </c>
      <c r="EF58" s="82">
        <v>2</v>
      </c>
      <c r="EI58" s="82">
        <v>0</v>
      </c>
      <c r="EJ58" s="82">
        <v>11</v>
      </c>
      <c r="EK58" s="82">
        <v>44</v>
      </c>
      <c r="EL58" s="82">
        <v>6637</v>
      </c>
      <c r="EN58" s="82">
        <v>44</v>
      </c>
      <c r="EP58" s="82">
        <v>40</v>
      </c>
      <c r="EQ58" s="82">
        <v>41</v>
      </c>
      <c r="ER58" s="82">
        <v>0</v>
      </c>
      <c r="ES58" s="82">
        <v>1</v>
      </c>
      <c r="EV58" s="82">
        <v>0</v>
      </c>
      <c r="EW58" s="82">
        <v>12</v>
      </c>
      <c r="EX58" s="82">
        <v>47</v>
      </c>
      <c r="EY58" s="82">
        <v>10025</v>
      </c>
      <c r="FA58" s="82">
        <v>41</v>
      </c>
    </row>
    <row r="59" spans="1:157">
      <c r="B59" s="82" t="s">
        <v>58</v>
      </c>
      <c r="C59" s="82">
        <v>11</v>
      </c>
      <c r="D59" s="82">
        <v>1</v>
      </c>
      <c r="E59" s="82">
        <v>1</v>
      </c>
      <c r="F59" s="82">
        <v>2</v>
      </c>
      <c r="G59" s="82" t="s">
        <v>219</v>
      </c>
      <c r="H59" s="82">
        <v>0</v>
      </c>
      <c r="I59" s="82">
        <v>0</v>
      </c>
      <c r="J59" s="82" t="s">
        <v>219</v>
      </c>
      <c r="K59" s="82">
        <v>84</v>
      </c>
      <c r="L59" s="82">
        <v>539</v>
      </c>
      <c r="N59" s="82">
        <v>4</v>
      </c>
      <c r="P59" s="82">
        <v>12</v>
      </c>
      <c r="Q59" s="82">
        <v>1</v>
      </c>
      <c r="R59" s="82">
        <v>2</v>
      </c>
      <c r="S59" s="82">
        <v>3</v>
      </c>
      <c r="T59" s="82" t="s">
        <v>219</v>
      </c>
      <c r="U59" s="82">
        <v>0</v>
      </c>
      <c r="V59" s="82">
        <v>0</v>
      </c>
      <c r="W59" s="82" t="s">
        <v>219</v>
      </c>
      <c r="X59" s="82">
        <v>81</v>
      </c>
      <c r="Y59" s="82">
        <v>999</v>
      </c>
      <c r="AA59" s="82">
        <v>5</v>
      </c>
      <c r="AC59" s="82">
        <v>12</v>
      </c>
      <c r="AD59" s="82">
        <v>1</v>
      </c>
      <c r="AE59" s="82">
        <v>1</v>
      </c>
      <c r="AF59" s="82">
        <v>2</v>
      </c>
      <c r="AG59" s="82">
        <v>0</v>
      </c>
      <c r="AH59" s="82">
        <v>0</v>
      </c>
      <c r="AI59" s="82">
        <v>0</v>
      </c>
      <c r="AJ59" s="82">
        <v>1</v>
      </c>
      <c r="AK59" s="82">
        <v>83</v>
      </c>
      <c r="AL59" s="82">
        <v>1538</v>
      </c>
      <c r="AN59" s="82">
        <v>5</v>
      </c>
      <c r="AP59" s="82">
        <v>7</v>
      </c>
      <c r="AQ59" s="82" t="s">
        <v>219</v>
      </c>
      <c r="AR59" s="82">
        <v>1</v>
      </c>
      <c r="AS59" s="82">
        <v>2</v>
      </c>
      <c r="AT59" s="82" t="s">
        <v>219</v>
      </c>
      <c r="AU59" s="82">
        <v>0</v>
      </c>
      <c r="AV59" s="82">
        <v>0</v>
      </c>
      <c r="AW59" s="82" t="s">
        <v>219</v>
      </c>
      <c r="AX59" s="82">
        <v>89</v>
      </c>
      <c r="AY59" s="82">
        <v>539</v>
      </c>
      <c r="BA59" s="82">
        <v>4</v>
      </c>
      <c r="BC59" s="82">
        <v>11</v>
      </c>
      <c r="BD59" s="82" t="s">
        <v>219</v>
      </c>
      <c r="BE59" s="82">
        <v>1</v>
      </c>
      <c r="BF59" s="82">
        <v>2</v>
      </c>
      <c r="BG59" s="82">
        <v>0</v>
      </c>
      <c r="BH59" s="82">
        <v>0</v>
      </c>
      <c r="BI59" s="82">
        <v>0</v>
      </c>
      <c r="BJ59" s="82" t="s">
        <v>219</v>
      </c>
      <c r="BK59" s="82">
        <v>85</v>
      </c>
      <c r="BL59" s="82">
        <v>999</v>
      </c>
      <c r="BN59" s="82">
        <v>3</v>
      </c>
      <c r="BP59" s="82">
        <v>9</v>
      </c>
      <c r="BQ59" s="82">
        <v>0</v>
      </c>
      <c r="BR59" s="82">
        <v>1</v>
      </c>
      <c r="BS59" s="82">
        <v>2</v>
      </c>
      <c r="BT59" s="82" t="s">
        <v>219</v>
      </c>
      <c r="BU59" s="82">
        <v>0</v>
      </c>
      <c r="BV59" s="82">
        <v>0</v>
      </c>
      <c r="BW59" s="82">
        <v>1</v>
      </c>
      <c r="BX59" s="82">
        <v>86</v>
      </c>
      <c r="BY59" s="82">
        <v>1538</v>
      </c>
      <c r="CA59" s="82">
        <v>3</v>
      </c>
      <c r="CC59" s="82">
        <v>10</v>
      </c>
      <c r="CD59" s="82">
        <v>1</v>
      </c>
      <c r="CE59" s="82">
        <v>1</v>
      </c>
      <c r="CF59" s="82">
        <v>2</v>
      </c>
      <c r="CG59" s="82">
        <v>0</v>
      </c>
      <c r="CH59" s="82">
        <v>0</v>
      </c>
      <c r="CI59" s="82">
        <v>0</v>
      </c>
      <c r="CJ59" s="82" t="s">
        <v>219</v>
      </c>
      <c r="CK59" s="82">
        <v>86</v>
      </c>
      <c r="CL59" s="82">
        <v>540</v>
      </c>
      <c r="CN59" s="82">
        <v>4</v>
      </c>
      <c r="CP59" s="82">
        <v>13</v>
      </c>
      <c r="CQ59" s="82">
        <v>0</v>
      </c>
      <c r="CR59" s="82">
        <v>2</v>
      </c>
      <c r="CS59" s="82">
        <v>3</v>
      </c>
      <c r="CT59" s="82">
        <v>0</v>
      </c>
      <c r="CU59" s="82">
        <v>0</v>
      </c>
      <c r="CV59" s="82">
        <v>0</v>
      </c>
      <c r="CW59" s="82" t="s">
        <v>219</v>
      </c>
      <c r="CX59" s="82">
        <v>79</v>
      </c>
      <c r="CY59" s="82">
        <v>1003</v>
      </c>
      <c r="DA59" s="82">
        <v>6</v>
      </c>
      <c r="DC59" s="82">
        <v>12</v>
      </c>
      <c r="DD59" s="82">
        <v>1</v>
      </c>
      <c r="DE59" s="82">
        <v>2</v>
      </c>
      <c r="DF59" s="82">
        <v>3</v>
      </c>
      <c r="DG59" s="82">
        <v>0</v>
      </c>
      <c r="DH59" s="82">
        <v>0</v>
      </c>
      <c r="DI59" s="82">
        <v>0</v>
      </c>
      <c r="DJ59" s="82">
        <v>1</v>
      </c>
      <c r="DK59" s="82">
        <v>82</v>
      </c>
      <c r="DL59" s="82">
        <v>1543</v>
      </c>
      <c r="DN59" s="82">
        <v>6</v>
      </c>
      <c r="DP59" s="82">
        <v>4</v>
      </c>
      <c r="DQ59" s="82">
        <v>5</v>
      </c>
      <c r="DR59" s="82">
        <v>0</v>
      </c>
      <c r="DS59" s="82" t="s">
        <v>219</v>
      </c>
      <c r="DV59" s="82">
        <v>1</v>
      </c>
      <c r="DW59" s="82">
        <v>81</v>
      </c>
      <c r="DX59" s="82">
        <v>13</v>
      </c>
      <c r="DY59" s="82">
        <v>540</v>
      </c>
      <c r="EA59" s="82">
        <v>5</v>
      </c>
      <c r="EC59" s="82">
        <v>6</v>
      </c>
      <c r="ED59" s="82">
        <v>6</v>
      </c>
      <c r="EE59" s="82">
        <v>0</v>
      </c>
      <c r="EF59" s="82">
        <v>0</v>
      </c>
      <c r="EI59" s="82">
        <v>2</v>
      </c>
      <c r="EJ59" s="82">
        <v>78</v>
      </c>
      <c r="EK59" s="82">
        <v>15</v>
      </c>
      <c r="EL59" s="82">
        <v>1003</v>
      </c>
      <c r="EN59" s="82">
        <v>6</v>
      </c>
      <c r="EP59" s="82">
        <v>6</v>
      </c>
      <c r="EQ59" s="82">
        <v>6</v>
      </c>
      <c r="ER59" s="82">
        <v>0</v>
      </c>
      <c r="ES59" s="82" t="s">
        <v>219</v>
      </c>
      <c r="EV59" s="82">
        <v>1</v>
      </c>
      <c r="EW59" s="82">
        <v>79</v>
      </c>
      <c r="EX59" s="82">
        <v>14</v>
      </c>
      <c r="EY59" s="82">
        <v>1543</v>
      </c>
      <c r="FA59" s="82">
        <v>6</v>
      </c>
    </row>
    <row r="60" spans="1:157">
      <c r="B60" s="82" t="s">
        <v>59</v>
      </c>
      <c r="C60" s="82">
        <v>5</v>
      </c>
      <c r="D60" s="82" t="s">
        <v>219</v>
      </c>
      <c r="E60" s="82">
        <v>1</v>
      </c>
      <c r="F60" s="82" t="s">
        <v>219</v>
      </c>
      <c r="G60" s="82" t="s">
        <v>219</v>
      </c>
      <c r="H60" s="82">
        <v>0</v>
      </c>
      <c r="I60" s="82" t="s">
        <v>219</v>
      </c>
      <c r="J60" s="82">
        <v>3</v>
      </c>
      <c r="K60" s="82">
        <v>89</v>
      </c>
      <c r="L60" s="82">
        <v>291</v>
      </c>
      <c r="N60" s="82">
        <v>3</v>
      </c>
      <c r="P60" s="82">
        <v>6</v>
      </c>
      <c r="Q60" s="82" t="s">
        <v>219</v>
      </c>
      <c r="R60" s="82">
        <v>0</v>
      </c>
      <c r="S60" s="82" t="s">
        <v>219</v>
      </c>
      <c r="T60" s="82">
        <v>0</v>
      </c>
      <c r="U60" s="82">
        <v>0</v>
      </c>
      <c r="V60" s="82">
        <v>0</v>
      </c>
      <c r="W60" s="82">
        <v>2</v>
      </c>
      <c r="X60" s="82">
        <v>89</v>
      </c>
      <c r="Y60" s="82">
        <v>387</v>
      </c>
      <c r="AA60" s="82">
        <v>3</v>
      </c>
      <c r="AC60" s="82">
        <v>6</v>
      </c>
      <c r="AD60" s="82">
        <v>1</v>
      </c>
      <c r="AE60" s="82">
        <v>0</v>
      </c>
      <c r="AF60" s="82">
        <v>1</v>
      </c>
      <c r="AG60" s="82" t="s">
        <v>219</v>
      </c>
      <c r="AH60" s="82">
        <v>0</v>
      </c>
      <c r="AI60" s="82" t="s">
        <v>219</v>
      </c>
      <c r="AJ60" s="82">
        <v>2</v>
      </c>
      <c r="AK60" s="82">
        <v>89</v>
      </c>
      <c r="AL60" s="82">
        <v>678</v>
      </c>
      <c r="AN60" s="82">
        <v>3</v>
      </c>
      <c r="AP60" s="82">
        <v>5</v>
      </c>
      <c r="AQ60" s="82">
        <v>0</v>
      </c>
      <c r="AR60" s="82" t="s">
        <v>219</v>
      </c>
      <c r="AS60" s="82">
        <v>0</v>
      </c>
      <c r="AT60" s="82" t="s">
        <v>219</v>
      </c>
      <c r="AU60" s="82">
        <v>0</v>
      </c>
      <c r="AV60" s="82" t="s">
        <v>219</v>
      </c>
      <c r="AW60" s="82">
        <v>3</v>
      </c>
      <c r="AX60" s="82">
        <v>90</v>
      </c>
      <c r="AY60" s="82">
        <v>291</v>
      </c>
      <c r="BA60" s="82">
        <v>1</v>
      </c>
      <c r="BC60" s="82">
        <v>5</v>
      </c>
      <c r="BD60" s="82">
        <v>0</v>
      </c>
      <c r="BE60" s="82" t="s">
        <v>219</v>
      </c>
      <c r="BF60" s="82">
        <v>1</v>
      </c>
      <c r="BG60" s="82">
        <v>0</v>
      </c>
      <c r="BH60" s="82">
        <v>0</v>
      </c>
      <c r="BI60" s="82">
        <v>0</v>
      </c>
      <c r="BJ60" s="82">
        <v>2</v>
      </c>
      <c r="BK60" s="82">
        <v>91</v>
      </c>
      <c r="BL60" s="82">
        <v>387</v>
      </c>
      <c r="BN60" s="82">
        <v>2</v>
      </c>
      <c r="BP60" s="82">
        <v>5</v>
      </c>
      <c r="BQ60" s="82">
        <v>0</v>
      </c>
      <c r="BR60" s="82">
        <v>1</v>
      </c>
      <c r="BS60" s="82">
        <v>1</v>
      </c>
      <c r="BT60" s="82" t="s">
        <v>219</v>
      </c>
      <c r="BU60" s="82">
        <v>0</v>
      </c>
      <c r="BV60" s="82" t="s">
        <v>219</v>
      </c>
      <c r="BW60" s="82">
        <v>2</v>
      </c>
      <c r="BX60" s="82">
        <v>91</v>
      </c>
      <c r="BY60" s="82">
        <v>678</v>
      </c>
      <c r="CA60" s="82">
        <v>2</v>
      </c>
      <c r="CC60" s="82">
        <v>5</v>
      </c>
      <c r="CD60" s="82">
        <v>0</v>
      </c>
      <c r="CE60" s="82" t="s">
        <v>219</v>
      </c>
      <c r="CF60" s="82">
        <v>1</v>
      </c>
      <c r="CG60" s="82" t="s">
        <v>219</v>
      </c>
      <c r="CH60" s="82">
        <v>0</v>
      </c>
      <c r="CI60" s="82">
        <v>0</v>
      </c>
      <c r="CJ60" s="82">
        <v>3</v>
      </c>
      <c r="CK60" s="82">
        <v>90</v>
      </c>
      <c r="CL60" s="82">
        <v>291</v>
      </c>
      <c r="CN60" s="82">
        <v>3</v>
      </c>
      <c r="CP60" s="82">
        <v>6</v>
      </c>
      <c r="CQ60" s="82" t="s">
        <v>219</v>
      </c>
      <c r="CR60" s="82" t="s">
        <v>219</v>
      </c>
      <c r="CS60" s="82">
        <v>2</v>
      </c>
      <c r="CT60" s="82" t="s">
        <v>219</v>
      </c>
      <c r="CU60" s="82">
        <v>0</v>
      </c>
      <c r="CV60" s="82">
        <v>0</v>
      </c>
      <c r="CW60" s="82">
        <v>2</v>
      </c>
      <c r="CX60" s="82">
        <v>89</v>
      </c>
      <c r="CY60" s="82">
        <v>388</v>
      </c>
      <c r="DA60" s="82">
        <v>3</v>
      </c>
      <c r="DC60" s="82">
        <v>5</v>
      </c>
      <c r="DD60" s="82" t="s">
        <v>219</v>
      </c>
      <c r="DE60" s="82">
        <v>1</v>
      </c>
      <c r="DF60" s="82">
        <v>1</v>
      </c>
      <c r="DG60" s="82" t="s">
        <v>219</v>
      </c>
      <c r="DH60" s="82">
        <v>0</v>
      </c>
      <c r="DI60" s="82">
        <v>0</v>
      </c>
      <c r="DJ60" s="82">
        <v>2</v>
      </c>
      <c r="DK60" s="82">
        <v>90</v>
      </c>
      <c r="DL60" s="82">
        <v>679</v>
      </c>
      <c r="DN60" s="82">
        <v>3</v>
      </c>
      <c r="DP60" s="82">
        <v>2</v>
      </c>
      <c r="DQ60" s="82">
        <v>3</v>
      </c>
      <c r="DR60" s="82">
        <v>0</v>
      </c>
      <c r="DS60" s="82" t="s">
        <v>219</v>
      </c>
      <c r="DV60" s="82">
        <v>4</v>
      </c>
      <c r="DW60" s="82">
        <v>88</v>
      </c>
      <c r="DX60" s="82">
        <v>5</v>
      </c>
      <c r="DY60" s="82">
        <v>291</v>
      </c>
      <c r="EA60" s="82">
        <v>3</v>
      </c>
      <c r="EC60" s="82">
        <v>4</v>
      </c>
      <c r="ED60" s="82">
        <v>4</v>
      </c>
      <c r="EE60" s="82">
        <v>0</v>
      </c>
      <c r="EF60" s="82">
        <v>0</v>
      </c>
      <c r="EI60" s="82">
        <v>2</v>
      </c>
      <c r="EJ60" s="82">
        <v>88</v>
      </c>
      <c r="EK60" s="82">
        <v>6</v>
      </c>
      <c r="EL60" s="82">
        <v>388</v>
      </c>
      <c r="EN60" s="82">
        <v>4</v>
      </c>
      <c r="EP60" s="82">
        <v>3</v>
      </c>
      <c r="EQ60" s="82">
        <v>3</v>
      </c>
      <c r="ER60" s="82">
        <v>0</v>
      </c>
      <c r="ES60" s="82" t="s">
        <v>219</v>
      </c>
      <c r="EV60" s="82">
        <v>3</v>
      </c>
      <c r="EW60" s="82">
        <v>88</v>
      </c>
      <c r="EX60" s="82">
        <v>5</v>
      </c>
      <c r="EY60" s="82">
        <v>679</v>
      </c>
      <c r="FA60" s="82">
        <v>3</v>
      </c>
    </row>
    <row r="61" spans="1:157">
      <c r="B61" s="82" t="s">
        <v>60</v>
      </c>
      <c r="C61" s="82">
        <v>30</v>
      </c>
      <c r="D61" s="82">
        <v>13</v>
      </c>
      <c r="E61" s="82">
        <v>20</v>
      </c>
      <c r="F61" s="82">
        <v>19</v>
      </c>
      <c r="G61" s="82">
        <v>9</v>
      </c>
      <c r="H61" s="82">
        <v>0</v>
      </c>
      <c r="I61" s="82">
        <v>0</v>
      </c>
      <c r="J61" s="82">
        <v>0</v>
      </c>
      <c r="K61" s="82">
        <v>10</v>
      </c>
      <c r="L61" s="82">
        <v>1730</v>
      </c>
      <c r="N61" s="82">
        <v>60</v>
      </c>
      <c r="P61" s="82">
        <v>34</v>
      </c>
      <c r="Q61" s="82">
        <v>12</v>
      </c>
      <c r="R61" s="82">
        <v>18</v>
      </c>
      <c r="S61" s="82">
        <v>16</v>
      </c>
      <c r="T61" s="82">
        <v>8</v>
      </c>
      <c r="U61" s="82">
        <v>0</v>
      </c>
      <c r="V61" s="82">
        <v>0</v>
      </c>
      <c r="W61" s="82">
        <v>0</v>
      </c>
      <c r="X61" s="82">
        <v>12</v>
      </c>
      <c r="Y61" s="82">
        <v>6840</v>
      </c>
      <c r="AA61" s="82">
        <v>54</v>
      </c>
      <c r="AC61" s="82">
        <v>33</v>
      </c>
      <c r="AD61" s="82">
        <v>12</v>
      </c>
      <c r="AE61" s="82">
        <v>19</v>
      </c>
      <c r="AF61" s="82">
        <v>16</v>
      </c>
      <c r="AG61" s="82">
        <v>8</v>
      </c>
      <c r="AH61" s="82">
        <v>0</v>
      </c>
      <c r="AI61" s="82">
        <v>0</v>
      </c>
      <c r="AJ61" s="82">
        <v>0</v>
      </c>
      <c r="AK61" s="82">
        <v>11</v>
      </c>
      <c r="AL61" s="82">
        <v>8570</v>
      </c>
      <c r="AN61" s="82">
        <v>55</v>
      </c>
      <c r="AP61" s="82">
        <v>36</v>
      </c>
      <c r="AQ61" s="82">
        <v>6</v>
      </c>
      <c r="AR61" s="82">
        <v>17</v>
      </c>
      <c r="AS61" s="82">
        <v>24</v>
      </c>
      <c r="AT61" s="82">
        <v>3</v>
      </c>
      <c r="AU61" s="82">
        <v>0</v>
      </c>
      <c r="AV61" s="82">
        <v>0</v>
      </c>
      <c r="AW61" s="82">
        <v>0</v>
      </c>
      <c r="AX61" s="82">
        <v>14</v>
      </c>
      <c r="AY61" s="82">
        <v>1730</v>
      </c>
      <c r="BA61" s="82">
        <v>50</v>
      </c>
      <c r="BC61" s="82">
        <v>40</v>
      </c>
      <c r="BD61" s="82">
        <v>5</v>
      </c>
      <c r="BE61" s="82">
        <v>14</v>
      </c>
      <c r="BF61" s="82">
        <v>21</v>
      </c>
      <c r="BG61" s="82">
        <v>2</v>
      </c>
      <c r="BH61" s="82" t="s">
        <v>219</v>
      </c>
      <c r="BI61" s="82">
        <v>0</v>
      </c>
      <c r="BJ61" s="82">
        <v>0</v>
      </c>
      <c r="BK61" s="82">
        <v>17</v>
      </c>
      <c r="BL61" s="82">
        <v>6841</v>
      </c>
      <c r="BN61" s="82">
        <v>42</v>
      </c>
      <c r="BP61" s="82">
        <v>40</v>
      </c>
      <c r="BQ61" s="82">
        <v>6</v>
      </c>
      <c r="BR61" s="82">
        <v>14</v>
      </c>
      <c r="BS61" s="82">
        <v>22</v>
      </c>
      <c r="BT61" s="82">
        <v>2</v>
      </c>
      <c r="BU61" s="82" t="s">
        <v>219</v>
      </c>
      <c r="BV61" s="82">
        <v>0</v>
      </c>
      <c r="BW61" s="82">
        <v>0</v>
      </c>
      <c r="BX61" s="82">
        <v>17</v>
      </c>
      <c r="BY61" s="82">
        <v>8571</v>
      </c>
      <c r="CA61" s="82">
        <v>43</v>
      </c>
      <c r="CC61" s="82">
        <v>29</v>
      </c>
      <c r="CD61" s="82">
        <v>10</v>
      </c>
      <c r="CE61" s="82">
        <v>20</v>
      </c>
      <c r="CF61" s="82">
        <v>30</v>
      </c>
      <c r="CG61" s="82">
        <v>4</v>
      </c>
      <c r="CH61" s="82">
        <v>0</v>
      </c>
      <c r="CI61" s="82">
        <v>0</v>
      </c>
      <c r="CJ61" s="82">
        <v>0</v>
      </c>
      <c r="CK61" s="82">
        <v>7</v>
      </c>
      <c r="CL61" s="82">
        <v>1730</v>
      </c>
      <c r="CN61" s="82">
        <v>63</v>
      </c>
      <c r="CP61" s="82">
        <v>27</v>
      </c>
      <c r="CQ61" s="82">
        <v>13</v>
      </c>
      <c r="CR61" s="82">
        <v>21</v>
      </c>
      <c r="CS61" s="82">
        <v>24</v>
      </c>
      <c r="CT61" s="82">
        <v>8</v>
      </c>
      <c r="CU61" s="82" t="s">
        <v>219</v>
      </c>
      <c r="CV61" s="82">
        <v>0</v>
      </c>
      <c r="CW61" s="82">
        <v>0</v>
      </c>
      <c r="CX61" s="82">
        <v>7</v>
      </c>
      <c r="CY61" s="82">
        <v>6841</v>
      </c>
      <c r="DA61" s="82">
        <v>66</v>
      </c>
      <c r="DC61" s="82">
        <v>28</v>
      </c>
      <c r="DD61" s="82">
        <v>12</v>
      </c>
      <c r="DE61" s="82">
        <v>21</v>
      </c>
      <c r="DF61" s="82">
        <v>25</v>
      </c>
      <c r="DG61" s="82">
        <v>7</v>
      </c>
      <c r="DH61" s="82" t="s">
        <v>219</v>
      </c>
      <c r="DI61" s="82">
        <v>0</v>
      </c>
      <c r="DJ61" s="82">
        <v>0</v>
      </c>
      <c r="DK61" s="82">
        <v>7</v>
      </c>
      <c r="DL61" s="82">
        <v>8571</v>
      </c>
      <c r="DN61" s="82">
        <v>65</v>
      </c>
      <c r="DP61" s="82">
        <v>59</v>
      </c>
      <c r="DQ61" s="82">
        <v>64</v>
      </c>
      <c r="DR61" s="82">
        <v>0</v>
      </c>
      <c r="DS61" s="82">
        <v>5</v>
      </c>
      <c r="DV61" s="82">
        <v>0</v>
      </c>
      <c r="DW61" s="82">
        <v>5</v>
      </c>
      <c r="DX61" s="82">
        <v>30</v>
      </c>
      <c r="DY61" s="82">
        <v>1730</v>
      </c>
      <c r="EA61" s="82">
        <v>64</v>
      </c>
      <c r="EC61" s="82">
        <v>60</v>
      </c>
      <c r="ED61" s="82">
        <v>68</v>
      </c>
      <c r="EE61" s="82">
        <v>0</v>
      </c>
      <c r="EF61" s="82">
        <v>8</v>
      </c>
      <c r="EI61" s="82">
        <v>0</v>
      </c>
      <c r="EJ61" s="82">
        <v>5</v>
      </c>
      <c r="EK61" s="82">
        <v>27</v>
      </c>
      <c r="EL61" s="82">
        <v>6841</v>
      </c>
      <c r="EN61" s="82">
        <v>68</v>
      </c>
      <c r="EP61" s="82">
        <v>60</v>
      </c>
      <c r="EQ61" s="82">
        <v>67</v>
      </c>
      <c r="ER61" s="82">
        <v>0</v>
      </c>
      <c r="ES61" s="82">
        <v>8</v>
      </c>
      <c r="EV61" s="82">
        <v>0</v>
      </c>
      <c r="EW61" s="82">
        <v>5</v>
      </c>
      <c r="EX61" s="82">
        <v>28</v>
      </c>
      <c r="EY61" s="82">
        <v>8571</v>
      </c>
      <c r="FA61" s="82">
        <v>67</v>
      </c>
    </row>
    <row r="62" spans="1:157">
      <c r="B62" s="82" t="s">
        <v>61</v>
      </c>
      <c r="C62" s="82">
        <v>40</v>
      </c>
      <c r="D62" s="82">
        <v>8</v>
      </c>
      <c r="E62" s="82">
        <v>16</v>
      </c>
      <c r="F62" s="82">
        <v>16</v>
      </c>
      <c r="G62" s="82">
        <v>3</v>
      </c>
      <c r="H62" s="82">
        <v>0</v>
      </c>
      <c r="I62" s="82">
        <v>0</v>
      </c>
      <c r="J62" s="82">
        <v>0</v>
      </c>
      <c r="K62" s="82">
        <v>17</v>
      </c>
      <c r="L62" s="82">
        <v>4124</v>
      </c>
      <c r="N62" s="82">
        <v>43</v>
      </c>
      <c r="P62" s="82">
        <v>39</v>
      </c>
      <c r="Q62" s="82">
        <v>7</v>
      </c>
      <c r="R62" s="82">
        <v>16</v>
      </c>
      <c r="S62" s="82">
        <v>16</v>
      </c>
      <c r="T62" s="82">
        <v>4</v>
      </c>
      <c r="U62" s="82" t="s">
        <v>219</v>
      </c>
      <c r="V62" s="82">
        <v>0</v>
      </c>
      <c r="W62" s="82">
        <v>0</v>
      </c>
      <c r="X62" s="82">
        <v>17</v>
      </c>
      <c r="Y62" s="82">
        <v>10306</v>
      </c>
      <c r="AA62" s="82">
        <v>44</v>
      </c>
      <c r="AC62" s="82">
        <v>39</v>
      </c>
      <c r="AD62" s="82">
        <v>8</v>
      </c>
      <c r="AE62" s="82">
        <v>16</v>
      </c>
      <c r="AF62" s="82">
        <v>16</v>
      </c>
      <c r="AG62" s="82">
        <v>4</v>
      </c>
      <c r="AH62" s="82" t="s">
        <v>219</v>
      </c>
      <c r="AI62" s="82">
        <v>0</v>
      </c>
      <c r="AJ62" s="82">
        <v>0</v>
      </c>
      <c r="AK62" s="82">
        <v>17</v>
      </c>
      <c r="AL62" s="82">
        <v>14430</v>
      </c>
      <c r="AN62" s="82">
        <v>44</v>
      </c>
      <c r="AP62" s="82">
        <v>39</v>
      </c>
      <c r="AQ62" s="82">
        <v>4</v>
      </c>
      <c r="AR62" s="82">
        <v>13</v>
      </c>
      <c r="AS62" s="82">
        <v>19</v>
      </c>
      <c r="AT62" s="82">
        <v>2</v>
      </c>
      <c r="AU62" s="82">
        <v>0</v>
      </c>
      <c r="AV62" s="82">
        <v>0</v>
      </c>
      <c r="AW62" s="82">
        <v>0</v>
      </c>
      <c r="AX62" s="82">
        <v>23</v>
      </c>
      <c r="AY62" s="82">
        <v>4124</v>
      </c>
      <c r="BA62" s="82">
        <v>37</v>
      </c>
      <c r="BC62" s="82">
        <v>41</v>
      </c>
      <c r="BD62" s="82">
        <v>3</v>
      </c>
      <c r="BE62" s="82">
        <v>11</v>
      </c>
      <c r="BF62" s="82">
        <v>20</v>
      </c>
      <c r="BG62" s="82">
        <v>1</v>
      </c>
      <c r="BH62" s="82">
        <v>0</v>
      </c>
      <c r="BI62" s="82">
        <v>0</v>
      </c>
      <c r="BJ62" s="82">
        <v>0</v>
      </c>
      <c r="BK62" s="82">
        <v>23</v>
      </c>
      <c r="BL62" s="82">
        <v>10307</v>
      </c>
      <c r="BN62" s="82">
        <v>36</v>
      </c>
      <c r="BP62" s="82">
        <v>40</v>
      </c>
      <c r="BQ62" s="82">
        <v>4</v>
      </c>
      <c r="BR62" s="82">
        <v>12</v>
      </c>
      <c r="BS62" s="82">
        <v>19</v>
      </c>
      <c r="BT62" s="82">
        <v>1</v>
      </c>
      <c r="BU62" s="82">
        <v>0</v>
      </c>
      <c r="BV62" s="82">
        <v>0</v>
      </c>
      <c r="BW62" s="82">
        <v>0</v>
      </c>
      <c r="BX62" s="82">
        <v>23</v>
      </c>
      <c r="BY62" s="82">
        <v>14431</v>
      </c>
      <c r="CA62" s="82">
        <v>36</v>
      </c>
      <c r="CC62" s="82">
        <v>37</v>
      </c>
      <c r="CD62" s="82">
        <v>7</v>
      </c>
      <c r="CE62" s="82">
        <v>16</v>
      </c>
      <c r="CF62" s="82">
        <v>22</v>
      </c>
      <c r="CG62" s="82">
        <v>3</v>
      </c>
      <c r="CH62" s="82">
        <v>0</v>
      </c>
      <c r="CI62" s="82">
        <v>0</v>
      </c>
      <c r="CJ62" s="82">
        <v>0</v>
      </c>
      <c r="CK62" s="82">
        <v>15</v>
      </c>
      <c r="CL62" s="82">
        <v>4124</v>
      </c>
      <c r="CN62" s="82">
        <v>48</v>
      </c>
      <c r="CP62" s="82">
        <v>31</v>
      </c>
      <c r="CQ62" s="82">
        <v>10</v>
      </c>
      <c r="CR62" s="82">
        <v>19</v>
      </c>
      <c r="CS62" s="82">
        <v>23</v>
      </c>
      <c r="CT62" s="82">
        <v>5</v>
      </c>
      <c r="CU62" s="82" t="s">
        <v>219</v>
      </c>
      <c r="CV62" s="82">
        <v>0</v>
      </c>
      <c r="CW62" s="82">
        <v>0</v>
      </c>
      <c r="CX62" s="82">
        <v>11</v>
      </c>
      <c r="CY62" s="82">
        <v>10305</v>
      </c>
      <c r="DA62" s="82">
        <v>57</v>
      </c>
      <c r="DC62" s="82">
        <v>33</v>
      </c>
      <c r="DD62" s="82">
        <v>10</v>
      </c>
      <c r="DE62" s="82">
        <v>18</v>
      </c>
      <c r="DF62" s="82">
        <v>22</v>
      </c>
      <c r="DG62" s="82">
        <v>4</v>
      </c>
      <c r="DH62" s="82" t="s">
        <v>219</v>
      </c>
      <c r="DI62" s="82">
        <v>0</v>
      </c>
      <c r="DJ62" s="82">
        <v>0</v>
      </c>
      <c r="DK62" s="82">
        <v>12</v>
      </c>
      <c r="DL62" s="82">
        <v>14429</v>
      </c>
      <c r="DN62" s="82">
        <v>54</v>
      </c>
      <c r="DP62" s="82">
        <v>45</v>
      </c>
      <c r="DQ62" s="82">
        <v>47</v>
      </c>
      <c r="DR62" s="82">
        <v>0</v>
      </c>
      <c r="DS62" s="82">
        <v>3</v>
      </c>
      <c r="DV62" s="82">
        <v>0</v>
      </c>
      <c r="DW62" s="82">
        <v>11</v>
      </c>
      <c r="DX62" s="82">
        <v>41</v>
      </c>
      <c r="DY62" s="82">
        <v>4123</v>
      </c>
      <c r="EA62" s="82">
        <v>47</v>
      </c>
      <c r="EC62" s="82">
        <v>50</v>
      </c>
      <c r="ED62" s="82">
        <v>54</v>
      </c>
      <c r="EE62" s="82">
        <v>0</v>
      </c>
      <c r="EF62" s="82">
        <v>4</v>
      </c>
      <c r="EI62" s="82">
        <v>0</v>
      </c>
      <c r="EJ62" s="82">
        <v>9</v>
      </c>
      <c r="EK62" s="82">
        <v>36</v>
      </c>
      <c r="EL62" s="82">
        <v>10306</v>
      </c>
      <c r="EN62" s="82">
        <v>54</v>
      </c>
      <c r="EP62" s="82">
        <v>49</v>
      </c>
      <c r="EQ62" s="82">
        <v>52</v>
      </c>
      <c r="ER62" s="82">
        <v>0</v>
      </c>
      <c r="ES62" s="82">
        <v>4</v>
      </c>
      <c r="EV62" s="82">
        <v>0</v>
      </c>
      <c r="EW62" s="82">
        <v>10</v>
      </c>
      <c r="EX62" s="82">
        <v>37</v>
      </c>
      <c r="EY62" s="82">
        <v>14429</v>
      </c>
      <c r="FA62" s="82">
        <v>52</v>
      </c>
    </row>
    <row r="63" spans="1:157">
      <c r="B63" s="82" t="s">
        <v>62</v>
      </c>
      <c r="C63" s="82">
        <v>23</v>
      </c>
      <c r="D63" s="82">
        <v>17</v>
      </c>
      <c r="E63" s="82">
        <v>21</v>
      </c>
      <c r="F63" s="82">
        <v>16</v>
      </c>
      <c r="G63" s="82">
        <v>14</v>
      </c>
      <c r="H63" s="82">
        <v>0</v>
      </c>
      <c r="I63" s="82">
        <v>0</v>
      </c>
      <c r="J63" s="82" t="s">
        <v>219</v>
      </c>
      <c r="K63" s="82">
        <v>9</v>
      </c>
      <c r="L63" s="82">
        <v>483</v>
      </c>
      <c r="N63" s="82">
        <v>67</v>
      </c>
      <c r="P63" s="82">
        <v>32</v>
      </c>
      <c r="Q63" s="82">
        <v>14</v>
      </c>
      <c r="R63" s="82">
        <v>18</v>
      </c>
      <c r="S63" s="82">
        <v>15</v>
      </c>
      <c r="T63" s="82">
        <v>10</v>
      </c>
      <c r="U63" s="82">
        <v>0</v>
      </c>
      <c r="V63" s="82" t="s">
        <v>219</v>
      </c>
      <c r="W63" s="82">
        <v>0</v>
      </c>
      <c r="X63" s="82">
        <v>11</v>
      </c>
      <c r="Y63" s="82">
        <v>564</v>
      </c>
      <c r="AA63" s="82">
        <v>57</v>
      </c>
      <c r="AC63" s="82">
        <v>28</v>
      </c>
      <c r="AD63" s="82">
        <v>15</v>
      </c>
      <c r="AE63" s="82">
        <v>20</v>
      </c>
      <c r="AF63" s="82">
        <v>15</v>
      </c>
      <c r="AG63" s="82">
        <v>12</v>
      </c>
      <c r="AH63" s="82">
        <v>0</v>
      </c>
      <c r="AI63" s="82" t="s">
        <v>219</v>
      </c>
      <c r="AJ63" s="82" t="s">
        <v>219</v>
      </c>
      <c r="AK63" s="82">
        <v>10</v>
      </c>
      <c r="AL63" s="82">
        <v>1047</v>
      </c>
      <c r="AN63" s="82">
        <v>62</v>
      </c>
      <c r="AP63" s="82">
        <v>25</v>
      </c>
      <c r="AQ63" s="82">
        <v>11</v>
      </c>
      <c r="AR63" s="82">
        <v>23</v>
      </c>
      <c r="AS63" s="82">
        <v>22</v>
      </c>
      <c r="AT63" s="82">
        <v>7</v>
      </c>
      <c r="AU63" s="82">
        <v>0</v>
      </c>
      <c r="AV63" s="82">
        <v>0</v>
      </c>
      <c r="AW63" s="82" t="s">
        <v>219</v>
      </c>
      <c r="AX63" s="82">
        <v>11</v>
      </c>
      <c r="AY63" s="82">
        <v>483</v>
      </c>
      <c r="BA63" s="82">
        <v>63</v>
      </c>
      <c r="BC63" s="82">
        <v>35</v>
      </c>
      <c r="BD63" s="82">
        <v>6</v>
      </c>
      <c r="BE63" s="82">
        <v>20</v>
      </c>
      <c r="BF63" s="82">
        <v>19</v>
      </c>
      <c r="BG63" s="82">
        <v>4</v>
      </c>
      <c r="BH63" s="82">
        <v>0</v>
      </c>
      <c r="BI63" s="82" t="s">
        <v>219</v>
      </c>
      <c r="BJ63" s="82">
        <v>0</v>
      </c>
      <c r="BK63" s="82">
        <v>16</v>
      </c>
      <c r="BL63" s="82">
        <v>564</v>
      </c>
      <c r="BN63" s="82">
        <v>49</v>
      </c>
      <c r="BP63" s="82">
        <v>31</v>
      </c>
      <c r="BQ63" s="82">
        <v>8</v>
      </c>
      <c r="BR63" s="82">
        <v>21</v>
      </c>
      <c r="BS63" s="82">
        <v>20</v>
      </c>
      <c r="BT63" s="82">
        <v>6</v>
      </c>
      <c r="BU63" s="82">
        <v>0</v>
      </c>
      <c r="BV63" s="82" t="s">
        <v>219</v>
      </c>
      <c r="BW63" s="82" t="s">
        <v>219</v>
      </c>
      <c r="BX63" s="82">
        <v>14</v>
      </c>
      <c r="BY63" s="82">
        <v>1047</v>
      </c>
      <c r="CA63" s="82">
        <v>55</v>
      </c>
      <c r="CC63" s="82">
        <v>22</v>
      </c>
      <c r="CD63" s="82">
        <v>18</v>
      </c>
      <c r="CE63" s="82">
        <v>24</v>
      </c>
      <c r="CF63" s="82">
        <v>24</v>
      </c>
      <c r="CG63" s="82">
        <v>7</v>
      </c>
      <c r="CH63" s="82">
        <v>0</v>
      </c>
      <c r="CI63" s="82">
        <v>0</v>
      </c>
      <c r="CJ63" s="82" t="s">
        <v>219</v>
      </c>
      <c r="CK63" s="82">
        <v>5</v>
      </c>
      <c r="CL63" s="82">
        <v>483</v>
      </c>
      <c r="CN63" s="82">
        <v>73</v>
      </c>
      <c r="CP63" s="82">
        <v>22</v>
      </c>
      <c r="CQ63" s="82">
        <v>16</v>
      </c>
      <c r="CR63" s="82">
        <v>21</v>
      </c>
      <c r="CS63" s="82">
        <v>23</v>
      </c>
      <c r="CT63" s="82">
        <v>10</v>
      </c>
      <c r="CU63" s="82">
        <v>0</v>
      </c>
      <c r="CV63" s="82" t="s">
        <v>219</v>
      </c>
      <c r="CW63" s="82">
        <v>0</v>
      </c>
      <c r="CX63" s="82">
        <v>7</v>
      </c>
      <c r="CY63" s="82">
        <v>564</v>
      </c>
      <c r="DA63" s="82">
        <v>70</v>
      </c>
      <c r="DC63" s="82">
        <v>22</v>
      </c>
      <c r="DD63" s="82">
        <v>17</v>
      </c>
      <c r="DE63" s="82">
        <v>22</v>
      </c>
      <c r="DF63" s="82">
        <v>24</v>
      </c>
      <c r="DG63" s="82">
        <v>9</v>
      </c>
      <c r="DH63" s="82">
        <v>0</v>
      </c>
      <c r="DI63" s="82" t="s">
        <v>219</v>
      </c>
      <c r="DJ63" s="82" t="s">
        <v>219</v>
      </c>
      <c r="DK63" s="82">
        <v>6</v>
      </c>
      <c r="DL63" s="82">
        <v>1047</v>
      </c>
      <c r="DN63" s="82">
        <v>71</v>
      </c>
      <c r="DP63" s="82">
        <v>60</v>
      </c>
      <c r="DQ63" s="82">
        <v>70</v>
      </c>
      <c r="DR63" s="82">
        <v>0</v>
      </c>
      <c r="DS63" s="82">
        <v>10</v>
      </c>
      <c r="DV63" s="82" t="s">
        <v>219</v>
      </c>
      <c r="DW63" s="82">
        <v>6</v>
      </c>
      <c r="DX63" s="82">
        <v>24</v>
      </c>
      <c r="DY63" s="82">
        <v>483</v>
      </c>
      <c r="EA63" s="82">
        <v>70</v>
      </c>
      <c r="EC63" s="82">
        <v>53</v>
      </c>
      <c r="ED63" s="82">
        <v>64</v>
      </c>
      <c r="EE63" s="82">
        <v>0</v>
      </c>
      <c r="EF63" s="82">
        <v>11</v>
      </c>
      <c r="EI63" s="82" t="s">
        <v>219</v>
      </c>
      <c r="EJ63" s="82">
        <v>9</v>
      </c>
      <c r="EK63" s="82">
        <v>27</v>
      </c>
      <c r="EL63" s="82">
        <v>564</v>
      </c>
      <c r="EN63" s="82">
        <v>64</v>
      </c>
      <c r="EP63" s="82">
        <v>56</v>
      </c>
      <c r="EQ63" s="82">
        <v>67</v>
      </c>
      <c r="ER63" s="82">
        <v>0</v>
      </c>
      <c r="ES63" s="82">
        <v>10</v>
      </c>
      <c r="EV63" s="82">
        <v>0</v>
      </c>
      <c r="EW63" s="82">
        <v>7</v>
      </c>
      <c r="EX63" s="82">
        <v>26</v>
      </c>
      <c r="EY63" s="82">
        <v>1047</v>
      </c>
      <c r="FA63" s="82">
        <v>67</v>
      </c>
    </row>
    <row r="64" spans="1:157">
      <c r="B64" s="82" t="s">
        <v>63</v>
      </c>
      <c r="C64" s="82">
        <v>25</v>
      </c>
      <c r="D64" s="82">
        <v>19</v>
      </c>
      <c r="E64" s="82" t="s">
        <v>219</v>
      </c>
      <c r="F64" s="82">
        <v>13</v>
      </c>
      <c r="G64" s="82">
        <v>13</v>
      </c>
      <c r="H64" s="82">
        <v>0</v>
      </c>
      <c r="I64" s="82">
        <v>0</v>
      </c>
      <c r="J64" s="82" t="s">
        <v>219</v>
      </c>
      <c r="K64" s="82">
        <v>11</v>
      </c>
      <c r="L64" s="82">
        <v>258</v>
      </c>
      <c r="N64" s="82">
        <v>63</v>
      </c>
      <c r="P64" s="82">
        <v>30</v>
      </c>
      <c r="Q64" s="82">
        <v>13</v>
      </c>
      <c r="R64" s="82" t="s">
        <v>219</v>
      </c>
      <c r="S64" s="82">
        <v>16</v>
      </c>
      <c r="T64" s="82">
        <v>10</v>
      </c>
      <c r="U64" s="82">
        <v>0</v>
      </c>
      <c r="V64" s="82">
        <v>0</v>
      </c>
      <c r="W64" s="82" t="s">
        <v>219</v>
      </c>
      <c r="X64" s="82">
        <v>10</v>
      </c>
      <c r="Y64" s="82">
        <v>341</v>
      </c>
      <c r="AA64" s="82">
        <v>58</v>
      </c>
      <c r="AC64" s="82">
        <v>28</v>
      </c>
      <c r="AD64" s="82">
        <v>16</v>
      </c>
      <c r="AE64" s="82">
        <v>18</v>
      </c>
      <c r="AF64" s="82">
        <v>15</v>
      </c>
      <c r="AG64" s="82">
        <v>11</v>
      </c>
      <c r="AH64" s="82">
        <v>0</v>
      </c>
      <c r="AI64" s="82">
        <v>0</v>
      </c>
      <c r="AJ64" s="82">
        <v>1</v>
      </c>
      <c r="AK64" s="82">
        <v>11</v>
      </c>
      <c r="AL64" s="82">
        <v>599</v>
      </c>
      <c r="AN64" s="82">
        <v>60</v>
      </c>
      <c r="AP64" s="82">
        <v>25</v>
      </c>
      <c r="AQ64" s="82" t="s">
        <v>219</v>
      </c>
      <c r="AR64" s="82">
        <v>25</v>
      </c>
      <c r="AS64" s="82" t="s">
        <v>219</v>
      </c>
      <c r="AT64" s="82" t="s">
        <v>219</v>
      </c>
      <c r="AU64" s="82">
        <v>0</v>
      </c>
      <c r="AV64" s="82">
        <v>0</v>
      </c>
      <c r="AW64" s="82" t="s">
        <v>219</v>
      </c>
      <c r="AX64" s="82">
        <v>14</v>
      </c>
      <c r="AY64" s="82">
        <v>258</v>
      </c>
      <c r="BA64" s="82">
        <v>61</v>
      </c>
      <c r="BC64" s="82">
        <v>35</v>
      </c>
      <c r="BD64" s="82">
        <v>6</v>
      </c>
      <c r="BE64" s="82">
        <v>17</v>
      </c>
      <c r="BF64" s="82" t="s">
        <v>219</v>
      </c>
      <c r="BG64" s="82" t="s">
        <v>219</v>
      </c>
      <c r="BH64" s="82">
        <v>0</v>
      </c>
      <c r="BI64" s="82" t="s">
        <v>219</v>
      </c>
      <c r="BJ64" s="82" t="s">
        <v>219</v>
      </c>
      <c r="BK64" s="82">
        <v>12</v>
      </c>
      <c r="BL64" s="82">
        <v>341</v>
      </c>
      <c r="BN64" s="82">
        <v>51</v>
      </c>
      <c r="BP64" s="82">
        <v>30</v>
      </c>
      <c r="BQ64" s="82" t="s">
        <v>219</v>
      </c>
      <c r="BR64" s="82">
        <v>20</v>
      </c>
      <c r="BS64" s="82">
        <v>21</v>
      </c>
      <c r="BT64" s="82">
        <v>6</v>
      </c>
      <c r="BU64" s="82">
        <v>0</v>
      </c>
      <c r="BV64" s="82" t="s">
        <v>219</v>
      </c>
      <c r="BW64" s="82">
        <v>1</v>
      </c>
      <c r="BX64" s="82">
        <v>13</v>
      </c>
      <c r="BY64" s="82">
        <v>599</v>
      </c>
      <c r="CA64" s="82">
        <v>55</v>
      </c>
      <c r="CC64" s="82">
        <v>21</v>
      </c>
      <c r="CD64" s="82">
        <v>20</v>
      </c>
      <c r="CE64" s="82">
        <v>22</v>
      </c>
      <c r="CF64" s="82" t="s">
        <v>219</v>
      </c>
      <c r="CG64" s="82" t="s">
        <v>219</v>
      </c>
      <c r="CH64" s="82">
        <v>0</v>
      </c>
      <c r="CI64" s="82">
        <v>0</v>
      </c>
      <c r="CJ64" s="82" t="s">
        <v>219</v>
      </c>
      <c r="CK64" s="82">
        <v>9</v>
      </c>
      <c r="CL64" s="82">
        <v>258</v>
      </c>
      <c r="CN64" s="82">
        <v>70</v>
      </c>
      <c r="CP64" s="82">
        <v>21</v>
      </c>
      <c r="CQ64" s="82">
        <v>13</v>
      </c>
      <c r="CR64" s="82">
        <v>24</v>
      </c>
      <c r="CS64" s="82" t="s">
        <v>219</v>
      </c>
      <c r="CT64" s="82" t="s">
        <v>219</v>
      </c>
      <c r="CU64" s="82">
        <v>0</v>
      </c>
      <c r="CV64" s="82">
        <v>0</v>
      </c>
      <c r="CW64" s="82" t="s">
        <v>219</v>
      </c>
      <c r="CX64" s="82">
        <v>8</v>
      </c>
      <c r="CY64" s="82">
        <v>341</v>
      </c>
      <c r="DA64" s="82">
        <v>70</v>
      </c>
      <c r="DC64" s="82">
        <v>21</v>
      </c>
      <c r="DD64" s="82">
        <v>16</v>
      </c>
      <c r="DE64" s="82">
        <v>23</v>
      </c>
      <c r="DF64" s="82">
        <v>20</v>
      </c>
      <c r="DG64" s="82">
        <v>11</v>
      </c>
      <c r="DH64" s="82">
        <v>0</v>
      </c>
      <c r="DI64" s="82">
        <v>0</v>
      </c>
      <c r="DJ64" s="82">
        <v>1</v>
      </c>
      <c r="DK64" s="82">
        <v>9</v>
      </c>
      <c r="DL64" s="82">
        <v>599</v>
      </c>
      <c r="DN64" s="82">
        <v>70</v>
      </c>
      <c r="DP64" s="82">
        <v>63</v>
      </c>
      <c r="DQ64" s="82">
        <v>74</v>
      </c>
      <c r="DR64" s="82">
        <v>0</v>
      </c>
      <c r="DS64" s="82">
        <v>11</v>
      </c>
      <c r="DV64" s="82" t="s">
        <v>219</v>
      </c>
      <c r="DW64" s="82">
        <v>8</v>
      </c>
      <c r="DX64" s="82">
        <v>18</v>
      </c>
      <c r="DY64" s="82">
        <v>258</v>
      </c>
      <c r="EA64" s="82">
        <v>74</v>
      </c>
      <c r="EC64" s="82">
        <v>57</v>
      </c>
      <c r="ED64" s="82">
        <v>70</v>
      </c>
      <c r="EE64" s="82" t="s">
        <v>219</v>
      </c>
      <c r="EF64" s="82">
        <v>12</v>
      </c>
      <c r="EI64" s="82" t="s">
        <v>219</v>
      </c>
      <c r="EJ64" s="82">
        <v>7</v>
      </c>
      <c r="EK64" s="82">
        <v>22</v>
      </c>
      <c r="EL64" s="82">
        <v>341</v>
      </c>
      <c r="EN64" s="82">
        <v>70</v>
      </c>
      <c r="EP64" s="82">
        <v>60</v>
      </c>
      <c r="EQ64" s="82">
        <v>71</v>
      </c>
      <c r="ER64" s="82" t="s">
        <v>219</v>
      </c>
      <c r="ES64" s="82">
        <v>12</v>
      </c>
      <c r="EV64" s="82" t="s">
        <v>219</v>
      </c>
      <c r="EW64" s="82">
        <v>7</v>
      </c>
      <c r="EX64" s="82">
        <v>21</v>
      </c>
      <c r="EY64" s="82">
        <v>599</v>
      </c>
      <c r="FA64" s="82">
        <v>71</v>
      </c>
    </row>
    <row r="65" spans="2:157">
      <c r="B65" s="82" t="s">
        <v>64</v>
      </c>
      <c r="C65" s="82">
        <v>21</v>
      </c>
      <c r="D65" s="82" t="s">
        <v>219</v>
      </c>
      <c r="E65" s="82" t="s">
        <v>219</v>
      </c>
      <c r="F65" s="82" t="s">
        <v>219</v>
      </c>
      <c r="G65" s="82">
        <v>0</v>
      </c>
      <c r="H65" s="82">
        <v>0</v>
      </c>
      <c r="I65" s="82">
        <v>0</v>
      </c>
      <c r="J65" s="82">
        <v>0</v>
      </c>
      <c r="K65" s="82">
        <v>50</v>
      </c>
      <c r="L65" s="82">
        <v>24</v>
      </c>
      <c r="N65" s="82">
        <v>29</v>
      </c>
      <c r="P65" s="82">
        <v>33</v>
      </c>
      <c r="Q65" s="82" t="s">
        <v>219</v>
      </c>
      <c r="R65" s="82" t="s">
        <v>219</v>
      </c>
      <c r="S65" s="82" t="s">
        <v>219</v>
      </c>
      <c r="T65" s="82" t="s">
        <v>219</v>
      </c>
      <c r="U65" s="82">
        <v>0</v>
      </c>
      <c r="V65" s="82">
        <v>0</v>
      </c>
      <c r="W65" s="82" t="s">
        <v>219</v>
      </c>
      <c r="X65" s="82">
        <v>22</v>
      </c>
      <c r="Y65" s="82">
        <v>55</v>
      </c>
      <c r="AA65" s="82">
        <v>42</v>
      </c>
      <c r="AC65" s="82">
        <v>29</v>
      </c>
      <c r="AD65" s="82">
        <v>6</v>
      </c>
      <c r="AE65" s="82">
        <v>13</v>
      </c>
      <c r="AF65" s="82">
        <v>13</v>
      </c>
      <c r="AG65" s="82" t="s">
        <v>219</v>
      </c>
      <c r="AH65" s="82">
        <v>0</v>
      </c>
      <c r="AI65" s="82">
        <v>0</v>
      </c>
      <c r="AJ65" s="82" t="s">
        <v>219</v>
      </c>
      <c r="AK65" s="82">
        <v>30</v>
      </c>
      <c r="AL65" s="82">
        <v>79</v>
      </c>
      <c r="AN65" s="82">
        <v>38</v>
      </c>
      <c r="AP65" s="82">
        <v>29</v>
      </c>
      <c r="AQ65" s="82">
        <v>0</v>
      </c>
      <c r="AR65" s="82" t="s">
        <v>219</v>
      </c>
      <c r="AS65" s="82" t="s">
        <v>219</v>
      </c>
      <c r="AT65" s="82">
        <v>0</v>
      </c>
      <c r="AU65" s="82">
        <v>0</v>
      </c>
      <c r="AV65" s="82">
        <v>0</v>
      </c>
      <c r="AW65" s="82">
        <v>0</v>
      </c>
      <c r="AX65" s="82">
        <v>50</v>
      </c>
      <c r="AY65" s="82">
        <v>24</v>
      </c>
      <c r="BA65" s="82">
        <v>21</v>
      </c>
      <c r="BC65" s="82">
        <v>40</v>
      </c>
      <c r="BD65" s="82" t="s">
        <v>219</v>
      </c>
      <c r="BE65" s="82" t="s">
        <v>219</v>
      </c>
      <c r="BF65" s="82" t="s">
        <v>219</v>
      </c>
      <c r="BG65" s="82" t="s">
        <v>219</v>
      </c>
      <c r="BH65" s="82" t="s">
        <v>219</v>
      </c>
      <c r="BI65" s="82">
        <v>0</v>
      </c>
      <c r="BJ65" s="82" t="s">
        <v>219</v>
      </c>
      <c r="BK65" s="82">
        <v>25</v>
      </c>
      <c r="BL65" s="82">
        <v>55</v>
      </c>
      <c r="BN65" s="82">
        <v>31</v>
      </c>
      <c r="BP65" s="82">
        <v>37</v>
      </c>
      <c r="BQ65" s="82" t="s">
        <v>219</v>
      </c>
      <c r="BR65" s="82">
        <v>6</v>
      </c>
      <c r="BS65" s="82">
        <v>19</v>
      </c>
      <c r="BT65" s="82" t="s">
        <v>219</v>
      </c>
      <c r="BU65" s="82" t="s">
        <v>219</v>
      </c>
      <c r="BV65" s="82">
        <v>0</v>
      </c>
      <c r="BW65" s="82" t="s">
        <v>219</v>
      </c>
      <c r="BX65" s="82">
        <v>33</v>
      </c>
      <c r="BY65" s="82">
        <v>79</v>
      </c>
      <c r="CA65" s="82">
        <v>28</v>
      </c>
      <c r="CC65" s="82">
        <v>29</v>
      </c>
      <c r="CD65" s="82">
        <v>0</v>
      </c>
      <c r="CE65" s="82" t="s">
        <v>219</v>
      </c>
      <c r="CF65" s="82" t="s">
        <v>219</v>
      </c>
      <c r="CG65" s="82">
        <v>0</v>
      </c>
      <c r="CH65" s="82">
        <v>0</v>
      </c>
      <c r="CI65" s="82">
        <v>0</v>
      </c>
      <c r="CJ65" s="82">
        <v>0</v>
      </c>
      <c r="CK65" s="82">
        <v>46</v>
      </c>
      <c r="CL65" s="82">
        <v>24</v>
      </c>
      <c r="CN65" s="82">
        <v>25</v>
      </c>
      <c r="CP65" s="82">
        <v>35</v>
      </c>
      <c r="CQ65" s="82" t="s">
        <v>219</v>
      </c>
      <c r="CR65" s="82" t="s">
        <v>219</v>
      </c>
      <c r="CS65" s="82" t="s">
        <v>219</v>
      </c>
      <c r="CT65" s="82" t="s">
        <v>219</v>
      </c>
      <c r="CU65" s="82">
        <v>0</v>
      </c>
      <c r="CV65" s="82">
        <v>0</v>
      </c>
      <c r="CW65" s="82" t="s">
        <v>219</v>
      </c>
      <c r="CX65" s="82">
        <v>20</v>
      </c>
      <c r="CY65" s="82">
        <v>55</v>
      </c>
      <c r="DA65" s="82">
        <v>42</v>
      </c>
      <c r="DC65" s="82">
        <v>33</v>
      </c>
      <c r="DD65" s="82" t="s">
        <v>219</v>
      </c>
      <c r="DE65" s="82">
        <v>19</v>
      </c>
      <c r="DF65" s="82">
        <v>11</v>
      </c>
      <c r="DG65" s="82" t="s">
        <v>219</v>
      </c>
      <c r="DH65" s="82">
        <v>0</v>
      </c>
      <c r="DI65" s="82">
        <v>0</v>
      </c>
      <c r="DJ65" s="82" t="s">
        <v>219</v>
      </c>
      <c r="DK65" s="82">
        <v>28</v>
      </c>
      <c r="DL65" s="82">
        <v>79</v>
      </c>
      <c r="DN65" s="82">
        <v>37</v>
      </c>
      <c r="DP65" s="82">
        <v>29</v>
      </c>
      <c r="DQ65" s="82">
        <v>29</v>
      </c>
      <c r="DR65" s="82">
        <v>0</v>
      </c>
      <c r="DS65" s="82">
        <v>0</v>
      </c>
      <c r="DV65" s="82">
        <v>0</v>
      </c>
      <c r="DW65" s="82">
        <v>46</v>
      </c>
      <c r="DX65" s="82">
        <v>25</v>
      </c>
      <c r="DY65" s="82">
        <v>24</v>
      </c>
      <c r="EA65" s="82">
        <v>29</v>
      </c>
      <c r="EC65" s="82">
        <v>42</v>
      </c>
      <c r="ED65" s="82">
        <v>47</v>
      </c>
      <c r="EE65" s="82" t="s">
        <v>219</v>
      </c>
      <c r="EF65" s="82">
        <v>5</v>
      </c>
      <c r="EI65" s="82" t="s">
        <v>219</v>
      </c>
      <c r="EJ65" s="82">
        <v>15</v>
      </c>
      <c r="EK65" s="82">
        <v>35</v>
      </c>
      <c r="EL65" s="82">
        <v>55</v>
      </c>
      <c r="EN65" s="82">
        <v>47</v>
      </c>
      <c r="EP65" s="82">
        <v>38</v>
      </c>
      <c r="EQ65" s="82">
        <v>42</v>
      </c>
      <c r="ER65" s="82" t="s">
        <v>219</v>
      </c>
      <c r="ES65" s="82">
        <v>4</v>
      </c>
      <c r="EV65" s="82" t="s">
        <v>219</v>
      </c>
      <c r="EW65" s="82">
        <v>24</v>
      </c>
      <c r="EX65" s="82">
        <v>32</v>
      </c>
      <c r="EY65" s="82">
        <v>79</v>
      </c>
      <c r="FA65" s="82">
        <v>42</v>
      </c>
    </row>
    <row r="66" spans="2:157">
      <c r="B66" s="82" t="s">
        <v>65</v>
      </c>
      <c r="C66" s="82">
        <v>26</v>
      </c>
      <c r="D66" s="82">
        <v>12</v>
      </c>
      <c r="E66" s="82">
        <v>17</v>
      </c>
      <c r="F66" s="82">
        <v>13</v>
      </c>
      <c r="G66" s="82">
        <v>11</v>
      </c>
      <c r="H66" s="82">
        <v>0</v>
      </c>
      <c r="I66" s="82" t="s">
        <v>219</v>
      </c>
      <c r="J66" s="82">
        <v>1</v>
      </c>
      <c r="K66" s="82">
        <v>21</v>
      </c>
      <c r="L66" s="82">
        <v>831</v>
      </c>
      <c r="N66" s="82">
        <v>53</v>
      </c>
      <c r="P66" s="82">
        <v>27</v>
      </c>
      <c r="Q66" s="82">
        <v>13</v>
      </c>
      <c r="R66" s="82">
        <v>20</v>
      </c>
      <c r="S66" s="82">
        <v>13</v>
      </c>
      <c r="T66" s="82">
        <v>9</v>
      </c>
      <c r="U66" s="82">
        <v>0</v>
      </c>
      <c r="V66" s="82" t="s">
        <v>219</v>
      </c>
      <c r="W66" s="82">
        <v>1</v>
      </c>
      <c r="X66" s="82">
        <v>18</v>
      </c>
      <c r="Y66" s="82">
        <v>1209</v>
      </c>
      <c r="AA66" s="82">
        <v>54</v>
      </c>
      <c r="AC66" s="82">
        <v>26</v>
      </c>
      <c r="AD66" s="82">
        <v>12</v>
      </c>
      <c r="AE66" s="82">
        <v>18</v>
      </c>
      <c r="AF66" s="82">
        <v>13</v>
      </c>
      <c r="AG66" s="82">
        <v>10</v>
      </c>
      <c r="AH66" s="82">
        <v>0</v>
      </c>
      <c r="AI66" s="82">
        <v>0</v>
      </c>
      <c r="AJ66" s="82">
        <v>1</v>
      </c>
      <c r="AK66" s="82">
        <v>19</v>
      </c>
      <c r="AL66" s="82">
        <v>2040</v>
      </c>
      <c r="AN66" s="82">
        <v>54</v>
      </c>
      <c r="AP66" s="82">
        <v>26</v>
      </c>
      <c r="AQ66" s="82">
        <v>7</v>
      </c>
      <c r="AR66" s="82">
        <v>17</v>
      </c>
      <c r="AS66" s="82">
        <v>17</v>
      </c>
      <c r="AT66" s="82">
        <v>5</v>
      </c>
      <c r="AU66" s="82">
        <v>0</v>
      </c>
      <c r="AV66" s="82" t="s">
        <v>219</v>
      </c>
      <c r="AW66" s="82">
        <v>1</v>
      </c>
      <c r="AX66" s="82">
        <v>27</v>
      </c>
      <c r="AY66" s="82">
        <v>831</v>
      </c>
      <c r="BA66" s="82">
        <v>47</v>
      </c>
      <c r="BC66" s="82">
        <v>29</v>
      </c>
      <c r="BD66" s="82">
        <v>5</v>
      </c>
      <c r="BE66" s="82">
        <v>16</v>
      </c>
      <c r="BF66" s="82">
        <v>22</v>
      </c>
      <c r="BG66" s="82">
        <v>3</v>
      </c>
      <c r="BH66" s="82">
        <v>0</v>
      </c>
      <c r="BI66" s="82" t="s">
        <v>219</v>
      </c>
      <c r="BJ66" s="82">
        <v>1</v>
      </c>
      <c r="BK66" s="82">
        <v>24</v>
      </c>
      <c r="BL66" s="82">
        <v>1208</v>
      </c>
      <c r="BN66" s="82">
        <v>46</v>
      </c>
      <c r="BP66" s="82">
        <v>27</v>
      </c>
      <c r="BQ66" s="82">
        <v>6</v>
      </c>
      <c r="BR66" s="82">
        <v>17</v>
      </c>
      <c r="BS66" s="82">
        <v>20</v>
      </c>
      <c r="BT66" s="82">
        <v>4</v>
      </c>
      <c r="BU66" s="82">
        <v>0</v>
      </c>
      <c r="BV66" s="82">
        <v>0</v>
      </c>
      <c r="BW66" s="82">
        <v>1</v>
      </c>
      <c r="BX66" s="82">
        <v>25</v>
      </c>
      <c r="BY66" s="82">
        <v>2039</v>
      </c>
      <c r="CA66" s="82">
        <v>47</v>
      </c>
      <c r="CC66" s="82">
        <v>28</v>
      </c>
      <c r="CD66" s="82">
        <v>11</v>
      </c>
      <c r="CE66" s="82">
        <v>18</v>
      </c>
      <c r="CF66" s="82">
        <v>17</v>
      </c>
      <c r="CG66" s="82">
        <v>5</v>
      </c>
      <c r="CH66" s="82">
        <v>0</v>
      </c>
      <c r="CI66" s="82" t="s">
        <v>219</v>
      </c>
      <c r="CJ66" s="82">
        <v>1</v>
      </c>
      <c r="CK66" s="82">
        <v>20</v>
      </c>
      <c r="CL66" s="82">
        <v>831</v>
      </c>
      <c r="CN66" s="82">
        <v>51</v>
      </c>
      <c r="CP66" s="82">
        <v>26</v>
      </c>
      <c r="CQ66" s="82">
        <v>12</v>
      </c>
      <c r="CR66" s="82">
        <v>19</v>
      </c>
      <c r="CS66" s="82">
        <v>19</v>
      </c>
      <c r="CT66" s="82">
        <v>7</v>
      </c>
      <c r="CU66" s="82">
        <v>0</v>
      </c>
      <c r="CV66" s="82" t="s">
        <v>219</v>
      </c>
      <c r="CW66" s="82">
        <v>1</v>
      </c>
      <c r="CX66" s="82">
        <v>16</v>
      </c>
      <c r="CY66" s="82">
        <v>1209</v>
      </c>
      <c r="DA66" s="82">
        <v>58</v>
      </c>
      <c r="DC66" s="82">
        <v>27</v>
      </c>
      <c r="DD66" s="82">
        <v>12</v>
      </c>
      <c r="DE66" s="82">
        <v>19</v>
      </c>
      <c r="DF66" s="82">
        <v>18</v>
      </c>
      <c r="DG66" s="82">
        <v>6</v>
      </c>
      <c r="DH66" s="82">
        <v>0</v>
      </c>
      <c r="DI66" s="82">
        <v>0</v>
      </c>
      <c r="DJ66" s="82">
        <v>1</v>
      </c>
      <c r="DK66" s="82">
        <v>18</v>
      </c>
      <c r="DL66" s="82">
        <v>2040</v>
      </c>
      <c r="DN66" s="82">
        <v>55</v>
      </c>
      <c r="DP66" s="82">
        <v>48</v>
      </c>
      <c r="DQ66" s="82">
        <v>53</v>
      </c>
      <c r="DR66" s="82">
        <v>0</v>
      </c>
      <c r="DS66" s="82">
        <v>6</v>
      </c>
      <c r="DV66" s="82">
        <v>1</v>
      </c>
      <c r="DW66" s="82">
        <v>17</v>
      </c>
      <c r="DX66" s="82">
        <v>28</v>
      </c>
      <c r="DY66" s="82">
        <v>830</v>
      </c>
      <c r="EA66" s="82">
        <v>53</v>
      </c>
      <c r="EC66" s="82">
        <v>52</v>
      </c>
      <c r="ED66" s="82">
        <v>60</v>
      </c>
      <c r="EE66" s="82">
        <v>0</v>
      </c>
      <c r="EF66" s="82">
        <v>9</v>
      </c>
      <c r="EI66" s="82">
        <v>1</v>
      </c>
      <c r="EJ66" s="82">
        <v>13</v>
      </c>
      <c r="EK66" s="82">
        <v>26</v>
      </c>
      <c r="EL66" s="82">
        <v>1209</v>
      </c>
      <c r="EN66" s="82">
        <v>60</v>
      </c>
      <c r="EP66" s="82">
        <v>50</v>
      </c>
      <c r="EQ66" s="82">
        <v>58</v>
      </c>
      <c r="ER66" s="82">
        <v>0</v>
      </c>
      <c r="ES66" s="82">
        <v>7</v>
      </c>
      <c r="EV66" s="82">
        <v>1</v>
      </c>
      <c r="EW66" s="82">
        <v>15</v>
      </c>
      <c r="EX66" s="82">
        <v>27</v>
      </c>
      <c r="EY66" s="82">
        <v>2039</v>
      </c>
      <c r="FA66" s="82">
        <v>58</v>
      </c>
    </row>
    <row r="67" spans="2:157">
      <c r="B67" s="82" t="s">
        <v>66</v>
      </c>
      <c r="C67" s="82">
        <v>22</v>
      </c>
      <c r="D67" s="82">
        <v>10</v>
      </c>
      <c r="E67" s="82">
        <v>14</v>
      </c>
      <c r="F67" s="82">
        <v>11</v>
      </c>
      <c r="G67" s="82">
        <v>6</v>
      </c>
      <c r="H67" s="82">
        <v>0</v>
      </c>
      <c r="I67" s="82">
        <v>0</v>
      </c>
      <c r="J67" s="82">
        <v>1</v>
      </c>
      <c r="K67" s="82">
        <v>37</v>
      </c>
      <c r="L67" s="82">
        <v>574</v>
      </c>
      <c r="N67" s="82">
        <v>40</v>
      </c>
      <c r="P67" s="82">
        <v>22</v>
      </c>
      <c r="Q67" s="82">
        <v>9</v>
      </c>
      <c r="R67" s="82">
        <v>13</v>
      </c>
      <c r="S67" s="82">
        <v>10</v>
      </c>
      <c r="T67" s="82">
        <v>8</v>
      </c>
      <c r="U67" s="82" t="s">
        <v>219</v>
      </c>
      <c r="V67" s="82">
        <v>0</v>
      </c>
      <c r="W67" s="82">
        <v>0</v>
      </c>
      <c r="X67" s="82">
        <v>39</v>
      </c>
      <c r="Y67" s="82">
        <v>3128</v>
      </c>
      <c r="AA67" s="82">
        <v>39</v>
      </c>
      <c r="AC67" s="82">
        <v>22</v>
      </c>
      <c r="AD67" s="82">
        <v>9</v>
      </c>
      <c r="AE67" s="82">
        <v>13</v>
      </c>
      <c r="AF67" s="82">
        <v>10</v>
      </c>
      <c r="AG67" s="82">
        <v>7</v>
      </c>
      <c r="AH67" s="82" t="s">
        <v>219</v>
      </c>
      <c r="AI67" s="82">
        <v>0</v>
      </c>
      <c r="AJ67" s="82">
        <v>0</v>
      </c>
      <c r="AK67" s="82">
        <v>39</v>
      </c>
      <c r="AL67" s="82">
        <v>3702</v>
      </c>
      <c r="AN67" s="82">
        <v>39</v>
      </c>
      <c r="AP67" s="82">
        <v>25</v>
      </c>
      <c r="AQ67" s="82">
        <v>6</v>
      </c>
      <c r="AR67" s="82">
        <v>11</v>
      </c>
      <c r="AS67" s="82">
        <v>14</v>
      </c>
      <c r="AT67" s="82">
        <v>3</v>
      </c>
      <c r="AU67" s="82">
        <v>0</v>
      </c>
      <c r="AV67" s="82">
        <v>0</v>
      </c>
      <c r="AW67" s="82">
        <v>1</v>
      </c>
      <c r="AX67" s="82">
        <v>40</v>
      </c>
      <c r="AY67" s="82">
        <v>574</v>
      </c>
      <c r="BA67" s="82">
        <v>34</v>
      </c>
      <c r="BC67" s="82">
        <v>26</v>
      </c>
      <c r="BD67" s="82">
        <v>4</v>
      </c>
      <c r="BE67" s="82">
        <v>9</v>
      </c>
      <c r="BF67" s="82">
        <v>14</v>
      </c>
      <c r="BG67" s="82">
        <v>2</v>
      </c>
      <c r="BH67" s="82">
        <v>0</v>
      </c>
      <c r="BI67" s="82">
        <v>0</v>
      </c>
      <c r="BJ67" s="82">
        <v>0</v>
      </c>
      <c r="BK67" s="82">
        <v>44</v>
      </c>
      <c r="BL67" s="82">
        <v>3127</v>
      </c>
      <c r="BN67" s="82">
        <v>30</v>
      </c>
      <c r="BP67" s="82">
        <v>25</v>
      </c>
      <c r="BQ67" s="82">
        <v>4</v>
      </c>
      <c r="BR67" s="82">
        <v>10</v>
      </c>
      <c r="BS67" s="82">
        <v>14</v>
      </c>
      <c r="BT67" s="82">
        <v>2</v>
      </c>
      <c r="BU67" s="82">
        <v>0</v>
      </c>
      <c r="BV67" s="82">
        <v>0</v>
      </c>
      <c r="BW67" s="82">
        <v>0</v>
      </c>
      <c r="BX67" s="82">
        <v>44</v>
      </c>
      <c r="BY67" s="82">
        <v>3701</v>
      </c>
      <c r="CA67" s="82">
        <v>30</v>
      </c>
      <c r="CC67" s="82">
        <v>25</v>
      </c>
      <c r="CD67" s="82">
        <v>8</v>
      </c>
      <c r="CE67" s="82">
        <v>12</v>
      </c>
      <c r="CF67" s="82">
        <v>15</v>
      </c>
      <c r="CG67" s="82">
        <v>3</v>
      </c>
      <c r="CH67" s="82">
        <v>0</v>
      </c>
      <c r="CI67" s="82">
        <v>0</v>
      </c>
      <c r="CJ67" s="82" t="s">
        <v>219</v>
      </c>
      <c r="CK67" s="82">
        <v>37</v>
      </c>
      <c r="CL67" s="82">
        <v>574</v>
      </c>
      <c r="CN67" s="82">
        <v>37</v>
      </c>
      <c r="CP67" s="82">
        <v>22</v>
      </c>
      <c r="CQ67" s="82">
        <v>8</v>
      </c>
      <c r="CR67" s="82">
        <v>12</v>
      </c>
      <c r="CS67" s="82">
        <v>13</v>
      </c>
      <c r="CT67" s="82">
        <v>8</v>
      </c>
      <c r="CU67" s="82" t="s">
        <v>219</v>
      </c>
      <c r="CV67" s="82">
        <v>0</v>
      </c>
      <c r="CW67" s="82" t="s">
        <v>219</v>
      </c>
      <c r="CX67" s="82">
        <v>37</v>
      </c>
      <c r="CY67" s="82">
        <v>3128</v>
      </c>
      <c r="DA67" s="82">
        <v>41</v>
      </c>
      <c r="DC67" s="82">
        <v>22</v>
      </c>
      <c r="DD67" s="82">
        <v>8</v>
      </c>
      <c r="DE67" s="82">
        <v>12</v>
      </c>
      <c r="DF67" s="82">
        <v>13</v>
      </c>
      <c r="DG67" s="82">
        <v>7</v>
      </c>
      <c r="DH67" s="82" t="s">
        <v>219</v>
      </c>
      <c r="DI67" s="82">
        <v>0</v>
      </c>
      <c r="DJ67" s="82">
        <v>0</v>
      </c>
      <c r="DK67" s="82">
        <v>37</v>
      </c>
      <c r="DL67" s="82">
        <v>3702</v>
      </c>
      <c r="DN67" s="82">
        <v>41</v>
      </c>
      <c r="DP67" s="82">
        <v>33</v>
      </c>
      <c r="DQ67" s="82">
        <v>37</v>
      </c>
      <c r="DR67" s="82">
        <v>0</v>
      </c>
      <c r="DS67" s="82">
        <v>3</v>
      </c>
      <c r="DV67" s="82">
        <v>1</v>
      </c>
      <c r="DW67" s="82">
        <v>38</v>
      </c>
      <c r="DX67" s="82">
        <v>25</v>
      </c>
      <c r="DY67" s="82">
        <v>574</v>
      </c>
      <c r="EA67" s="82">
        <v>37</v>
      </c>
      <c r="EC67" s="82">
        <v>33</v>
      </c>
      <c r="ED67" s="82">
        <v>39</v>
      </c>
      <c r="EE67" s="82" t="s">
        <v>219</v>
      </c>
      <c r="EF67" s="82">
        <v>6</v>
      </c>
      <c r="EI67" s="82">
        <v>1</v>
      </c>
      <c r="EJ67" s="82">
        <v>38</v>
      </c>
      <c r="EK67" s="82">
        <v>22</v>
      </c>
      <c r="EL67" s="82">
        <v>3128</v>
      </c>
      <c r="EN67" s="82">
        <v>39</v>
      </c>
      <c r="EP67" s="82">
        <v>33</v>
      </c>
      <c r="EQ67" s="82">
        <v>39</v>
      </c>
      <c r="ER67" s="82" t="s">
        <v>219</v>
      </c>
      <c r="ES67" s="82">
        <v>5</v>
      </c>
      <c r="EV67" s="82">
        <v>1</v>
      </c>
      <c r="EW67" s="82">
        <v>38</v>
      </c>
      <c r="EX67" s="82">
        <v>23</v>
      </c>
      <c r="EY67" s="82">
        <v>3702</v>
      </c>
      <c r="FA67" s="82">
        <v>39</v>
      </c>
    </row>
    <row r="68" spans="2:157">
      <c r="B68" s="85" t="s">
        <v>385</v>
      </c>
      <c r="C68" s="82">
        <v>38</v>
      </c>
      <c r="D68" s="82">
        <v>7</v>
      </c>
      <c r="E68" s="82">
        <v>14</v>
      </c>
      <c r="F68" s="82">
        <v>15</v>
      </c>
      <c r="G68" s="82">
        <v>4</v>
      </c>
      <c r="H68" s="82">
        <v>0</v>
      </c>
      <c r="I68" s="82">
        <v>0</v>
      </c>
      <c r="J68" s="82">
        <v>0</v>
      </c>
      <c r="K68" s="82">
        <v>21</v>
      </c>
      <c r="L68" s="82">
        <v>13931</v>
      </c>
      <c r="N68" s="82">
        <v>41</v>
      </c>
      <c r="P68" s="82">
        <v>38</v>
      </c>
      <c r="Q68" s="82">
        <v>7</v>
      </c>
      <c r="R68" s="82">
        <v>14</v>
      </c>
      <c r="S68" s="82">
        <v>14</v>
      </c>
      <c r="T68" s="82">
        <v>5</v>
      </c>
      <c r="U68" s="82">
        <v>0</v>
      </c>
      <c r="V68" s="82">
        <v>0</v>
      </c>
      <c r="W68" s="82">
        <v>0</v>
      </c>
      <c r="X68" s="82">
        <v>21</v>
      </c>
      <c r="Y68" s="82">
        <v>33671</v>
      </c>
      <c r="AA68" s="82">
        <v>41</v>
      </c>
      <c r="AC68" s="82">
        <v>38</v>
      </c>
      <c r="AD68" s="82">
        <v>7</v>
      </c>
      <c r="AE68" s="82">
        <v>14</v>
      </c>
      <c r="AF68" s="82">
        <v>15</v>
      </c>
      <c r="AG68" s="82">
        <v>5</v>
      </c>
      <c r="AH68" s="82">
        <v>0</v>
      </c>
      <c r="AI68" s="82">
        <v>0</v>
      </c>
      <c r="AJ68" s="82">
        <v>0</v>
      </c>
      <c r="AK68" s="82">
        <v>21</v>
      </c>
      <c r="AL68" s="82">
        <v>47602</v>
      </c>
      <c r="AN68" s="82">
        <v>41</v>
      </c>
      <c r="AP68" s="82">
        <v>37</v>
      </c>
      <c r="AQ68" s="82">
        <v>4</v>
      </c>
      <c r="AR68" s="82">
        <v>11</v>
      </c>
      <c r="AS68" s="82">
        <v>18</v>
      </c>
      <c r="AT68" s="82">
        <v>2</v>
      </c>
      <c r="AU68" s="82">
        <v>0</v>
      </c>
      <c r="AV68" s="82">
        <v>0</v>
      </c>
      <c r="AW68" s="82">
        <v>0</v>
      </c>
      <c r="AX68" s="82">
        <v>27</v>
      </c>
      <c r="AY68" s="82">
        <v>13931</v>
      </c>
      <c r="BA68" s="82">
        <v>35</v>
      </c>
      <c r="BC68" s="82">
        <v>40</v>
      </c>
      <c r="BD68" s="82">
        <v>3</v>
      </c>
      <c r="BE68" s="82">
        <v>10</v>
      </c>
      <c r="BF68" s="82">
        <v>17</v>
      </c>
      <c r="BG68" s="82">
        <v>1</v>
      </c>
      <c r="BH68" s="82" t="s">
        <v>219</v>
      </c>
      <c r="BI68" s="82">
        <v>0</v>
      </c>
      <c r="BJ68" s="82">
        <v>0</v>
      </c>
      <c r="BK68" s="82">
        <v>28</v>
      </c>
      <c r="BL68" s="82">
        <v>33672</v>
      </c>
      <c r="BN68" s="82">
        <v>32</v>
      </c>
      <c r="BP68" s="82">
        <v>39</v>
      </c>
      <c r="BQ68" s="82">
        <v>3</v>
      </c>
      <c r="BR68" s="82">
        <v>10</v>
      </c>
      <c r="BS68" s="82">
        <v>18</v>
      </c>
      <c r="BT68" s="82">
        <v>1</v>
      </c>
      <c r="BU68" s="82" t="s">
        <v>219</v>
      </c>
      <c r="BV68" s="82">
        <v>0</v>
      </c>
      <c r="BW68" s="82">
        <v>0</v>
      </c>
      <c r="BX68" s="82">
        <v>28</v>
      </c>
      <c r="BY68" s="82">
        <v>47603</v>
      </c>
      <c r="CA68" s="82">
        <v>33</v>
      </c>
      <c r="CC68" s="82">
        <v>35</v>
      </c>
      <c r="CD68" s="82">
        <v>7</v>
      </c>
      <c r="CE68" s="82">
        <v>14</v>
      </c>
      <c r="CF68" s="82">
        <v>22</v>
      </c>
      <c r="CG68" s="82">
        <v>2</v>
      </c>
      <c r="CH68" s="82">
        <v>0</v>
      </c>
      <c r="CI68" s="82">
        <v>0</v>
      </c>
      <c r="CJ68" s="82">
        <v>0</v>
      </c>
      <c r="CK68" s="82">
        <v>19</v>
      </c>
      <c r="CL68" s="82">
        <v>13932</v>
      </c>
      <c r="CN68" s="82">
        <v>45</v>
      </c>
      <c r="CP68" s="82">
        <v>31</v>
      </c>
      <c r="CQ68" s="82">
        <v>9</v>
      </c>
      <c r="CR68" s="82">
        <v>17</v>
      </c>
      <c r="CS68" s="82">
        <v>22</v>
      </c>
      <c r="CT68" s="82">
        <v>5</v>
      </c>
      <c r="CU68" s="82">
        <v>0</v>
      </c>
      <c r="CV68" s="82">
        <v>0</v>
      </c>
      <c r="CW68" s="82">
        <v>0</v>
      </c>
      <c r="CX68" s="82">
        <v>17</v>
      </c>
      <c r="CY68" s="82">
        <v>33676</v>
      </c>
      <c r="DA68" s="82">
        <v>52</v>
      </c>
      <c r="DC68" s="82">
        <v>32</v>
      </c>
      <c r="DD68" s="82">
        <v>8</v>
      </c>
      <c r="DE68" s="82">
        <v>16</v>
      </c>
      <c r="DF68" s="82">
        <v>22</v>
      </c>
      <c r="DG68" s="82">
        <v>4</v>
      </c>
      <c r="DH68" s="82">
        <v>0</v>
      </c>
      <c r="DI68" s="82">
        <v>0</v>
      </c>
      <c r="DJ68" s="82">
        <v>0</v>
      </c>
      <c r="DK68" s="82">
        <v>17</v>
      </c>
      <c r="DL68" s="82">
        <v>47608</v>
      </c>
      <c r="DN68" s="82">
        <v>50</v>
      </c>
      <c r="DP68" s="82">
        <v>43</v>
      </c>
      <c r="DQ68" s="82">
        <v>46</v>
      </c>
      <c r="DR68" s="82">
        <v>0</v>
      </c>
      <c r="DS68" s="82">
        <v>3</v>
      </c>
      <c r="DV68" s="82">
        <v>1</v>
      </c>
      <c r="DW68" s="82">
        <v>16</v>
      </c>
      <c r="DX68" s="82">
        <v>37</v>
      </c>
      <c r="DY68" s="82">
        <v>13930</v>
      </c>
      <c r="EA68" s="82">
        <v>46</v>
      </c>
      <c r="EC68" s="82">
        <v>48</v>
      </c>
      <c r="ED68" s="82">
        <v>53</v>
      </c>
      <c r="EE68" s="82" t="s">
        <v>219</v>
      </c>
      <c r="EF68" s="82">
        <v>5</v>
      </c>
      <c r="EI68" s="82">
        <v>1</v>
      </c>
      <c r="EJ68" s="82">
        <v>14</v>
      </c>
      <c r="EK68" s="82">
        <v>33</v>
      </c>
      <c r="EL68" s="82">
        <v>33677</v>
      </c>
      <c r="EN68" s="82">
        <v>53</v>
      </c>
      <c r="EP68" s="82">
        <v>46</v>
      </c>
      <c r="EQ68" s="82">
        <v>51</v>
      </c>
      <c r="ER68" s="82" t="s">
        <v>219</v>
      </c>
      <c r="ES68" s="82">
        <v>4</v>
      </c>
      <c r="EV68" s="82">
        <v>1</v>
      </c>
      <c r="EW68" s="82">
        <v>15</v>
      </c>
      <c r="EX68" s="82">
        <v>34</v>
      </c>
      <c r="EY68" s="82">
        <v>47607</v>
      </c>
      <c r="FA68" s="82">
        <v>51</v>
      </c>
    </row>
    <row r="69" spans="2:157">
      <c r="B69" s="82" t="s">
        <v>67</v>
      </c>
      <c r="C69" s="82">
        <v>32</v>
      </c>
      <c r="D69" s="82">
        <v>10</v>
      </c>
      <c r="E69" s="82">
        <v>19</v>
      </c>
      <c r="F69" s="82">
        <v>16</v>
      </c>
      <c r="G69" s="82">
        <v>9</v>
      </c>
      <c r="H69" s="82">
        <v>0</v>
      </c>
      <c r="I69" s="82" t="s">
        <v>219</v>
      </c>
      <c r="J69" s="82" t="s">
        <v>219</v>
      </c>
      <c r="K69" s="82">
        <v>13</v>
      </c>
      <c r="L69" s="82">
        <v>691</v>
      </c>
      <c r="N69" s="82">
        <v>54</v>
      </c>
      <c r="P69" s="82">
        <v>37</v>
      </c>
      <c r="Q69" s="82">
        <v>10</v>
      </c>
      <c r="R69" s="82">
        <v>17</v>
      </c>
      <c r="S69" s="82">
        <v>15</v>
      </c>
      <c r="T69" s="82">
        <v>6</v>
      </c>
      <c r="U69" s="82">
        <v>0</v>
      </c>
      <c r="V69" s="82" t="s">
        <v>219</v>
      </c>
      <c r="W69" s="82" t="s">
        <v>219</v>
      </c>
      <c r="X69" s="82">
        <v>15</v>
      </c>
      <c r="Y69" s="82">
        <v>1190</v>
      </c>
      <c r="AA69" s="82">
        <v>48</v>
      </c>
      <c r="AC69" s="82">
        <v>35</v>
      </c>
      <c r="AD69" s="82">
        <v>10</v>
      </c>
      <c r="AE69" s="82">
        <v>18</v>
      </c>
      <c r="AF69" s="82">
        <v>16</v>
      </c>
      <c r="AG69" s="82">
        <v>7</v>
      </c>
      <c r="AH69" s="82">
        <v>0</v>
      </c>
      <c r="AI69" s="82">
        <v>0</v>
      </c>
      <c r="AJ69" s="82">
        <v>0</v>
      </c>
      <c r="AK69" s="82">
        <v>15</v>
      </c>
      <c r="AL69" s="82">
        <v>1881</v>
      </c>
      <c r="AN69" s="82">
        <v>50</v>
      </c>
      <c r="AP69" s="82">
        <v>31</v>
      </c>
      <c r="AQ69" s="82">
        <v>6</v>
      </c>
      <c r="AR69" s="82">
        <v>15</v>
      </c>
      <c r="AS69" s="82">
        <v>24</v>
      </c>
      <c r="AT69" s="82">
        <v>4</v>
      </c>
      <c r="AU69" s="82">
        <v>0</v>
      </c>
      <c r="AV69" s="82" t="s">
        <v>219</v>
      </c>
      <c r="AW69" s="82" t="s">
        <v>219</v>
      </c>
      <c r="AX69" s="82">
        <v>19</v>
      </c>
      <c r="AY69" s="82">
        <v>691</v>
      </c>
      <c r="BA69" s="82">
        <v>49</v>
      </c>
      <c r="BC69" s="82">
        <v>40</v>
      </c>
      <c r="BD69" s="82">
        <v>4</v>
      </c>
      <c r="BE69" s="82">
        <v>12</v>
      </c>
      <c r="BF69" s="82">
        <v>20</v>
      </c>
      <c r="BG69" s="82">
        <v>1</v>
      </c>
      <c r="BH69" s="82">
        <v>0</v>
      </c>
      <c r="BI69" s="82" t="s">
        <v>219</v>
      </c>
      <c r="BJ69" s="82" t="s">
        <v>219</v>
      </c>
      <c r="BK69" s="82">
        <v>22</v>
      </c>
      <c r="BL69" s="82">
        <v>1190</v>
      </c>
      <c r="BN69" s="82">
        <v>37</v>
      </c>
      <c r="BP69" s="82">
        <v>37</v>
      </c>
      <c r="BQ69" s="82">
        <v>5</v>
      </c>
      <c r="BR69" s="82">
        <v>13</v>
      </c>
      <c r="BS69" s="82">
        <v>21</v>
      </c>
      <c r="BT69" s="82">
        <v>3</v>
      </c>
      <c r="BU69" s="82">
        <v>0</v>
      </c>
      <c r="BV69" s="82">
        <v>0</v>
      </c>
      <c r="BW69" s="82">
        <v>0</v>
      </c>
      <c r="BX69" s="82">
        <v>21</v>
      </c>
      <c r="BY69" s="82">
        <v>1881</v>
      </c>
      <c r="CA69" s="82">
        <v>42</v>
      </c>
      <c r="CC69" s="82">
        <v>30</v>
      </c>
      <c r="CD69" s="82">
        <v>9</v>
      </c>
      <c r="CE69" s="82">
        <v>16</v>
      </c>
      <c r="CF69" s="82">
        <v>26</v>
      </c>
      <c r="CG69" s="82">
        <v>4</v>
      </c>
      <c r="CH69" s="82">
        <v>0</v>
      </c>
      <c r="CI69" s="82" t="s">
        <v>219</v>
      </c>
      <c r="CJ69" s="82" t="s">
        <v>219</v>
      </c>
      <c r="CK69" s="82">
        <v>13</v>
      </c>
      <c r="CL69" s="82">
        <v>691</v>
      </c>
      <c r="CN69" s="82">
        <v>56</v>
      </c>
      <c r="CP69" s="82">
        <v>28</v>
      </c>
      <c r="CQ69" s="82">
        <v>9</v>
      </c>
      <c r="CR69" s="82">
        <v>22</v>
      </c>
      <c r="CS69" s="82">
        <v>23</v>
      </c>
      <c r="CT69" s="82">
        <v>5</v>
      </c>
      <c r="CU69" s="82">
        <v>0</v>
      </c>
      <c r="CV69" s="82" t="s">
        <v>219</v>
      </c>
      <c r="CW69" s="82" t="s">
        <v>219</v>
      </c>
      <c r="CX69" s="82">
        <v>12</v>
      </c>
      <c r="CY69" s="82">
        <v>1190</v>
      </c>
      <c r="DA69" s="82">
        <v>59</v>
      </c>
      <c r="DC69" s="82">
        <v>29</v>
      </c>
      <c r="DD69" s="82">
        <v>9</v>
      </c>
      <c r="DE69" s="82">
        <v>20</v>
      </c>
      <c r="DF69" s="82">
        <v>24</v>
      </c>
      <c r="DG69" s="82">
        <v>5</v>
      </c>
      <c r="DH69" s="82">
        <v>0</v>
      </c>
      <c r="DI69" s="82">
        <v>0</v>
      </c>
      <c r="DJ69" s="82">
        <v>0</v>
      </c>
      <c r="DK69" s="82">
        <v>12</v>
      </c>
      <c r="DL69" s="82">
        <v>1881</v>
      </c>
      <c r="DN69" s="82">
        <v>58</v>
      </c>
      <c r="DP69" s="82">
        <v>54</v>
      </c>
      <c r="DQ69" s="82">
        <v>60</v>
      </c>
      <c r="DR69" s="82">
        <v>0</v>
      </c>
      <c r="DS69" s="82">
        <v>6</v>
      </c>
      <c r="DV69" s="82">
        <v>1</v>
      </c>
      <c r="DW69" s="82">
        <v>10</v>
      </c>
      <c r="DX69" s="82">
        <v>30</v>
      </c>
      <c r="DY69" s="82">
        <v>691</v>
      </c>
      <c r="EA69" s="82">
        <v>60</v>
      </c>
      <c r="EC69" s="82">
        <v>56</v>
      </c>
      <c r="ED69" s="82">
        <v>61</v>
      </c>
      <c r="EE69" s="82">
        <v>0</v>
      </c>
      <c r="EF69" s="82">
        <v>4</v>
      </c>
      <c r="EI69" s="82">
        <v>1</v>
      </c>
      <c r="EJ69" s="82">
        <v>8</v>
      </c>
      <c r="EK69" s="82">
        <v>31</v>
      </c>
      <c r="EL69" s="82">
        <v>1190</v>
      </c>
      <c r="EN69" s="82">
        <v>61</v>
      </c>
      <c r="EP69" s="82">
        <v>55</v>
      </c>
      <c r="EQ69" s="82">
        <v>60</v>
      </c>
      <c r="ER69" s="82">
        <v>0</v>
      </c>
      <c r="ES69" s="82">
        <v>5</v>
      </c>
      <c r="EV69" s="82">
        <v>1</v>
      </c>
      <c r="EW69" s="82">
        <v>9</v>
      </c>
      <c r="EX69" s="82">
        <v>30</v>
      </c>
      <c r="EY69" s="82">
        <v>1881</v>
      </c>
      <c r="FA69" s="82">
        <v>60</v>
      </c>
    </row>
    <row r="70" spans="2:157">
      <c r="B70" s="82" t="s">
        <v>229</v>
      </c>
      <c r="C70" s="82" t="s">
        <v>230</v>
      </c>
      <c r="D70" s="82" t="s">
        <v>230</v>
      </c>
      <c r="E70" s="82" t="s">
        <v>230</v>
      </c>
      <c r="F70" s="82" t="s">
        <v>230</v>
      </c>
      <c r="G70" s="82" t="s">
        <v>230</v>
      </c>
      <c r="H70" s="82" t="s">
        <v>230</v>
      </c>
      <c r="I70" s="82" t="s">
        <v>230</v>
      </c>
      <c r="J70" s="82" t="s">
        <v>230</v>
      </c>
      <c r="K70" s="82" t="s">
        <v>230</v>
      </c>
      <c r="L70" s="82">
        <v>0</v>
      </c>
      <c r="N70" s="82" t="s">
        <v>230</v>
      </c>
      <c r="P70" s="82" t="s">
        <v>230</v>
      </c>
      <c r="Q70" s="82" t="s">
        <v>230</v>
      </c>
      <c r="R70" s="82" t="s">
        <v>230</v>
      </c>
      <c r="S70" s="82" t="s">
        <v>230</v>
      </c>
      <c r="T70" s="82" t="s">
        <v>230</v>
      </c>
      <c r="U70" s="82" t="s">
        <v>230</v>
      </c>
      <c r="V70" s="82" t="s">
        <v>230</v>
      </c>
      <c r="W70" s="82" t="s">
        <v>230</v>
      </c>
      <c r="X70" s="82" t="s">
        <v>230</v>
      </c>
      <c r="Y70" s="82">
        <v>0</v>
      </c>
      <c r="AA70" s="82" t="s">
        <v>230</v>
      </c>
      <c r="AC70" s="82" t="s">
        <v>230</v>
      </c>
      <c r="AD70" s="82" t="s">
        <v>230</v>
      </c>
      <c r="AE70" s="82" t="s">
        <v>230</v>
      </c>
      <c r="AF70" s="82" t="s">
        <v>230</v>
      </c>
      <c r="AG70" s="82" t="s">
        <v>230</v>
      </c>
      <c r="AH70" s="82" t="s">
        <v>230</v>
      </c>
      <c r="AI70" s="82" t="s">
        <v>230</v>
      </c>
      <c r="AJ70" s="82" t="s">
        <v>230</v>
      </c>
      <c r="AK70" s="82" t="s">
        <v>230</v>
      </c>
      <c r="AL70" s="82">
        <v>0</v>
      </c>
      <c r="AN70" s="82" t="s">
        <v>230</v>
      </c>
      <c r="AP70" s="82" t="s">
        <v>230</v>
      </c>
      <c r="AQ70" s="82" t="s">
        <v>230</v>
      </c>
      <c r="AR70" s="82" t="s">
        <v>230</v>
      </c>
      <c r="AS70" s="82" t="s">
        <v>230</v>
      </c>
      <c r="AT70" s="82" t="s">
        <v>230</v>
      </c>
      <c r="AU70" s="82" t="s">
        <v>230</v>
      </c>
      <c r="AV70" s="82" t="s">
        <v>230</v>
      </c>
      <c r="AW70" s="82" t="s">
        <v>230</v>
      </c>
      <c r="AX70" s="82" t="s">
        <v>230</v>
      </c>
      <c r="AY70" s="82">
        <v>0</v>
      </c>
      <c r="BA70" s="82" t="s">
        <v>230</v>
      </c>
      <c r="BC70" s="82" t="s">
        <v>230</v>
      </c>
      <c r="BD70" s="82" t="s">
        <v>230</v>
      </c>
      <c r="BE70" s="82" t="s">
        <v>230</v>
      </c>
      <c r="BF70" s="82" t="s">
        <v>230</v>
      </c>
      <c r="BG70" s="82" t="s">
        <v>230</v>
      </c>
      <c r="BH70" s="82" t="s">
        <v>230</v>
      </c>
      <c r="BI70" s="82" t="s">
        <v>230</v>
      </c>
      <c r="BJ70" s="82" t="s">
        <v>230</v>
      </c>
      <c r="BK70" s="82" t="s">
        <v>230</v>
      </c>
      <c r="BL70" s="82">
        <v>0</v>
      </c>
      <c r="BN70" s="82" t="s">
        <v>230</v>
      </c>
      <c r="BP70" s="82" t="s">
        <v>230</v>
      </c>
      <c r="BQ70" s="82" t="s">
        <v>230</v>
      </c>
      <c r="BR70" s="82" t="s">
        <v>230</v>
      </c>
      <c r="BS70" s="82" t="s">
        <v>230</v>
      </c>
      <c r="BT70" s="82" t="s">
        <v>230</v>
      </c>
      <c r="BU70" s="82" t="s">
        <v>230</v>
      </c>
      <c r="BV70" s="82" t="s">
        <v>230</v>
      </c>
      <c r="BW70" s="82" t="s">
        <v>230</v>
      </c>
      <c r="BX70" s="82" t="s">
        <v>230</v>
      </c>
      <c r="BY70" s="82">
        <v>0</v>
      </c>
      <c r="CA70" s="82" t="s">
        <v>230</v>
      </c>
      <c r="CC70" s="82" t="s">
        <v>230</v>
      </c>
      <c r="CD70" s="82" t="s">
        <v>230</v>
      </c>
      <c r="CE70" s="82" t="s">
        <v>230</v>
      </c>
      <c r="CF70" s="82" t="s">
        <v>230</v>
      </c>
      <c r="CG70" s="82" t="s">
        <v>230</v>
      </c>
      <c r="CH70" s="82" t="s">
        <v>230</v>
      </c>
      <c r="CI70" s="82" t="s">
        <v>230</v>
      </c>
      <c r="CJ70" s="82" t="s">
        <v>230</v>
      </c>
      <c r="CK70" s="82" t="s">
        <v>230</v>
      </c>
      <c r="CL70" s="82">
        <v>0</v>
      </c>
      <c r="CN70" s="82" t="s">
        <v>230</v>
      </c>
      <c r="CP70" s="82" t="s">
        <v>230</v>
      </c>
      <c r="CQ70" s="82" t="s">
        <v>230</v>
      </c>
      <c r="CR70" s="82" t="s">
        <v>230</v>
      </c>
      <c r="CS70" s="82" t="s">
        <v>230</v>
      </c>
      <c r="CT70" s="82" t="s">
        <v>230</v>
      </c>
      <c r="CU70" s="82" t="s">
        <v>230</v>
      </c>
      <c r="CV70" s="82" t="s">
        <v>230</v>
      </c>
      <c r="CW70" s="82" t="s">
        <v>230</v>
      </c>
      <c r="CX70" s="82" t="s">
        <v>230</v>
      </c>
      <c r="CY70" s="82">
        <v>0</v>
      </c>
      <c r="DA70" s="82" t="s">
        <v>230</v>
      </c>
      <c r="DC70" s="82" t="s">
        <v>230</v>
      </c>
      <c r="DD70" s="82" t="s">
        <v>230</v>
      </c>
      <c r="DE70" s="82" t="s">
        <v>230</v>
      </c>
      <c r="DF70" s="82" t="s">
        <v>230</v>
      </c>
      <c r="DG70" s="82" t="s">
        <v>230</v>
      </c>
      <c r="DH70" s="82" t="s">
        <v>230</v>
      </c>
      <c r="DI70" s="82" t="s">
        <v>230</v>
      </c>
      <c r="DJ70" s="82" t="s">
        <v>230</v>
      </c>
      <c r="DK70" s="82" t="s">
        <v>230</v>
      </c>
      <c r="DL70" s="82">
        <v>0</v>
      </c>
      <c r="DN70" s="82" t="s">
        <v>230</v>
      </c>
      <c r="DP70" s="82" t="s">
        <v>230</v>
      </c>
      <c r="DQ70" s="82" t="s">
        <v>230</v>
      </c>
      <c r="DR70" s="82" t="s">
        <v>230</v>
      </c>
      <c r="DS70" s="82" t="s">
        <v>230</v>
      </c>
      <c r="DV70" s="82" t="s">
        <v>230</v>
      </c>
      <c r="DW70" s="82" t="s">
        <v>230</v>
      </c>
      <c r="DX70" s="82" t="s">
        <v>230</v>
      </c>
      <c r="DY70" s="82">
        <v>0</v>
      </c>
      <c r="EA70" s="82" t="s">
        <v>230</v>
      </c>
      <c r="EC70" s="82" t="s">
        <v>230</v>
      </c>
      <c r="ED70" s="82" t="s">
        <v>230</v>
      </c>
      <c r="EE70" s="82" t="s">
        <v>230</v>
      </c>
      <c r="EF70" s="82" t="s">
        <v>230</v>
      </c>
      <c r="EI70" s="82" t="s">
        <v>230</v>
      </c>
      <c r="EJ70" s="82" t="s">
        <v>230</v>
      </c>
      <c r="EK70" s="82" t="s">
        <v>230</v>
      </c>
      <c r="EL70" s="82">
        <v>0</v>
      </c>
      <c r="EN70" s="82" t="s">
        <v>230</v>
      </c>
      <c r="EP70" s="82" t="s">
        <v>230</v>
      </c>
      <c r="EQ70" s="82" t="s">
        <v>230</v>
      </c>
      <c r="ER70" s="82" t="s">
        <v>230</v>
      </c>
      <c r="ES70" s="82" t="s">
        <v>230</v>
      </c>
      <c r="EV70" s="82" t="s">
        <v>230</v>
      </c>
      <c r="EW70" s="82" t="s">
        <v>230</v>
      </c>
      <c r="EX70" s="82" t="s">
        <v>230</v>
      </c>
      <c r="EY70" s="82">
        <v>0</v>
      </c>
      <c r="FA70" s="82" t="s">
        <v>230</v>
      </c>
    </row>
    <row r="74" spans="2:157">
      <c r="B74" s="82" t="s">
        <v>233</v>
      </c>
    </row>
    <row r="75" spans="2:157">
      <c r="B75" s="82" t="s">
        <v>234</v>
      </c>
    </row>
    <row r="76" spans="2:157">
      <c r="B76" s="82" t="s">
        <v>235</v>
      </c>
    </row>
    <row r="77" spans="2:157">
      <c r="B77" s="82" t="s">
        <v>236</v>
      </c>
    </row>
    <row r="78" spans="2:157">
      <c r="B78" s="82" t="s">
        <v>237</v>
      </c>
    </row>
    <row r="79" spans="2:157">
      <c r="B79" s="82" t="s">
        <v>238</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6"/>
  <sheetViews>
    <sheetView workbookViewId="0">
      <pane xSplit="2" ySplit="7" topLeftCell="EJ50" activePane="bottomRight" state="frozen"/>
      <selection pane="topRight"/>
      <selection pane="bottomLeft"/>
      <selection pane="bottomRight" activeCell="B66" sqref="B66"/>
    </sheetView>
  </sheetViews>
  <sheetFormatPr defaultRowHeight="12.75"/>
  <cols>
    <col min="1" max="1" width="9.140625" style="82"/>
    <col min="2" max="2" width="41.28515625" style="82" bestFit="1" customWidth="1"/>
    <col min="3" max="16384" width="9.140625" style="82"/>
  </cols>
  <sheetData>
    <row r="1" spans="1:158" ht="15.75">
      <c r="A1" s="81" t="s">
        <v>195</v>
      </c>
      <c r="P1" s="82">
        <v>15</v>
      </c>
      <c r="Q1" s="82">
        <v>16</v>
      </c>
      <c r="R1" s="82">
        <v>17</v>
      </c>
      <c r="S1" s="82">
        <v>18</v>
      </c>
      <c r="T1" s="82">
        <v>19</v>
      </c>
      <c r="U1" s="82">
        <v>20</v>
      </c>
      <c r="V1" s="82">
        <v>22</v>
      </c>
      <c r="W1" s="82">
        <v>23</v>
      </c>
      <c r="X1" s="82">
        <v>24</v>
      </c>
      <c r="Y1" s="82">
        <v>25</v>
      </c>
      <c r="Z1" s="82">
        <v>26</v>
      </c>
      <c r="AA1" s="82">
        <v>27</v>
      </c>
      <c r="AC1" s="82">
        <v>28</v>
      </c>
      <c r="AD1" s="82">
        <v>29</v>
      </c>
      <c r="AE1" s="82">
        <v>30</v>
      </c>
      <c r="AF1" s="82">
        <v>31</v>
      </c>
      <c r="AG1" s="82">
        <v>32</v>
      </c>
      <c r="AH1" s="82">
        <v>33</v>
      </c>
      <c r="AI1" s="82">
        <v>35</v>
      </c>
      <c r="AJ1" s="82">
        <v>36</v>
      </c>
      <c r="AK1" s="82">
        <v>37</v>
      </c>
      <c r="AL1" s="82">
        <v>38</v>
      </c>
      <c r="AM1" s="82">
        <v>39</v>
      </c>
      <c r="AN1" s="82">
        <v>40</v>
      </c>
      <c r="AP1" s="82" t="s">
        <v>196</v>
      </c>
      <c r="AQ1" s="82">
        <v>42</v>
      </c>
      <c r="AR1" s="82">
        <v>43</v>
      </c>
      <c r="AS1" s="82">
        <v>44</v>
      </c>
      <c r="AT1" s="82">
        <v>45</v>
      </c>
      <c r="AU1" s="82">
        <v>46</v>
      </c>
      <c r="AV1" s="82">
        <v>48</v>
      </c>
      <c r="AW1" s="82">
        <v>49</v>
      </c>
      <c r="AX1" s="82">
        <v>50</v>
      </c>
      <c r="AY1" s="82">
        <v>51</v>
      </c>
      <c r="AZ1" s="82">
        <v>52</v>
      </c>
      <c r="BA1" s="82">
        <v>53</v>
      </c>
      <c r="BC1" s="82">
        <v>54</v>
      </c>
      <c r="BD1" s="82">
        <v>55</v>
      </c>
      <c r="BE1" s="82">
        <v>56</v>
      </c>
      <c r="BF1" s="82">
        <v>57</v>
      </c>
      <c r="BG1" s="82">
        <v>58</v>
      </c>
      <c r="BH1" s="82">
        <v>59</v>
      </c>
      <c r="BI1" s="82">
        <v>61</v>
      </c>
      <c r="BJ1" s="82">
        <v>62</v>
      </c>
      <c r="BK1" s="82">
        <v>63</v>
      </c>
      <c r="BL1" s="82">
        <v>64</v>
      </c>
      <c r="BM1" s="82">
        <v>65</v>
      </c>
      <c r="BN1" s="82">
        <v>66</v>
      </c>
      <c r="BP1" s="82">
        <v>67</v>
      </c>
      <c r="BQ1" s="82">
        <v>68</v>
      </c>
      <c r="BR1" s="82">
        <v>69</v>
      </c>
      <c r="BS1" s="82">
        <v>70</v>
      </c>
      <c r="BT1" s="82">
        <v>71</v>
      </c>
      <c r="BU1" s="82">
        <v>72</v>
      </c>
      <c r="BV1" s="82">
        <v>74</v>
      </c>
      <c r="BW1" s="82">
        <v>75</v>
      </c>
      <c r="BX1" s="82">
        <v>76</v>
      </c>
      <c r="BY1" s="82">
        <v>77</v>
      </c>
      <c r="BZ1" s="82">
        <v>78</v>
      </c>
      <c r="CA1" s="82">
        <v>79</v>
      </c>
      <c r="CC1" s="82" t="s">
        <v>197</v>
      </c>
      <c r="CD1" s="82">
        <v>81</v>
      </c>
      <c r="CE1" s="82">
        <v>82</v>
      </c>
      <c r="CF1" s="82">
        <v>83</v>
      </c>
      <c r="CG1" s="82">
        <v>84</v>
      </c>
      <c r="CH1" s="82">
        <v>85</v>
      </c>
      <c r="CI1" s="82">
        <v>87</v>
      </c>
      <c r="CJ1" s="82">
        <v>88</v>
      </c>
      <c r="CK1" s="82">
        <v>89</v>
      </c>
      <c r="CL1" s="82">
        <v>90</v>
      </c>
      <c r="CM1" s="82">
        <v>91</v>
      </c>
      <c r="CN1" s="82">
        <v>92</v>
      </c>
      <c r="CP1" s="82">
        <v>93</v>
      </c>
      <c r="CQ1" s="82">
        <v>94</v>
      </c>
      <c r="CR1" s="82">
        <v>95</v>
      </c>
      <c r="CS1" s="82">
        <v>96</v>
      </c>
      <c r="CT1" s="82">
        <v>97</v>
      </c>
      <c r="CU1" s="82">
        <v>98</v>
      </c>
      <c r="CV1" s="82">
        <v>100</v>
      </c>
      <c r="CW1" s="82">
        <v>101</v>
      </c>
      <c r="CX1" s="82">
        <v>102</v>
      </c>
      <c r="CY1" s="82">
        <v>103</v>
      </c>
      <c r="CZ1" s="82">
        <v>104</v>
      </c>
      <c r="DA1" s="82">
        <v>105</v>
      </c>
      <c r="DC1" s="82">
        <v>106</v>
      </c>
      <c r="DD1" s="82">
        <v>107</v>
      </c>
      <c r="DE1" s="82">
        <v>108</v>
      </c>
      <c r="DF1" s="82">
        <v>109</v>
      </c>
      <c r="DG1" s="82">
        <v>110</v>
      </c>
      <c r="DH1" s="82">
        <v>111</v>
      </c>
      <c r="DI1" s="82">
        <v>113</v>
      </c>
      <c r="DJ1" s="82">
        <v>114</v>
      </c>
      <c r="DK1" s="82">
        <v>115</v>
      </c>
      <c r="DL1" s="82">
        <v>116</v>
      </c>
      <c r="DM1" s="82">
        <v>117</v>
      </c>
      <c r="DN1" s="82">
        <v>118</v>
      </c>
      <c r="DP1" s="82" t="s">
        <v>198</v>
      </c>
      <c r="DQ1" s="82">
        <v>120</v>
      </c>
      <c r="DR1" s="82">
        <v>121</v>
      </c>
      <c r="DS1" s="82">
        <v>122</v>
      </c>
      <c r="DT1" s="82">
        <v>123</v>
      </c>
      <c r="DV1" s="82">
        <v>125</v>
      </c>
      <c r="DW1" s="82">
        <v>126</v>
      </c>
      <c r="DX1" s="82">
        <v>127</v>
      </c>
      <c r="DY1" s="82">
        <v>128</v>
      </c>
      <c r="DZ1" s="82">
        <v>129</v>
      </c>
      <c r="EA1" s="82">
        <v>130</v>
      </c>
      <c r="EC1" s="82">
        <v>131</v>
      </c>
      <c r="ED1" s="82">
        <v>132</v>
      </c>
      <c r="EE1" s="82">
        <v>133</v>
      </c>
      <c r="EF1" s="82">
        <v>134</v>
      </c>
      <c r="EG1" s="82">
        <v>135</v>
      </c>
      <c r="EI1" s="82">
        <v>137</v>
      </c>
      <c r="EJ1" s="82">
        <v>138</v>
      </c>
      <c r="EK1" s="82">
        <v>139</v>
      </c>
      <c r="EL1" s="82">
        <v>140</v>
      </c>
      <c r="EM1" s="82">
        <v>141</v>
      </c>
      <c r="EN1" s="82">
        <v>142</v>
      </c>
      <c r="EP1" s="82">
        <v>143</v>
      </c>
      <c r="EQ1" s="82">
        <v>144</v>
      </c>
      <c r="ER1" s="82">
        <v>145</v>
      </c>
      <c r="ES1" s="82">
        <v>146</v>
      </c>
      <c r="ET1" s="82">
        <v>147</v>
      </c>
      <c r="EV1" s="82">
        <v>149</v>
      </c>
      <c r="EW1" s="82">
        <v>150</v>
      </c>
      <c r="EX1" s="82">
        <v>151</v>
      </c>
      <c r="EY1" s="82">
        <v>152</v>
      </c>
      <c r="EZ1" s="82">
        <v>153</v>
      </c>
      <c r="FA1" s="82">
        <v>154</v>
      </c>
    </row>
    <row r="2" spans="1:158">
      <c r="C2" s="82">
        <v>1</v>
      </c>
      <c r="AP2" s="82">
        <v>1</v>
      </c>
      <c r="CC2" s="82">
        <v>1</v>
      </c>
      <c r="DP2" s="82">
        <v>1</v>
      </c>
    </row>
    <row r="3" spans="1:158">
      <c r="C3" s="83">
        <v>2</v>
      </c>
      <c r="D3" s="83">
        <v>3</v>
      </c>
      <c r="E3" s="83">
        <v>4</v>
      </c>
      <c r="F3" s="83">
        <v>5</v>
      </c>
      <c r="G3" s="83">
        <v>6</v>
      </c>
      <c r="H3" s="83">
        <v>7</v>
      </c>
      <c r="I3" s="83">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c r="AZ3" s="83">
        <v>51</v>
      </c>
      <c r="BA3" s="83">
        <v>52</v>
      </c>
      <c r="BB3" s="83">
        <v>53</v>
      </c>
      <c r="BC3" s="83">
        <v>54</v>
      </c>
      <c r="BD3" s="83">
        <v>55</v>
      </c>
      <c r="BE3" s="83">
        <v>56</v>
      </c>
      <c r="BF3" s="83">
        <v>57</v>
      </c>
      <c r="BG3" s="83">
        <v>58</v>
      </c>
      <c r="BH3" s="83">
        <v>59</v>
      </c>
      <c r="BI3" s="83">
        <v>60</v>
      </c>
      <c r="BJ3" s="83">
        <v>61</v>
      </c>
      <c r="BK3" s="83">
        <v>62</v>
      </c>
      <c r="BL3" s="83">
        <v>63</v>
      </c>
      <c r="BM3" s="83">
        <v>64</v>
      </c>
      <c r="BN3" s="83">
        <v>65</v>
      </c>
      <c r="BO3" s="83">
        <v>66</v>
      </c>
      <c r="BP3" s="83">
        <v>67</v>
      </c>
      <c r="BQ3" s="83">
        <v>68</v>
      </c>
      <c r="BR3" s="83">
        <v>69</v>
      </c>
      <c r="BS3" s="83">
        <v>70</v>
      </c>
      <c r="BT3" s="83">
        <v>71</v>
      </c>
      <c r="BU3" s="83">
        <v>72</v>
      </c>
      <c r="BV3" s="83">
        <v>73</v>
      </c>
      <c r="BW3" s="83">
        <v>74</v>
      </c>
      <c r="BX3" s="83">
        <v>75</v>
      </c>
      <c r="BY3" s="83">
        <v>76</v>
      </c>
      <c r="BZ3" s="83">
        <v>77</v>
      </c>
      <c r="CA3" s="83">
        <v>78</v>
      </c>
      <c r="CB3" s="83">
        <v>79</v>
      </c>
      <c r="CC3" s="83">
        <v>80</v>
      </c>
      <c r="CD3" s="83">
        <v>81</v>
      </c>
      <c r="CE3" s="83">
        <v>82</v>
      </c>
      <c r="CF3" s="83">
        <v>83</v>
      </c>
      <c r="CG3" s="83">
        <v>84</v>
      </c>
      <c r="CH3" s="83">
        <v>85</v>
      </c>
      <c r="CI3" s="83">
        <v>86</v>
      </c>
      <c r="CJ3" s="83">
        <v>87</v>
      </c>
      <c r="CK3" s="83">
        <v>88</v>
      </c>
      <c r="CL3" s="83">
        <v>89</v>
      </c>
      <c r="CM3" s="83">
        <v>90</v>
      </c>
      <c r="CN3" s="83">
        <v>91</v>
      </c>
      <c r="CO3" s="83">
        <v>92</v>
      </c>
      <c r="CP3" s="83">
        <v>93</v>
      </c>
      <c r="CQ3" s="83">
        <v>94</v>
      </c>
      <c r="CR3" s="83">
        <v>95</v>
      </c>
      <c r="CS3" s="83">
        <v>96</v>
      </c>
      <c r="CT3" s="83">
        <v>97</v>
      </c>
      <c r="CU3" s="83">
        <v>98</v>
      </c>
      <c r="CV3" s="83">
        <v>99</v>
      </c>
      <c r="CW3" s="83">
        <v>100</v>
      </c>
      <c r="CX3" s="83">
        <v>101</v>
      </c>
      <c r="CY3" s="83">
        <v>102</v>
      </c>
      <c r="CZ3" s="83">
        <v>103</v>
      </c>
      <c r="DA3" s="83">
        <v>104</v>
      </c>
      <c r="DB3" s="83">
        <v>105</v>
      </c>
      <c r="DC3" s="83">
        <v>106</v>
      </c>
      <c r="DD3" s="83">
        <v>107</v>
      </c>
      <c r="DE3" s="83">
        <v>108</v>
      </c>
      <c r="DF3" s="83">
        <v>109</v>
      </c>
      <c r="DG3" s="83">
        <v>110</v>
      </c>
      <c r="DH3" s="83">
        <v>111</v>
      </c>
      <c r="DI3" s="83">
        <v>112</v>
      </c>
      <c r="DJ3" s="83">
        <v>113</v>
      </c>
      <c r="DK3" s="83">
        <v>114</v>
      </c>
      <c r="DL3" s="83">
        <v>115</v>
      </c>
      <c r="DM3" s="83">
        <v>116</v>
      </c>
      <c r="DN3" s="83">
        <v>117</v>
      </c>
      <c r="DO3" s="83">
        <v>118</v>
      </c>
      <c r="DP3" s="83">
        <v>119</v>
      </c>
      <c r="DQ3" s="83">
        <v>120</v>
      </c>
      <c r="DR3" s="83">
        <v>121</v>
      </c>
      <c r="DS3" s="83">
        <v>122</v>
      </c>
      <c r="DT3" s="83">
        <v>123</v>
      </c>
      <c r="DU3" s="83">
        <v>124</v>
      </c>
      <c r="DV3" s="83">
        <v>125</v>
      </c>
      <c r="DW3" s="83">
        <v>126</v>
      </c>
      <c r="DX3" s="83">
        <v>127</v>
      </c>
      <c r="DY3" s="83">
        <v>128</v>
      </c>
      <c r="DZ3" s="83">
        <v>129</v>
      </c>
      <c r="EA3" s="83">
        <v>130</v>
      </c>
      <c r="EB3" s="83">
        <v>131</v>
      </c>
      <c r="EC3" s="83">
        <v>132</v>
      </c>
      <c r="ED3" s="83">
        <v>133</v>
      </c>
      <c r="EE3" s="83">
        <v>134</v>
      </c>
      <c r="EF3" s="83">
        <v>135</v>
      </c>
      <c r="EG3" s="83">
        <v>136</v>
      </c>
      <c r="EH3" s="83">
        <v>137</v>
      </c>
      <c r="EI3" s="83">
        <v>138</v>
      </c>
      <c r="EJ3" s="83">
        <v>139</v>
      </c>
      <c r="EK3" s="83">
        <v>140</v>
      </c>
      <c r="EL3" s="83">
        <v>141</v>
      </c>
      <c r="EM3" s="83">
        <v>142</v>
      </c>
      <c r="EN3" s="83">
        <v>143</v>
      </c>
      <c r="EO3" s="83">
        <v>144</v>
      </c>
      <c r="EP3" s="83">
        <v>145</v>
      </c>
      <c r="EQ3" s="83">
        <v>146</v>
      </c>
      <c r="ER3" s="83">
        <v>147</v>
      </c>
      <c r="ES3" s="83">
        <v>148</v>
      </c>
      <c r="ET3" s="83">
        <v>149</v>
      </c>
      <c r="EU3" s="83">
        <v>150</v>
      </c>
      <c r="EV3" s="83">
        <v>151</v>
      </c>
      <c r="EW3" s="83">
        <v>152</v>
      </c>
      <c r="EX3" s="83">
        <v>153</v>
      </c>
      <c r="EY3" s="83">
        <v>154</v>
      </c>
      <c r="EZ3" s="83">
        <v>155</v>
      </c>
      <c r="FA3" s="83">
        <v>156</v>
      </c>
      <c r="FB3" s="83">
        <v>157</v>
      </c>
    </row>
    <row r="4" spans="1:158">
      <c r="C4" s="82" t="s">
        <v>169</v>
      </c>
      <c r="P4" s="82" t="s">
        <v>168</v>
      </c>
      <c r="AC4" s="82" t="s">
        <v>73</v>
      </c>
      <c r="AP4" s="82" t="s">
        <v>169</v>
      </c>
      <c r="BC4" s="82" t="s">
        <v>168</v>
      </c>
      <c r="BP4" s="82" t="s">
        <v>73</v>
      </c>
      <c r="CC4" s="82" t="s">
        <v>169</v>
      </c>
      <c r="CP4" s="82" t="s">
        <v>168</v>
      </c>
      <c r="DC4" s="82" t="s">
        <v>73</v>
      </c>
      <c r="DP4" s="82" t="s">
        <v>169</v>
      </c>
      <c r="EC4" s="82" t="s">
        <v>168</v>
      </c>
      <c r="EP4" s="82" t="s">
        <v>73</v>
      </c>
    </row>
    <row r="5" spans="1:158">
      <c r="C5" s="82" t="s">
        <v>199</v>
      </c>
      <c r="M5" s="82" t="s">
        <v>200</v>
      </c>
      <c r="P5" s="82" t="s">
        <v>199</v>
      </c>
      <c r="Z5" s="82" t="s">
        <v>200</v>
      </c>
      <c r="AC5" s="82" t="s">
        <v>199</v>
      </c>
      <c r="AM5" s="82" t="s">
        <v>200</v>
      </c>
      <c r="AP5" s="82" t="s">
        <v>201</v>
      </c>
      <c r="AZ5" s="82" t="s">
        <v>202</v>
      </c>
      <c r="BC5" s="82" t="s">
        <v>201</v>
      </c>
      <c r="BM5" s="82" t="s">
        <v>202</v>
      </c>
      <c r="BP5" s="82" t="s">
        <v>201</v>
      </c>
      <c r="BZ5" s="82" t="s">
        <v>202</v>
      </c>
      <c r="CC5" s="82" t="s">
        <v>203</v>
      </c>
      <c r="CM5" s="82" t="s">
        <v>204</v>
      </c>
      <c r="CP5" s="82" t="s">
        <v>203</v>
      </c>
      <c r="CZ5" s="82" t="s">
        <v>204</v>
      </c>
      <c r="DC5" s="82" t="s">
        <v>203</v>
      </c>
      <c r="DM5" s="82" t="s">
        <v>204</v>
      </c>
      <c r="DP5" s="82" t="s">
        <v>205</v>
      </c>
      <c r="DZ5" s="82" t="s">
        <v>206</v>
      </c>
      <c r="EC5" s="82" t="s">
        <v>205</v>
      </c>
      <c r="EM5" s="82" t="s">
        <v>206</v>
      </c>
      <c r="EP5" s="82" t="s">
        <v>205</v>
      </c>
      <c r="EZ5" s="82" t="s">
        <v>206</v>
      </c>
    </row>
    <row r="6" spans="1:158">
      <c r="C6" s="82" t="s">
        <v>207</v>
      </c>
      <c r="D6" s="82" t="s">
        <v>35</v>
      </c>
      <c r="E6" s="82" t="s">
        <v>208</v>
      </c>
      <c r="F6" s="82" t="s">
        <v>34</v>
      </c>
      <c r="G6" s="82" t="s">
        <v>209</v>
      </c>
      <c r="H6" s="82" t="s">
        <v>210</v>
      </c>
      <c r="I6" s="82" t="s">
        <v>211</v>
      </c>
      <c r="J6" s="82" t="s">
        <v>212</v>
      </c>
      <c r="K6" s="82" t="s">
        <v>213</v>
      </c>
      <c r="L6" s="82" t="s">
        <v>73</v>
      </c>
      <c r="M6" s="82">
        <v>0</v>
      </c>
      <c r="N6" s="82">
        <v>1</v>
      </c>
      <c r="P6" s="82" t="s">
        <v>207</v>
      </c>
      <c r="Q6" s="82" t="s">
        <v>35</v>
      </c>
      <c r="R6" s="82" t="s">
        <v>208</v>
      </c>
      <c r="S6" s="82" t="s">
        <v>34</v>
      </c>
      <c r="T6" s="82" t="s">
        <v>209</v>
      </c>
      <c r="U6" s="82" t="s">
        <v>210</v>
      </c>
      <c r="V6" s="82" t="s">
        <v>211</v>
      </c>
      <c r="W6" s="82" t="s">
        <v>212</v>
      </c>
      <c r="X6" s="82" t="s">
        <v>213</v>
      </c>
      <c r="Y6" s="82" t="s">
        <v>73</v>
      </c>
      <c r="Z6" s="82">
        <v>0</v>
      </c>
      <c r="AA6" s="82">
        <v>1</v>
      </c>
      <c r="AC6" s="82" t="s">
        <v>207</v>
      </c>
      <c r="AD6" s="82" t="s">
        <v>35</v>
      </c>
      <c r="AE6" s="82" t="s">
        <v>208</v>
      </c>
      <c r="AF6" s="82" t="s">
        <v>34</v>
      </c>
      <c r="AG6" s="82" t="s">
        <v>209</v>
      </c>
      <c r="AH6" s="82" t="s">
        <v>210</v>
      </c>
      <c r="AI6" s="82" t="s">
        <v>211</v>
      </c>
      <c r="AJ6" s="82" t="s">
        <v>212</v>
      </c>
      <c r="AK6" s="82" t="s">
        <v>213</v>
      </c>
      <c r="AL6" s="82" t="s">
        <v>73</v>
      </c>
      <c r="AM6" s="82">
        <v>0</v>
      </c>
      <c r="AN6" s="82">
        <v>1</v>
      </c>
      <c r="AP6" s="82" t="s">
        <v>207</v>
      </c>
      <c r="AQ6" s="82" t="s">
        <v>35</v>
      </c>
      <c r="AR6" s="82" t="s">
        <v>208</v>
      </c>
      <c r="AS6" s="82" t="s">
        <v>34</v>
      </c>
      <c r="AT6" s="82" t="s">
        <v>209</v>
      </c>
      <c r="AU6" s="82" t="s">
        <v>210</v>
      </c>
      <c r="AV6" s="82" t="s">
        <v>211</v>
      </c>
      <c r="AW6" s="82" t="s">
        <v>212</v>
      </c>
      <c r="AX6" s="82" t="s">
        <v>213</v>
      </c>
      <c r="AY6" s="82" t="s">
        <v>73</v>
      </c>
      <c r="AZ6" s="82">
        <v>0</v>
      </c>
      <c r="BA6" s="82">
        <v>1</v>
      </c>
      <c r="BC6" s="82" t="s">
        <v>207</v>
      </c>
      <c r="BD6" s="82" t="s">
        <v>35</v>
      </c>
      <c r="BE6" s="82" t="s">
        <v>208</v>
      </c>
      <c r="BF6" s="82" t="s">
        <v>34</v>
      </c>
      <c r="BG6" s="82" t="s">
        <v>209</v>
      </c>
      <c r="BH6" s="82" t="s">
        <v>210</v>
      </c>
      <c r="BI6" s="82" t="s">
        <v>211</v>
      </c>
      <c r="BJ6" s="82" t="s">
        <v>212</v>
      </c>
      <c r="BK6" s="82" t="s">
        <v>213</v>
      </c>
      <c r="BL6" s="82" t="s">
        <v>73</v>
      </c>
      <c r="BM6" s="82">
        <v>0</v>
      </c>
      <c r="BN6" s="82">
        <v>1</v>
      </c>
      <c r="BP6" s="82" t="s">
        <v>207</v>
      </c>
      <c r="BQ6" s="82" t="s">
        <v>35</v>
      </c>
      <c r="BR6" s="82" t="s">
        <v>208</v>
      </c>
      <c r="BS6" s="82" t="s">
        <v>34</v>
      </c>
      <c r="BT6" s="82" t="s">
        <v>209</v>
      </c>
      <c r="BU6" s="82" t="s">
        <v>210</v>
      </c>
      <c r="BV6" s="82" t="s">
        <v>211</v>
      </c>
      <c r="BW6" s="82" t="s">
        <v>212</v>
      </c>
      <c r="BX6" s="82" t="s">
        <v>213</v>
      </c>
      <c r="BY6" s="82" t="s">
        <v>73</v>
      </c>
      <c r="BZ6" s="82">
        <v>0</v>
      </c>
      <c r="CA6" s="82">
        <v>1</v>
      </c>
      <c r="CC6" s="82" t="s">
        <v>207</v>
      </c>
      <c r="CD6" s="82" t="s">
        <v>35</v>
      </c>
      <c r="CE6" s="82" t="s">
        <v>208</v>
      </c>
      <c r="CF6" s="82" t="s">
        <v>34</v>
      </c>
      <c r="CG6" s="82" t="s">
        <v>209</v>
      </c>
      <c r="CH6" s="82" t="s">
        <v>210</v>
      </c>
      <c r="CI6" s="82" t="s">
        <v>211</v>
      </c>
      <c r="CJ6" s="82" t="s">
        <v>212</v>
      </c>
      <c r="CK6" s="82" t="s">
        <v>213</v>
      </c>
      <c r="CL6" s="82" t="s">
        <v>73</v>
      </c>
      <c r="CM6" s="82">
        <v>0</v>
      </c>
      <c r="CN6" s="82">
        <v>1</v>
      </c>
      <c r="CP6" s="82" t="s">
        <v>207</v>
      </c>
      <c r="CQ6" s="82" t="s">
        <v>35</v>
      </c>
      <c r="CR6" s="82" t="s">
        <v>208</v>
      </c>
      <c r="CS6" s="82" t="s">
        <v>34</v>
      </c>
      <c r="CT6" s="82" t="s">
        <v>209</v>
      </c>
      <c r="CU6" s="82" t="s">
        <v>210</v>
      </c>
      <c r="CV6" s="82" t="s">
        <v>211</v>
      </c>
      <c r="CW6" s="82" t="s">
        <v>212</v>
      </c>
      <c r="CX6" s="82" t="s">
        <v>213</v>
      </c>
      <c r="CY6" s="82" t="s">
        <v>73</v>
      </c>
      <c r="CZ6" s="82">
        <v>0</v>
      </c>
      <c r="DA6" s="82">
        <v>1</v>
      </c>
      <c r="DC6" s="82" t="s">
        <v>207</v>
      </c>
      <c r="DD6" s="82" t="s">
        <v>35</v>
      </c>
      <c r="DE6" s="82" t="s">
        <v>208</v>
      </c>
      <c r="DF6" s="82" t="s">
        <v>34</v>
      </c>
      <c r="DG6" s="82" t="s">
        <v>209</v>
      </c>
      <c r="DH6" s="82" t="s">
        <v>210</v>
      </c>
      <c r="DI6" s="82" t="s">
        <v>211</v>
      </c>
      <c r="DJ6" s="82" t="s">
        <v>212</v>
      </c>
      <c r="DK6" s="82" t="s">
        <v>213</v>
      </c>
      <c r="DL6" s="82" t="s">
        <v>73</v>
      </c>
      <c r="DM6" s="82">
        <v>0</v>
      </c>
      <c r="DN6" s="82">
        <v>1</v>
      </c>
      <c r="DP6" s="82" t="s">
        <v>214</v>
      </c>
      <c r="DQ6" s="82" t="s">
        <v>215</v>
      </c>
      <c r="DR6" s="82" t="s">
        <v>210</v>
      </c>
      <c r="DS6" s="82" t="s">
        <v>209</v>
      </c>
      <c r="DV6" s="82" t="s">
        <v>216</v>
      </c>
      <c r="DW6" s="82" t="s">
        <v>213</v>
      </c>
      <c r="DX6" s="82" t="s">
        <v>207</v>
      </c>
      <c r="DY6" s="82" t="s">
        <v>73</v>
      </c>
      <c r="DZ6" s="82">
        <v>0</v>
      </c>
      <c r="EC6" s="82" t="s">
        <v>214</v>
      </c>
      <c r="ED6" s="82" t="s">
        <v>215</v>
      </c>
      <c r="EE6" s="82" t="s">
        <v>210</v>
      </c>
      <c r="EF6" s="82" t="s">
        <v>209</v>
      </c>
      <c r="EI6" s="82" t="s">
        <v>216</v>
      </c>
      <c r="EJ6" s="82" t="s">
        <v>213</v>
      </c>
      <c r="EK6" s="82" t="s">
        <v>207</v>
      </c>
      <c r="EL6" s="82" t="s">
        <v>73</v>
      </c>
      <c r="EM6" s="82">
        <v>0</v>
      </c>
      <c r="EP6" s="82" t="s">
        <v>214</v>
      </c>
      <c r="EQ6" s="82" t="s">
        <v>215</v>
      </c>
      <c r="ER6" s="82" t="s">
        <v>210</v>
      </c>
      <c r="ES6" s="82" t="s">
        <v>209</v>
      </c>
      <c r="EV6" s="82" t="s">
        <v>216</v>
      </c>
      <c r="EW6" s="82" t="s">
        <v>213</v>
      </c>
      <c r="EX6" s="82" t="s">
        <v>207</v>
      </c>
      <c r="EY6" s="82" t="s">
        <v>73</v>
      </c>
      <c r="EZ6" s="82">
        <v>0</v>
      </c>
    </row>
    <row r="7" spans="1:158">
      <c r="C7" s="82" t="s">
        <v>217</v>
      </c>
      <c r="D7" s="82" t="s">
        <v>217</v>
      </c>
      <c r="E7" s="82" t="s">
        <v>217</v>
      </c>
      <c r="F7" s="82" t="s">
        <v>217</v>
      </c>
      <c r="G7" s="82" t="s">
        <v>217</v>
      </c>
      <c r="H7" s="82" t="s">
        <v>217</v>
      </c>
      <c r="I7" s="82" t="s">
        <v>217</v>
      </c>
      <c r="J7" s="82" t="s">
        <v>217</v>
      </c>
      <c r="K7" s="82" t="s">
        <v>217</v>
      </c>
      <c r="L7" s="82" t="s">
        <v>217</v>
      </c>
      <c r="M7" s="82" t="s">
        <v>217</v>
      </c>
      <c r="N7" s="82" t="s">
        <v>217</v>
      </c>
      <c r="P7" s="82" t="s">
        <v>217</v>
      </c>
      <c r="Q7" s="82" t="s">
        <v>217</v>
      </c>
      <c r="R7" s="82" t="s">
        <v>217</v>
      </c>
      <c r="S7" s="82" t="s">
        <v>217</v>
      </c>
      <c r="T7" s="82" t="s">
        <v>217</v>
      </c>
      <c r="U7" s="82" t="s">
        <v>217</v>
      </c>
      <c r="V7" s="82" t="s">
        <v>217</v>
      </c>
      <c r="W7" s="82" t="s">
        <v>217</v>
      </c>
      <c r="X7" s="82" t="s">
        <v>217</v>
      </c>
      <c r="Y7" s="82" t="s">
        <v>217</v>
      </c>
      <c r="Z7" s="82" t="s">
        <v>217</v>
      </c>
      <c r="AA7" s="82" t="s">
        <v>217</v>
      </c>
      <c r="AC7" s="82" t="s">
        <v>217</v>
      </c>
      <c r="AD7" s="82" t="s">
        <v>217</v>
      </c>
      <c r="AE7" s="82" t="s">
        <v>217</v>
      </c>
      <c r="AF7" s="82" t="s">
        <v>217</v>
      </c>
      <c r="AG7" s="82" t="s">
        <v>217</v>
      </c>
      <c r="AH7" s="82" t="s">
        <v>217</v>
      </c>
      <c r="AI7" s="82" t="s">
        <v>217</v>
      </c>
      <c r="AJ7" s="82" t="s">
        <v>217</v>
      </c>
      <c r="AK7" s="82" t="s">
        <v>217</v>
      </c>
      <c r="AL7" s="82" t="s">
        <v>217</v>
      </c>
      <c r="AM7" s="82" t="s">
        <v>217</v>
      </c>
      <c r="AN7" s="82" t="s">
        <v>217</v>
      </c>
      <c r="AP7" s="82" t="s">
        <v>217</v>
      </c>
      <c r="AQ7" s="82" t="s">
        <v>217</v>
      </c>
      <c r="AR7" s="82" t="s">
        <v>217</v>
      </c>
      <c r="AS7" s="82" t="s">
        <v>217</v>
      </c>
      <c r="AT7" s="82" t="s">
        <v>217</v>
      </c>
      <c r="AU7" s="82" t="s">
        <v>217</v>
      </c>
      <c r="AV7" s="82" t="s">
        <v>217</v>
      </c>
      <c r="AW7" s="82" t="s">
        <v>217</v>
      </c>
      <c r="AX7" s="82" t="s">
        <v>217</v>
      </c>
      <c r="AY7" s="82" t="s">
        <v>217</v>
      </c>
      <c r="AZ7" s="82" t="s">
        <v>217</v>
      </c>
      <c r="BA7" s="82" t="s">
        <v>217</v>
      </c>
      <c r="BC7" s="82" t="s">
        <v>217</v>
      </c>
      <c r="BD7" s="82" t="s">
        <v>217</v>
      </c>
      <c r="BE7" s="82" t="s">
        <v>217</v>
      </c>
      <c r="BF7" s="82" t="s">
        <v>217</v>
      </c>
      <c r="BG7" s="82" t="s">
        <v>217</v>
      </c>
      <c r="BH7" s="82" t="s">
        <v>217</v>
      </c>
      <c r="BI7" s="82" t="s">
        <v>217</v>
      </c>
      <c r="BJ7" s="82" t="s">
        <v>217</v>
      </c>
      <c r="BK7" s="82" t="s">
        <v>217</v>
      </c>
      <c r="BL7" s="82" t="s">
        <v>217</v>
      </c>
      <c r="BM7" s="82" t="s">
        <v>217</v>
      </c>
      <c r="BN7" s="82" t="s">
        <v>217</v>
      </c>
      <c r="BP7" s="82" t="s">
        <v>217</v>
      </c>
      <c r="BQ7" s="82" t="s">
        <v>217</v>
      </c>
      <c r="BR7" s="82" t="s">
        <v>217</v>
      </c>
      <c r="BS7" s="82" t="s">
        <v>217</v>
      </c>
      <c r="BT7" s="82" t="s">
        <v>217</v>
      </c>
      <c r="BU7" s="82" t="s">
        <v>217</v>
      </c>
      <c r="BV7" s="82" t="s">
        <v>217</v>
      </c>
      <c r="BW7" s="82" t="s">
        <v>217</v>
      </c>
      <c r="BX7" s="82" t="s">
        <v>217</v>
      </c>
      <c r="BY7" s="82" t="s">
        <v>217</v>
      </c>
      <c r="BZ7" s="82" t="s">
        <v>217</v>
      </c>
      <c r="CA7" s="82" t="s">
        <v>217</v>
      </c>
      <c r="CC7" s="82" t="s">
        <v>217</v>
      </c>
      <c r="CD7" s="82" t="s">
        <v>217</v>
      </c>
      <c r="CE7" s="82" t="s">
        <v>217</v>
      </c>
      <c r="CF7" s="82" t="s">
        <v>217</v>
      </c>
      <c r="CG7" s="82" t="s">
        <v>217</v>
      </c>
      <c r="CH7" s="82" t="s">
        <v>217</v>
      </c>
      <c r="CI7" s="82" t="s">
        <v>217</v>
      </c>
      <c r="CJ7" s="82" t="s">
        <v>217</v>
      </c>
      <c r="CK7" s="82" t="s">
        <v>217</v>
      </c>
      <c r="CL7" s="82" t="s">
        <v>217</v>
      </c>
      <c r="CM7" s="82" t="s">
        <v>217</v>
      </c>
      <c r="CN7" s="82" t="s">
        <v>217</v>
      </c>
      <c r="CP7" s="82" t="s">
        <v>217</v>
      </c>
      <c r="CQ7" s="82" t="s">
        <v>217</v>
      </c>
      <c r="CR7" s="82" t="s">
        <v>217</v>
      </c>
      <c r="CS7" s="82" t="s">
        <v>217</v>
      </c>
      <c r="CT7" s="82" t="s">
        <v>217</v>
      </c>
      <c r="CU7" s="82" t="s">
        <v>217</v>
      </c>
      <c r="CV7" s="82" t="s">
        <v>217</v>
      </c>
      <c r="CW7" s="82" t="s">
        <v>217</v>
      </c>
      <c r="CX7" s="82" t="s">
        <v>217</v>
      </c>
      <c r="CY7" s="82" t="s">
        <v>217</v>
      </c>
      <c r="CZ7" s="82" t="s">
        <v>217</v>
      </c>
      <c r="DA7" s="82" t="s">
        <v>217</v>
      </c>
      <c r="DC7" s="82" t="s">
        <v>217</v>
      </c>
      <c r="DD7" s="82" t="s">
        <v>217</v>
      </c>
      <c r="DE7" s="82" t="s">
        <v>217</v>
      </c>
      <c r="DF7" s="82" t="s">
        <v>217</v>
      </c>
      <c r="DG7" s="82" t="s">
        <v>217</v>
      </c>
      <c r="DH7" s="82" t="s">
        <v>217</v>
      </c>
      <c r="DI7" s="82" t="s">
        <v>217</v>
      </c>
      <c r="DJ7" s="82" t="s">
        <v>217</v>
      </c>
      <c r="DK7" s="82" t="s">
        <v>217</v>
      </c>
      <c r="DL7" s="82" t="s">
        <v>217</v>
      </c>
      <c r="DM7" s="82" t="s">
        <v>217</v>
      </c>
      <c r="DN7" s="82" t="s">
        <v>217</v>
      </c>
      <c r="DP7" s="82" t="s">
        <v>217</v>
      </c>
      <c r="DQ7" s="82" t="s">
        <v>217</v>
      </c>
      <c r="DR7" s="82" t="s">
        <v>217</v>
      </c>
      <c r="DS7" s="82" t="s">
        <v>217</v>
      </c>
      <c r="DV7" s="82" t="s">
        <v>217</v>
      </c>
      <c r="DW7" s="82" t="s">
        <v>217</v>
      </c>
      <c r="DX7" s="82" t="s">
        <v>217</v>
      </c>
      <c r="DY7" s="82" t="s">
        <v>217</v>
      </c>
      <c r="DZ7" s="82" t="s">
        <v>217</v>
      </c>
      <c r="EC7" s="82" t="s">
        <v>217</v>
      </c>
      <c r="ED7" s="82" t="s">
        <v>217</v>
      </c>
      <c r="EE7" s="82" t="s">
        <v>217</v>
      </c>
      <c r="EF7" s="82" t="s">
        <v>217</v>
      </c>
      <c r="EI7" s="82" t="s">
        <v>217</v>
      </c>
      <c r="EJ7" s="82" t="s">
        <v>217</v>
      </c>
      <c r="EK7" s="82" t="s">
        <v>217</v>
      </c>
      <c r="EL7" s="82" t="s">
        <v>217</v>
      </c>
      <c r="EM7" s="82" t="s">
        <v>217</v>
      </c>
      <c r="EP7" s="82" t="s">
        <v>217</v>
      </c>
      <c r="EQ7" s="82" t="s">
        <v>217</v>
      </c>
      <c r="ER7" s="82" t="s">
        <v>217</v>
      </c>
      <c r="ES7" s="82" t="s">
        <v>217</v>
      </c>
      <c r="EV7" s="82" t="s">
        <v>217</v>
      </c>
      <c r="EW7" s="82" t="s">
        <v>217</v>
      </c>
      <c r="EX7" s="82" t="s">
        <v>217</v>
      </c>
      <c r="EY7" s="82" t="s">
        <v>217</v>
      </c>
      <c r="EZ7" s="82" t="s">
        <v>217</v>
      </c>
    </row>
    <row r="8" spans="1:158">
      <c r="A8" s="82" t="s">
        <v>218</v>
      </c>
      <c r="B8" s="82" t="s">
        <v>6</v>
      </c>
      <c r="C8" s="82">
        <v>9</v>
      </c>
      <c r="D8" s="82">
        <v>26</v>
      </c>
      <c r="E8" s="82">
        <v>22</v>
      </c>
      <c r="F8" s="82">
        <v>10</v>
      </c>
      <c r="G8" s="82">
        <v>30</v>
      </c>
      <c r="H8" s="82">
        <v>0</v>
      </c>
      <c r="I8" s="82">
        <v>0</v>
      </c>
      <c r="J8" s="82">
        <v>0</v>
      </c>
      <c r="K8" s="82">
        <v>2</v>
      </c>
      <c r="L8" s="82">
        <v>277807</v>
      </c>
      <c r="M8" s="82">
        <v>0</v>
      </c>
      <c r="N8" s="82">
        <v>89</v>
      </c>
      <c r="P8" s="82">
        <v>15</v>
      </c>
      <c r="Q8" s="82">
        <v>23</v>
      </c>
      <c r="R8" s="82">
        <v>24</v>
      </c>
      <c r="S8" s="82">
        <v>13</v>
      </c>
      <c r="T8" s="82">
        <v>22</v>
      </c>
      <c r="U8" s="82">
        <v>0</v>
      </c>
      <c r="V8" s="82">
        <v>0</v>
      </c>
      <c r="W8" s="82">
        <v>0</v>
      </c>
      <c r="X8" s="82">
        <v>3</v>
      </c>
      <c r="Y8" s="82">
        <v>291734</v>
      </c>
      <c r="Z8" s="82">
        <v>0</v>
      </c>
      <c r="AA8" s="82">
        <v>82</v>
      </c>
      <c r="AC8" s="82">
        <v>12</v>
      </c>
      <c r="AD8" s="82">
        <v>25</v>
      </c>
      <c r="AE8" s="82">
        <v>23</v>
      </c>
      <c r="AF8" s="82">
        <v>12</v>
      </c>
      <c r="AG8" s="82">
        <v>26</v>
      </c>
      <c r="AH8" s="82">
        <v>0</v>
      </c>
      <c r="AI8" s="82">
        <v>0</v>
      </c>
      <c r="AJ8" s="82">
        <v>0</v>
      </c>
      <c r="AK8" s="82">
        <v>3</v>
      </c>
      <c r="AL8" s="82">
        <v>569541</v>
      </c>
      <c r="AM8" s="82">
        <v>0</v>
      </c>
      <c r="AN8" s="82">
        <v>85</v>
      </c>
      <c r="AP8" s="82">
        <v>11</v>
      </c>
      <c r="AQ8" s="82">
        <v>24</v>
      </c>
      <c r="AR8" s="82">
        <v>29</v>
      </c>
      <c r="AS8" s="82">
        <v>17</v>
      </c>
      <c r="AT8" s="82">
        <v>17</v>
      </c>
      <c r="AU8" s="82">
        <v>0</v>
      </c>
      <c r="AV8" s="82">
        <v>0</v>
      </c>
      <c r="AW8" s="82">
        <v>0</v>
      </c>
      <c r="AX8" s="82">
        <v>2</v>
      </c>
      <c r="AY8" s="82">
        <v>277807</v>
      </c>
      <c r="AZ8" s="82">
        <v>0</v>
      </c>
      <c r="BA8" s="82">
        <v>87</v>
      </c>
      <c r="BC8" s="82">
        <v>19</v>
      </c>
      <c r="BD8" s="82">
        <v>16</v>
      </c>
      <c r="BE8" s="82">
        <v>28</v>
      </c>
      <c r="BF8" s="82">
        <v>23</v>
      </c>
      <c r="BG8" s="82">
        <v>9</v>
      </c>
      <c r="BH8" s="82">
        <v>0</v>
      </c>
      <c r="BI8" s="82">
        <v>0</v>
      </c>
      <c r="BJ8" s="82">
        <v>0</v>
      </c>
      <c r="BK8" s="82">
        <v>5</v>
      </c>
      <c r="BL8" s="82">
        <v>291734</v>
      </c>
      <c r="BM8" s="82">
        <v>0</v>
      </c>
      <c r="BN8" s="82">
        <v>76</v>
      </c>
      <c r="BP8" s="82">
        <v>15</v>
      </c>
      <c r="BQ8" s="82">
        <v>20</v>
      </c>
      <c r="BR8" s="82">
        <v>29</v>
      </c>
      <c r="BS8" s="82">
        <v>20</v>
      </c>
      <c r="BT8" s="82">
        <v>13</v>
      </c>
      <c r="BU8" s="82">
        <v>0</v>
      </c>
      <c r="BV8" s="82">
        <v>0</v>
      </c>
      <c r="BW8" s="82">
        <v>0</v>
      </c>
      <c r="BX8" s="82">
        <v>4</v>
      </c>
      <c r="BY8" s="82">
        <v>569541</v>
      </c>
      <c r="BZ8" s="82">
        <v>0</v>
      </c>
      <c r="CA8" s="82">
        <v>81</v>
      </c>
      <c r="CC8" s="82">
        <v>7</v>
      </c>
      <c r="CD8" s="82">
        <v>29</v>
      </c>
      <c r="CE8" s="82">
        <v>28</v>
      </c>
      <c r="CF8" s="82">
        <v>16</v>
      </c>
      <c r="CG8" s="82">
        <v>18</v>
      </c>
      <c r="CH8" s="82">
        <v>0</v>
      </c>
      <c r="CI8" s="82">
        <v>0</v>
      </c>
      <c r="CJ8" s="82">
        <v>0</v>
      </c>
      <c r="CK8" s="82">
        <v>1</v>
      </c>
      <c r="CL8" s="82">
        <v>277807</v>
      </c>
      <c r="CM8" s="82">
        <v>0</v>
      </c>
      <c r="CN8" s="82">
        <v>91</v>
      </c>
      <c r="CP8" s="82">
        <v>9</v>
      </c>
      <c r="CQ8" s="82">
        <v>24</v>
      </c>
      <c r="CR8" s="82">
        <v>26</v>
      </c>
      <c r="CS8" s="82">
        <v>15</v>
      </c>
      <c r="CT8" s="82">
        <v>23</v>
      </c>
      <c r="CU8" s="82">
        <v>0</v>
      </c>
      <c r="CV8" s="82">
        <v>0</v>
      </c>
      <c r="CW8" s="82">
        <v>0</v>
      </c>
      <c r="CX8" s="82">
        <v>2</v>
      </c>
      <c r="CY8" s="82">
        <v>291735</v>
      </c>
      <c r="CZ8" s="82">
        <v>0</v>
      </c>
      <c r="DA8" s="82">
        <v>88</v>
      </c>
      <c r="DC8" s="82">
        <v>8</v>
      </c>
      <c r="DD8" s="82">
        <v>27</v>
      </c>
      <c r="DE8" s="82">
        <v>27</v>
      </c>
      <c r="DF8" s="82">
        <v>16</v>
      </c>
      <c r="DG8" s="82">
        <v>20</v>
      </c>
      <c r="DH8" s="82">
        <v>0</v>
      </c>
      <c r="DI8" s="82">
        <v>0</v>
      </c>
      <c r="DJ8" s="82">
        <v>0</v>
      </c>
      <c r="DK8" s="82">
        <v>2</v>
      </c>
      <c r="DL8" s="82">
        <v>569542</v>
      </c>
      <c r="DM8" s="82">
        <v>0</v>
      </c>
      <c r="DN8" s="82">
        <v>90</v>
      </c>
      <c r="DP8" s="82">
        <v>71</v>
      </c>
      <c r="DQ8" s="82">
        <v>90</v>
      </c>
      <c r="DR8" s="82" t="s">
        <v>219</v>
      </c>
      <c r="DS8" s="82">
        <v>19</v>
      </c>
      <c r="DV8" s="82">
        <v>0</v>
      </c>
      <c r="DW8" s="82">
        <v>1</v>
      </c>
      <c r="DX8" s="82">
        <v>8</v>
      </c>
      <c r="DY8" s="82">
        <v>277806</v>
      </c>
      <c r="DZ8" s="82">
        <v>0</v>
      </c>
      <c r="EA8" s="82">
        <v>90</v>
      </c>
      <c r="EC8" s="82">
        <v>66</v>
      </c>
      <c r="ED8" s="82">
        <v>87</v>
      </c>
      <c r="EE8" s="82" t="s">
        <v>219</v>
      </c>
      <c r="EF8" s="82">
        <v>21</v>
      </c>
      <c r="EI8" s="82">
        <v>0</v>
      </c>
      <c r="EJ8" s="82">
        <v>2</v>
      </c>
      <c r="EK8" s="82">
        <v>11</v>
      </c>
      <c r="EL8" s="82">
        <v>291733</v>
      </c>
      <c r="EM8" s="82">
        <v>0</v>
      </c>
      <c r="EN8" s="82">
        <v>87</v>
      </c>
      <c r="EP8" s="82">
        <v>68</v>
      </c>
      <c r="EQ8" s="82">
        <v>89</v>
      </c>
      <c r="ER8" s="82">
        <v>0</v>
      </c>
      <c r="ES8" s="82">
        <v>20</v>
      </c>
      <c r="EV8" s="82">
        <v>0</v>
      </c>
      <c r="EW8" s="82">
        <v>2</v>
      </c>
      <c r="EX8" s="82">
        <v>10</v>
      </c>
      <c r="EY8" s="82">
        <v>569539</v>
      </c>
      <c r="EZ8" s="82">
        <v>0</v>
      </c>
      <c r="FA8" s="82">
        <v>89</v>
      </c>
    </row>
    <row r="9" spans="1:158">
      <c r="B9" s="82" t="s">
        <v>10</v>
      </c>
      <c r="C9" s="82">
        <v>9</v>
      </c>
      <c r="D9" s="82">
        <v>26</v>
      </c>
      <c r="E9" s="82">
        <v>22</v>
      </c>
      <c r="F9" s="82">
        <v>10</v>
      </c>
      <c r="G9" s="82">
        <v>31</v>
      </c>
      <c r="H9" s="82">
        <v>0</v>
      </c>
      <c r="I9" s="82">
        <v>0</v>
      </c>
      <c r="J9" s="82">
        <v>0</v>
      </c>
      <c r="K9" s="82">
        <v>2</v>
      </c>
      <c r="L9" s="82">
        <v>212957</v>
      </c>
      <c r="M9" s="82">
        <v>0</v>
      </c>
      <c r="N9" s="82">
        <v>89</v>
      </c>
      <c r="P9" s="82">
        <v>15</v>
      </c>
      <c r="Q9" s="82">
        <v>23</v>
      </c>
      <c r="R9" s="82">
        <v>23</v>
      </c>
      <c r="S9" s="82">
        <v>13</v>
      </c>
      <c r="T9" s="82">
        <v>23</v>
      </c>
      <c r="U9" s="82">
        <v>0</v>
      </c>
      <c r="V9" s="82">
        <v>0</v>
      </c>
      <c r="W9" s="82">
        <v>0</v>
      </c>
      <c r="X9" s="82">
        <v>3</v>
      </c>
      <c r="Y9" s="82">
        <v>224574</v>
      </c>
      <c r="Z9" s="82">
        <v>0</v>
      </c>
      <c r="AA9" s="82">
        <v>82</v>
      </c>
      <c r="AC9" s="82">
        <v>12</v>
      </c>
      <c r="AD9" s="82">
        <v>24</v>
      </c>
      <c r="AE9" s="82">
        <v>22</v>
      </c>
      <c r="AF9" s="82">
        <v>12</v>
      </c>
      <c r="AG9" s="82">
        <v>27</v>
      </c>
      <c r="AH9" s="82">
        <v>0</v>
      </c>
      <c r="AI9" s="82">
        <v>0</v>
      </c>
      <c r="AJ9" s="82">
        <v>0</v>
      </c>
      <c r="AK9" s="82">
        <v>2</v>
      </c>
      <c r="AL9" s="82">
        <v>437531</v>
      </c>
      <c r="AM9" s="82">
        <v>0</v>
      </c>
      <c r="AN9" s="82">
        <v>85</v>
      </c>
      <c r="AP9" s="82">
        <v>11</v>
      </c>
      <c r="AQ9" s="82">
        <v>24</v>
      </c>
      <c r="AR9" s="82">
        <v>29</v>
      </c>
      <c r="AS9" s="82">
        <v>17</v>
      </c>
      <c r="AT9" s="82">
        <v>17</v>
      </c>
      <c r="AU9" s="82" t="s">
        <v>219</v>
      </c>
      <c r="AV9" s="82">
        <v>0</v>
      </c>
      <c r="AW9" s="82">
        <v>0</v>
      </c>
      <c r="AX9" s="82">
        <v>2</v>
      </c>
      <c r="AY9" s="82">
        <v>212957</v>
      </c>
      <c r="AZ9" s="82">
        <v>0</v>
      </c>
      <c r="BA9" s="82">
        <v>87</v>
      </c>
      <c r="BC9" s="82">
        <v>19</v>
      </c>
      <c r="BD9" s="82">
        <v>16</v>
      </c>
      <c r="BE9" s="82">
        <v>28</v>
      </c>
      <c r="BF9" s="82">
        <v>23</v>
      </c>
      <c r="BG9" s="82">
        <v>9</v>
      </c>
      <c r="BH9" s="82" t="s">
        <v>219</v>
      </c>
      <c r="BI9" s="82">
        <v>0</v>
      </c>
      <c r="BJ9" s="82">
        <v>0</v>
      </c>
      <c r="BK9" s="82">
        <v>5</v>
      </c>
      <c r="BL9" s="82">
        <v>224574</v>
      </c>
      <c r="BM9" s="82">
        <v>0</v>
      </c>
      <c r="BN9" s="82">
        <v>76</v>
      </c>
      <c r="BP9" s="82">
        <v>15</v>
      </c>
      <c r="BQ9" s="82">
        <v>20</v>
      </c>
      <c r="BR9" s="82">
        <v>28</v>
      </c>
      <c r="BS9" s="82">
        <v>20</v>
      </c>
      <c r="BT9" s="82">
        <v>13</v>
      </c>
      <c r="BU9" s="82">
        <v>0</v>
      </c>
      <c r="BV9" s="82">
        <v>0</v>
      </c>
      <c r="BW9" s="82">
        <v>0</v>
      </c>
      <c r="BX9" s="82">
        <v>3</v>
      </c>
      <c r="BY9" s="82">
        <v>437531</v>
      </c>
      <c r="BZ9" s="82">
        <v>0</v>
      </c>
      <c r="CA9" s="82">
        <v>81</v>
      </c>
      <c r="CC9" s="82">
        <v>7</v>
      </c>
      <c r="CD9" s="82">
        <v>30</v>
      </c>
      <c r="CE9" s="82">
        <v>28</v>
      </c>
      <c r="CF9" s="82">
        <v>15</v>
      </c>
      <c r="CG9" s="82">
        <v>18</v>
      </c>
      <c r="CH9" s="82">
        <v>0</v>
      </c>
      <c r="CI9" s="82">
        <v>0</v>
      </c>
      <c r="CJ9" s="82">
        <v>0</v>
      </c>
      <c r="CK9" s="82">
        <v>1</v>
      </c>
      <c r="CL9" s="82">
        <v>212958</v>
      </c>
      <c r="CM9" s="82">
        <v>0</v>
      </c>
      <c r="CN9" s="82">
        <v>92</v>
      </c>
      <c r="CP9" s="82">
        <v>9</v>
      </c>
      <c r="CQ9" s="82">
        <v>25</v>
      </c>
      <c r="CR9" s="82">
        <v>25</v>
      </c>
      <c r="CS9" s="82">
        <v>15</v>
      </c>
      <c r="CT9" s="82">
        <v>24</v>
      </c>
      <c r="CU9" s="82">
        <v>0</v>
      </c>
      <c r="CV9" s="82">
        <v>0</v>
      </c>
      <c r="CW9" s="82">
        <v>0</v>
      </c>
      <c r="CX9" s="82">
        <v>2</v>
      </c>
      <c r="CY9" s="82">
        <v>224575</v>
      </c>
      <c r="CZ9" s="82">
        <v>0</v>
      </c>
      <c r="DA9" s="82">
        <v>89</v>
      </c>
      <c r="DC9" s="82">
        <v>8</v>
      </c>
      <c r="DD9" s="82">
        <v>27</v>
      </c>
      <c r="DE9" s="82">
        <v>27</v>
      </c>
      <c r="DF9" s="82">
        <v>15</v>
      </c>
      <c r="DG9" s="82">
        <v>21</v>
      </c>
      <c r="DH9" s="82">
        <v>0</v>
      </c>
      <c r="DI9" s="82">
        <v>0</v>
      </c>
      <c r="DJ9" s="82">
        <v>0</v>
      </c>
      <c r="DK9" s="82">
        <v>2</v>
      </c>
      <c r="DL9" s="82">
        <v>437533</v>
      </c>
      <c r="DM9" s="82">
        <v>0</v>
      </c>
      <c r="DN9" s="82">
        <v>90</v>
      </c>
      <c r="DP9" s="82">
        <v>71</v>
      </c>
      <c r="DQ9" s="82">
        <v>91</v>
      </c>
      <c r="DR9" s="82" t="s">
        <v>219</v>
      </c>
      <c r="DS9" s="82">
        <v>20</v>
      </c>
      <c r="DV9" s="82" t="s">
        <v>219</v>
      </c>
      <c r="DW9" s="82">
        <v>1</v>
      </c>
      <c r="DX9" s="82">
        <v>8</v>
      </c>
      <c r="DY9" s="82">
        <v>212957</v>
      </c>
      <c r="DZ9" s="82">
        <v>0</v>
      </c>
      <c r="EA9" s="82">
        <v>91</v>
      </c>
      <c r="EC9" s="82">
        <v>65</v>
      </c>
      <c r="ED9" s="82">
        <v>88</v>
      </c>
      <c r="EE9" s="82" t="s">
        <v>219</v>
      </c>
      <c r="EF9" s="82">
        <v>23</v>
      </c>
      <c r="EI9" s="82" t="s">
        <v>219</v>
      </c>
      <c r="EJ9" s="82">
        <v>2</v>
      </c>
      <c r="EK9" s="82">
        <v>10</v>
      </c>
      <c r="EL9" s="82">
        <v>224574</v>
      </c>
      <c r="EM9" s="82">
        <v>0</v>
      </c>
      <c r="EN9" s="82">
        <v>88</v>
      </c>
      <c r="EP9" s="82">
        <v>68</v>
      </c>
      <c r="EQ9" s="82">
        <v>90</v>
      </c>
      <c r="ER9" s="82">
        <v>0</v>
      </c>
      <c r="ES9" s="82">
        <v>22</v>
      </c>
      <c r="EV9" s="82">
        <v>0</v>
      </c>
      <c r="EW9" s="82">
        <v>1</v>
      </c>
      <c r="EX9" s="82">
        <v>9</v>
      </c>
      <c r="EY9" s="82">
        <v>437531</v>
      </c>
      <c r="EZ9" s="82">
        <v>0</v>
      </c>
      <c r="FA9" s="82">
        <v>90</v>
      </c>
    </row>
    <row r="10" spans="1:158">
      <c r="B10" s="82" t="s">
        <v>11</v>
      </c>
      <c r="C10" s="82">
        <v>9</v>
      </c>
      <c r="D10" s="82">
        <v>27</v>
      </c>
      <c r="E10" s="82">
        <v>22</v>
      </c>
      <c r="F10" s="82">
        <v>10</v>
      </c>
      <c r="G10" s="82">
        <v>32</v>
      </c>
      <c r="H10" s="82">
        <v>0</v>
      </c>
      <c r="I10" s="82">
        <v>0</v>
      </c>
      <c r="J10" s="82" t="s">
        <v>219</v>
      </c>
      <c r="K10" s="82">
        <v>1</v>
      </c>
      <c r="L10" s="82">
        <v>13648</v>
      </c>
      <c r="M10" s="82">
        <v>0</v>
      </c>
      <c r="N10" s="82">
        <v>90</v>
      </c>
      <c r="P10" s="82">
        <v>14</v>
      </c>
      <c r="Q10" s="82">
        <v>23</v>
      </c>
      <c r="R10" s="82">
        <v>24</v>
      </c>
      <c r="S10" s="82">
        <v>12</v>
      </c>
      <c r="T10" s="82">
        <v>22</v>
      </c>
      <c r="U10" s="82">
        <v>0</v>
      </c>
      <c r="V10" s="82">
        <v>0</v>
      </c>
      <c r="W10" s="82" t="s">
        <v>219</v>
      </c>
      <c r="X10" s="82">
        <v>3</v>
      </c>
      <c r="Y10" s="82">
        <v>13980</v>
      </c>
      <c r="Z10" s="82">
        <v>0</v>
      </c>
      <c r="AA10" s="82">
        <v>82</v>
      </c>
      <c r="AC10" s="82">
        <v>11</v>
      </c>
      <c r="AD10" s="82">
        <v>25</v>
      </c>
      <c r="AE10" s="82">
        <v>23</v>
      </c>
      <c r="AF10" s="82">
        <v>11</v>
      </c>
      <c r="AG10" s="82">
        <v>27</v>
      </c>
      <c r="AH10" s="82">
        <v>0</v>
      </c>
      <c r="AI10" s="82">
        <v>0</v>
      </c>
      <c r="AJ10" s="82">
        <v>0</v>
      </c>
      <c r="AK10" s="82">
        <v>2</v>
      </c>
      <c r="AL10" s="82">
        <v>27628</v>
      </c>
      <c r="AM10" s="82">
        <v>0</v>
      </c>
      <c r="AN10" s="82">
        <v>86</v>
      </c>
      <c r="AP10" s="82">
        <v>11</v>
      </c>
      <c r="AQ10" s="82">
        <v>24</v>
      </c>
      <c r="AR10" s="82">
        <v>29</v>
      </c>
      <c r="AS10" s="82">
        <v>16</v>
      </c>
      <c r="AT10" s="82">
        <v>18</v>
      </c>
      <c r="AU10" s="82">
        <v>0</v>
      </c>
      <c r="AV10" s="82" t="s">
        <v>219</v>
      </c>
      <c r="AW10" s="82" t="s">
        <v>219</v>
      </c>
      <c r="AX10" s="82">
        <v>2</v>
      </c>
      <c r="AY10" s="82">
        <v>13648</v>
      </c>
      <c r="AZ10" s="82">
        <v>0</v>
      </c>
      <c r="BA10" s="82">
        <v>87</v>
      </c>
      <c r="BC10" s="82">
        <v>19</v>
      </c>
      <c r="BD10" s="82">
        <v>17</v>
      </c>
      <c r="BE10" s="82">
        <v>28</v>
      </c>
      <c r="BF10" s="82">
        <v>22</v>
      </c>
      <c r="BG10" s="82">
        <v>10</v>
      </c>
      <c r="BH10" s="82">
        <v>0</v>
      </c>
      <c r="BI10" s="82" t="s">
        <v>219</v>
      </c>
      <c r="BJ10" s="82" t="s">
        <v>219</v>
      </c>
      <c r="BK10" s="82">
        <v>4</v>
      </c>
      <c r="BL10" s="82">
        <v>13980</v>
      </c>
      <c r="BM10" s="82">
        <v>0</v>
      </c>
      <c r="BN10" s="82">
        <v>76</v>
      </c>
      <c r="BP10" s="82">
        <v>15</v>
      </c>
      <c r="BQ10" s="82">
        <v>20</v>
      </c>
      <c r="BR10" s="82">
        <v>28</v>
      </c>
      <c r="BS10" s="82">
        <v>19</v>
      </c>
      <c r="BT10" s="82">
        <v>14</v>
      </c>
      <c r="BU10" s="82">
        <v>0</v>
      </c>
      <c r="BV10" s="82">
        <v>0</v>
      </c>
      <c r="BW10" s="82">
        <v>0</v>
      </c>
      <c r="BX10" s="82">
        <v>3</v>
      </c>
      <c r="BY10" s="82">
        <v>27628</v>
      </c>
      <c r="BZ10" s="82">
        <v>0</v>
      </c>
      <c r="CA10" s="82">
        <v>82</v>
      </c>
      <c r="CC10" s="82">
        <v>7</v>
      </c>
      <c r="CD10" s="82">
        <v>29</v>
      </c>
      <c r="CE10" s="82">
        <v>29</v>
      </c>
      <c r="CF10" s="82">
        <v>15</v>
      </c>
      <c r="CG10" s="82">
        <v>18</v>
      </c>
      <c r="CH10" s="82">
        <v>0</v>
      </c>
      <c r="CI10" s="82">
        <v>0</v>
      </c>
      <c r="CJ10" s="82">
        <v>0</v>
      </c>
      <c r="CK10" s="82">
        <v>1</v>
      </c>
      <c r="CL10" s="82">
        <v>13648</v>
      </c>
      <c r="CM10" s="82">
        <v>0</v>
      </c>
      <c r="CN10" s="82">
        <v>91</v>
      </c>
      <c r="CP10" s="82">
        <v>10</v>
      </c>
      <c r="CQ10" s="82">
        <v>24</v>
      </c>
      <c r="CR10" s="82">
        <v>26</v>
      </c>
      <c r="CS10" s="82">
        <v>16</v>
      </c>
      <c r="CT10" s="82">
        <v>22</v>
      </c>
      <c r="CU10" s="82">
        <v>0</v>
      </c>
      <c r="CV10" s="82">
        <v>0</v>
      </c>
      <c r="CW10" s="82">
        <v>0</v>
      </c>
      <c r="CX10" s="82">
        <v>2</v>
      </c>
      <c r="CY10" s="82">
        <v>13980</v>
      </c>
      <c r="CZ10" s="82">
        <v>0</v>
      </c>
      <c r="DA10" s="82">
        <v>88</v>
      </c>
      <c r="DC10" s="82">
        <v>9</v>
      </c>
      <c r="DD10" s="82">
        <v>26</v>
      </c>
      <c r="DE10" s="82">
        <v>27</v>
      </c>
      <c r="DF10" s="82">
        <v>16</v>
      </c>
      <c r="DG10" s="82">
        <v>20</v>
      </c>
      <c r="DH10" s="82">
        <v>0</v>
      </c>
      <c r="DI10" s="82">
        <v>0</v>
      </c>
      <c r="DJ10" s="82">
        <v>0</v>
      </c>
      <c r="DK10" s="82">
        <v>2</v>
      </c>
      <c r="DL10" s="82">
        <v>27628</v>
      </c>
      <c r="DM10" s="82">
        <v>0</v>
      </c>
      <c r="DN10" s="82">
        <v>90</v>
      </c>
      <c r="DP10" s="82">
        <v>72</v>
      </c>
      <c r="DQ10" s="82">
        <v>91</v>
      </c>
      <c r="DR10" s="82" t="s">
        <v>219</v>
      </c>
      <c r="DS10" s="82">
        <v>20</v>
      </c>
      <c r="DV10" s="82">
        <v>0</v>
      </c>
      <c r="DW10" s="82">
        <v>1</v>
      </c>
      <c r="DX10" s="82">
        <v>8</v>
      </c>
      <c r="DY10" s="82">
        <v>13648</v>
      </c>
      <c r="DZ10" s="82">
        <v>0</v>
      </c>
      <c r="EA10" s="82">
        <v>91</v>
      </c>
      <c r="EC10" s="82">
        <v>66</v>
      </c>
      <c r="ED10" s="82">
        <v>87</v>
      </c>
      <c r="EE10" s="82" t="s">
        <v>219</v>
      </c>
      <c r="EF10" s="82">
        <v>21</v>
      </c>
      <c r="EI10" s="82">
        <v>0</v>
      </c>
      <c r="EJ10" s="82">
        <v>2</v>
      </c>
      <c r="EK10" s="82">
        <v>11</v>
      </c>
      <c r="EL10" s="82">
        <v>13980</v>
      </c>
      <c r="EM10" s="82">
        <v>0</v>
      </c>
      <c r="EN10" s="82">
        <v>87</v>
      </c>
      <c r="EP10" s="82">
        <v>69</v>
      </c>
      <c r="EQ10" s="82">
        <v>89</v>
      </c>
      <c r="ER10" s="82" t="s">
        <v>219</v>
      </c>
      <c r="ES10" s="82">
        <v>21</v>
      </c>
      <c r="EV10" s="82">
        <v>0</v>
      </c>
      <c r="EW10" s="82">
        <v>1</v>
      </c>
      <c r="EX10" s="82">
        <v>9</v>
      </c>
      <c r="EY10" s="82">
        <v>27628</v>
      </c>
      <c r="EZ10" s="82">
        <v>0</v>
      </c>
      <c r="FA10" s="82">
        <v>89</v>
      </c>
    </row>
    <row r="11" spans="1:158">
      <c r="B11" s="82" t="s">
        <v>12</v>
      </c>
      <c r="C11" s="82">
        <v>9</v>
      </c>
      <c r="D11" s="82">
        <v>27</v>
      </c>
      <c r="E11" s="82">
        <v>26</v>
      </c>
      <c r="F11" s="82">
        <v>11</v>
      </c>
      <c r="G11" s="82">
        <v>25</v>
      </c>
      <c r="H11" s="82">
        <v>0</v>
      </c>
      <c r="I11" s="82">
        <v>0</v>
      </c>
      <c r="J11" s="82">
        <v>0</v>
      </c>
      <c r="K11" s="82">
        <v>2</v>
      </c>
      <c r="L11" s="82">
        <v>27957</v>
      </c>
      <c r="M11" s="82">
        <v>0</v>
      </c>
      <c r="N11" s="82">
        <v>89</v>
      </c>
      <c r="P11" s="82">
        <v>13</v>
      </c>
      <c r="Q11" s="82">
        <v>23</v>
      </c>
      <c r="R11" s="82">
        <v>28</v>
      </c>
      <c r="S11" s="82">
        <v>14</v>
      </c>
      <c r="T11" s="82">
        <v>19</v>
      </c>
      <c r="U11" s="82">
        <v>0</v>
      </c>
      <c r="V11" s="82">
        <v>0</v>
      </c>
      <c r="W11" s="82">
        <v>0</v>
      </c>
      <c r="X11" s="82">
        <v>3</v>
      </c>
      <c r="Y11" s="82">
        <v>29042</v>
      </c>
      <c r="Z11" s="82">
        <v>0</v>
      </c>
      <c r="AA11" s="82">
        <v>83</v>
      </c>
      <c r="AC11" s="82">
        <v>11</v>
      </c>
      <c r="AD11" s="82">
        <v>25</v>
      </c>
      <c r="AE11" s="82">
        <v>27</v>
      </c>
      <c r="AF11" s="82">
        <v>13</v>
      </c>
      <c r="AG11" s="82">
        <v>22</v>
      </c>
      <c r="AH11" s="82">
        <v>0</v>
      </c>
      <c r="AI11" s="82">
        <v>0</v>
      </c>
      <c r="AJ11" s="82">
        <v>0</v>
      </c>
      <c r="AK11" s="82">
        <v>3</v>
      </c>
      <c r="AL11" s="82">
        <v>56999</v>
      </c>
      <c r="AM11" s="82">
        <v>0</v>
      </c>
      <c r="AN11" s="82">
        <v>86</v>
      </c>
      <c r="AP11" s="82">
        <v>10</v>
      </c>
      <c r="AQ11" s="82">
        <v>24</v>
      </c>
      <c r="AR11" s="82">
        <v>30</v>
      </c>
      <c r="AS11" s="82">
        <v>18</v>
      </c>
      <c r="AT11" s="82">
        <v>15</v>
      </c>
      <c r="AU11" s="82" t="s">
        <v>219</v>
      </c>
      <c r="AV11" s="82">
        <v>0</v>
      </c>
      <c r="AW11" s="82">
        <v>0</v>
      </c>
      <c r="AX11" s="82">
        <v>2</v>
      </c>
      <c r="AY11" s="82">
        <v>27957</v>
      </c>
      <c r="AZ11" s="82">
        <v>0</v>
      </c>
      <c r="BA11" s="82">
        <v>87</v>
      </c>
      <c r="BC11" s="82">
        <v>18</v>
      </c>
      <c r="BD11" s="82">
        <v>18</v>
      </c>
      <c r="BE11" s="82">
        <v>29</v>
      </c>
      <c r="BF11" s="82">
        <v>22</v>
      </c>
      <c r="BG11" s="82">
        <v>9</v>
      </c>
      <c r="BH11" s="82" t="s">
        <v>219</v>
      </c>
      <c r="BI11" s="82">
        <v>0</v>
      </c>
      <c r="BJ11" s="82">
        <v>0</v>
      </c>
      <c r="BK11" s="82">
        <v>4</v>
      </c>
      <c r="BL11" s="82">
        <v>29042</v>
      </c>
      <c r="BM11" s="82">
        <v>0</v>
      </c>
      <c r="BN11" s="82">
        <v>77</v>
      </c>
      <c r="BP11" s="82">
        <v>14</v>
      </c>
      <c r="BQ11" s="82">
        <v>21</v>
      </c>
      <c r="BR11" s="82">
        <v>30</v>
      </c>
      <c r="BS11" s="82">
        <v>20</v>
      </c>
      <c r="BT11" s="82">
        <v>12</v>
      </c>
      <c r="BU11" s="82" t="s">
        <v>219</v>
      </c>
      <c r="BV11" s="82">
        <v>0</v>
      </c>
      <c r="BW11" s="82">
        <v>0</v>
      </c>
      <c r="BX11" s="82">
        <v>3</v>
      </c>
      <c r="BY11" s="82">
        <v>56999</v>
      </c>
      <c r="BZ11" s="82">
        <v>0</v>
      </c>
      <c r="CA11" s="82">
        <v>82</v>
      </c>
      <c r="CC11" s="82">
        <v>8</v>
      </c>
      <c r="CD11" s="82">
        <v>27</v>
      </c>
      <c r="CE11" s="82">
        <v>29</v>
      </c>
      <c r="CF11" s="82">
        <v>17</v>
      </c>
      <c r="CG11" s="82">
        <v>17</v>
      </c>
      <c r="CH11" s="82" t="s">
        <v>219</v>
      </c>
      <c r="CI11" s="82" t="s">
        <v>219</v>
      </c>
      <c r="CJ11" s="82">
        <v>0</v>
      </c>
      <c r="CK11" s="82">
        <v>2</v>
      </c>
      <c r="CL11" s="82">
        <v>27956</v>
      </c>
      <c r="CM11" s="82">
        <v>0</v>
      </c>
      <c r="CN11" s="82">
        <v>90</v>
      </c>
      <c r="CP11" s="82">
        <v>10</v>
      </c>
      <c r="CQ11" s="82">
        <v>23</v>
      </c>
      <c r="CR11" s="82">
        <v>27</v>
      </c>
      <c r="CS11" s="82">
        <v>17</v>
      </c>
      <c r="CT11" s="82">
        <v>20</v>
      </c>
      <c r="CU11" s="82" t="s">
        <v>219</v>
      </c>
      <c r="CV11" s="82" t="s">
        <v>219</v>
      </c>
      <c r="CW11" s="82">
        <v>0</v>
      </c>
      <c r="CX11" s="82">
        <v>3</v>
      </c>
      <c r="CY11" s="82">
        <v>29042</v>
      </c>
      <c r="CZ11" s="82">
        <v>0</v>
      </c>
      <c r="DA11" s="82">
        <v>87</v>
      </c>
      <c r="DC11" s="82">
        <v>9</v>
      </c>
      <c r="DD11" s="82">
        <v>25</v>
      </c>
      <c r="DE11" s="82">
        <v>28</v>
      </c>
      <c r="DF11" s="82">
        <v>17</v>
      </c>
      <c r="DG11" s="82">
        <v>19</v>
      </c>
      <c r="DH11" s="82">
        <v>0</v>
      </c>
      <c r="DI11" s="82">
        <v>0</v>
      </c>
      <c r="DJ11" s="82">
        <v>0</v>
      </c>
      <c r="DK11" s="82">
        <v>2</v>
      </c>
      <c r="DL11" s="82">
        <v>56998</v>
      </c>
      <c r="DM11" s="82">
        <v>0</v>
      </c>
      <c r="DN11" s="82">
        <v>89</v>
      </c>
      <c r="DP11" s="82">
        <v>72</v>
      </c>
      <c r="DQ11" s="82">
        <v>87</v>
      </c>
      <c r="DR11" s="82">
        <v>0</v>
      </c>
      <c r="DS11" s="82">
        <v>16</v>
      </c>
      <c r="DV11" s="82">
        <v>0</v>
      </c>
      <c r="DW11" s="82">
        <v>2</v>
      </c>
      <c r="DX11" s="82">
        <v>11</v>
      </c>
      <c r="DY11" s="82">
        <v>27957</v>
      </c>
      <c r="DZ11" s="82">
        <v>0</v>
      </c>
      <c r="EA11" s="82">
        <v>87</v>
      </c>
      <c r="EC11" s="82">
        <v>67</v>
      </c>
      <c r="ED11" s="82">
        <v>83</v>
      </c>
      <c r="EE11" s="82">
        <v>0</v>
      </c>
      <c r="EF11" s="82">
        <v>17</v>
      </c>
      <c r="EI11" s="82">
        <v>0</v>
      </c>
      <c r="EJ11" s="82">
        <v>3</v>
      </c>
      <c r="EK11" s="82">
        <v>14</v>
      </c>
      <c r="EL11" s="82">
        <v>29042</v>
      </c>
      <c r="EM11" s="82">
        <v>0</v>
      </c>
      <c r="EN11" s="82">
        <v>83</v>
      </c>
      <c r="EP11" s="82">
        <v>69</v>
      </c>
      <c r="EQ11" s="82">
        <v>85</v>
      </c>
      <c r="ER11" s="82">
        <v>0</v>
      </c>
      <c r="ES11" s="82">
        <v>16</v>
      </c>
      <c r="EV11" s="82">
        <v>0</v>
      </c>
      <c r="EW11" s="82">
        <v>2</v>
      </c>
      <c r="EX11" s="82">
        <v>12</v>
      </c>
      <c r="EY11" s="82">
        <v>56999</v>
      </c>
      <c r="EZ11" s="82">
        <v>0</v>
      </c>
      <c r="FA11" s="82">
        <v>85</v>
      </c>
    </row>
    <row r="12" spans="1:158">
      <c r="B12" s="82" t="s">
        <v>13</v>
      </c>
      <c r="C12" s="82">
        <v>10</v>
      </c>
      <c r="D12" s="82">
        <v>28</v>
      </c>
      <c r="E12" s="82">
        <v>27</v>
      </c>
      <c r="F12" s="82">
        <v>12</v>
      </c>
      <c r="G12" s="82">
        <v>23</v>
      </c>
      <c r="H12" s="82" t="s">
        <v>219</v>
      </c>
      <c r="I12" s="82" t="s">
        <v>219</v>
      </c>
      <c r="J12" s="82" t="s">
        <v>219</v>
      </c>
      <c r="K12" s="82">
        <v>2</v>
      </c>
      <c r="L12" s="82">
        <v>15048</v>
      </c>
      <c r="M12" s="82">
        <v>0</v>
      </c>
      <c r="N12" s="82">
        <v>88</v>
      </c>
      <c r="P12" s="82">
        <v>15</v>
      </c>
      <c r="Q12" s="82">
        <v>23</v>
      </c>
      <c r="R12" s="82">
        <v>28</v>
      </c>
      <c r="S12" s="82">
        <v>14</v>
      </c>
      <c r="T12" s="82">
        <v>15</v>
      </c>
      <c r="U12" s="82" t="s">
        <v>219</v>
      </c>
      <c r="V12" s="82" t="s">
        <v>219</v>
      </c>
      <c r="W12" s="82">
        <v>0</v>
      </c>
      <c r="X12" s="82">
        <v>5</v>
      </c>
      <c r="Y12" s="82">
        <v>15520</v>
      </c>
      <c r="Z12" s="82">
        <v>0</v>
      </c>
      <c r="AA12" s="82">
        <v>80</v>
      </c>
      <c r="AC12" s="82">
        <v>12</v>
      </c>
      <c r="AD12" s="82">
        <v>25</v>
      </c>
      <c r="AE12" s="82">
        <v>27</v>
      </c>
      <c r="AF12" s="82">
        <v>13</v>
      </c>
      <c r="AG12" s="82">
        <v>19</v>
      </c>
      <c r="AH12" s="82">
        <v>0</v>
      </c>
      <c r="AI12" s="82">
        <v>0</v>
      </c>
      <c r="AJ12" s="82" t="s">
        <v>219</v>
      </c>
      <c r="AK12" s="82">
        <v>3</v>
      </c>
      <c r="AL12" s="82">
        <v>30568</v>
      </c>
      <c r="AM12" s="82">
        <v>0</v>
      </c>
      <c r="AN12" s="82">
        <v>84</v>
      </c>
      <c r="AP12" s="82">
        <v>13</v>
      </c>
      <c r="AQ12" s="82">
        <v>22</v>
      </c>
      <c r="AR12" s="82">
        <v>31</v>
      </c>
      <c r="AS12" s="82">
        <v>20</v>
      </c>
      <c r="AT12" s="82">
        <v>12</v>
      </c>
      <c r="AU12" s="82">
        <v>0</v>
      </c>
      <c r="AV12" s="82" t="s">
        <v>219</v>
      </c>
      <c r="AW12" s="82" t="s">
        <v>219</v>
      </c>
      <c r="AX12" s="82">
        <v>2</v>
      </c>
      <c r="AY12" s="82">
        <v>15048</v>
      </c>
      <c r="AZ12" s="82">
        <v>0</v>
      </c>
      <c r="BA12" s="82">
        <v>85</v>
      </c>
      <c r="BC12" s="82">
        <v>21</v>
      </c>
      <c r="BD12" s="82">
        <v>14</v>
      </c>
      <c r="BE12" s="82">
        <v>29</v>
      </c>
      <c r="BF12" s="82">
        <v>24</v>
      </c>
      <c r="BG12" s="82">
        <v>6</v>
      </c>
      <c r="BH12" s="82">
        <v>0</v>
      </c>
      <c r="BI12" s="82" t="s">
        <v>219</v>
      </c>
      <c r="BJ12" s="82">
        <v>0</v>
      </c>
      <c r="BK12" s="82">
        <v>6</v>
      </c>
      <c r="BL12" s="82">
        <v>15520</v>
      </c>
      <c r="BM12" s="82">
        <v>0</v>
      </c>
      <c r="BN12" s="82">
        <v>74</v>
      </c>
      <c r="BP12" s="82">
        <v>17</v>
      </c>
      <c r="BQ12" s="82">
        <v>18</v>
      </c>
      <c r="BR12" s="82">
        <v>30</v>
      </c>
      <c r="BS12" s="82">
        <v>22</v>
      </c>
      <c r="BT12" s="82">
        <v>9</v>
      </c>
      <c r="BU12" s="82">
        <v>0</v>
      </c>
      <c r="BV12" s="82">
        <v>0</v>
      </c>
      <c r="BW12" s="82" t="s">
        <v>219</v>
      </c>
      <c r="BX12" s="82">
        <v>4</v>
      </c>
      <c r="BY12" s="82">
        <v>30568</v>
      </c>
      <c r="BZ12" s="82">
        <v>0</v>
      </c>
      <c r="CA12" s="82">
        <v>79</v>
      </c>
      <c r="CC12" s="82">
        <v>10</v>
      </c>
      <c r="CD12" s="82">
        <v>25</v>
      </c>
      <c r="CE12" s="82">
        <v>32</v>
      </c>
      <c r="CF12" s="82">
        <v>20</v>
      </c>
      <c r="CG12" s="82">
        <v>12</v>
      </c>
      <c r="CH12" s="82" t="s">
        <v>219</v>
      </c>
      <c r="CI12" s="82" t="s">
        <v>219</v>
      </c>
      <c r="CJ12" s="82">
        <v>0</v>
      </c>
      <c r="CK12" s="82">
        <v>2</v>
      </c>
      <c r="CL12" s="82">
        <v>15048</v>
      </c>
      <c r="CM12" s="82">
        <v>0</v>
      </c>
      <c r="CN12" s="82">
        <v>89</v>
      </c>
      <c r="CP12" s="82">
        <v>12</v>
      </c>
      <c r="CQ12" s="82">
        <v>21</v>
      </c>
      <c r="CR12" s="82">
        <v>30</v>
      </c>
      <c r="CS12" s="82">
        <v>20</v>
      </c>
      <c r="CT12" s="82">
        <v>13</v>
      </c>
      <c r="CU12" s="82" t="s">
        <v>219</v>
      </c>
      <c r="CV12" s="82" t="s">
        <v>219</v>
      </c>
      <c r="CW12" s="82">
        <v>0</v>
      </c>
      <c r="CX12" s="82">
        <v>4</v>
      </c>
      <c r="CY12" s="82">
        <v>15520</v>
      </c>
      <c r="CZ12" s="82">
        <v>0</v>
      </c>
      <c r="DA12" s="82">
        <v>84</v>
      </c>
      <c r="DC12" s="82">
        <v>11</v>
      </c>
      <c r="DD12" s="82">
        <v>23</v>
      </c>
      <c r="DE12" s="82">
        <v>31</v>
      </c>
      <c r="DF12" s="82">
        <v>20</v>
      </c>
      <c r="DG12" s="82">
        <v>12</v>
      </c>
      <c r="DH12" s="82" t="s">
        <v>219</v>
      </c>
      <c r="DI12" s="82">
        <v>0</v>
      </c>
      <c r="DJ12" s="82">
        <v>0</v>
      </c>
      <c r="DK12" s="82">
        <v>3</v>
      </c>
      <c r="DL12" s="82">
        <v>30568</v>
      </c>
      <c r="DM12" s="82">
        <v>0</v>
      </c>
      <c r="DN12" s="82">
        <v>86</v>
      </c>
      <c r="DP12" s="82">
        <v>74</v>
      </c>
      <c r="DQ12" s="82">
        <v>87</v>
      </c>
      <c r="DR12" s="82">
        <v>0</v>
      </c>
      <c r="DS12" s="82">
        <v>13</v>
      </c>
      <c r="DV12" s="82" t="s">
        <v>219</v>
      </c>
      <c r="DW12" s="82">
        <v>2</v>
      </c>
      <c r="DX12" s="82">
        <v>11</v>
      </c>
      <c r="DY12" s="82">
        <v>15048</v>
      </c>
      <c r="DZ12" s="82">
        <v>0</v>
      </c>
      <c r="EA12" s="82">
        <v>87</v>
      </c>
      <c r="EC12" s="82">
        <v>69</v>
      </c>
      <c r="ED12" s="82">
        <v>82</v>
      </c>
      <c r="EE12" s="82">
        <v>0</v>
      </c>
      <c r="EF12" s="82">
        <v>12</v>
      </c>
      <c r="EI12" s="82" t="s">
        <v>219</v>
      </c>
      <c r="EJ12" s="82">
        <v>4</v>
      </c>
      <c r="EK12" s="82">
        <v>15</v>
      </c>
      <c r="EL12" s="82">
        <v>15519</v>
      </c>
      <c r="EM12" s="82">
        <v>0</v>
      </c>
      <c r="EN12" s="82">
        <v>82</v>
      </c>
      <c r="EP12" s="82">
        <v>72</v>
      </c>
      <c r="EQ12" s="82">
        <v>84</v>
      </c>
      <c r="ER12" s="82">
        <v>0</v>
      </c>
      <c r="ES12" s="82">
        <v>13</v>
      </c>
      <c r="EV12" s="82">
        <v>0</v>
      </c>
      <c r="EW12" s="82">
        <v>3</v>
      </c>
      <c r="EX12" s="82">
        <v>13</v>
      </c>
      <c r="EY12" s="82">
        <v>30567</v>
      </c>
      <c r="EZ12" s="82">
        <v>0</v>
      </c>
      <c r="FA12" s="82">
        <v>84</v>
      </c>
    </row>
    <row r="13" spans="1:158">
      <c r="B13" s="82" t="s">
        <v>14</v>
      </c>
      <c r="C13" s="82">
        <v>8</v>
      </c>
      <c r="D13" s="82">
        <v>26</v>
      </c>
      <c r="E13" s="82">
        <v>17</v>
      </c>
      <c r="F13" s="82">
        <v>7</v>
      </c>
      <c r="G13" s="82">
        <v>41</v>
      </c>
      <c r="H13" s="82">
        <v>0</v>
      </c>
      <c r="I13" s="82" t="s">
        <v>219</v>
      </c>
      <c r="J13" s="82">
        <v>0</v>
      </c>
      <c r="K13" s="82">
        <v>2</v>
      </c>
      <c r="L13" s="82">
        <v>1014</v>
      </c>
      <c r="M13" s="82">
        <v>0</v>
      </c>
      <c r="N13" s="82">
        <v>90</v>
      </c>
      <c r="P13" s="82">
        <v>14</v>
      </c>
      <c r="Q13" s="82">
        <v>22</v>
      </c>
      <c r="R13" s="82">
        <v>21</v>
      </c>
      <c r="S13" s="82">
        <v>10</v>
      </c>
      <c r="T13" s="82">
        <v>30</v>
      </c>
      <c r="U13" s="82" t="s">
        <v>219</v>
      </c>
      <c r="V13" s="82" t="s">
        <v>219</v>
      </c>
      <c r="W13" s="82" t="s">
        <v>219</v>
      </c>
      <c r="X13" s="82">
        <v>3</v>
      </c>
      <c r="Y13" s="82">
        <v>935</v>
      </c>
      <c r="Z13" s="82">
        <v>0</v>
      </c>
      <c r="AA13" s="82">
        <v>83</v>
      </c>
      <c r="AC13" s="82">
        <v>11</v>
      </c>
      <c r="AD13" s="82">
        <v>24</v>
      </c>
      <c r="AE13" s="82">
        <v>19</v>
      </c>
      <c r="AF13" s="82">
        <v>8</v>
      </c>
      <c r="AG13" s="82">
        <v>35</v>
      </c>
      <c r="AH13" s="82" t="s">
        <v>219</v>
      </c>
      <c r="AI13" s="82">
        <v>0</v>
      </c>
      <c r="AJ13" s="82" t="s">
        <v>219</v>
      </c>
      <c r="AK13" s="82">
        <v>2</v>
      </c>
      <c r="AL13" s="82">
        <v>1949</v>
      </c>
      <c r="AM13" s="82">
        <v>0</v>
      </c>
      <c r="AN13" s="82">
        <v>87</v>
      </c>
      <c r="AP13" s="82">
        <v>8</v>
      </c>
      <c r="AQ13" s="82">
        <v>26</v>
      </c>
      <c r="AR13" s="82">
        <v>24</v>
      </c>
      <c r="AS13" s="82">
        <v>11</v>
      </c>
      <c r="AT13" s="82">
        <v>29</v>
      </c>
      <c r="AU13" s="82">
        <v>0</v>
      </c>
      <c r="AV13" s="82" t="s">
        <v>219</v>
      </c>
      <c r="AW13" s="82" t="s">
        <v>219</v>
      </c>
      <c r="AX13" s="82">
        <v>2</v>
      </c>
      <c r="AY13" s="82">
        <v>1014</v>
      </c>
      <c r="AZ13" s="82">
        <v>0</v>
      </c>
      <c r="BA13" s="82">
        <v>90</v>
      </c>
      <c r="BC13" s="82">
        <v>16</v>
      </c>
      <c r="BD13" s="82">
        <v>24</v>
      </c>
      <c r="BE13" s="82">
        <v>25</v>
      </c>
      <c r="BF13" s="82">
        <v>16</v>
      </c>
      <c r="BG13" s="82">
        <v>15</v>
      </c>
      <c r="BH13" s="82" t="s">
        <v>219</v>
      </c>
      <c r="BI13" s="82" t="s">
        <v>219</v>
      </c>
      <c r="BJ13" s="82" t="s">
        <v>219</v>
      </c>
      <c r="BK13" s="82">
        <v>4</v>
      </c>
      <c r="BL13" s="82">
        <v>935</v>
      </c>
      <c r="BM13" s="82">
        <v>0</v>
      </c>
      <c r="BN13" s="82">
        <v>80</v>
      </c>
      <c r="BP13" s="82">
        <v>12</v>
      </c>
      <c r="BQ13" s="82">
        <v>25</v>
      </c>
      <c r="BR13" s="82">
        <v>24</v>
      </c>
      <c r="BS13" s="82">
        <v>13</v>
      </c>
      <c r="BT13" s="82">
        <v>22</v>
      </c>
      <c r="BU13" s="82" t="s">
        <v>219</v>
      </c>
      <c r="BV13" s="82">
        <v>0</v>
      </c>
      <c r="BW13" s="82" t="s">
        <v>219</v>
      </c>
      <c r="BX13" s="82">
        <v>3</v>
      </c>
      <c r="BY13" s="82">
        <v>1949</v>
      </c>
      <c r="BZ13" s="82">
        <v>0</v>
      </c>
      <c r="CA13" s="82">
        <v>85</v>
      </c>
      <c r="CC13" s="82">
        <v>4</v>
      </c>
      <c r="CD13" s="82">
        <v>29</v>
      </c>
      <c r="CE13" s="82">
        <v>20</v>
      </c>
      <c r="CF13" s="82">
        <v>9</v>
      </c>
      <c r="CG13" s="82">
        <v>37</v>
      </c>
      <c r="CH13" s="82" t="s">
        <v>219</v>
      </c>
      <c r="CI13" s="82" t="s">
        <v>219</v>
      </c>
      <c r="CJ13" s="82">
        <v>0</v>
      </c>
      <c r="CK13" s="82">
        <v>1</v>
      </c>
      <c r="CL13" s="82">
        <v>1014</v>
      </c>
      <c r="CM13" s="82">
        <v>0</v>
      </c>
      <c r="CN13" s="82">
        <v>95</v>
      </c>
      <c r="CP13" s="82">
        <v>5</v>
      </c>
      <c r="CQ13" s="82">
        <v>24</v>
      </c>
      <c r="CR13" s="82">
        <v>18</v>
      </c>
      <c r="CS13" s="82">
        <v>10</v>
      </c>
      <c r="CT13" s="82">
        <v>41</v>
      </c>
      <c r="CU13" s="82" t="s">
        <v>219</v>
      </c>
      <c r="CV13" s="82" t="s">
        <v>219</v>
      </c>
      <c r="CW13" s="82">
        <v>0</v>
      </c>
      <c r="CX13" s="82">
        <v>2</v>
      </c>
      <c r="CY13" s="82">
        <v>935</v>
      </c>
      <c r="CZ13" s="82">
        <v>0</v>
      </c>
      <c r="DA13" s="82">
        <v>93</v>
      </c>
      <c r="DC13" s="82">
        <v>4</v>
      </c>
      <c r="DD13" s="82">
        <v>26</v>
      </c>
      <c r="DE13" s="82">
        <v>19</v>
      </c>
      <c r="DF13" s="82">
        <v>9</v>
      </c>
      <c r="DG13" s="82">
        <v>39</v>
      </c>
      <c r="DH13" s="82">
        <v>0</v>
      </c>
      <c r="DI13" s="82">
        <v>0</v>
      </c>
      <c r="DJ13" s="82">
        <v>0</v>
      </c>
      <c r="DK13" s="82">
        <v>1</v>
      </c>
      <c r="DL13" s="82">
        <v>1949</v>
      </c>
      <c r="DM13" s="82">
        <v>0</v>
      </c>
      <c r="DN13" s="82">
        <v>94</v>
      </c>
      <c r="DP13" s="82">
        <v>62</v>
      </c>
      <c r="DQ13" s="82">
        <v>91</v>
      </c>
      <c r="DR13" s="82">
        <v>0</v>
      </c>
      <c r="DS13" s="82">
        <v>29</v>
      </c>
      <c r="DV13" s="82" t="s">
        <v>219</v>
      </c>
      <c r="DW13" s="82">
        <v>1</v>
      </c>
      <c r="DX13" s="82">
        <v>8</v>
      </c>
      <c r="DY13" s="82">
        <v>1014</v>
      </c>
      <c r="DZ13" s="82">
        <v>0</v>
      </c>
      <c r="EA13" s="82">
        <v>91</v>
      </c>
      <c r="EC13" s="82">
        <v>56</v>
      </c>
      <c r="ED13" s="82">
        <v>85</v>
      </c>
      <c r="EE13" s="82" t="s">
        <v>219</v>
      </c>
      <c r="EF13" s="82">
        <v>29</v>
      </c>
      <c r="EI13" s="82" t="s">
        <v>219</v>
      </c>
      <c r="EJ13" s="82">
        <v>2</v>
      </c>
      <c r="EK13" s="82">
        <v>13</v>
      </c>
      <c r="EL13" s="82">
        <v>935</v>
      </c>
      <c r="EM13" s="82">
        <v>0</v>
      </c>
      <c r="EN13" s="82">
        <v>85</v>
      </c>
      <c r="EP13" s="82">
        <v>59</v>
      </c>
      <c r="EQ13" s="82">
        <v>88</v>
      </c>
      <c r="ER13" s="82" t="s">
        <v>219</v>
      </c>
      <c r="ES13" s="82">
        <v>29</v>
      </c>
      <c r="EV13" s="82">
        <v>0</v>
      </c>
      <c r="EW13" s="82">
        <v>1</v>
      </c>
      <c r="EX13" s="82">
        <v>11</v>
      </c>
      <c r="EY13" s="82">
        <v>1949</v>
      </c>
      <c r="EZ13" s="82">
        <v>0</v>
      </c>
      <c r="FA13" s="82">
        <v>88</v>
      </c>
    </row>
    <row r="14" spans="1:158">
      <c r="B14" s="82" t="s">
        <v>74</v>
      </c>
      <c r="C14" s="82">
        <v>9</v>
      </c>
      <c r="D14" s="82">
        <v>27</v>
      </c>
      <c r="E14" s="82">
        <v>21</v>
      </c>
      <c r="F14" s="82">
        <v>10</v>
      </c>
      <c r="G14" s="82">
        <v>32</v>
      </c>
      <c r="H14" s="82">
        <v>0</v>
      </c>
      <c r="I14" s="82">
        <v>0</v>
      </c>
      <c r="J14" s="82">
        <v>0</v>
      </c>
      <c r="K14" s="82">
        <v>1</v>
      </c>
      <c r="L14" s="82">
        <v>199121</v>
      </c>
      <c r="M14" s="82">
        <v>0</v>
      </c>
      <c r="N14" s="82">
        <v>90</v>
      </c>
      <c r="P14" s="82">
        <v>14</v>
      </c>
      <c r="Q14" s="82">
        <v>23</v>
      </c>
      <c r="R14" s="82">
        <v>23</v>
      </c>
      <c r="S14" s="82">
        <v>13</v>
      </c>
      <c r="T14" s="82">
        <v>23</v>
      </c>
      <c r="U14" s="82">
        <v>0</v>
      </c>
      <c r="V14" s="82">
        <v>0</v>
      </c>
      <c r="W14" s="82">
        <v>0</v>
      </c>
      <c r="X14" s="82">
        <v>3</v>
      </c>
      <c r="Y14" s="82">
        <v>210211</v>
      </c>
      <c r="Z14" s="82">
        <v>0</v>
      </c>
      <c r="AA14" s="82">
        <v>83</v>
      </c>
      <c r="AC14" s="82">
        <v>12</v>
      </c>
      <c r="AD14" s="82">
        <v>25</v>
      </c>
      <c r="AE14" s="82">
        <v>22</v>
      </c>
      <c r="AF14" s="82">
        <v>11</v>
      </c>
      <c r="AG14" s="82">
        <v>27</v>
      </c>
      <c r="AH14" s="82">
        <v>0</v>
      </c>
      <c r="AI14" s="82">
        <v>0</v>
      </c>
      <c r="AJ14" s="82">
        <v>0</v>
      </c>
      <c r="AK14" s="82">
        <v>2</v>
      </c>
      <c r="AL14" s="82">
        <v>409332</v>
      </c>
      <c r="AM14" s="82">
        <v>0</v>
      </c>
      <c r="AN14" s="82">
        <v>86</v>
      </c>
      <c r="AP14" s="82">
        <v>10</v>
      </c>
      <c r="AQ14" s="82">
        <v>24</v>
      </c>
      <c r="AR14" s="82">
        <v>29</v>
      </c>
      <c r="AS14" s="82">
        <v>17</v>
      </c>
      <c r="AT14" s="82">
        <v>18</v>
      </c>
      <c r="AU14" s="82" t="s">
        <v>219</v>
      </c>
      <c r="AV14" s="82">
        <v>0</v>
      </c>
      <c r="AW14" s="82">
        <v>0</v>
      </c>
      <c r="AX14" s="82">
        <v>2</v>
      </c>
      <c r="AY14" s="82">
        <v>199121</v>
      </c>
      <c r="AZ14" s="82">
        <v>0</v>
      </c>
      <c r="BA14" s="82">
        <v>88</v>
      </c>
      <c r="BC14" s="82">
        <v>19</v>
      </c>
      <c r="BD14" s="82">
        <v>17</v>
      </c>
      <c r="BE14" s="82">
        <v>28</v>
      </c>
      <c r="BF14" s="82">
        <v>23</v>
      </c>
      <c r="BG14" s="82">
        <v>9</v>
      </c>
      <c r="BH14" s="82" t="s">
        <v>219</v>
      </c>
      <c r="BI14" s="82">
        <v>0</v>
      </c>
      <c r="BJ14" s="82">
        <v>0</v>
      </c>
      <c r="BK14" s="82">
        <v>4</v>
      </c>
      <c r="BL14" s="82">
        <v>210211</v>
      </c>
      <c r="BM14" s="82">
        <v>0</v>
      </c>
      <c r="BN14" s="82">
        <v>77</v>
      </c>
      <c r="BP14" s="82">
        <v>15</v>
      </c>
      <c r="BQ14" s="82">
        <v>20</v>
      </c>
      <c r="BR14" s="82">
        <v>29</v>
      </c>
      <c r="BS14" s="82">
        <v>20</v>
      </c>
      <c r="BT14" s="82">
        <v>13</v>
      </c>
      <c r="BU14" s="82">
        <v>0</v>
      </c>
      <c r="BV14" s="82">
        <v>0</v>
      </c>
      <c r="BW14" s="82">
        <v>0</v>
      </c>
      <c r="BX14" s="82">
        <v>3</v>
      </c>
      <c r="BY14" s="82">
        <v>409332</v>
      </c>
      <c r="BZ14" s="82">
        <v>0</v>
      </c>
      <c r="CA14" s="82">
        <v>82</v>
      </c>
      <c r="CC14" s="82">
        <v>7</v>
      </c>
      <c r="CD14" s="82">
        <v>30</v>
      </c>
      <c r="CE14" s="82">
        <v>28</v>
      </c>
      <c r="CF14" s="82">
        <v>15</v>
      </c>
      <c r="CG14" s="82">
        <v>19</v>
      </c>
      <c r="CH14" s="82">
        <v>0</v>
      </c>
      <c r="CI14" s="82">
        <v>0</v>
      </c>
      <c r="CJ14" s="82">
        <v>0</v>
      </c>
      <c r="CK14" s="82">
        <v>1</v>
      </c>
      <c r="CL14" s="82">
        <v>199121</v>
      </c>
      <c r="CM14" s="82">
        <v>0</v>
      </c>
      <c r="CN14" s="82">
        <v>92</v>
      </c>
      <c r="CP14" s="82">
        <v>9</v>
      </c>
      <c r="CQ14" s="82">
        <v>25</v>
      </c>
      <c r="CR14" s="82">
        <v>25</v>
      </c>
      <c r="CS14" s="82">
        <v>15</v>
      </c>
      <c r="CT14" s="82">
        <v>24</v>
      </c>
      <c r="CU14" s="82">
        <v>0</v>
      </c>
      <c r="CV14" s="82">
        <v>0</v>
      </c>
      <c r="CW14" s="82">
        <v>0</v>
      </c>
      <c r="CX14" s="82">
        <v>2</v>
      </c>
      <c r="CY14" s="82">
        <v>210212</v>
      </c>
      <c r="CZ14" s="82">
        <v>0</v>
      </c>
      <c r="DA14" s="82">
        <v>89</v>
      </c>
      <c r="DC14" s="82">
        <v>8</v>
      </c>
      <c r="DD14" s="82">
        <v>28</v>
      </c>
      <c r="DE14" s="82">
        <v>27</v>
      </c>
      <c r="DF14" s="82">
        <v>15</v>
      </c>
      <c r="DG14" s="82">
        <v>22</v>
      </c>
      <c r="DH14" s="82">
        <v>0</v>
      </c>
      <c r="DI14" s="82">
        <v>0</v>
      </c>
      <c r="DJ14" s="82">
        <v>0</v>
      </c>
      <c r="DK14" s="82">
        <v>2</v>
      </c>
      <c r="DL14" s="82">
        <v>409333</v>
      </c>
      <c r="DM14" s="82">
        <v>0</v>
      </c>
      <c r="DN14" s="82">
        <v>91</v>
      </c>
      <c r="DP14" s="82">
        <v>71</v>
      </c>
      <c r="DQ14" s="82">
        <v>92</v>
      </c>
      <c r="DR14" s="82" t="s">
        <v>219</v>
      </c>
      <c r="DS14" s="82">
        <v>21</v>
      </c>
      <c r="DV14" s="82">
        <v>0</v>
      </c>
      <c r="DW14" s="82">
        <v>1</v>
      </c>
      <c r="DX14" s="82">
        <v>7</v>
      </c>
      <c r="DY14" s="82">
        <v>199120</v>
      </c>
      <c r="DZ14" s="82">
        <v>0</v>
      </c>
      <c r="EA14" s="82">
        <v>92</v>
      </c>
      <c r="EC14" s="82">
        <v>66</v>
      </c>
      <c r="ED14" s="82">
        <v>89</v>
      </c>
      <c r="EE14" s="82" t="s">
        <v>219</v>
      </c>
      <c r="EF14" s="82">
        <v>23</v>
      </c>
      <c r="EI14" s="82">
        <v>0</v>
      </c>
      <c r="EJ14" s="82">
        <v>2</v>
      </c>
      <c r="EK14" s="82">
        <v>9</v>
      </c>
      <c r="EL14" s="82">
        <v>210212</v>
      </c>
      <c r="EM14" s="82">
        <v>0</v>
      </c>
      <c r="EN14" s="82">
        <v>89</v>
      </c>
      <c r="EP14" s="82">
        <v>68</v>
      </c>
      <c r="EQ14" s="82">
        <v>90</v>
      </c>
      <c r="ER14" s="82">
        <v>0</v>
      </c>
      <c r="ES14" s="82">
        <v>22</v>
      </c>
      <c r="EV14" s="82">
        <v>0</v>
      </c>
      <c r="EW14" s="82">
        <v>1</v>
      </c>
      <c r="EX14" s="82">
        <v>8</v>
      </c>
      <c r="EY14" s="82">
        <v>409332</v>
      </c>
      <c r="EZ14" s="82">
        <v>0</v>
      </c>
      <c r="FA14" s="82">
        <v>90</v>
      </c>
    </row>
    <row r="15" spans="1:158">
      <c r="B15" s="82" t="s">
        <v>75</v>
      </c>
      <c r="C15" s="82">
        <v>9</v>
      </c>
      <c r="D15" s="82">
        <v>23</v>
      </c>
      <c r="E15" s="82">
        <v>19</v>
      </c>
      <c r="F15" s="82">
        <v>8</v>
      </c>
      <c r="G15" s="82">
        <v>40</v>
      </c>
      <c r="H15" s="82" t="s">
        <v>219</v>
      </c>
      <c r="I15" s="82" t="s">
        <v>219</v>
      </c>
      <c r="J15" s="82">
        <v>0</v>
      </c>
      <c r="K15" s="82">
        <v>1</v>
      </c>
      <c r="L15" s="82">
        <v>840</v>
      </c>
      <c r="M15" s="82">
        <v>0</v>
      </c>
      <c r="N15" s="82">
        <v>90</v>
      </c>
      <c r="P15" s="82">
        <v>12</v>
      </c>
      <c r="Q15" s="82">
        <v>22</v>
      </c>
      <c r="R15" s="82">
        <v>23</v>
      </c>
      <c r="S15" s="82">
        <v>11</v>
      </c>
      <c r="T15" s="82">
        <v>28</v>
      </c>
      <c r="U15" s="82" t="s">
        <v>219</v>
      </c>
      <c r="V15" s="82" t="s">
        <v>219</v>
      </c>
      <c r="W15" s="82" t="s">
        <v>219</v>
      </c>
      <c r="X15" s="82">
        <v>3</v>
      </c>
      <c r="Y15" s="82">
        <v>788</v>
      </c>
      <c r="Z15" s="82">
        <v>0</v>
      </c>
      <c r="AA15" s="82">
        <v>84</v>
      </c>
      <c r="AC15" s="82">
        <v>10</v>
      </c>
      <c r="AD15" s="82">
        <v>23</v>
      </c>
      <c r="AE15" s="82">
        <v>21</v>
      </c>
      <c r="AF15" s="82">
        <v>9</v>
      </c>
      <c r="AG15" s="82">
        <v>34</v>
      </c>
      <c r="AH15" s="82" t="s">
        <v>219</v>
      </c>
      <c r="AI15" s="82" t="s">
        <v>219</v>
      </c>
      <c r="AJ15" s="82" t="s">
        <v>219</v>
      </c>
      <c r="AK15" s="82">
        <v>2</v>
      </c>
      <c r="AL15" s="82">
        <v>1628</v>
      </c>
      <c r="AM15" s="82">
        <v>0</v>
      </c>
      <c r="AN15" s="82">
        <v>87</v>
      </c>
      <c r="AP15" s="82">
        <v>8</v>
      </c>
      <c r="AQ15" s="82" t="s">
        <v>219</v>
      </c>
      <c r="AR15" s="82">
        <v>27</v>
      </c>
      <c r="AS15" s="82">
        <v>17</v>
      </c>
      <c r="AT15" s="82" t="s">
        <v>219</v>
      </c>
      <c r="AU15" s="82" t="s">
        <v>219</v>
      </c>
      <c r="AV15" s="82" t="s">
        <v>219</v>
      </c>
      <c r="AW15" s="82">
        <v>0</v>
      </c>
      <c r="AX15" s="82">
        <v>2</v>
      </c>
      <c r="AY15" s="82">
        <v>840</v>
      </c>
      <c r="AZ15" s="82">
        <v>0</v>
      </c>
      <c r="BA15" s="82">
        <v>90</v>
      </c>
      <c r="BC15" s="82">
        <v>18</v>
      </c>
      <c r="BD15" s="82" t="s">
        <v>219</v>
      </c>
      <c r="BE15" s="82">
        <v>27</v>
      </c>
      <c r="BF15" s="82">
        <v>22</v>
      </c>
      <c r="BG15" s="82" t="s">
        <v>219</v>
      </c>
      <c r="BH15" s="82">
        <v>0</v>
      </c>
      <c r="BI15" s="82" t="s">
        <v>219</v>
      </c>
      <c r="BJ15" s="82" t="s">
        <v>219</v>
      </c>
      <c r="BK15" s="82">
        <v>4</v>
      </c>
      <c r="BL15" s="82">
        <v>788</v>
      </c>
      <c r="BM15" s="82">
        <v>0</v>
      </c>
      <c r="BN15" s="82">
        <v>78</v>
      </c>
      <c r="BP15" s="82">
        <v>13</v>
      </c>
      <c r="BQ15" s="82">
        <v>21</v>
      </c>
      <c r="BR15" s="82">
        <v>27</v>
      </c>
      <c r="BS15" s="82">
        <v>19</v>
      </c>
      <c r="BT15" s="82">
        <v>17</v>
      </c>
      <c r="BU15" s="82" t="s">
        <v>219</v>
      </c>
      <c r="BV15" s="82" t="s">
        <v>219</v>
      </c>
      <c r="BW15" s="82" t="s">
        <v>219</v>
      </c>
      <c r="BX15" s="82">
        <v>3</v>
      </c>
      <c r="BY15" s="82">
        <v>1628</v>
      </c>
      <c r="BZ15" s="82">
        <v>0</v>
      </c>
      <c r="CA15" s="82">
        <v>84</v>
      </c>
      <c r="CC15" s="82">
        <v>6</v>
      </c>
      <c r="CD15" s="82">
        <v>30</v>
      </c>
      <c r="CE15" s="82">
        <v>25</v>
      </c>
      <c r="CF15" s="82">
        <v>13</v>
      </c>
      <c r="CG15" s="82">
        <v>24</v>
      </c>
      <c r="CH15" s="82">
        <v>0</v>
      </c>
      <c r="CI15" s="82" t="s">
        <v>219</v>
      </c>
      <c r="CJ15" s="82">
        <v>0</v>
      </c>
      <c r="CK15" s="82">
        <v>1</v>
      </c>
      <c r="CL15" s="82">
        <v>840</v>
      </c>
      <c r="CM15" s="82">
        <v>0</v>
      </c>
      <c r="CN15" s="82">
        <v>93</v>
      </c>
      <c r="CP15" s="82">
        <v>7</v>
      </c>
      <c r="CQ15" s="82">
        <v>22</v>
      </c>
      <c r="CR15" s="82">
        <v>27</v>
      </c>
      <c r="CS15" s="82">
        <v>12</v>
      </c>
      <c r="CT15" s="82">
        <v>29</v>
      </c>
      <c r="CU15" s="82">
        <v>0</v>
      </c>
      <c r="CV15" s="82" t="s">
        <v>219</v>
      </c>
      <c r="CW15" s="82" t="s">
        <v>219</v>
      </c>
      <c r="CX15" s="82">
        <v>2</v>
      </c>
      <c r="CY15" s="82">
        <v>788</v>
      </c>
      <c r="CZ15" s="82">
        <v>0</v>
      </c>
      <c r="DA15" s="82">
        <v>90</v>
      </c>
      <c r="DC15" s="82">
        <v>7</v>
      </c>
      <c r="DD15" s="82">
        <v>26</v>
      </c>
      <c r="DE15" s="82">
        <v>26</v>
      </c>
      <c r="DF15" s="82">
        <v>13</v>
      </c>
      <c r="DG15" s="82">
        <v>27</v>
      </c>
      <c r="DH15" s="82">
        <v>0</v>
      </c>
      <c r="DI15" s="82" t="s">
        <v>219</v>
      </c>
      <c r="DJ15" s="82" t="s">
        <v>219</v>
      </c>
      <c r="DK15" s="82">
        <v>2</v>
      </c>
      <c r="DL15" s="82">
        <v>1628</v>
      </c>
      <c r="DM15" s="82">
        <v>0</v>
      </c>
      <c r="DN15" s="82">
        <v>92</v>
      </c>
      <c r="DP15" s="82">
        <v>68</v>
      </c>
      <c r="DQ15" s="82">
        <v>93</v>
      </c>
      <c r="DR15" s="82">
        <v>0</v>
      </c>
      <c r="DS15" s="82">
        <v>26</v>
      </c>
      <c r="DV15" s="82" t="s">
        <v>219</v>
      </c>
      <c r="DW15" s="82">
        <v>1</v>
      </c>
      <c r="DX15" s="82">
        <v>5</v>
      </c>
      <c r="DY15" s="82">
        <v>840</v>
      </c>
      <c r="DZ15" s="82">
        <v>0</v>
      </c>
      <c r="EA15" s="82">
        <v>93</v>
      </c>
      <c r="EC15" s="82">
        <v>65</v>
      </c>
      <c r="ED15" s="82">
        <v>91</v>
      </c>
      <c r="EE15" s="82">
        <v>0</v>
      </c>
      <c r="EF15" s="82">
        <v>26</v>
      </c>
      <c r="EI15" s="82" t="s">
        <v>219</v>
      </c>
      <c r="EJ15" s="82">
        <v>1</v>
      </c>
      <c r="EK15" s="82">
        <v>8</v>
      </c>
      <c r="EL15" s="82">
        <v>788</v>
      </c>
      <c r="EM15" s="82">
        <v>0</v>
      </c>
      <c r="EN15" s="82">
        <v>91</v>
      </c>
      <c r="EP15" s="82">
        <v>66</v>
      </c>
      <c r="EQ15" s="82">
        <v>92</v>
      </c>
      <c r="ER15" s="82">
        <v>0</v>
      </c>
      <c r="ES15" s="82">
        <v>26</v>
      </c>
      <c r="EV15" s="82">
        <v>0</v>
      </c>
      <c r="EW15" s="82">
        <v>1</v>
      </c>
      <c r="EX15" s="82">
        <v>7</v>
      </c>
      <c r="EY15" s="82">
        <v>1628</v>
      </c>
      <c r="EZ15" s="82">
        <v>0</v>
      </c>
      <c r="FA15" s="82">
        <v>92</v>
      </c>
    </row>
    <row r="16" spans="1:158">
      <c r="B16" s="82" t="s">
        <v>76</v>
      </c>
      <c r="C16" s="82">
        <v>32</v>
      </c>
      <c r="D16" s="82">
        <v>9</v>
      </c>
      <c r="E16" s="82">
        <v>15</v>
      </c>
      <c r="F16" s="82">
        <v>20</v>
      </c>
      <c r="G16" s="82" t="s">
        <v>219</v>
      </c>
      <c r="H16" s="82">
        <v>0</v>
      </c>
      <c r="I16" s="82" t="s">
        <v>219</v>
      </c>
      <c r="J16" s="82">
        <v>0</v>
      </c>
      <c r="K16" s="82">
        <v>13</v>
      </c>
      <c r="L16" s="82">
        <v>227</v>
      </c>
      <c r="M16" s="82">
        <v>0</v>
      </c>
      <c r="N16" s="82">
        <v>51</v>
      </c>
      <c r="P16" s="82">
        <v>42</v>
      </c>
      <c r="Q16" s="82">
        <v>5</v>
      </c>
      <c r="R16" s="82">
        <v>13</v>
      </c>
      <c r="S16" s="82">
        <v>12</v>
      </c>
      <c r="T16" s="82" t="s">
        <v>219</v>
      </c>
      <c r="U16" s="82">
        <v>0</v>
      </c>
      <c r="V16" s="82" t="s">
        <v>219</v>
      </c>
      <c r="W16" s="82" t="s">
        <v>219</v>
      </c>
      <c r="X16" s="82">
        <v>22</v>
      </c>
      <c r="Y16" s="82">
        <v>256</v>
      </c>
      <c r="Z16" s="82">
        <v>0</v>
      </c>
      <c r="AA16" s="82">
        <v>30</v>
      </c>
      <c r="AC16" s="82">
        <v>37</v>
      </c>
      <c r="AD16" s="82">
        <v>7</v>
      </c>
      <c r="AE16" s="82">
        <v>14</v>
      </c>
      <c r="AF16" s="82">
        <v>16</v>
      </c>
      <c r="AG16" s="82">
        <v>3</v>
      </c>
      <c r="AH16" s="82">
        <v>0</v>
      </c>
      <c r="AI16" s="82" t="s">
        <v>219</v>
      </c>
      <c r="AJ16" s="82" t="s">
        <v>219</v>
      </c>
      <c r="AK16" s="82">
        <v>18</v>
      </c>
      <c r="AL16" s="82">
        <v>483</v>
      </c>
      <c r="AM16" s="82">
        <v>0</v>
      </c>
      <c r="AN16" s="82">
        <v>40</v>
      </c>
      <c r="AP16" s="82">
        <v>34</v>
      </c>
      <c r="AQ16" s="82" t="s">
        <v>219</v>
      </c>
      <c r="AR16" s="82">
        <v>14</v>
      </c>
      <c r="AS16" s="82">
        <v>22</v>
      </c>
      <c r="AT16" s="82" t="s">
        <v>219</v>
      </c>
      <c r="AU16" s="82">
        <v>0</v>
      </c>
      <c r="AV16" s="82" t="s">
        <v>219</v>
      </c>
      <c r="AW16" s="82">
        <v>0</v>
      </c>
      <c r="AX16" s="82">
        <v>18</v>
      </c>
      <c r="AY16" s="82">
        <v>227</v>
      </c>
      <c r="AZ16" s="82">
        <v>0</v>
      </c>
      <c r="BA16" s="82">
        <v>44</v>
      </c>
      <c r="BC16" s="82">
        <v>44</v>
      </c>
      <c r="BD16" s="82" t="s">
        <v>219</v>
      </c>
      <c r="BE16" s="82">
        <v>5</v>
      </c>
      <c r="BF16" s="82">
        <v>15</v>
      </c>
      <c r="BG16" s="82" t="s">
        <v>219</v>
      </c>
      <c r="BH16" s="82">
        <v>0</v>
      </c>
      <c r="BI16" s="82" t="s">
        <v>219</v>
      </c>
      <c r="BJ16" s="82" t="s">
        <v>219</v>
      </c>
      <c r="BK16" s="82">
        <v>29</v>
      </c>
      <c r="BL16" s="82">
        <v>256</v>
      </c>
      <c r="BM16" s="82">
        <v>0</v>
      </c>
      <c r="BN16" s="82">
        <v>21</v>
      </c>
      <c r="BP16" s="82">
        <v>39</v>
      </c>
      <c r="BQ16" s="82">
        <v>4</v>
      </c>
      <c r="BR16" s="82">
        <v>9</v>
      </c>
      <c r="BS16" s="82">
        <v>18</v>
      </c>
      <c r="BT16" s="82">
        <v>1</v>
      </c>
      <c r="BU16" s="82">
        <v>0</v>
      </c>
      <c r="BV16" s="82" t="s">
        <v>219</v>
      </c>
      <c r="BW16" s="82" t="s">
        <v>219</v>
      </c>
      <c r="BX16" s="82">
        <v>24</v>
      </c>
      <c r="BY16" s="82">
        <v>483</v>
      </c>
      <c r="BZ16" s="82">
        <v>0</v>
      </c>
      <c r="CA16" s="82">
        <v>32</v>
      </c>
      <c r="CC16" s="82">
        <v>30</v>
      </c>
      <c r="CD16" s="82">
        <v>11</v>
      </c>
      <c r="CE16" s="82">
        <v>23</v>
      </c>
      <c r="CF16" s="82">
        <v>22</v>
      </c>
      <c r="CG16" s="82">
        <v>3</v>
      </c>
      <c r="CH16" s="82">
        <v>0</v>
      </c>
      <c r="CI16" s="82" t="s">
        <v>219</v>
      </c>
      <c r="CJ16" s="82">
        <v>0</v>
      </c>
      <c r="CK16" s="82">
        <v>6</v>
      </c>
      <c r="CL16" s="82">
        <v>227</v>
      </c>
      <c r="CM16" s="82">
        <v>0</v>
      </c>
      <c r="CN16" s="82">
        <v>59</v>
      </c>
      <c r="CP16" s="82">
        <v>32</v>
      </c>
      <c r="CQ16" s="82">
        <v>5</v>
      </c>
      <c r="CR16" s="82">
        <v>16</v>
      </c>
      <c r="CS16" s="82">
        <v>29</v>
      </c>
      <c r="CT16" s="82">
        <v>2</v>
      </c>
      <c r="CU16" s="82">
        <v>0</v>
      </c>
      <c r="CV16" s="82">
        <v>5</v>
      </c>
      <c r="CW16" s="82">
        <v>0</v>
      </c>
      <c r="CX16" s="82">
        <v>12</v>
      </c>
      <c r="CY16" s="82">
        <v>256</v>
      </c>
      <c r="CZ16" s="82">
        <v>0</v>
      </c>
      <c r="DA16" s="82">
        <v>51</v>
      </c>
      <c r="DC16" s="82">
        <v>31</v>
      </c>
      <c r="DD16" s="82">
        <v>8</v>
      </c>
      <c r="DE16" s="82">
        <v>19</v>
      </c>
      <c r="DF16" s="82">
        <v>26</v>
      </c>
      <c r="DG16" s="82">
        <v>2</v>
      </c>
      <c r="DH16" s="82">
        <v>0</v>
      </c>
      <c r="DI16" s="82" t="s">
        <v>219</v>
      </c>
      <c r="DJ16" s="82">
        <v>0</v>
      </c>
      <c r="DK16" s="82">
        <v>9</v>
      </c>
      <c r="DL16" s="82">
        <v>483</v>
      </c>
      <c r="DM16" s="82">
        <v>0</v>
      </c>
      <c r="DN16" s="82">
        <v>55</v>
      </c>
      <c r="DP16" s="82">
        <v>57</v>
      </c>
      <c r="DQ16" s="82">
        <v>61</v>
      </c>
      <c r="DR16" s="82">
        <v>0</v>
      </c>
      <c r="DS16" s="82">
        <v>4</v>
      </c>
      <c r="DV16" s="82" t="s">
        <v>219</v>
      </c>
      <c r="DW16" s="82">
        <v>3</v>
      </c>
      <c r="DX16" s="82">
        <v>32</v>
      </c>
      <c r="DY16" s="82">
        <v>227</v>
      </c>
      <c r="DZ16" s="82">
        <v>0</v>
      </c>
      <c r="EA16" s="82">
        <v>61</v>
      </c>
      <c r="EC16" s="82">
        <v>52</v>
      </c>
      <c r="ED16" s="82">
        <v>53</v>
      </c>
      <c r="EE16" s="82">
        <v>0</v>
      </c>
      <c r="EF16" s="82">
        <v>2</v>
      </c>
      <c r="EI16" s="82" t="s">
        <v>219</v>
      </c>
      <c r="EJ16" s="82">
        <v>7</v>
      </c>
      <c r="EK16" s="82">
        <v>34</v>
      </c>
      <c r="EL16" s="82">
        <v>256</v>
      </c>
      <c r="EM16" s="82">
        <v>0</v>
      </c>
      <c r="EN16" s="82">
        <v>53</v>
      </c>
      <c r="EP16" s="82">
        <v>54</v>
      </c>
      <c r="EQ16" s="82">
        <v>57</v>
      </c>
      <c r="ER16" s="82">
        <v>0</v>
      </c>
      <c r="ES16" s="82">
        <v>3</v>
      </c>
      <c r="EV16" s="82">
        <v>5</v>
      </c>
      <c r="EW16" s="82">
        <v>5</v>
      </c>
      <c r="EX16" s="82">
        <v>33</v>
      </c>
      <c r="EY16" s="82">
        <v>483</v>
      </c>
      <c r="EZ16" s="82">
        <v>0</v>
      </c>
      <c r="FA16" s="82">
        <v>57</v>
      </c>
    </row>
    <row r="17" spans="2:157">
      <c r="B17" s="82" t="s">
        <v>77</v>
      </c>
      <c r="C17" s="82">
        <v>34</v>
      </c>
      <c r="D17" s="82">
        <v>9</v>
      </c>
      <c r="E17" s="82">
        <v>14</v>
      </c>
      <c r="F17" s="82">
        <v>13</v>
      </c>
      <c r="G17" s="82" t="s">
        <v>219</v>
      </c>
      <c r="H17" s="82">
        <v>0</v>
      </c>
      <c r="I17" s="82">
        <v>1</v>
      </c>
      <c r="J17" s="82">
        <v>1</v>
      </c>
      <c r="K17" s="82">
        <v>22</v>
      </c>
      <c r="L17" s="82">
        <v>680</v>
      </c>
      <c r="M17" s="82">
        <v>0</v>
      </c>
      <c r="N17" s="82">
        <v>41</v>
      </c>
      <c r="P17" s="82">
        <v>39</v>
      </c>
      <c r="Q17" s="82">
        <v>4</v>
      </c>
      <c r="R17" s="82">
        <v>12</v>
      </c>
      <c r="S17" s="82">
        <v>12</v>
      </c>
      <c r="T17" s="82" t="s">
        <v>219</v>
      </c>
      <c r="U17" s="82">
        <v>0</v>
      </c>
      <c r="V17" s="82">
        <v>1</v>
      </c>
      <c r="W17" s="82">
        <v>1</v>
      </c>
      <c r="X17" s="82">
        <v>30</v>
      </c>
      <c r="Y17" s="82">
        <v>678</v>
      </c>
      <c r="Z17" s="82">
        <v>0</v>
      </c>
      <c r="AA17" s="82">
        <v>29</v>
      </c>
      <c r="AC17" s="82">
        <v>37</v>
      </c>
      <c r="AD17" s="82">
        <v>7</v>
      </c>
      <c r="AE17" s="82">
        <v>13</v>
      </c>
      <c r="AF17" s="82">
        <v>13</v>
      </c>
      <c r="AG17" s="82">
        <v>3</v>
      </c>
      <c r="AH17" s="82">
        <v>0</v>
      </c>
      <c r="AI17" s="82">
        <v>1</v>
      </c>
      <c r="AJ17" s="82">
        <v>1</v>
      </c>
      <c r="AK17" s="82">
        <v>26</v>
      </c>
      <c r="AL17" s="82">
        <v>1358</v>
      </c>
      <c r="AM17" s="82">
        <v>0</v>
      </c>
      <c r="AN17" s="82">
        <v>35</v>
      </c>
      <c r="AP17" s="82">
        <v>36</v>
      </c>
      <c r="AQ17" s="82" t="s">
        <v>219</v>
      </c>
      <c r="AR17" s="82">
        <v>13</v>
      </c>
      <c r="AS17" s="82">
        <v>17</v>
      </c>
      <c r="AT17" s="82" t="s">
        <v>219</v>
      </c>
      <c r="AU17" s="82">
        <v>0</v>
      </c>
      <c r="AV17" s="82">
        <v>1</v>
      </c>
      <c r="AW17" s="82">
        <v>1</v>
      </c>
      <c r="AX17" s="82">
        <v>25</v>
      </c>
      <c r="AY17" s="82">
        <v>680</v>
      </c>
      <c r="AZ17" s="82">
        <v>0</v>
      </c>
      <c r="BA17" s="82">
        <v>37</v>
      </c>
      <c r="BC17" s="82">
        <v>42</v>
      </c>
      <c r="BD17" s="82" t="s">
        <v>219</v>
      </c>
      <c r="BE17" s="82">
        <v>8</v>
      </c>
      <c r="BF17" s="82">
        <v>14</v>
      </c>
      <c r="BG17" s="82" t="s">
        <v>219</v>
      </c>
      <c r="BH17" s="82">
        <v>0</v>
      </c>
      <c r="BI17" s="82">
        <v>1</v>
      </c>
      <c r="BJ17" s="82">
        <v>1</v>
      </c>
      <c r="BK17" s="82">
        <v>33</v>
      </c>
      <c r="BL17" s="82">
        <v>678</v>
      </c>
      <c r="BM17" s="82">
        <v>0</v>
      </c>
      <c r="BN17" s="82">
        <v>23</v>
      </c>
      <c r="BP17" s="82">
        <v>39</v>
      </c>
      <c r="BQ17" s="82">
        <v>3</v>
      </c>
      <c r="BR17" s="82">
        <v>10</v>
      </c>
      <c r="BS17" s="82">
        <v>15</v>
      </c>
      <c r="BT17" s="82">
        <v>1</v>
      </c>
      <c r="BU17" s="82">
        <v>0</v>
      </c>
      <c r="BV17" s="82">
        <v>1</v>
      </c>
      <c r="BW17" s="82">
        <v>1</v>
      </c>
      <c r="BX17" s="82">
        <v>29</v>
      </c>
      <c r="BY17" s="82">
        <v>1358</v>
      </c>
      <c r="BZ17" s="82">
        <v>0</v>
      </c>
      <c r="CA17" s="82">
        <v>30</v>
      </c>
      <c r="CC17" s="82">
        <v>30</v>
      </c>
      <c r="CD17" s="82">
        <v>8</v>
      </c>
      <c r="CE17" s="82">
        <v>20</v>
      </c>
      <c r="CF17" s="82">
        <v>22</v>
      </c>
      <c r="CG17" s="82">
        <v>2</v>
      </c>
      <c r="CH17" s="82">
        <v>0</v>
      </c>
      <c r="CI17" s="82" t="s">
        <v>219</v>
      </c>
      <c r="CJ17" s="82">
        <v>2</v>
      </c>
      <c r="CK17" s="82">
        <v>15</v>
      </c>
      <c r="CL17" s="82">
        <v>680</v>
      </c>
      <c r="CM17" s="82">
        <v>0</v>
      </c>
      <c r="CN17" s="82">
        <v>52</v>
      </c>
      <c r="CP17" s="82">
        <v>33</v>
      </c>
      <c r="CQ17" s="82">
        <v>8</v>
      </c>
      <c r="CR17" s="82">
        <v>16</v>
      </c>
      <c r="CS17" s="82">
        <v>22</v>
      </c>
      <c r="CT17" s="82">
        <v>3</v>
      </c>
      <c r="CU17" s="82">
        <v>0</v>
      </c>
      <c r="CV17" s="82" t="s">
        <v>219</v>
      </c>
      <c r="CW17" s="82" t="s">
        <v>219</v>
      </c>
      <c r="CX17" s="82">
        <v>17</v>
      </c>
      <c r="CY17" s="82">
        <v>678</v>
      </c>
      <c r="CZ17" s="82">
        <v>0</v>
      </c>
      <c r="DA17" s="82">
        <v>48</v>
      </c>
      <c r="DC17" s="82">
        <v>32</v>
      </c>
      <c r="DD17" s="82">
        <v>8</v>
      </c>
      <c r="DE17" s="82">
        <v>18</v>
      </c>
      <c r="DF17" s="82">
        <v>22</v>
      </c>
      <c r="DG17" s="82">
        <v>2</v>
      </c>
      <c r="DH17" s="82">
        <v>0</v>
      </c>
      <c r="DI17" s="82">
        <v>1</v>
      </c>
      <c r="DJ17" s="82" t="s">
        <v>219</v>
      </c>
      <c r="DK17" s="82">
        <v>16</v>
      </c>
      <c r="DL17" s="82">
        <v>1358</v>
      </c>
      <c r="DM17" s="82">
        <v>0</v>
      </c>
      <c r="DN17" s="82">
        <v>50</v>
      </c>
      <c r="DP17" s="82">
        <v>48</v>
      </c>
      <c r="DQ17" s="82">
        <v>51</v>
      </c>
      <c r="DR17" s="82">
        <v>0</v>
      </c>
      <c r="DS17" s="82">
        <v>3</v>
      </c>
      <c r="DV17" s="82">
        <v>3</v>
      </c>
      <c r="DW17" s="82">
        <v>14</v>
      </c>
      <c r="DX17" s="82">
        <v>32</v>
      </c>
      <c r="DY17" s="82">
        <v>680</v>
      </c>
      <c r="DZ17" s="82">
        <v>0</v>
      </c>
      <c r="EA17" s="82">
        <v>51</v>
      </c>
      <c r="EC17" s="82">
        <v>45</v>
      </c>
      <c r="ED17" s="82">
        <v>46</v>
      </c>
      <c r="EE17" s="82">
        <v>0</v>
      </c>
      <c r="EF17" s="82">
        <v>2</v>
      </c>
      <c r="EI17" s="82">
        <v>2</v>
      </c>
      <c r="EJ17" s="82">
        <v>15</v>
      </c>
      <c r="EK17" s="82">
        <v>36</v>
      </c>
      <c r="EL17" s="82">
        <v>678</v>
      </c>
      <c r="EM17" s="82">
        <v>0</v>
      </c>
      <c r="EN17" s="82">
        <v>46</v>
      </c>
      <c r="EP17" s="82">
        <v>46</v>
      </c>
      <c r="EQ17" s="82">
        <v>49</v>
      </c>
      <c r="ER17" s="82">
        <v>0</v>
      </c>
      <c r="ES17" s="82">
        <v>2</v>
      </c>
      <c r="EV17" s="82">
        <v>3</v>
      </c>
      <c r="EW17" s="82">
        <v>15</v>
      </c>
      <c r="EX17" s="82">
        <v>34</v>
      </c>
      <c r="EY17" s="82">
        <v>1358</v>
      </c>
      <c r="EZ17" s="82">
        <v>0</v>
      </c>
      <c r="FA17" s="82">
        <v>49</v>
      </c>
    </row>
    <row r="18" spans="2:157">
      <c r="B18" s="82" t="s">
        <v>78</v>
      </c>
      <c r="C18" s="82">
        <v>15</v>
      </c>
      <c r="D18" s="82">
        <v>23</v>
      </c>
      <c r="E18" s="82">
        <v>23</v>
      </c>
      <c r="F18" s="82">
        <v>13</v>
      </c>
      <c r="G18" s="82">
        <v>22</v>
      </c>
      <c r="H18" s="82" t="s">
        <v>219</v>
      </c>
      <c r="I18" s="82">
        <v>0</v>
      </c>
      <c r="J18" s="82">
        <v>0</v>
      </c>
      <c r="K18" s="82">
        <v>4</v>
      </c>
      <c r="L18" s="82">
        <v>12089</v>
      </c>
      <c r="M18" s="82">
        <v>0</v>
      </c>
      <c r="N18" s="82">
        <v>81</v>
      </c>
      <c r="P18" s="82">
        <v>20</v>
      </c>
      <c r="Q18" s="82">
        <v>20</v>
      </c>
      <c r="R18" s="82">
        <v>23</v>
      </c>
      <c r="S18" s="82">
        <v>14</v>
      </c>
      <c r="T18" s="82">
        <v>17</v>
      </c>
      <c r="U18" s="82" t="s">
        <v>219</v>
      </c>
      <c r="V18" s="82">
        <v>0</v>
      </c>
      <c r="W18" s="82">
        <v>0</v>
      </c>
      <c r="X18" s="82">
        <v>7</v>
      </c>
      <c r="Y18" s="82">
        <v>12641</v>
      </c>
      <c r="Z18" s="82">
        <v>0</v>
      </c>
      <c r="AA18" s="82">
        <v>74</v>
      </c>
      <c r="AC18" s="82">
        <v>17</v>
      </c>
      <c r="AD18" s="82">
        <v>21</v>
      </c>
      <c r="AE18" s="82">
        <v>23</v>
      </c>
      <c r="AF18" s="82">
        <v>13</v>
      </c>
      <c r="AG18" s="82">
        <v>20</v>
      </c>
      <c r="AH18" s="82" t="s">
        <v>219</v>
      </c>
      <c r="AI18" s="82">
        <v>0</v>
      </c>
      <c r="AJ18" s="82">
        <v>0</v>
      </c>
      <c r="AK18" s="82">
        <v>5</v>
      </c>
      <c r="AL18" s="82">
        <v>24730</v>
      </c>
      <c r="AM18" s="82">
        <v>0</v>
      </c>
      <c r="AN18" s="82">
        <v>77</v>
      </c>
      <c r="AP18" s="82">
        <v>17</v>
      </c>
      <c r="AQ18" s="82">
        <v>20</v>
      </c>
      <c r="AR18" s="82">
        <v>27</v>
      </c>
      <c r="AS18" s="82">
        <v>19</v>
      </c>
      <c r="AT18" s="82">
        <v>12</v>
      </c>
      <c r="AU18" s="82" t="s">
        <v>219</v>
      </c>
      <c r="AV18" s="82">
        <v>0</v>
      </c>
      <c r="AW18" s="82">
        <v>0</v>
      </c>
      <c r="AX18" s="82">
        <v>4</v>
      </c>
      <c r="AY18" s="82">
        <v>12089</v>
      </c>
      <c r="AZ18" s="82">
        <v>0</v>
      </c>
      <c r="BA18" s="82">
        <v>79</v>
      </c>
      <c r="BC18" s="82">
        <v>24</v>
      </c>
      <c r="BD18" s="82">
        <v>13</v>
      </c>
      <c r="BE18" s="82">
        <v>25</v>
      </c>
      <c r="BF18" s="82">
        <v>22</v>
      </c>
      <c r="BG18" s="82">
        <v>8</v>
      </c>
      <c r="BH18" s="82">
        <v>0</v>
      </c>
      <c r="BI18" s="82">
        <v>0</v>
      </c>
      <c r="BJ18" s="82">
        <v>0</v>
      </c>
      <c r="BK18" s="82">
        <v>8</v>
      </c>
      <c r="BL18" s="82">
        <v>12641</v>
      </c>
      <c r="BM18" s="82">
        <v>0</v>
      </c>
      <c r="BN18" s="82">
        <v>68</v>
      </c>
      <c r="BP18" s="82">
        <v>20</v>
      </c>
      <c r="BQ18" s="82">
        <v>16</v>
      </c>
      <c r="BR18" s="82">
        <v>26</v>
      </c>
      <c r="BS18" s="82">
        <v>21</v>
      </c>
      <c r="BT18" s="82">
        <v>10</v>
      </c>
      <c r="BU18" s="82" t="s">
        <v>219</v>
      </c>
      <c r="BV18" s="82">
        <v>0</v>
      </c>
      <c r="BW18" s="82">
        <v>0</v>
      </c>
      <c r="BX18" s="82">
        <v>6</v>
      </c>
      <c r="BY18" s="82">
        <v>24730</v>
      </c>
      <c r="BZ18" s="82">
        <v>0</v>
      </c>
      <c r="CA18" s="82">
        <v>73</v>
      </c>
      <c r="CC18" s="82">
        <v>11</v>
      </c>
      <c r="CD18" s="82">
        <v>26</v>
      </c>
      <c r="CE18" s="82">
        <v>28</v>
      </c>
      <c r="CF18" s="82">
        <v>18</v>
      </c>
      <c r="CG18" s="82">
        <v>14</v>
      </c>
      <c r="CH18" s="82">
        <v>0</v>
      </c>
      <c r="CI18" s="82">
        <v>0</v>
      </c>
      <c r="CJ18" s="82">
        <v>0</v>
      </c>
      <c r="CK18" s="82">
        <v>2</v>
      </c>
      <c r="CL18" s="82">
        <v>12090</v>
      </c>
      <c r="CM18" s="82">
        <v>0</v>
      </c>
      <c r="CN18" s="82">
        <v>87</v>
      </c>
      <c r="CP18" s="82">
        <v>11</v>
      </c>
      <c r="CQ18" s="82">
        <v>23</v>
      </c>
      <c r="CR18" s="82">
        <v>25</v>
      </c>
      <c r="CS18" s="82">
        <v>16</v>
      </c>
      <c r="CT18" s="82">
        <v>21</v>
      </c>
      <c r="CU18" s="82">
        <v>0</v>
      </c>
      <c r="CV18" s="82">
        <v>0</v>
      </c>
      <c r="CW18" s="82">
        <v>0</v>
      </c>
      <c r="CX18" s="82">
        <v>3</v>
      </c>
      <c r="CY18" s="82">
        <v>12641</v>
      </c>
      <c r="CZ18" s="82">
        <v>0</v>
      </c>
      <c r="DA18" s="82">
        <v>85</v>
      </c>
      <c r="DC18" s="82">
        <v>11</v>
      </c>
      <c r="DD18" s="82">
        <v>24</v>
      </c>
      <c r="DE18" s="82">
        <v>27</v>
      </c>
      <c r="DF18" s="82">
        <v>17</v>
      </c>
      <c r="DG18" s="82">
        <v>18</v>
      </c>
      <c r="DH18" s="82">
        <v>0</v>
      </c>
      <c r="DI18" s="82">
        <v>0</v>
      </c>
      <c r="DJ18" s="82">
        <v>0</v>
      </c>
      <c r="DK18" s="82">
        <v>3</v>
      </c>
      <c r="DL18" s="82">
        <v>24731</v>
      </c>
      <c r="DM18" s="82">
        <v>0</v>
      </c>
      <c r="DN18" s="82">
        <v>86</v>
      </c>
      <c r="DP18" s="82">
        <v>69</v>
      </c>
      <c r="DQ18" s="82">
        <v>84</v>
      </c>
      <c r="DR18" s="82">
        <v>0</v>
      </c>
      <c r="DS18" s="82">
        <v>15</v>
      </c>
      <c r="DV18" s="82">
        <v>0</v>
      </c>
      <c r="DW18" s="82">
        <v>2</v>
      </c>
      <c r="DX18" s="82">
        <v>14</v>
      </c>
      <c r="DY18" s="82">
        <v>12090</v>
      </c>
      <c r="DZ18" s="82">
        <v>0</v>
      </c>
      <c r="EA18" s="82">
        <v>84</v>
      </c>
      <c r="EC18" s="82">
        <v>62</v>
      </c>
      <c r="ED18" s="82">
        <v>80</v>
      </c>
      <c r="EE18" s="82">
        <v>0</v>
      </c>
      <c r="EF18" s="82">
        <v>18</v>
      </c>
      <c r="EI18" s="82">
        <v>0</v>
      </c>
      <c r="EJ18" s="82">
        <v>4</v>
      </c>
      <c r="EK18" s="82">
        <v>16</v>
      </c>
      <c r="EL18" s="82">
        <v>12640</v>
      </c>
      <c r="EM18" s="82">
        <v>0</v>
      </c>
      <c r="EN18" s="82">
        <v>80</v>
      </c>
      <c r="EP18" s="82">
        <v>65</v>
      </c>
      <c r="EQ18" s="82">
        <v>82</v>
      </c>
      <c r="ER18" s="82">
        <v>0</v>
      </c>
      <c r="ES18" s="82">
        <v>16</v>
      </c>
      <c r="EV18" s="82">
        <v>0</v>
      </c>
      <c r="EW18" s="82">
        <v>3</v>
      </c>
      <c r="EX18" s="82">
        <v>15</v>
      </c>
      <c r="EY18" s="82">
        <v>24730</v>
      </c>
      <c r="EZ18" s="82">
        <v>0</v>
      </c>
      <c r="FA18" s="82">
        <v>82</v>
      </c>
    </row>
    <row r="19" spans="2:157">
      <c r="B19" s="82" t="s">
        <v>79</v>
      </c>
      <c r="C19" s="82">
        <v>10</v>
      </c>
      <c r="D19" s="82">
        <v>27</v>
      </c>
      <c r="E19" s="82">
        <v>24</v>
      </c>
      <c r="F19" s="82">
        <v>12</v>
      </c>
      <c r="G19" s="82">
        <v>26</v>
      </c>
      <c r="H19" s="82">
        <v>0</v>
      </c>
      <c r="I19" s="82" t="s">
        <v>219</v>
      </c>
      <c r="J19" s="82" t="s">
        <v>219</v>
      </c>
      <c r="K19" s="82">
        <v>1</v>
      </c>
      <c r="L19" s="82">
        <v>3952</v>
      </c>
      <c r="M19" s="82">
        <v>0</v>
      </c>
      <c r="N19" s="82">
        <v>88</v>
      </c>
      <c r="P19" s="82">
        <v>17</v>
      </c>
      <c r="Q19" s="82">
        <v>23</v>
      </c>
      <c r="R19" s="82">
        <v>25</v>
      </c>
      <c r="S19" s="82">
        <v>14</v>
      </c>
      <c r="T19" s="82">
        <v>16</v>
      </c>
      <c r="U19" s="82">
        <v>0</v>
      </c>
      <c r="V19" s="82" t="s">
        <v>219</v>
      </c>
      <c r="W19" s="82" t="s">
        <v>219</v>
      </c>
      <c r="X19" s="82">
        <v>4</v>
      </c>
      <c r="Y19" s="82">
        <v>3965</v>
      </c>
      <c r="Z19" s="82">
        <v>0</v>
      </c>
      <c r="AA19" s="82">
        <v>79</v>
      </c>
      <c r="AC19" s="82">
        <v>14</v>
      </c>
      <c r="AD19" s="82">
        <v>25</v>
      </c>
      <c r="AE19" s="82">
        <v>25</v>
      </c>
      <c r="AF19" s="82">
        <v>13</v>
      </c>
      <c r="AG19" s="82">
        <v>21</v>
      </c>
      <c r="AH19" s="82">
        <v>0</v>
      </c>
      <c r="AI19" s="82">
        <v>0</v>
      </c>
      <c r="AJ19" s="82" t="s">
        <v>219</v>
      </c>
      <c r="AK19" s="82">
        <v>3</v>
      </c>
      <c r="AL19" s="82">
        <v>7917</v>
      </c>
      <c r="AM19" s="82">
        <v>0</v>
      </c>
      <c r="AN19" s="82">
        <v>84</v>
      </c>
      <c r="AP19" s="82">
        <v>13</v>
      </c>
      <c r="AQ19" s="82">
        <v>22</v>
      </c>
      <c r="AR19" s="82">
        <v>31</v>
      </c>
      <c r="AS19" s="82">
        <v>19</v>
      </c>
      <c r="AT19" s="82">
        <v>13</v>
      </c>
      <c r="AU19" s="82">
        <v>0</v>
      </c>
      <c r="AV19" s="82" t="s">
        <v>219</v>
      </c>
      <c r="AW19" s="82" t="s">
        <v>219</v>
      </c>
      <c r="AX19" s="82">
        <v>2</v>
      </c>
      <c r="AY19" s="82">
        <v>3952</v>
      </c>
      <c r="AZ19" s="82">
        <v>0</v>
      </c>
      <c r="BA19" s="82">
        <v>85</v>
      </c>
      <c r="BC19" s="82">
        <v>24</v>
      </c>
      <c r="BD19" s="82">
        <v>13</v>
      </c>
      <c r="BE19" s="82">
        <v>28</v>
      </c>
      <c r="BF19" s="82">
        <v>24</v>
      </c>
      <c r="BG19" s="82">
        <v>7</v>
      </c>
      <c r="BH19" s="82">
        <v>0</v>
      </c>
      <c r="BI19" s="82">
        <v>0</v>
      </c>
      <c r="BJ19" s="82" t="s">
        <v>219</v>
      </c>
      <c r="BK19" s="82">
        <v>5</v>
      </c>
      <c r="BL19" s="82">
        <v>3965</v>
      </c>
      <c r="BM19" s="82">
        <v>0</v>
      </c>
      <c r="BN19" s="82">
        <v>71</v>
      </c>
      <c r="BP19" s="82">
        <v>18</v>
      </c>
      <c r="BQ19" s="82">
        <v>18</v>
      </c>
      <c r="BR19" s="82">
        <v>29</v>
      </c>
      <c r="BS19" s="82">
        <v>22</v>
      </c>
      <c r="BT19" s="82">
        <v>10</v>
      </c>
      <c r="BU19" s="82">
        <v>0</v>
      </c>
      <c r="BV19" s="82" t="s">
        <v>219</v>
      </c>
      <c r="BW19" s="82" t="s">
        <v>219</v>
      </c>
      <c r="BX19" s="82">
        <v>3</v>
      </c>
      <c r="BY19" s="82">
        <v>7917</v>
      </c>
      <c r="BZ19" s="82">
        <v>0</v>
      </c>
      <c r="CA19" s="82">
        <v>78</v>
      </c>
      <c r="CC19" s="82">
        <v>9</v>
      </c>
      <c r="CD19" s="82">
        <v>27</v>
      </c>
      <c r="CE19" s="82">
        <v>32</v>
      </c>
      <c r="CF19" s="82">
        <v>18</v>
      </c>
      <c r="CG19" s="82">
        <v>13</v>
      </c>
      <c r="CH19" s="82">
        <v>0</v>
      </c>
      <c r="CI19" s="82" t="s">
        <v>219</v>
      </c>
      <c r="CJ19" s="82" t="s">
        <v>219</v>
      </c>
      <c r="CK19" s="82">
        <v>1</v>
      </c>
      <c r="CL19" s="82">
        <v>3952</v>
      </c>
      <c r="CM19" s="82">
        <v>0</v>
      </c>
      <c r="CN19" s="82">
        <v>89</v>
      </c>
      <c r="CP19" s="82">
        <v>11</v>
      </c>
      <c r="CQ19" s="82">
        <v>23</v>
      </c>
      <c r="CR19" s="82">
        <v>28</v>
      </c>
      <c r="CS19" s="82">
        <v>19</v>
      </c>
      <c r="CT19" s="82">
        <v>16</v>
      </c>
      <c r="CU19" s="82" t="s">
        <v>219</v>
      </c>
      <c r="CV19" s="82" t="s">
        <v>219</v>
      </c>
      <c r="CW19" s="82" t="s">
        <v>219</v>
      </c>
      <c r="CX19" s="82">
        <v>2</v>
      </c>
      <c r="CY19" s="82">
        <v>3965</v>
      </c>
      <c r="CZ19" s="82">
        <v>0</v>
      </c>
      <c r="DA19" s="82">
        <v>86</v>
      </c>
      <c r="DC19" s="82">
        <v>10</v>
      </c>
      <c r="DD19" s="82">
        <v>25</v>
      </c>
      <c r="DE19" s="82">
        <v>30</v>
      </c>
      <c r="DF19" s="82">
        <v>19</v>
      </c>
      <c r="DG19" s="82">
        <v>15</v>
      </c>
      <c r="DH19" s="82" t="s">
        <v>219</v>
      </c>
      <c r="DI19" s="82">
        <v>0</v>
      </c>
      <c r="DJ19" s="82">
        <v>0</v>
      </c>
      <c r="DK19" s="82">
        <v>2</v>
      </c>
      <c r="DL19" s="82">
        <v>7917</v>
      </c>
      <c r="DM19" s="82">
        <v>0</v>
      </c>
      <c r="DN19" s="82">
        <v>88</v>
      </c>
      <c r="DP19" s="82">
        <v>74</v>
      </c>
      <c r="DQ19" s="82">
        <v>90</v>
      </c>
      <c r="DR19" s="82">
        <v>0</v>
      </c>
      <c r="DS19" s="82">
        <v>16</v>
      </c>
      <c r="DV19" s="82">
        <v>0</v>
      </c>
      <c r="DW19" s="82">
        <v>1</v>
      </c>
      <c r="DX19" s="82">
        <v>9</v>
      </c>
      <c r="DY19" s="82">
        <v>3952</v>
      </c>
      <c r="DZ19" s="82">
        <v>0</v>
      </c>
      <c r="EA19" s="82">
        <v>90</v>
      </c>
      <c r="EC19" s="82">
        <v>68</v>
      </c>
      <c r="ED19" s="82">
        <v>85</v>
      </c>
      <c r="EE19" s="82" t="s">
        <v>219</v>
      </c>
      <c r="EF19" s="82">
        <v>16</v>
      </c>
      <c r="EI19" s="82">
        <v>0</v>
      </c>
      <c r="EJ19" s="82">
        <v>2</v>
      </c>
      <c r="EK19" s="82">
        <v>13</v>
      </c>
      <c r="EL19" s="82">
        <v>3965</v>
      </c>
      <c r="EM19" s="82">
        <v>0</v>
      </c>
      <c r="EN19" s="82">
        <v>85</v>
      </c>
      <c r="EP19" s="82">
        <v>71</v>
      </c>
      <c r="EQ19" s="82">
        <v>88</v>
      </c>
      <c r="ER19" s="82" t="s">
        <v>219</v>
      </c>
      <c r="ES19" s="82">
        <v>16</v>
      </c>
      <c r="EV19" s="82">
        <v>0</v>
      </c>
      <c r="EW19" s="82">
        <v>2</v>
      </c>
      <c r="EX19" s="82">
        <v>11</v>
      </c>
      <c r="EY19" s="82">
        <v>7917</v>
      </c>
      <c r="EZ19" s="82">
        <v>0</v>
      </c>
      <c r="FA19" s="82">
        <v>88</v>
      </c>
    </row>
    <row r="20" spans="2:157">
      <c r="B20" s="82" t="s">
        <v>80</v>
      </c>
      <c r="C20" s="82">
        <v>7</v>
      </c>
      <c r="D20" s="82">
        <v>28</v>
      </c>
      <c r="E20" s="82">
        <v>23</v>
      </c>
      <c r="F20" s="82">
        <v>9</v>
      </c>
      <c r="G20" s="82">
        <v>31</v>
      </c>
      <c r="H20" s="82">
        <v>0</v>
      </c>
      <c r="I20" s="82">
        <v>0</v>
      </c>
      <c r="J20" s="82">
        <v>0</v>
      </c>
      <c r="K20" s="82">
        <v>1</v>
      </c>
      <c r="L20" s="82">
        <v>1733</v>
      </c>
      <c r="M20" s="82">
        <v>0</v>
      </c>
      <c r="N20" s="82">
        <v>91</v>
      </c>
      <c r="P20" s="82">
        <v>14</v>
      </c>
      <c r="Q20" s="82">
        <v>23</v>
      </c>
      <c r="R20" s="82">
        <v>26</v>
      </c>
      <c r="S20" s="82">
        <v>13</v>
      </c>
      <c r="T20" s="82">
        <v>21</v>
      </c>
      <c r="U20" s="82" t="s">
        <v>219</v>
      </c>
      <c r="V20" s="82" t="s">
        <v>219</v>
      </c>
      <c r="W20" s="82">
        <v>0</v>
      </c>
      <c r="X20" s="82">
        <v>3</v>
      </c>
      <c r="Y20" s="82">
        <v>1651</v>
      </c>
      <c r="Z20" s="82">
        <v>0</v>
      </c>
      <c r="AA20" s="82">
        <v>83</v>
      </c>
      <c r="AC20" s="82">
        <v>10</v>
      </c>
      <c r="AD20" s="82">
        <v>26</v>
      </c>
      <c r="AE20" s="82">
        <v>24</v>
      </c>
      <c r="AF20" s="82">
        <v>11</v>
      </c>
      <c r="AG20" s="82">
        <v>26</v>
      </c>
      <c r="AH20" s="82" t="s">
        <v>219</v>
      </c>
      <c r="AI20" s="82" t="s">
        <v>219</v>
      </c>
      <c r="AJ20" s="82">
        <v>0</v>
      </c>
      <c r="AK20" s="82">
        <v>2</v>
      </c>
      <c r="AL20" s="82">
        <v>3384</v>
      </c>
      <c r="AM20" s="82">
        <v>0</v>
      </c>
      <c r="AN20" s="82">
        <v>87</v>
      </c>
      <c r="AP20" s="82">
        <v>9</v>
      </c>
      <c r="AQ20" s="82">
        <v>23</v>
      </c>
      <c r="AR20" s="82">
        <v>31</v>
      </c>
      <c r="AS20" s="82">
        <v>17</v>
      </c>
      <c r="AT20" s="82">
        <v>18</v>
      </c>
      <c r="AU20" s="82">
        <v>0</v>
      </c>
      <c r="AV20" s="82">
        <v>0</v>
      </c>
      <c r="AW20" s="82">
        <v>0</v>
      </c>
      <c r="AX20" s="82">
        <v>2</v>
      </c>
      <c r="AY20" s="82">
        <v>1733</v>
      </c>
      <c r="AZ20" s="82">
        <v>0</v>
      </c>
      <c r="BA20" s="82">
        <v>89</v>
      </c>
      <c r="BC20" s="82">
        <v>19</v>
      </c>
      <c r="BD20" s="82">
        <v>15</v>
      </c>
      <c r="BE20" s="82">
        <v>28</v>
      </c>
      <c r="BF20" s="82">
        <v>23</v>
      </c>
      <c r="BG20" s="82">
        <v>10</v>
      </c>
      <c r="BH20" s="82">
        <v>0</v>
      </c>
      <c r="BI20" s="82">
        <v>0</v>
      </c>
      <c r="BJ20" s="82" t="s">
        <v>219</v>
      </c>
      <c r="BK20" s="82">
        <v>5</v>
      </c>
      <c r="BL20" s="82">
        <v>1651</v>
      </c>
      <c r="BM20" s="82">
        <v>0</v>
      </c>
      <c r="BN20" s="82">
        <v>76</v>
      </c>
      <c r="BP20" s="82">
        <v>14</v>
      </c>
      <c r="BQ20" s="82">
        <v>19</v>
      </c>
      <c r="BR20" s="82">
        <v>30</v>
      </c>
      <c r="BS20" s="82">
        <v>20</v>
      </c>
      <c r="BT20" s="82">
        <v>14</v>
      </c>
      <c r="BU20" s="82">
        <v>0</v>
      </c>
      <c r="BV20" s="82">
        <v>0</v>
      </c>
      <c r="BW20" s="82" t="s">
        <v>219</v>
      </c>
      <c r="BX20" s="82">
        <v>3</v>
      </c>
      <c r="BY20" s="82">
        <v>3384</v>
      </c>
      <c r="BZ20" s="82">
        <v>0</v>
      </c>
      <c r="CA20" s="82">
        <v>83</v>
      </c>
      <c r="CC20" s="82">
        <v>7</v>
      </c>
      <c r="CD20" s="82">
        <v>30</v>
      </c>
      <c r="CE20" s="82">
        <v>30</v>
      </c>
      <c r="CF20" s="82">
        <v>15</v>
      </c>
      <c r="CG20" s="82">
        <v>16</v>
      </c>
      <c r="CH20" s="82">
        <v>0</v>
      </c>
      <c r="CI20" s="82">
        <v>0</v>
      </c>
      <c r="CJ20" s="82">
        <v>0</v>
      </c>
      <c r="CK20" s="82">
        <v>1</v>
      </c>
      <c r="CL20" s="82">
        <v>1733</v>
      </c>
      <c r="CM20" s="82">
        <v>0</v>
      </c>
      <c r="CN20" s="82">
        <v>92</v>
      </c>
      <c r="CP20" s="82">
        <v>9</v>
      </c>
      <c r="CQ20" s="82">
        <v>22</v>
      </c>
      <c r="CR20" s="82">
        <v>27</v>
      </c>
      <c r="CS20" s="82">
        <v>18</v>
      </c>
      <c r="CT20" s="82">
        <v>22</v>
      </c>
      <c r="CU20" s="82">
        <v>0</v>
      </c>
      <c r="CV20" s="82" t="s">
        <v>219</v>
      </c>
      <c r="CW20" s="82">
        <v>0</v>
      </c>
      <c r="CX20" s="82">
        <v>3</v>
      </c>
      <c r="CY20" s="82">
        <v>1651</v>
      </c>
      <c r="CZ20" s="82">
        <v>0</v>
      </c>
      <c r="DA20" s="82">
        <v>88</v>
      </c>
      <c r="DC20" s="82">
        <v>8</v>
      </c>
      <c r="DD20" s="82">
        <v>26</v>
      </c>
      <c r="DE20" s="82">
        <v>28</v>
      </c>
      <c r="DF20" s="82">
        <v>17</v>
      </c>
      <c r="DG20" s="82">
        <v>19</v>
      </c>
      <c r="DH20" s="82">
        <v>0</v>
      </c>
      <c r="DI20" s="82" t="s">
        <v>219</v>
      </c>
      <c r="DJ20" s="82">
        <v>0</v>
      </c>
      <c r="DK20" s="82">
        <v>2</v>
      </c>
      <c r="DL20" s="82">
        <v>3384</v>
      </c>
      <c r="DM20" s="82">
        <v>0</v>
      </c>
      <c r="DN20" s="82">
        <v>90</v>
      </c>
      <c r="DP20" s="82">
        <v>73</v>
      </c>
      <c r="DQ20" s="82">
        <v>92</v>
      </c>
      <c r="DR20" s="82" t="s">
        <v>219</v>
      </c>
      <c r="DS20" s="82">
        <v>19</v>
      </c>
      <c r="DV20" s="82" t="s">
        <v>219</v>
      </c>
      <c r="DW20" s="82">
        <v>1</v>
      </c>
      <c r="DX20" s="82">
        <v>7</v>
      </c>
      <c r="DY20" s="82">
        <v>1733</v>
      </c>
      <c r="DZ20" s="82">
        <v>0</v>
      </c>
      <c r="EA20" s="82">
        <v>92</v>
      </c>
      <c r="EC20" s="82">
        <v>66</v>
      </c>
      <c r="ED20" s="82">
        <v>87</v>
      </c>
      <c r="EE20" s="82" t="s">
        <v>219</v>
      </c>
      <c r="EF20" s="82">
        <v>21</v>
      </c>
      <c r="EI20" s="82" t="s">
        <v>219</v>
      </c>
      <c r="EJ20" s="82">
        <v>2</v>
      </c>
      <c r="EK20" s="82">
        <v>10</v>
      </c>
      <c r="EL20" s="82">
        <v>1651</v>
      </c>
      <c r="EM20" s="82">
        <v>0</v>
      </c>
      <c r="EN20" s="82">
        <v>87</v>
      </c>
      <c r="EP20" s="82">
        <v>69</v>
      </c>
      <c r="EQ20" s="82">
        <v>89</v>
      </c>
      <c r="ER20" s="82">
        <v>0</v>
      </c>
      <c r="ES20" s="82">
        <v>20</v>
      </c>
      <c r="EV20" s="82">
        <v>0</v>
      </c>
      <c r="EW20" s="82">
        <v>2</v>
      </c>
      <c r="EX20" s="82">
        <v>9</v>
      </c>
      <c r="EY20" s="82">
        <v>3384</v>
      </c>
      <c r="EZ20" s="82">
        <v>0</v>
      </c>
      <c r="FA20" s="82">
        <v>89</v>
      </c>
    </row>
    <row r="21" spans="2:157">
      <c r="B21" s="82" t="s">
        <v>81</v>
      </c>
      <c r="C21" s="82">
        <v>7</v>
      </c>
      <c r="D21" s="82">
        <v>25</v>
      </c>
      <c r="E21" s="82">
        <v>20</v>
      </c>
      <c r="F21" s="82">
        <v>7</v>
      </c>
      <c r="G21" s="82">
        <v>39</v>
      </c>
      <c r="H21" s="82" t="s">
        <v>219</v>
      </c>
      <c r="I21" s="82">
        <v>0</v>
      </c>
      <c r="J21" s="82">
        <v>0</v>
      </c>
      <c r="K21" s="82">
        <v>1</v>
      </c>
      <c r="L21" s="82">
        <v>3052</v>
      </c>
      <c r="M21" s="82">
        <v>0</v>
      </c>
      <c r="N21" s="82">
        <v>92</v>
      </c>
      <c r="P21" s="82">
        <v>12</v>
      </c>
      <c r="Q21" s="82">
        <v>24</v>
      </c>
      <c r="R21" s="82">
        <v>23</v>
      </c>
      <c r="S21" s="82">
        <v>10</v>
      </c>
      <c r="T21" s="82">
        <v>28</v>
      </c>
      <c r="U21" s="82" t="s">
        <v>219</v>
      </c>
      <c r="V21" s="82" t="s">
        <v>219</v>
      </c>
      <c r="W21" s="82" t="s">
        <v>219</v>
      </c>
      <c r="X21" s="82">
        <v>3</v>
      </c>
      <c r="Y21" s="82">
        <v>3113</v>
      </c>
      <c r="Z21" s="82">
        <v>0</v>
      </c>
      <c r="AA21" s="82">
        <v>85</v>
      </c>
      <c r="AC21" s="82">
        <v>10</v>
      </c>
      <c r="AD21" s="82">
        <v>25</v>
      </c>
      <c r="AE21" s="82">
        <v>21</v>
      </c>
      <c r="AF21" s="82">
        <v>8</v>
      </c>
      <c r="AG21" s="82">
        <v>34</v>
      </c>
      <c r="AH21" s="82" t="s">
        <v>219</v>
      </c>
      <c r="AI21" s="82" t="s">
        <v>219</v>
      </c>
      <c r="AJ21" s="82" t="s">
        <v>219</v>
      </c>
      <c r="AK21" s="82">
        <v>2</v>
      </c>
      <c r="AL21" s="82">
        <v>6165</v>
      </c>
      <c r="AM21" s="82">
        <v>0</v>
      </c>
      <c r="AN21" s="82">
        <v>88</v>
      </c>
      <c r="AP21" s="82">
        <v>8</v>
      </c>
      <c r="AQ21" s="82">
        <v>26</v>
      </c>
      <c r="AR21" s="82">
        <v>27</v>
      </c>
      <c r="AS21" s="82">
        <v>13</v>
      </c>
      <c r="AT21" s="82">
        <v>24</v>
      </c>
      <c r="AU21" s="82">
        <v>0</v>
      </c>
      <c r="AV21" s="82">
        <v>0</v>
      </c>
      <c r="AW21" s="82">
        <v>0</v>
      </c>
      <c r="AX21" s="82">
        <v>2</v>
      </c>
      <c r="AY21" s="82">
        <v>3052</v>
      </c>
      <c r="AZ21" s="82">
        <v>0</v>
      </c>
      <c r="BA21" s="82">
        <v>90</v>
      </c>
      <c r="BC21" s="82">
        <v>15</v>
      </c>
      <c r="BD21" s="82">
        <v>20</v>
      </c>
      <c r="BE21" s="82">
        <v>27</v>
      </c>
      <c r="BF21" s="82">
        <v>20</v>
      </c>
      <c r="BG21" s="82">
        <v>13</v>
      </c>
      <c r="BH21" s="82">
        <v>0</v>
      </c>
      <c r="BI21" s="82" t="s">
        <v>219</v>
      </c>
      <c r="BJ21" s="82" t="s">
        <v>219</v>
      </c>
      <c r="BK21" s="82">
        <v>4</v>
      </c>
      <c r="BL21" s="82">
        <v>3113</v>
      </c>
      <c r="BM21" s="82">
        <v>0</v>
      </c>
      <c r="BN21" s="82">
        <v>81</v>
      </c>
      <c r="BP21" s="82">
        <v>12</v>
      </c>
      <c r="BQ21" s="82">
        <v>23</v>
      </c>
      <c r="BR21" s="82">
        <v>27</v>
      </c>
      <c r="BS21" s="82">
        <v>17</v>
      </c>
      <c r="BT21" s="82">
        <v>19</v>
      </c>
      <c r="BU21" s="82">
        <v>0</v>
      </c>
      <c r="BV21" s="82" t="s">
        <v>219</v>
      </c>
      <c r="BW21" s="82" t="s">
        <v>219</v>
      </c>
      <c r="BX21" s="82">
        <v>3</v>
      </c>
      <c r="BY21" s="82">
        <v>6165</v>
      </c>
      <c r="BZ21" s="82">
        <v>0</v>
      </c>
      <c r="CA21" s="82">
        <v>86</v>
      </c>
      <c r="CC21" s="82">
        <v>6</v>
      </c>
      <c r="CD21" s="82">
        <v>31</v>
      </c>
      <c r="CE21" s="82">
        <v>25</v>
      </c>
      <c r="CF21" s="82">
        <v>11</v>
      </c>
      <c r="CG21" s="82">
        <v>25</v>
      </c>
      <c r="CH21" s="82">
        <v>0</v>
      </c>
      <c r="CI21" s="82">
        <v>0</v>
      </c>
      <c r="CJ21" s="82">
        <v>0</v>
      </c>
      <c r="CK21" s="82">
        <v>1</v>
      </c>
      <c r="CL21" s="82">
        <v>3052</v>
      </c>
      <c r="CM21" s="82">
        <v>0</v>
      </c>
      <c r="CN21" s="82">
        <v>93</v>
      </c>
      <c r="CP21" s="82">
        <v>8</v>
      </c>
      <c r="CQ21" s="82">
        <v>25</v>
      </c>
      <c r="CR21" s="82">
        <v>23</v>
      </c>
      <c r="CS21" s="82">
        <v>13</v>
      </c>
      <c r="CT21" s="82">
        <v>28</v>
      </c>
      <c r="CU21" s="82" t="s">
        <v>219</v>
      </c>
      <c r="CV21" s="82" t="s">
        <v>219</v>
      </c>
      <c r="CW21" s="82">
        <v>0</v>
      </c>
      <c r="CX21" s="82">
        <v>2</v>
      </c>
      <c r="CY21" s="82">
        <v>3113</v>
      </c>
      <c r="CZ21" s="82">
        <v>0</v>
      </c>
      <c r="DA21" s="82">
        <v>90</v>
      </c>
      <c r="DC21" s="82">
        <v>7</v>
      </c>
      <c r="DD21" s="82">
        <v>28</v>
      </c>
      <c r="DE21" s="82">
        <v>24</v>
      </c>
      <c r="DF21" s="82">
        <v>12</v>
      </c>
      <c r="DG21" s="82">
        <v>27</v>
      </c>
      <c r="DH21" s="82" t="s">
        <v>219</v>
      </c>
      <c r="DI21" s="82" t="s">
        <v>219</v>
      </c>
      <c r="DJ21" s="82">
        <v>0</v>
      </c>
      <c r="DK21" s="82">
        <v>2</v>
      </c>
      <c r="DL21" s="82">
        <v>6165</v>
      </c>
      <c r="DM21" s="82">
        <v>0</v>
      </c>
      <c r="DN21" s="82">
        <v>91</v>
      </c>
      <c r="DP21" s="82">
        <v>67</v>
      </c>
      <c r="DQ21" s="82">
        <v>93</v>
      </c>
      <c r="DR21" s="82">
        <v>0</v>
      </c>
      <c r="DS21" s="82">
        <v>26</v>
      </c>
      <c r="DV21" s="82" t="s">
        <v>219</v>
      </c>
      <c r="DW21" s="82">
        <v>1</v>
      </c>
      <c r="DX21" s="82">
        <v>6</v>
      </c>
      <c r="DY21" s="82">
        <v>3052</v>
      </c>
      <c r="DZ21" s="82">
        <v>0</v>
      </c>
      <c r="EA21" s="82">
        <v>93</v>
      </c>
      <c r="EC21" s="82">
        <v>63</v>
      </c>
      <c r="ED21" s="82">
        <v>89</v>
      </c>
      <c r="EE21" s="82">
        <v>0</v>
      </c>
      <c r="EF21" s="82">
        <v>27</v>
      </c>
      <c r="EI21" s="82" t="s">
        <v>219</v>
      </c>
      <c r="EJ21" s="82">
        <v>2</v>
      </c>
      <c r="EK21" s="82">
        <v>9</v>
      </c>
      <c r="EL21" s="82">
        <v>3113</v>
      </c>
      <c r="EM21" s="82">
        <v>0</v>
      </c>
      <c r="EN21" s="82">
        <v>89</v>
      </c>
      <c r="EP21" s="82">
        <v>65</v>
      </c>
      <c r="EQ21" s="82">
        <v>91</v>
      </c>
      <c r="ER21" s="82">
        <v>0</v>
      </c>
      <c r="ES21" s="82">
        <v>26</v>
      </c>
      <c r="EV21" s="82">
        <v>0</v>
      </c>
      <c r="EW21" s="82">
        <v>1</v>
      </c>
      <c r="EX21" s="82">
        <v>8</v>
      </c>
      <c r="EY21" s="82">
        <v>6165</v>
      </c>
      <c r="EZ21" s="82">
        <v>0</v>
      </c>
      <c r="FA21" s="82">
        <v>91</v>
      </c>
    </row>
    <row r="22" spans="2:157">
      <c r="B22" s="82" t="s">
        <v>82</v>
      </c>
      <c r="C22" s="82">
        <v>8</v>
      </c>
      <c r="D22" s="82">
        <v>27</v>
      </c>
      <c r="E22" s="82">
        <v>21</v>
      </c>
      <c r="F22" s="82">
        <v>10</v>
      </c>
      <c r="G22" s="82">
        <v>32</v>
      </c>
      <c r="H22" s="82" t="s">
        <v>219</v>
      </c>
      <c r="I22" s="82" t="s">
        <v>219</v>
      </c>
      <c r="J22" s="82" t="s">
        <v>219</v>
      </c>
      <c r="K22" s="82">
        <v>1</v>
      </c>
      <c r="L22" s="82">
        <v>4911</v>
      </c>
      <c r="M22" s="82">
        <v>0</v>
      </c>
      <c r="N22" s="82">
        <v>90</v>
      </c>
      <c r="P22" s="82">
        <v>13</v>
      </c>
      <c r="Q22" s="82">
        <v>23</v>
      </c>
      <c r="R22" s="82">
        <v>24</v>
      </c>
      <c r="S22" s="82">
        <v>12</v>
      </c>
      <c r="T22" s="82">
        <v>24</v>
      </c>
      <c r="U22" s="82" t="s">
        <v>219</v>
      </c>
      <c r="V22" s="82" t="s">
        <v>219</v>
      </c>
      <c r="W22" s="82" t="s">
        <v>219</v>
      </c>
      <c r="X22" s="82">
        <v>3</v>
      </c>
      <c r="Y22" s="82">
        <v>5251</v>
      </c>
      <c r="Z22" s="82">
        <v>0</v>
      </c>
      <c r="AA22" s="82">
        <v>83</v>
      </c>
      <c r="AC22" s="82">
        <v>11</v>
      </c>
      <c r="AD22" s="82">
        <v>25</v>
      </c>
      <c r="AE22" s="82">
        <v>23</v>
      </c>
      <c r="AF22" s="82">
        <v>11</v>
      </c>
      <c r="AG22" s="82">
        <v>28</v>
      </c>
      <c r="AH22" s="82">
        <v>0</v>
      </c>
      <c r="AI22" s="82">
        <v>0</v>
      </c>
      <c r="AJ22" s="82">
        <v>0</v>
      </c>
      <c r="AK22" s="82">
        <v>2</v>
      </c>
      <c r="AL22" s="82">
        <v>10162</v>
      </c>
      <c r="AM22" s="82">
        <v>0</v>
      </c>
      <c r="AN22" s="82">
        <v>86</v>
      </c>
      <c r="AP22" s="82">
        <v>11</v>
      </c>
      <c r="AQ22" s="82">
        <v>24</v>
      </c>
      <c r="AR22" s="82">
        <v>29</v>
      </c>
      <c r="AS22" s="82">
        <v>16</v>
      </c>
      <c r="AT22" s="82">
        <v>18</v>
      </c>
      <c r="AU22" s="82">
        <v>0</v>
      </c>
      <c r="AV22" s="82" t="s">
        <v>219</v>
      </c>
      <c r="AW22" s="82" t="s">
        <v>219</v>
      </c>
      <c r="AX22" s="82">
        <v>2</v>
      </c>
      <c r="AY22" s="82">
        <v>4911</v>
      </c>
      <c r="AZ22" s="82">
        <v>0</v>
      </c>
      <c r="BA22" s="82">
        <v>87</v>
      </c>
      <c r="BC22" s="82">
        <v>18</v>
      </c>
      <c r="BD22" s="82">
        <v>18</v>
      </c>
      <c r="BE22" s="82">
        <v>27</v>
      </c>
      <c r="BF22" s="82">
        <v>22</v>
      </c>
      <c r="BG22" s="82">
        <v>9</v>
      </c>
      <c r="BH22" s="82">
        <v>0</v>
      </c>
      <c r="BI22" s="82" t="s">
        <v>219</v>
      </c>
      <c r="BJ22" s="82" t="s">
        <v>219</v>
      </c>
      <c r="BK22" s="82">
        <v>4</v>
      </c>
      <c r="BL22" s="82">
        <v>5251</v>
      </c>
      <c r="BM22" s="82">
        <v>0</v>
      </c>
      <c r="BN22" s="82">
        <v>77</v>
      </c>
      <c r="BP22" s="82">
        <v>15</v>
      </c>
      <c r="BQ22" s="82">
        <v>21</v>
      </c>
      <c r="BR22" s="82">
        <v>28</v>
      </c>
      <c r="BS22" s="82">
        <v>19</v>
      </c>
      <c r="BT22" s="82">
        <v>14</v>
      </c>
      <c r="BU22" s="82">
        <v>0</v>
      </c>
      <c r="BV22" s="82">
        <v>0</v>
      </c>
      <c r="BW22" s="82">
        <v>0</v>
      </c>
      <c r="BX22" s="82">
        <v>3</v>
      </c>
      <c r="BY22" s="82">
        <v>10162</v>
      </c>
      <c r="BZ22" s="82">
        <v>0</v>
      </c>
      <c r="CA22" s="82">
        <v>82</v>
      </c>
      <c r="CC22" s="82">
        <v>7</v>
      </c>
      <c r="CD22" s="82">
        <v>29</v>
      </c>
      <c r="CE22" s="82">
        <v>28</v>
      </c>
      <c r="CF22" s="82">
        <v>16</v>
      </c>
      <c r="CG22" s="82">
        <v>18</v>
      </c>
      <c r="CH22" s="82">
        <v>0</v>
      </c>
      <c r="CI22" s="82" t="s">
        <v>219</v>
      </c>
      <c r="CJ22" s="82" t="s">
        <v>219</v>
      </c>
      <c r="CK22" s="82">
        <v>1</v>
      </c>
      <c r="CL22" s="82">
        <v>4911</v>
      </c>
      <c r="CM22" s="82">
        <v>0</v>
      </c>
      <c r="CN22" s="82">
        <v>92</v>
      </c>
      <c r="CP22" s="82">
        <v>9</v>
      </c>
      <c r="CQ22" s="82">
        <v>24</v>
      </c>
      <c r="CR22" s="82">
        <v>26</v>
      </c>
      <c r="CS22" s="82">
        <v>15</v>
      </c>
      <c r="CT22" s="82">
        <v>23</v>
      </c>
      <c r="CU22" s="82" t="s">
        <v>219</v>
      </c>
      <c r="CV22" s="82" t="s">
        <v>219</v>
      </c>
      <c r="CW22" s="82" t="s">
        <v>219</v>
      </c>
      <c r="CX22" s="82">
        <v>2</v>
      </c>
      <c r="CY22" s="82">
        <v>5251</v>
      </c>
      <c r="CZ22" s="82">
        <v>0</v>
      </c>
      <c r="DA22" s="82">
        <v>88</v>
      </c>
      <c r="DC22" s="82">
        <v>8</v>
      </c>
      <c r="DD22" s="82">
        <v>26</v>
      </c>
      <c r="DE22" s="82">
        <v>27</v>
      </c>
      <c r="DF22" s="82">
        <v>15</v>
      </c>
      <c r="DG22" s="82">
        <v>21</v>
      </c>
      <c r="DH22" s="82" t="s">
        <v>219</v>
      </c>
      <c r="DI22" s="82">
        <v>0</v>
      </c>
      <c r="DJ22" s="82">
        <v>0</v>
      </c>
      <c r="DK22" s="82">
        <v>2</v>
      </c>
      <c r="DL22" s="82">
        <v>10162</v>
      </c>
      <c r="DM22" s="82">
        <v>0</v>
      </c>
      <c r="DN22" s="82">
        <v>90</v>
      </c>
      <c r="DP22" s="82">
        <v>72</v>
      </c>
      <c r="DQ22" s="82">
        <v>91</v>
      </c>
      <c r="DR22" s="82">
        <v>0</v>
      </c>
      <c r="DS22" s="82">
        <v>20</v>
      </c>
      <c r="DV22" s="82">
        <v>0</v>
      </c>
      <c r="DW22" s="82">
        <v>1</v>
      </c>
      <c r="DX22" s="82">
        <v>8</v>
      </c>
      <c r="DY22" s="82">
        <v>4911</v>
      </c>
      <c r="DZ22" s="82">
        <v>0</v>
      </c>
      <c r="EA22" s="82">
        <v>91</v>
      </c>
      <c r="EC22" s="82">
        <v>66</v>
      </c>
      <c r="ED22" s="82">
        <v>87</v>
      </c>
      <c r="EE22" s="82">
        <v>0</v>
      </c>
      <c r="EF22" s="82">
        <v>22</v>
      </c>
      <c r="EI22" s="82">
        <v>0</v>
      </c>
      <c r="EJ22" s="82">
        <v>2</v>
      </c>
      <c r="EK22" s="82">
        <v>10</v>
      </c>
      <c r="EL22" s="82">
        <v>5251</v>
      </c>
      <c r="EM22" s="82">
        <v>0</v>
      </c>
      <c r="EN22" s="82">
        <v>87</v>
      </c>
      <c r="EP22" s="82">
        <v>69</v>
      </c>
      <c r="EQ22" s="82">
        <v>89</v>
      </c>
      <c r="ER22" s="82">
        <v>0</v>
      </c>
      <c r="ES22" s="82">
        <v>21</v>
      </c>
      <c r="EV22" s="82">
        <v>0</v>
      </c>
      <c r="EW22" s="82">
        <v>2</v>
      </c>
      <c r="EX22" s="82">
        <v>9</v>
      </c>
      <c r="EY22" s="82">
        <v>10162</v>
      </c>
      <c r="EZ22" s="82">
        <v>0</v>
      </c>
      <c r="FA22" s="82">
        <v>89</v>
      </c>
    </row>
    <row r="23" spans="2:157">
      <c r="B23" s="82" t="s">
        <v>83</v>
      </c>
      <c r="C23" s="82">
        <v>5</v>
      </c>
      <c r="D23" s="82">
        <v>29</v>
      </c>
      <c r="E23" s="82">
        <v>22</v>
      </c>
      <c r="F23" s="82">
        <v>7</v>
      </c>
      <c r="G23" s="82">
        <v>36</v>
      </c>
      <c r="H23" s="82">
        <v>0</v>
      </c>
      <c r="I23" s="82" t="s">
        <v>219</v>
      </c>
      <c r="J23" s="82" t="s">
        <v>219</v>
      </c>
      <c r="K23" s="82">
        <v>1</v>
      </c>
      <c r="L23" s="82">
        <v>7082</v>
      </c>
      <c r="M23" s="82">
        <v>0</v>
      </c>
      <c r="N23" s="82">
        <v>95</v>
      </c>
      <c r="P23" s="82">
        <v>8</v>
      </c>
      <c r="Q23" s="82">
        <v>25</v>
      </c>
      <c r="R23" s="82">
        <v>26</v>
      </c>
      <c r="S23" s="82">
        <v>11</v>
      </c>
      <c r="T23" s="82">
        <v>28</v>
      </c>
      <c r="U23" s="82" t="s">
        <v>219</v>
      </c>
      <c r="V23" s="82" t="s">
        <v>219</v>
      </c>
      <c r="W23" s="82" t="s">
        <v>219</v>
      </c>
      <c r="X23" s="82">
        <v>2</v>
      </c>
      <c r="Y23" s="82">
        <v>7516</v>
      </c>
      <c r="Z23" s="82">
        <v>0</v>
      </c>
      <c r="AA23" s="82">
        <v>90</v>
      </c>
      <c r="AC23" s="82">
        <v>6</v>
      </c>
      <c r="AD23" s="82">
        <v>27</v>
      </c>
      <c r="AE23" s="82">
        <v>24</v>
      </c>
      <c r="AF23" s="82">
        <v>9</v>
      </c>
      <c r="AG23" s="82">
        <v>32</v>
      </c>
      <c r="AH23" s="82" t="s">
        <v>219</v>
      </c>
      <c r="AI23" s="82">
        <v>0</v>
      </c>
      <c r="AJ23" s="82">
        <v>0</v>
      </c>
      <c r="AK23" s="82">
        <v>1</v>
      </c>
      <c r="AL23" s="82">
        <v>14598</v>
      </c>
      <c r="AM23" s="82">
        <v>0</v>
      </c>
      <c r="AN23" s="82">
        <v>92</v>
      </c>
      <c r="AP23" s="82">
        <v>5</v>
      </c>
      <c r="AQ23" s="82">
        <v>28</v>
      </c>
      <c r="AR23" s="82">
        <v>29</v>
      </c>
      <c r="AS23" s="82">
        <v>13</v>
      </c>
      <c r="AT23" s="82">
        <v>23</v>
      </c>
      <c r="AU23" s="82" t="s">
        <v>219</v>
      </c>
      <c r="AV23" s="82" t="s">
        <v>219</v>
      </c>
      <c r="AW23" s="82" t="s">
        <v>219</v>
      </c>
      <c r="AX23" s="82">
        <v>1</v>
      </c>
      <c r="AY23" s="82">
        <v>7082</v>
      </c>
      <c r="AZ23" s="82">
        <v>0</v>
      </c>
      <c r="BA23" s="82">
        <v>94</v>
      </c>
      <c r="BC23" s="82">
        <v>12</v>
      </c>
      <c r="BD23" s="82">
        <v>22</v>
      </c>
      <c r="BE23" s="82">
        <v>31</v>
      </c>
      <c r="BF23" s="82">
        <v>18</v>
      </c>
      <c r="BG23" s="82">
        <v>14</v>
      </c>
      <c r="BH23" s="82" t="s">
        <v>219</v>
      </c>
      <c r="BI23" s="82" t="s">
        <v>219</v>
      </c>
      <c r="BJ23" s="82" t="s">
        <v>219</v>
      </c>
      <c r="BK23" s="82">
        <v>2</v>
      </c>
      <c r="BL23" s="82">
        <v>7516</v>
      </c>
      <c r="BM23" s="82">
        <v>0</v>
      </c>
      <c r="BN23" s="82">
        <v>85</v>
      </c>
      <c r="BP23" s="82">
        <v>9</v>
      </c>
      <c r="BQ23" s="82">
        <v>25</v>
      </c>
      <c r="BR23" s="82">
        <v>30</v>
      </c>
      <c r="BS23" s="82">
        <v>16</v>
      </c>
      <c r="BT23" s="82">
        <v>19</v>
      </c>
      <c r="BU23" s="82" t="s">
        <v>219</v>
      </c>
      <c r="BV23" s="82">
        <v>0</v>
      </c>
      <c r="BW23" s="82">
        <v>0</v>
      </c>
      <c r="BX23" s="82">
        <v>2</v>
      </c>
      <c r="BY23" s="82">
        <v>14598</v>
      </c>
      <c r="BZ23" s="82">
        <v>0</v>
      </c>
      <c r="CA23" s="82">
        <v>89</v>
      </c>
      <c r="CC23" s="82">
        <v>4</v>
      </c>
      <c r="CD23" s="82">
        <v>32</v>
      </c>
      <c r="CE23" s="82">
        <v>26</v>
      </c>
      <c r="CF23" s="82">
        <v>11</v>
      </c>
      <c r="CG23" s="82">
        <v>26</v>
      </c>
      <c r="CH23" s="82">
        <v>0</v>
      </c>
      <c r="CI23" s="82" t="s">
        <v>219</v>
      </c>
      <c r="CJ23" s="82" t="s">
        <v>219</v>
      </c>
      <c r="CK23" s="82">
        <v>1</v>
      </c>
      <c r="CL23" s="82">
        <v>7081</v>
      </c>
      <c r="CM23" s="82">
        <v>0</v>
      </c>
      <c r="CN23" s="82">
        <v>95</v>
      </c>
      <c r="CP23" s="82">
        <v>6</v>
      </c>
      <c r="CQ23" s="82">
        <v>25</v>
      </c>
      <c r="CR23" s="82">
        <v>24</v>
      </c>
      <c r="CS23" s="82">
        <v>14</v>
      </c>
      <c r="CT23" s="82">
        <v>30</v>
      </c>
      <c r="CU23" s="82">
        <v>0</v>
      </c>
      <c r="CV23" s="82" t="s">
        <v>219</v>
      </c>
      <c r="CW23" s="82" t="s">
        <v>219</v>
      </c>
      <c r="CX23" s="82">
        <v>2</v>
      </c>
      <c r="CY23" s="82">
        <v>7516</v>
      </c>
      <c r="CZ23" s="82">
        <v>0</v>
      </c>
      <c r="DA23" s="82">
        <v>93</v>
      </c>
      <c r="DC23" s="82">
        <v>5</v>
      </c>
      <c r="DD23" s="82">
        <v>28</v>
      </c>
      <c r="DE23" s="82">
        <v>25</v>
      </c>
      <c r="DF23" s="82">
        <v>13</v>
      </c>
      <c r="DG23" s="82">
        <v>28</v>
      </c>
      <c r="DH23" s="82">
        <v>0</v>
      </c>
      <c r="DI23" s="82">
        <v>0</v>
      </c>
      <c r="DJ23" s="82">
        <v>0</v>
      </c>
      <c r="DK23" s="82">
        <v>1</v>
      </c>
      <c r="DL23" s="82">
        <v>14597</v>
      </c>
      <c r="DM23" s="82">
        <v>0</v>
      </c>
      <c r="DN23" s="82">
        <v>94</v>
      </c>
      <c r="DP23" s="82">
        <v>70</v>
      </c>
      <c r="DQ23" s="82">
        <v>93</v>
      </c>
      <c r="DR23" s="82">
        <v>0</v>
      </c>
      <c r="DS23" s="82">
        <v>24</v>
      </c>
      <c r="DV23" s="82">
        <v>0</v>
      </c>
      <c r="DW23" s="82">
        <v>1</v>
      </c>
      <c r="DX23" s="82">
        <v>6</v>
      </c>
      <c r="DY23" s="82">
        <v>7082</v>
      </c>
      <c r="DZ23" s="82">
        <v>0</v>
      </c>
      <c r="EA23" s="82">
        <v>93</v>
      </c>
      <c r="EC23" s="82">
        <v>65</v>
      </c>
      <c r="ED23" s="82">
        <v>90</v>
      </c>
      <c r="EE23" s="82">
        <v>0</v>
      </c>
      <c r="EF23" s="82">
        <v>25</v>
      </c>
      <c r="EI23" s="82">
        <v>0</v>
      </c>
      <c r="EJ23" s="82">
        <v>1</v>
      </c>
      <c r="EK23" s="82">
        <v>9</v>
      </c>
      <c r="EL23" s="82">
        <v>7516</v>
      </c>
      <c r="EM23" s="82">
        <v>0</v>
      </c>
      <c r="EN23" s="82">
        <v>90</v>
      </c>
      <c r="EP23" s="82">
        <v>67</v>
      </c>
      <c r="EQ23" s="82">
        <v>92</v>
      </c>
      <c r="ER23" s="82">
        <v>0</v>
      </c>
      <c r="ES23" s="82">
        <v>24</v>
      </c>
      <c r="EV23" s="82">
        <v>0</v>
      </c>
      <c r="EW23" s="82">
        <v>1</v>
      </c>
      <c r="EX23" s="82">
        <v>7</v>
      </c>
      <c r="EY23" s="82">
        <v>14598</v>
      </c>
      <c r="EZ23" s="82">
        <v>0</v>
      </c>
      <c r="FA23" s="82">
        <v>92</v>
      </c>
    </row>
    <row r="24" spans="2:157">
      <c r="B24" s="82" t="s">
        <v>84</v>
      </c>
      <c r="C24" s="82">
        <v>11</v>
      </c>
      <c r="D24" s="82">
        <v>25</v>
      </c>
      <c r="E24" s="82">
        <v>29</v>
      </c>
      <c r="F24" s="82">
        <v>14</v>
      </c>
      <c r="G24" s="82">
        <v>19</v>
      </c>
      <c r="H24" s="82" t="s">
        <v>219</v>
      </c>
      <c r="I24" s="82" t="s">
        <v>219</v>
      </c>
      <c r="J24" s="82">
        <v>0</v>
      </c>
      <c r="K24" s="82">
        <v>3</v>
      </c>
      <c r="L24" s="82">
        <v>11658</v>
      </c>
      <c r="M24" s="82">
        <v>0</v>
      </c>
      <c r="N24" s="82">
        <v>86</v>
      </c>
      <c r="P24" s="82">
        <v>17</v>
      </c>
      <c r="Q24" s="82">
        <v>21</v>
      </c>
      <c r="R24" s="82">
        <v>29</v>
      </c>
      <c r="S24" s="82">
        <v>16</v>
      </c>
      <c r="T24" s="82">
        <v>13</v>
      </c>
      <c r="U24" s="82" t="s">
        <v>219</v>
      </c>
      <c r="V24" s="82" t="s">
        <v>219</v>
      </c>
      <c r="W24" s="82">
        <v>0</v>
      </c>
      <c r="X24" s="82">
        <v>5</v>
      </c>
      <c r="Y24" s="82">
        <v>12020</v>
      </c>
      <c r="Z24" s="82">
        <v>0</v>
      </c>
      <c r="AA24" s="82">
        <v>79</v>
      </c>
      <c r="AC24" s="82">
        <v>14</v>
      </c>
      <c r="AD24" s="82">
        <v>23</v>
      </c>
      <c r="AE24" s="82">
        <v>29</v>
      </c>
      <c r="AF24" s="82">
        <v>15</v>
      </c>
      <c r="AG24" s="82">
        <v>16</v>
      </c>
      <c r="AH24" s="82">
        <v>0</v>
      </c>
      <c r="AI24" s="82">
        <v>0</v>
      </c>
      <c r="AJ24" s="82">
        <v>0</v>
      </c>
      <c r="AK24" s="82">
        <v>4</v>
      </c>
      <c r="AL24" s="82">
        <v>23678</v>
      </c>
      <c r="AM24" s="82">
        <v>0</v>
      </c>
      <c r="AN24" s="82">
        <v>83</v>
      </c>
      <c r="AP24" s="82">
        <v>13</v>
      </c>
      <c r="AQ24" s="82">
        <v>22</v>
      </c>
      <c r="AR24" s="82">
        <v>31</v>
      </c>
      <c r="AS24" s="82">
        <v>21</v>
      </c>
      <c r="AT24" s="82">
        <v>10</v>
      </c>
      <c r="AU24" s="82">
        <v>0</v>
      </c>
      <c r="AV24" s="82">
        <v>0</v>
      </c>
      <c r="AW24" s="82">
        <v>0</v>
      </c>
      <c r="AX24" s="82">
        <v>3</v>
      </c>
      <c r="AY24" s="82">
        <v>11658</v>
      </c>
      <c r="AZ24" s="82">
        <v>0</v>
      </c>
      <c r="BA24" s="82">
        <v>84</v>
      </c>
      <c r="BC24" s="82">
        <v>22</v>
      </c>
      <c r="BD24" s="82">
        <v>15</v>
      </c>
      <c r="BE24" s="82">
        <v>28</v>
      </c>
      <c r="BF24" s="82">
        <v>24</v>
      </c>
      <c r="BG24" s="82">
        <v>5</v>
      </c>
      <c r="BH24" s="82">
        <v>0</v>
      </c>
      <c r="BI24" s="82">
        <v>0</v>
      </c>
      <c r="BJ24" s="82">
        <v>0</v>
      </c>
      <c r="BK24" s="82">
        <v>6</v>
      </c>
      <c r="BL24" s="82">
        <v>12020</v>
      </c>
      <c r="BM24" s="82">
        <v>0</v>
      </c>
      <c r="BN24" s="82">
        <v>72</v>
      </c>
      <c r="BP24" s="82">
        <v>18</v>
      </c>
      <c r="BQ24" s="82">
        <v>18</v>
      </c>
      <c r="BR24" s="82">
        <v>29</v>
      </c>
      <c r="BS24" s="82">
        <v>23</v>
      </c>
      <c r="BT24" s="82">
        <v>8</v>
      </c>
      <c r="BU24" s="82">
        <v>0</v>
      </c>
      <c r="BV24" s="82">
        <v>0</v>
      </c>
      <c r="BW24" s="82">
        <v>0</v>
      </c>
      <c r="BX24" s="82">
        <v>4</v>
      </c>
      <c r="BY24" s="82">
        <v>23678</v>
      </c>
      <c r="BZ24" s="82">
        <v>0</v>
      </c>
      <c r="CA24" s="82">
        <v>78</v>
      </c>
      <c r="CC24" s="82">
        <v>11</v>
      </c>
      <c r="CD24" s="82">
        <v>25</v>
      </c>
      <c r="CE24" s="82">
        <v>31</v>
      </c>
      <c r="CF24" s="82">
        <v>21</v>
      </c>
      <c r="CG24" s="82">
        <v>11</v>
      </c>
      <c r="CH24" s="82">
        <v>0</v>
      </c>
      <c r="CI24" s="82">
        <v>0</v>
      </c>
      <c r="CJ24" s="82">
        <v>0</v>
      </c>
      <c r="CK24" s="82">
        <v>2</v>
      </c>
      <c r="CL24" s="82">
        <v>11658</v>
      </c>
      <c r="CM24" s="82">
        <v>0</v>
      </c>
      <c r="CN24" s="82">
        <v>87</v>
      </c>
      <c r="CP24" s="82">
        <v>13</v>
      </c>
      <c r="CQ24" s="82">
        <v>21</v>
      </c>
      <c r="CR24" s="82">
        <v>28</v>
      </c>
      <c r="CS24" s="82">
        <v>19</v>
      </c>
      <c r="CT24" s="82">
        <v>14</v>
      </c>
      <c r="CU24" s="82" t="s">
        <v>219</v>
      </c>
      <c r="CV24" s="82">
        <v>0</v>
      </c>
      <c r="CW24" s="82">
        <v>0</v>
      </c>
      <c r="CX24" s="82">
        <v>4</v>
      </c>
      <c r="CY24" s="82">
        <v>12020</v>
      </c>
      <c r="CZ24" s="82">
        <v>0</v>
      </c>
      <c r="DA24" s="82">
        <v>83</v>
      </c>
      <c r="DC24" s="82">
        <v>12</v>
      </c>
      <c r="DD24" s="82">
        <v>23</v>
      </c>
      <c r="DE24" s="82">
        <v>29</v>
      </c>
      <c r="DF24" s="82">
        <v>20</v>
      </c>
      <c r="DG24" s="82">
        <v>13</v>
      </c>
      <c r="DH24" s="82" t="s">
        <v>219</v>
      </c>
      <c r="DI24" s="82">
        <v>0</v>
      </c>
      <c r="DJ24" s="82">
        <v>0</v>
      </c>
      <c r="DK24" s="82">
        <v>3</v>
      </c>
      <c r="DL24" s="82">
        <v>23678</v>
      </c>
      <c r="DM24" s="82">
        <v>0</v>
      </c>
      <c r="DN24" s="82">
        <v>85</v>
      </c>
      <c r="DP24" s="82">
        <v>73</v>
      </c>
      <c r="DQ24" s="82">
        <v>84</v>
      </c>
      <c r="DR24" s="82">
        <v>0</v>
      </c>
      <c r="DS24" s="82">
        <v>11</v>
      </c>
      <c r="DV24" s="82">
        <v>0</v>
      </c>
      <c r="DW24" s="82">
        <v>2</v>
      </c>
      <c r="DX24" s="82">
        <v>14</v>
      </c>
      <c r="DY24" s="82">
        <v>11658</v>
      </c>
      <c r="DZ24" s="82">
        <v>0</v>
      </c>
      <c r="EA24" s="82">
        <v>84</v>
      </c>
      <c r="EC24" s="82">
        <v>68</v>
      </c>
      <c r="ED24" s="82">
        <v>80</v>
      </c>
      <c r="EE24" s="82">
        <v>0</v>
      </c>
      <c r="EF24" s="82">
        <v>12</v>
      </c>
      <c r="EI24" s="82">
        <v>0</v>
      </c>
      <c r="EJ24" s="82">
        <v>4</v>
      </c>
      <c r="EK24" s="82">
        <v>17</v>
      </c>
      <c r="EL24" s="82">
        <v>12020</v>
      </c>
      <c r="EM24" s="82">
        <v>0</v>
      </c>
      <c r="EN24" s="82">
        <v>80</v>
      </c>
      <c r="EP24" s="82">
        <v>70</v>
      </c>
      <c r="EQ24" s="82">
        <v>82</v>
      </c>
      <c r="ER24" s="82">
        <v>0</v>
      </c>
      <c r="ES24" s="82">
        <v>12</v>
      </c>
      <c r="EV24" s="82">
        <v>0</v>
      </c>
      <c r="EW24" s="82">
        <v>3</v>
      </c>
      <c r="EX24" s="82">
        <v>15</v>
      </c>
      <c r="EY24" s="82">
        <v>23678</v>
      </c>
      <c r="EZ24" s="82">
        <v>0</v>
      </c>
      <c r="FA24" s="82">
        <v>82</v>
      </c>
    </row>
    <row r="25" spans="2:157">
      <c r="B25" s="82" t="s">
        <v>85</v>
      </c>
      <c r="C25" s="82">
        <v>9</v>
      </c>
      <c r="D25" s="82">
        <v>29</v>
      </c>
      <c r="E25" s="82">
        <v>28</v>
      </c>
      <c r="F25" s="82">
        <v>12</v>
      </c>
      <c r="G25" s="82">
        <v>20</v>
      </c>
      <c r="H25" s="82" t="s">
        <v>219</v>
      </c>
      <c r="I25" s="82">
        <v>0</v>
      </c>
      <c r="J25" s="82" t="s">
        <v>219</v>
      </c>
      <c r="K25" s="82">
        <v>2</v>
      </c>
      <c r="L25" s="82">
        <v>4943</v>
      </c>
      <c r="M25" s="82">
        <v>0</v>
      </c>
      <c r="N25" s="82">
        <v>88</v>
      </c>
      <c r="P25" s="82">
        <v>16</v>
      </c>
      <c r="Q25" s="82">
        <v>23</v>
      </c>
      <c r="R25" s="82">
        <v>28</v>
      </c>
      <c r="S25" s="82">
        <v>15</v>
      </c>
      <c r="T25" s="82">
        <v>14</v>
      </c>
      <c r="U25" s="82">
        <v>0</v>
      </c>
      <c r="V25" s="82">
        <v>0</v>
      </c>
      <c r="W25" s="82" t="s">
        <v>219</v>
      </c>
      <c r="X25" s="82">
        <v>4</v>
      </c>
      <c r="Y25" s="82">
        <v>5054</v>
      </c>
      <c r="Z25" s="82">
        <v>0</v>
      </c>
      <c r="AA25" s="82">
        <v>81</v>
      </c>
      <c r="AC25" s="82">
        <v>13</v>
      </c>
      <c r="AD25" s="82">
        <v>26</v>
      </c>
      <c r="AE25" s="82">
        <v>28</v>
      </c>
      <c r="AF25" s="82">
        <v>14</v>
      </c>
      <c r="AG25" s="82">
        <v>17</v>
      </c>
      <c r="AH25" s="82" t="s">
        <v>219</v>
      </c>
      <c r="AI25" s="82">
        <v>0</v>
      </c>
      <c r="AJ25" s="82">
        <v>0</v>
      </c>
      <c r="AK25" s="82">
        <v>3</v>
      </c>
      <c r="AL25" s="82">
        <v>9997</v>
      </c>
      <c r="AM25" s="82">
        <v>0</v>
      </c>
      <c r="AN25" s="82">
        <v>84</v>
      </c>
      <c r="AP25" s="82">
        <v>11</v>
      </c>
      <c r="AQ25" s="82">
        <v>22</v>
      </c>
      <c r="AR25" s="82">
        <v>33</v>
      </c>
      <c r="AS25" s="82">
        <v>20</v>
      </c>
      <c r="AT25" s="82">
        <v>12</v>
      </c>
      <c r="AU25" s="82">
        <v>0</v>
      </c>
      <c r="AV25" s="82">
        <v>0</v>
      </c>
      <c r="AW25" s="82" t="s">
        <v>219</v>
      </c>
      <c r="AX25" s="82">
        <v>3</v>
      </c>
      <c r="AY25" s="82">
        <v>4943</v>
      </c>
      <c r="AZ25" s="82">
        <v>0</v>
      </c>
      <c r="BA25" s="82">
        <v>86</v>
      </c>
      <c r="BC25" s="82">
        <v>20</v>
      </c>
      <c r="BD25" s="82">
        <v>16</v>
      </c>
      <c r="BE25" s="82">
        <v>29</v>
      </c>
      <c r="BF25" s="82">
        <v>24</v>
      </c>
      <c r="BG25" s="82">
        <v>6</v>
      </c>
      <c r="BH25" s="82">
        <v>0</v>
      </c>
      <c r="BI25" s="82">
        <v>0</v>
      </c>
      <c r="BJ25" s="82" t="s">
        <v>219</v>
      </c>
      <c r="BK25" s="82">
        <v>5</v>
      </c>
      <c r="BL25" s="82">
        <v>5054</v>
      </c>
      <c r="BM25" s="82">
        <v>0</v>
      </c>
      <c r="BN25" s="82">
        <v>75</v>
      </c>
      <c r="BP25" s="82">
        <v>16</v>
      </c>
      <c r="BQ25" s="82">
        <v>19</v>
      </c>
      <c r="BR25" s="82">
        <v>31</v>
      </c>
      <c r="BS25" s="82">
        <v>22</v>
      </c>
      <c r="BT25" s="82">
        <v>9</v>
      </c>
      <c r="BU25" s="82">
        <v>0</v>
      </c>
      <c r="BV25" s="82">
        <v>0</v>
      </c>
      <c r="BW25" s="82">
        <v>0</v>
      </c>
      <c r="BX25" s="82">
        <v>4</v>
      </c>
      <c r="BY25" s="82">
        <v>9997</v>
      </c>
      <c r="BZ25" s="82">
        <v>0</v>
      </c>
      <c r="CA25" s="82">
        <v>81</v>
      </c>
      <c r="CC25" s="82">
        <v>8</v>
      </c>
      <c r="CD25" s="82">
        <v>26</v>
      </c>
      <c r="CE25" s="82">
        <v>32</v>
      </c>
      <c r="CF25" s="82">
        <v>19</v>
      </c>
      <c r="CG25" s="82">
        <v>13</v>
      </c>
      <c r="CH25" s="82" t="s">
        <v>219</v>
      </c>
      <c r="CI25" s="82">
        <v>0</v>
      </c>
      <c r="CJ25" s="82" t="s">
        <v>219</v>
      </c>
      <c r="CK25" s="82">
        <v>2</v>
      </c>
      <c r="CL25" s="82">
        <v>4943</v>
      </c>
      <c r="CM25" s="82">
        <v>0</v>
      </c>
      <c r="CN25" s="82">
        <v>89</v>
      </c>
      <c r="CP25" s="82">
        <v>11</v>
      </c>
      <c r="CQ25" s="82">
        <v>23</v>
      </c>
      <c r="CR25" s="82">
        <v>28</v>
      </c>
      <c r="CS25" s="82">
        <v>18</v>
      </c>
      <c r="CT25" s="82">
        <v>16</v>
      </c>
      <c r="CU25" s="82" t="s">
        <v>219</v>
      </c>
      <c r="CV25" s="82">
        <v>0</v>
      </c>
      <c r="CW25" s="82" t="s">
        <v>219</v>
      </c>
      <c r="CX25" s="82">
        <v>3</v>
      </c>
      <c r="CY25" s="82">
        <v>5054</v>
      </c>
      <c r="CZ25" s="82">
        <v>0</v>
      </c>
      <c r="DA25" s="82">
        <v>85</v>
      </c>
      <c r="DC25" s="82">
        <v>10</v>
      </c>
      <c r="DD25" s="82">
        <v>25</v>
      </c>
      <c r="DE25" s="82">
        <v>30</v>
      </c>
      <c r="DF25" s="82">
        <v>18</v>
      </c>
      <c r="DG25" s="82">
        <v>14</v>
      </c>
      <c r="DH25" s="82" t="s">
        <v>219</v>
      </c>
      <c r="DI25" s="82">
        <v>0</v>
      </c>
      <c r="DJ25" s="82">
        <v>0</v>
      </c>
      <c r="DK25" s="82">
        <v>3</v>
      </c>
      <c r="DL25" s="82">
        <v>9997</v>
      </c>
      <c r="DM25" s="82">
        <v>0</v>
      </c>
      <c r="DN25" s="82">
        <v>87</v>
      </c>
      <c r="DP25" s="82">
        <v>74</v>
      </c>
      <c r="DQ25" s="82">
        <v>87</v>
      </c>
      <c r="DR25" s="82">
        <v>0</v>
      </c>
      <c r="DS25" s="82">
        <v>12</v>
      </c>
      <c r="DV25" s="82">
        <v>0</v>
      </c>
      <c r="DW25" s="82">
        <v>2</v>
      </c>
      <c r="DX25" s="82">
        <v>11</v>
      </c>
      <c r="DY25" s="82">
        <v>4943</v>
      </c>
      <c r="DZ25" s="82">
        <v>0</v>
      </c>
      <c r="EA25" s="82">
        <v>87</v>
      </c>
      <c r="EC25" s="82">
        <v>69</v>
      </c>
      <c r="ED25" s="82">
        <v>81</v>
      </c>
      <c r="EE25" s="82">
        <v>0</v>
      </c>
      <c r="EF25" s="82">
        <v>12</v>
      </c>
      <c r="EI25" s="82">
        <v>0</v>
      </c>
      <c r="EJ25" s="82">
        <v>3</v>
      </c>
      <c r="EK25" s="82">
        <v>16</v>
      </c>
      <c r="EL25" s="82">
        <v>5054</v>
      </c>
      <c r="EM25" s="82">
        <v>0</v>
      </c>
      <c r="EN25" s="82">
        <v>81</v>
      </c>
      <c r="EP25" s="82">
        <v>72</v>
      </c>
      <c r="EQ25" s="82">
        <v>84</v>
      </c>
      <c r="ER25" s="82">
        <v>0</v>
      </c>
      <c r="ES25" s="82">
        <v>12</v>
      </c>
      <c r="EV25" s="82">
        <v>0</v>
      </c>
      <c r="EW25" s="82">
        <v>2</v>
      </c>
      <c r="EX25" s="82">
        <v>14</v>
      </c>
      <c r="EY25" s="82">
        <v>9997</v>
      </c>
      <c r="EZ25" s="82">
        <v>0</v>
      </c>
      <c r="FA25" s="82">
        <v>84</v>
      </c>
    </row>
    <row r="26" spans="2:157">
      <c r="B26" s="82" t="s">
        <v>86</v>
      </c>
      <c r="C26" s="82">
        <v>7</v>
      </c>
      <c r="D26" s="82">
        <v>28</v>
      </c>
      <c r="E26" s="82">
        <v>23</v>
      </c>
      <c r="F26" s="82">
        <v>10</v>
      </c>
      <c r="G26" s="82">
        <v>30</v>
      </c>
      <c r="H26" s="82" t="s">
        <v>219</v>
      </c>
      <c r="I26" s="82" t="s">
        <v>219</v>
      </c>
      <c r="J26" s="82" t="s">
        <v>219</v>
      </c>
      <c r="K26" s="82">
        <v>2</v>
      </c>
      <c r="L26" s="82">
        <v>4274</v>
      </c>
      <c r="M26" s="82">
        <v>0</v>
      </c>
      <c r="N26" s="82">
        <v>90</v>
      </c>
      <c r="P26" s="82">
        <v>12</v>
      </c>
      <c r="Q26" s="82">
        <v>23</v>
      </c>
      <c r="R26" s="82">
        <v>27</v>
      </c>
      <c r="S26" s="82">
        <v>12</v>
      </c>
      <c r="T26" s="82">
        <v>22</v>
      </c>
      <c r="U26" s="82" t="s">
        <v>219</v>
      </c>
      <c r="V26" s="82" t="s">
        <v>219</v>
      </c>
      <c r="W26" s="82" t="s">
        <v>219</v>
      </c>
      <c r="X26" s="82">
        <v>3</v>
      </c>
      <c r="Y26" s="82">
        <v>4452</v>
      </c>
      <c r="Z26" s="82">
        <v>0</v>
      </c>
      <c r="AA26" s="82">
        <v>85</v>
      </c>
      <c r="AC26" s="82">
        <v>9</v>
      </c>
      <c r="AD26" s="82">
        <v>26</v>
      </c>
      <c r="AE26" s="82">
        <v>25</v>
      </c>
      <c r="AF26" s="82">
        <v>11</v>
      </c>
      <c r="AG26" s="82">
        <v>26</v>
      </c>
      <c r="AH26" s="82">
        <v>0</v>
      </c>
      <c r="AI26" s="82">
        <v>0</v>
      </c>
      <c r="AJ26" s="82">
        <v>0</v>
      </c>
      <c r="AK26" s="82">
        <v>3</v>
      </c>
      <c r="AL26" s="82">
        <v>8726</v>
      </c>
      <c r="AM26" s="82">
        <v>0</v>
      </c>
      <c r="AN26" s="82">
        <v>88</v>
      </c>
      <c r="AP26" s="82">
        <v>9</v>
      </c>
      <c r="AQ26" s="82">
        <v>27</v>
      </c>
      <c r="AR26" s="82">
        <v>28</v>
      </c>
      <c r="AS26" s="82">
        <v>16</v>
      </c>
      <c r="AT26" s="82">
        <v>18</v>
      </c>
      <c r="AU26" s="82">
        <v>0</v>
      </c>
      <c r="AV26" s="82" t="s">
        <v>219</v>
      </c>
      <c r="AW26" s="82" t="s">
        <v>219</v>
      </c>
      <c r="AX26" s="82">
        <v>2</v>
      </c>
      <c r="AY26" s="82">
        <v>4274</v>
      </c>
      <c r="AZ26" s="82">
        <v>0</v>
      </c>
      <c r="BA26" s="82">
        <v>89</v>
      </c>
      <c r="BC26" s="82">
        <v>15</v>
      </c>
      <c r="BD26" s="82">
        <v>20</v>
      </c>
      <c r="BE26" s="82">
        <v>30</v>
      </c>
      <c r="BF26" s="82">
        <v>20</v>
      </c>
      <c r="BG26" s="82">
        <v>10</v>
      </c>
      <c r="BH26" s="82">
        <v>0</v>
      </c>
      <c r="BI26" s="82" t="s">
        <v>219</v>
      </c>
      <c r="BJ26" s="82" t="s">
        <v>219</v>
      </c>
      <c r="BK26" s="82">
        <v>4</v>
      </c>
      <c r="BL26" s="82">
        <v>4452</v>
      </c>
      <c r="BM26" s="82">
        <v>0</v>
      </c>
      <c r="BN26" s="82">
        <v>81</v>
      </c>
      <c r="BP26" s="82">
        <v>12</v>
      </c>
      <c r="BQ26" s="82">
        <v>23</v>
      </c>
      <c r="BR26" s="82">
        <v>29</v>
      </c>
      <c r="BS26" s="82">
        <v>18</v>
      </c>
      <c r="BT26" s="82">
        <v>14</v>
      </c>
      <c r="BU26" s="82">
        <v>0</v>
      </c>
      <c r="BV26" s="82">
        <v>0</v>
      </c>
      <c r="BW26" s="82">
        <v>0</v>
      </c>
      <c r="BX26" s="82">
        <v>3</v>
      </c>
      <c r="BY26" s="82">
        <v>8726</v>
      </c>
      <c r="BZ26" s="82">
        <v>0</v>
      </c>
      <c r="CA26" s="82">
        <v>85</v>
      </c>
      <c r="CC26" s="82">
        <v>6</v>
      </c>
      <c r="CD26" s="82">
        <v>28</v>
      </c>
      <c r="CE26" s="82">
        <v>27</v>
      </c>
      <c r="CF26" s="82">
        <v>14</v>
      </c>
      <c r="CG26" s="82">
        <v>23</v>
      </c>
      <c r="CH26" s="82" t="s">
        <v>219</v>
      </c>
      <c r="CI26" s="82" t="s">
        <v>219</v>
      </c>
      <c r="CJ26" s="82">
        <v>0</v>
      </c>
      <c r="CK26" s="82">
        <v>1</v>
      </c>
      <c r="CL26" s="82">
        <v>4274</v>
      </c>
      <c r="CM26" s="82">
        <v>0</v>
      </c>
      <c r="CN26" s="82">
        <v>92</v>
      </c>
      <c r="CP26" s="82">
        <v>8</v>
      </c>
      <c r="CQ26" s="82">
        <v>24</v>
      </c>
      <c r="CR26" s="82">
        <v>26</v>
      </c>
      <c r="CS26" s="82">
        <v>14</v>
      </c>
      <c r="CT26" s="82">
        <v>25</v>
      </c>
      <c r="CU26" s="82" t="s">
        <v>219</v>
      </c>
      <c r="CV26" s="82" t="s">
        <v>219</v>
      </c>
      <c r="CW26" s="82">
        <v>0</v>
      </c>
      <c r="CX26" s="82">
        <v>2</v>
      </c>
      <c r="CY26" s="82">
        <v>4452</v>
      </c>
      <c r="CZ26" s="82">
        <v>0</v>
      </c>
      <c r="DA26" s="82">
        <v>90</v>
      </c>
      <c r="DC26" s="82">
        <v>7</v>
      </c>
      <c r="DD26" s="82">
        <v>26</v>
      </c>
      <c r="DE26" s="82">
        <v>26</v>
      </c>
      <c r="DF26" s="82">
        <v>14</v>
      </c>
      <c r="DG26" s="82">
        <v>24</v>
      </c>
      <c r="DH26" s="82">
        <v>0</v>
      </c>
      <c r="DI26" s="82">
        <v>0</v>
      </c>
      <c r="DJ26" s="82">
        <v>0</v>
      </c>
      <c r="DK26" s="82">
        <v>2</v>
      </c>
      <c r="DL26" s="82">
        <v>8726</v>
      </c>
      <c r="DM26" s="82">
        <v>0</v>
      </c>
      <c r="DN26" s="82">
        <v>91</v>
      </c>
      <c r="DP26" s="82">
        <v>70</v>
      </c>
      <c r="DQ26" s="82">
        <v>89</v>
      </c>
      <c r="DR26" s="82">
        <v>0</v>
      </c>
      <c r="DS26" s="82">
        <v>19</v>
      </c>
      <c r="DV26" s="82">
        <v>0</v>
      </c>
      <c r="DW26" s="82">
        <v>1</v>
      </c>
      <c r="DX26" s="82">
        <v>10</v>
      </c>
      <c r="DY26" s="82">
        <v>4274</v>
      </c>
      <c r="DZ26" s="82">
        <v>0</v>
      </c>
      <c r="EA26" s="82">
        <v>89</v>
      </c>
      <c r="EC26" s="82">
        <v>66</v>
      </c>
      <c r="ED26" s="82">
        <v>85</v>
      </c>
      <c r="EE26" s="82">
        <v>0</v>
      </c>
      <c r="EF26" s="82">
        <v>19</v>
      </c>
      <c r="EI26" s="82">
        <v>0</v>
      </c>
      <c r="EJ26" s="82">
        <v>3</v>
      </c>
      <c r="EK26" s="82">
        <v>11</v>
      </c>
      <c r="EL26" s="82">
        <v>4452</v>
      </c>
      <c r="EM26" s="82">
        <v>0</v>
      </c>
      <c r="EN26" s="82">
        <v>85</v>
      </c>
      <c r="EP26" s="82">
        <v>68</v>
      </c>
      <c r="EQ26" s="82">
        <v>87</v>
      </c>
      <c r="ER26" s="82">
        <v>0</v>
      </c>
      <c r="ES26" s="82">
        <v>19</v>
      </c>
      <c r="EV26" s="82">
        <v>0</v>
      </c>
      <c r="EW26" s="82">
        <v>2</v>
      </c>
      <c r="EX26" s="82">
        <v>11</v>
      </c>
      <c r="EY26" s="82">
        <v>8726</v>
      </c>
      <c r="EZ26" s="82">
        <v>0</v>
      </c>
      <c r="FA26" s="82">
        <v>87</v>
      </c>
    </row>
    <row r="27" spans="2:157">
      <c r="B27" s="82" t="s">
        <v>87</v>
      </c>
      <c r="C27" s="82">
        <v>11</v>
      </c>
      <c r="D27" s="82">
        <v>26</v>
      </c>
      <c r="E27" s="82">
        <v>28</v>
      </c>
      <c r="F27" s="82">
        <v>13</v>
      </c>
      <c r="G27" s="82">
        <v>21</v>
      </c>
      <c r="H27" s="82">
        <v>0</v>
      </c>
      <c r="I27" s="82">
        <v>0</v>
      </c>
      <c r="J27" s="82" t="s">
        <v>219</v>
      </c>
      <c r="K27" s="82">
        <v>1</v>
      </c>
      <c r="L27" s="82">
        <v>3732</v>
      </c>
      <c r="M27" s="82">
        <v>0</v>
      </c>
      <c r="N27" s="82">
        <v>88</v>
      </c>
      <c r="P27" s="82">
        <v>19</v>
      </c>
      <c r="Q27" s="82">
        <v>21</v>
      </c>
      <c r="R27" s="82">
        <v>28</v>
      </c>
      <c r="S27" s="82">
        <v>16</v>
      </c>
      <c r="T27" s="82">
        <v>12</v>
      </c>
      <c r="U27" s="82">
        <v>0</v>
      </c>
      <c r="V27" s="82" t="s">
        <v>219</v>
      </c>
      <c r="W27" s="82" t="s">
        <v>219</v>
      </c>
      <c r="X27" s="82">
        <v>4</v>
      </c>
      <c r="Y27" s="82">
        <v>3956</v>
      </c>
      <c r="Z27" s="82">
        <v>0</v>
      </c>
      <c r="AA27" s="82">
        <v>77</v>
      </c>
      <c r="AC27" s="82">
        <v>15</v>
      </c>
      <c r="AD27" s="82">
        <v>24</v>
      </c>
      <c r="AE27" s="82">
        <v>28</v>
      </c>
      <c r="AF27" s="82">
        <v>14</v>
      </c>
      <c r="AG27" s="82">
        <v>16</v>
      </c>
      <c r="AH27" s="82">
        <v>0</v>
      </c>
      <c r="AI27" s="82" t="s">
        <v>219</v>
      </c>
      <c r="AJ27" s="82">
        <v>0</v>
      </c>
      <c r="AK27" s="82">
        <v>3</v>
      </c>
      <c r="AL27" s="82">
        <v>7688</v>
      </c>
      <c r="AM27" s="82">
        <v>0</v>
      </c>
      <c r="AN27" s="82">
        <v>82</v>
      </c>
      <c r="AP27" s="82">
        <v>14</v>
      </c>
      <c r="AQ27" s="82">
        <v>20</v>
      </c>
      <c r="AR27" s="82">
        <v>32</v>
      </c>
      <c r="AS27" s="82">
        <v>22</v>
      </c>
      <c r="AT27" s="82">
        <v>10</v>
      </c>
      <c r="AU27" s="82">
        <v>0</v>
      </c>
      <c r="AV27" s="82">
        <v>0</v>
      </c>
      <c r="AW27" s="82" t="s">
        <v>219</v>
      </c>
      <c r="AX27" s="82">
        <v>2</v>
      </c>
      <c r="AY27" s="82">
        <v>3732</v>
      </c>
      <c r="AZ27" s="82">
        <v>0</v>
      </c>
      <c r="BA27" s="82">
        <v>84</v>
      </c>
      <c r="BC27" s="82">
        <v>24</v>
      </c>
      <c r="BD27" s="82">
        <v>13</v>
      </c>
      <c r="BE27" s="82">
        <v>28</v>
      </c>
      <c r="BF27" s="82">
        <v>25</v>
      </c>
      <c r="BG27" s="82">
        <v>4</v>
      </c>
      <c r="BH27" s="82">
        <v>0</v>
      </c>
      <c r="BI27" s="82" t="s">
        <v>219</v>
      </c>
      <c r="BJ27" s="82" t="s">
        <v>219</v>
      </c>
      <c r="BK27" s="82">
        <v>6</v>
      </c>
      <c r="BL27" s="82">
        <v>3956</v>
      </c>
      <c r="BM27" s="82">
        <v>0</v>
      </c>
      <c r="BN27" s="82">
        <v>70</v>
      </c>
      <c r="BP27" s="82">
        <v>19</v>
      </c>
      <c r="BQ27" s="82">
        <v>16</v>
      </c>
      <c r="BR27" s="82">
        <v>30</v>
      </c>
      <c r="BS27" s="82">
        <v>24</v>
      </c>
      <c r="BT27" s="82">
        <v>7</v>
      </c>
      <c r="BU27" s="82">
        <v>0</v>
      </c>
      <c r="BV27" s="82" t="s">
        <v>219</v>
      </c>
      <c r="BW27" s="82">
        <v>0</v>
      </c>
      <c r="BX27" s="82">
        <v>4</v>
      </c>
      <c r="BY27" s="82">
        <v>7688</v>
      </c>
      <c r="BZ27" s="82">
        <v>0</v>
      </c>
      <c r="CA27" s="82">
        <v>77</v>
      </c>
      <c r="CC27" s="82">
        <v>10</v>
      </c>
      <c r="CD27" s="82">
        <v>22</v>
      </c>
      <c r="CE27" s="82">
        <v>34</v>
      </c>
      <c r="CF27" s="82">
        <v>22</v>
      </c>
      <c r="CG27" s="82">
        <v>9</v>
      </c>
      <c r="CH27" s="82">
        <v>0</v>
      </c>
      <c r="CI27" s="82">
        <v>0</v>
      </c>
      <c r="CJ27" s="82" t="s">
        <v>219</v>
      </c>
      <c r="CK27" s="82">
        <v>1</v>
      </c>
      <c r="CL27" s="82">
        <v>3732</v>
      </c>
      <c r="CM27" s="82">
        <v>0</v>
      </c>
      <c r="CN27" s="82">
        <v>88</v>
      </c>
      <c r="CP27" s="82">
        <v>14</v>
      </c>
      <c r="CQ27" s="82">
        <v>19</v>
      </c>
      <c r="CR27" s="82">
        <v>29</v>
      </c>
      <c r="CS27" s="82">
        <v>23</v>
      </c>
      <c r="CT27" s="82">
        <v>11</v>
      </c>
      <c r="CU27" s="82">
        <v>0</v>
      </c>
      <c r="CV27" s="82" t="s">
        <v>219</v>
      </c>
      <c r="CW27" s="82" t="s">
        <v>219</v>
      </c>
      <c r="CX27" s="82">
        <v>4</v>
      </c>
      <c r="CY27" s="82">
        <v>3956</v>
      </c>
      <c r="CZ27" s="82">
        <v>0</v>
      </c>
      <c r="DA27" s="82">
        <v>82</v>
      </c>
      <c r="DC27" s="82">
        <v>12</v>
      </c>
      <c r="DD27" s="82">
        <v>21</v>
      </c>
      <c r="DE27" s="82">
        <v>32</v>
      </c>
      <c r="DF27" s="82">
        <v>22</v>
      </c>
      <c r="DG27" s="82">
        <v>10</v>
      </c>
      <c r="DH27" s="82">
        <v>0</v>
      </c>
      <c r="DI27" s="82" t="s">
        <v>219</v>
      </c>
      <c r="DJ27" s="82">
        <v>0</v>
      </c>
      <c r="DK27" s="82">
        <v>3</v>
      </c>
      <c r="DL27" s="82">
        <v>7688</v>
      </c>
      <c r="DM27" s="82">
        <v>0</v>
      </c>
      <c r="DN27" s="82">
        <v>85</v>
      </c>
      <c r="DP27" s="82">
        <v>76</v>
      </c>
      <c r="DQ27" s="82">
        <v>88</v>
      </c>
      <c r="DR27" s="82">
        <v>0</v>
      </c>
      <c r="DS27" s="82">
        <v>12</v>
      </c>
      <c r="DV27" s="82" t="s">
        <v>219</v>
      </c>
      <c r="DW27" s="82">
        <v>1</v>
      </c>
      <c r="DX27" s="82">
        <v>11</v>
      </c>
      <c r="DY27" s="82">
        <v>3732</v>
      </c>
      <c r="DZ27" s="82">
        <v>0</v>
      </c>
      <c r="EA27" s="82">
        <v>88</v>
      </c>
      <c r="EC27" s="82">
        <v>69</v>
      </c>
      <c r="ED27" s="82">
        <v>80</v>
      </c>
      <c r="EE27" s="82">
        <v>0</v>
      </c>
      <c r="EF27" s="82">
        <v>11</v>
      </c>
      <c r="EI27" s="82" t="s">
        <v>219</v>
      </c>
      <c r="EJ27" s="82">
        <v>3</v>
      </c>
      <c r="EK27" s="82">
        <v>16</v>
      </c>
      <c r="EL27" s="82">
        <v>3956</v>
      </c>
      <c r="EM27" s="82">
        <v>0</v>
      </c>
      <c r="EN27" s="82">
        <v>80</v>
      </c>
      <c r="EP27" s="82">
        <v>72</v>
      </c>
      <c r="EQ27" s="82">
        <v>84</v>
      </c>
      <c r="ER27" s="82">
        <v>0</v>
      </c>
      <c r="ES27" s="82">
        <v>11</v>
      </c>
      <c r="EV27" s="82">
        <v>0</v>
      </c>
      <c r="EW27" s="82">
        <v>2</v>
      </c>
      <c r="EX27" s="82">
        <v>14</v>
      </c>
      <c r="EY27" s="82">
        <v>7688</v>
      </c>
      <c r="EZ27" s="82">
        <v>0</v>
      </c>
      <c r="FA27" s="82">
        <v>84</v>
      </c>
    </row>
    <row r="28" spans="2:157">
      <c r="B28" s="82" t="s">
        <v>88</v>
      </c>
      <c r="C28" s="82">
        <v>9</v>
      </c>
      <c r="D28" s="82">
        <v>28</v>
      </c>
      <c r="E28" s="82">
        <v>26</v>
      </c>
      <c r="F28" s="82">
        <v>11</v>
      </c>
      <c r="G28" s="82">
        <v>23</v>
      </c>
      <c r="H28" s="82" t="s">
        <v>219</v>
      </c>
      <c r="I28" s="82">
        <v>0</v>
      </c>
      <c r="J28" s="82">
        <v>0</v>
      </c>
      <c r="K28" s="82">
        <v>2</v>
      </c>
      <c r="L28" s="82">
        <v>9436</v>
      </c>
      <c r="M28" s="82">
        <v>0</v>
      </c>
      <c r="N28" s="82">
        <v>89</v>
      </c>
      <c r="P28" s="82">
        <v>13</v>
      </c>
      <c r="Q28" s="82">
        <v>24</v>
      </c>
      <c r="R28" s="82">
        <v>28</v>
      </c>
      <c r="S28" s="82">
        <v>13</v>
      </c>
      <c r="T28" s="82">
        <v>16</v>
      </c>
      <c r="U28" s="82" t="s">
        <v>219</v>
      </c>
      <c r="V28" s="82">
        <v>0</v>
      </c>
      <c r="W28" s="82">
        <v>0</v>
      </c>
      <c r="X28" s="82">
        <v>5</v>
      </c>
      <c r="Y28" s="82">
        <v>9551</v>
      </c>
      <c r="Z28" s="82">
        <v>0</v>
      </c>
      <c r="AA28" s="82">
        <v>82</v>
      </c>
      <c r="AC28" s="82">
        <v>11</v>
      </c>
      <c r="AD28" s="82">
        <v>26</v>
      </c>
      <c r="AE28" s="82">
        <v>27</v>
      </c>
      <c r="AF28" s="82">
        <v>12</v>
      </c>
      <c r="AG28" s="82">
        <v>20</v>
      </c>
      <c r="AH28" s="82" t="s">
        <v>219</v>
      </c>
      <c r="AI28" s="82">
        <v>0</v>
      </c>
      <c r="AJ28" s="82">
        <v>0</v>
      </c>
      <c r="AK28" s="82">
        <v>3</v>
      </c>
      <c r="AL28" s="82">
        <v>18987</v>
      </c>
      <c r="AM28" s="82">
        <v>0</v>
      </c>
      <c r="AN28" s="82">
        <v>85</v>
      </c>
      <c r="AP28" s="82">
        <v>12</v>
      </c>
      <c r="AQ28" s="82">
        <v>23</v>
      </c>
      <c r="AR28" s="82">
        <v>31</v>
      </c>
      <c r="AS28" s="82">
        <v>19</v>
      </c>
      <c r="AT28" s="82">
        <v>13</v>
      </c>
      <c r="AU28" s="82">
        <v>0</v>
      </c>
      <c r="AV28" s="82" t="s">
        <v>219</v>
      </c>
      <c r="AW28" s="82">
        <v>0</v>
      </c>
      <c r="AX28" s="82">
        <v>2</v>
      </c>
      <c r="AY28" s="82">
        <v>9436</v>
      </c>
      <c r="AZ28" s="82">
        <v>0</v>
      </c>
      <c r="BA28" s="82">
        <v>86</v>
      </c>
      <c r="BC28" s="82">
        <v>19</v>
      </c>
      <c r="BD28" s="82">
        <v>16</v>
      </c>
      <c r="BE28" s="82">
        <v>29</v>
      </c>
      <c r="BF28" s="82">
        <v>23</v>
      </c>
      <c r="BG28" s="82">
        <v>7</v>
      </c>
      <c r="BH28" s="82">
        <v>0</v>
      </c>
      <c r="BI28" s="82" t="s">
        <v>219</v>
      </c>
      <c r="BJ28" s="82">
        <v>0</v>
      </c>
      <c r="BK28" s="82">
        <v>6</v>
      </c>
      <c r="BL28" s="82">
        <v>9551</v>
      </c>
      <c r="BM28" s="82">
        <v>0</v>
      </c>
      <c r="BN28" s="82">
        <v>75</v>
      </c>
      <c r="BP28" s="82">
        <v>16</v>
      </c>
      <c r="BQ28" s="82">
        <v>19</v>
      </c>
      <c r="BR28" s="82">
        <v>30</v>
      </c>
      <c r="BS28" s="82">
        <v>21</v>
      </c>
      <c r="BT28" s="82">
        <v>10</v>
      </c>
      <c r="BU28" s="82">
        <v>0</v>
      </c>
      <c r="BV28" s="82">
        <v>0</v>
      </c>
      <c r="BW28" s="82">
        <v>0</v>
      </c>
      <c r="BX28" s="82">
        <v>4</v>
      </c>
      <c r="BY28" s="82">
        <v>18987</v>
      </c>
      <c r="BZ28" s="82">
        <v>0</v>
      </c>
      <c r="CA28" s="82">
        <v>80</v>
      </c>
      <c r="CC28" s="82">
        <v>9</v>
      </c>
      <c r="CD28" s="82">
        <v>25</v>
      </c>
      <c r="CE28" s="82">
        <v>32</v>
      </c>
      <c r="CF28" s="82">
        <v>19</v>
      </c>
      <c r="CG28" s="82">
        <v>13</v>
      </c>
      <c r="CH28" s="82" t="s">
        <v>219</v>
      </c>
      <c r="CI28" s="82" t="s">
        <v>219</v>
      </c>
      <c r="CJ28" s="82">
        <v>0</v>
      </c>
      <c r="CK28" s="82">
        <v>2</v>
      </c>
      <c r="CL28" s="82">
        <v>9436</v>
      </c>
      <c r="CM28" s="82">
        <v>0</v>
      </c>
      <c r="CN28" s="82">
        <v>89</v>
      </c>
      <c r="CP28" s="82">
        <v>11</v>
      </c>
      <c r="CQ28" s="82">
        <v>22</v>
      </c>
      <c r="CR28" s="82">
        <v>29</v>
      </c>
      <c r="CS28" s="82">
        <v>19</v>
      </c>
      <c r="CT28" s="82">
        <v>14</v>
      </c>
      <c r="CU28" s="82" t="s">
        <v>219</v>
      </c>
      <c r="CV28" s="82" t="s">
        <v>219</v>
      </c>
      <c r="CW28" s="82">
        <v>0</v>
      </c>
      <c r="CX28" s="82">
        <v>4</v>
      </c>
      <c r="CY28" s="82">
        <v>9551</v>
      </c>
      <c r="CZ28" s="82">
        <v>0</v>
      </c>
      <c r="DA28" s="82">
        <v>85</v>
      </c>
      <c r="DC28" s="82">
        <v>10</v>
      </c>
      <c r="DD28" s="82">
        <v>24</v>
      </c>
      <c r="DE28" s="82">
        <v>30</v>
      </c>
      <c r="DF28" s="82">
        <v>19</v>
      </c>
      <c r="DG28" s="82">
        <v>14</v>
      </c>
      <c r="DH28" s="82" t="s">
        <v>219</v>
      </c>
      <c r="DI28" s="82">
        <v>0</v>
      </c>
      <c r="DJ28" s="82">
        <v>0</v>
      </c>
      <c r="DK28" s="82">
        <v>3</v>
      </c>
      <c r="DL28" s="82">
        <v>18987</v>
      </c>
      <c r="DM28" s="82">
        <v>0</v>
      </c>
      <c r="DN28" s="82">
        <v>87</v>
      </c>
      <c r="DP28" s="82">
        <v>73</v>
      </c>
      <c r="DQ28" s="82">
        <v>87</v>
      </c>
      <c r="DR28" s="82">
        <v>0</v>
      </c>
      <c r="DS28" s="82">
        <v>14</v>
      </c>
      <c r="DV28" s="82">
        <v>0</v>
      </c>
      <c r="DW28" s="82">
        <v>2</v>
      </c>
      <c r="DX28" s="82">
        <v>11</v>
      </c>
      <c r="DY28" s="82">
        <v>9436</v>
      </c>
      <c r="DZ28" s="82">
        <v>0</v>
      </c>
      <c r="EA28" s="82">
        <v>87</v>
      </c>
      <c r="EC28" s="82">
        <v>69</v>
      </c>
      <c r="ED28" s="82">
        <v>82</v>
      </c>
      <c r="EE28" s="82">
        <v>0</v>
      </c>
      <c r="EF28" s="82">
        <v>13</v>
      </c>
      <c r="EI28" s="82">
        <v>0</v>
      </c>
      <c r="EJ28" s="82">
        <v>4</v>
      </c>
      <c r="EK28" s="82">
        <v>14</v>
      </c>
      <c r="EL28" s="82">
        <v>9550</v>
      </c>
      <c r="EM28" s="82">
        <v>0</v>
      </c>
      <c r="EN28" s="82">
        <v>82</v>
      </c>
      <c r="EP28" s="82">
        <v>71</v>
      </c>
      <c r="EQ28" s="82">
        <v>85</v>
      </c>
      <c r="ER28" s="82">
        <v>0</v>
      </c>
      <c r="ES28" s="82">
        <v>13</v>
      </c>
      <c r="EV28" s="82">
        <v>0</v>
      </c>
      <c r="EW28" s="82">
        <v>3</v>
      </c>
      <c r="EX28" s="82">
        <v>13</v>
      </c>
      <c r="EY28" s="82">
        <v>18986</v>
      </c>
      <c r="EZ28" s="82">
        <v>0</v>
      </c>
      <c r="FA28" s="82">
        <v>85</v>
      </c>
    </row>
    <row r="29" spans="2:157">
      <c r="B29" s="82" t="s">
        <v>89</v>
      </c>
      <c r="C29" s="82">
        <v>11</v>
      </c>
      <c r="D29" s="82">
        <v>27</v>
      </c>
      <c r="E29" s="82">
        <v>27</v>
      </c>
      <c r="F29" s="82">
        <v>11</v>
      </c>
      <c r="G29" s="82">
        <v>22</v>
      </c>
      <c r="H29" s="82" t="s">
        <v>219</v>
      </c>
      <c r="I29" s="82" t="s">
        <v>219</v>
      </c>
      <c r="J29" s="82">
        <v>0</v>
      </c>
      <c r="K29" s="82">
        <v>2</v>
      </c>
      <c r="L29" s="82">
        <v>1880</v>
      </c>
      <c r="M29" s="82">
        <v>0</v>
      </c>
      <c r="N29" s="82">
        <v>87</v>
      </c>
      <c r="P29" s="82">
        <v>15</v>
      </c>
      <c r="Q29" s="82">
        <v>22</v>
      </c>
      <c r="R29" s="82">
        <v>28</v>
      </c>
      <c r="S29" s="82">
        <v>16</v>
      </c>
      <c r="T29" s="82">
        <v>14</v>
      </c>
      <c r="U29" s="82">
        <v>0</v>
      </c>
      <c r="V29" s="82">
        <v>0</v>
      </c>
      <c r="W29" s="82" t="s">
        <v>219</v>
      </c>
      <c r="X29" s="82">
        <v>5</v>
      </c>
      <c r="Y29" s="82">
        <v>2013</v>
      </c>
      <c r="Z29" s="82">
        <v>0</v>
      </c>
      <c r="AA29" s="82">
        <v>80</v>
      </c>
      <c r="AC29" s="82">
        <v>13</v>
      </c>
      <c r="AD29" s="82">
        <v>24</v>
      </c>
      <c r="AE29" s="82">
        <v>27</v>
      </c>
      <c r="AF29" s="82">
        <v>14</v>
      </c>
      <c r="AG29" s="82">
        <v>18</v>
      </c>
      <c r="AH29" s="82" t="s">
        <v>219</v>
      </c>
      <c r="AI29" s="82" t="s">
        <v>219</v>
      </c>
      <c r="AJ29" s="82" t="s">
        <v>219</v>
      </c>
      <c r="AK29" s="82">
        <v>4</v>
      </c>
      <c r="AL29" s="82">
        <v>3893</v>
      </c>
      <c r="AM29" s="82">
        <v>0</v>
      </c>
      <c r="AN29" s="82">
        <v>83</v>
      </c>
      <c r="AP29" s="82">
        <v>12</v>
      </c>
      <c r="AQ29" s="82">
        <v>20</v>
      </c>
      <c r="AR29" s="82">
        <v>32</v>
      </c>
      <c r="AS29" s="82">
        <v>20</v>
      </c>
      <c r="AT29" s="82">
        <v>13</v>
      </c>
      <c r="AU29" s="82">
        <v>0</v>
      </c>
      <c r="AV29" s="82" t="s">
        <v>219</v>
      </c>
      <c r="AW29" s="82" t="s">
        <v>219</v>
      </c>
      <c r="AX29" s="82">
        <v>3</v>
      </c>
      <c r="AY29" s="82">
        <v>1880</v>
      </c>
      <c r="AZ29" s="82">
        <v>0</v>
      </c>
      <c r="BA29" s="82">
        <v>84</v>
      </c>
      <c r="BC29" s="82">
        <v>20</v>
      </c>
      <c r="BD29" s="82">
        <v>13</v>
      </c>
      <c r="BE29" s="82">
        <v>30</v>
      </c>
      <c r="BF29" s="82">
        <v>25</v>
      </c>
      <c r="BG29" s="82">
        <v>6</v>
      </c>
      <c r="BH29" s="82">
        <v>0</v>
      </c>
      <c r="BI29" s="82">
        <v>0</v>
      </c>
      <c r="BJ29" s="82" t="s">
        <v>219</v>
      </c>
      <c r="BK29" s="82">
        <v>6</v>
      </c>
      <c r="BL29" s="82">
        <v>2013</v>
      </c>
      <c r="BM29" s="82">
        <v>0</v>
      </c>
      <c r="BN29" s="82">
        <v>73</v>
      </c>
      <c r="BP29" s="82">
        <v>16</v>
      </c>
      <c r="BQ29" s="82">
        <v>16</v>
      </c>
      <c r="BR29" s="82">
        <v>31</v>
      </c>
      <c r="BS29" s="82">
        <v>23</v>
      </c>
      <c r="BT29" s="82">
        <v>9</v>
      </c>
      <c r="BU29" s="82">
        <v>0</v>
      </c>
      <c r="BV29" s="82" t="s">
        <v>219</v>
      </c>
      <c r="BW29" s="82" t="s">
        <v>219</v>
      </c>
      <c r="BX29" s="82">
        <v>5</v>
      </c>
      <c r="BY29" s="82">
        <v>3893</v>
      </c>
      <c r="BZ29" s="82">
        <v>0</v>
      </c>
      <c r="CA29" s="82">
        <v>79</v>
      </c>
      <c r="CC29" s="82">
        <v>10</v>
      </c>
      <c r="CD29" s="82">
        <v>24</v>
      </c>
      <c r="CE29" s="82">
        <v>31</v>
      </c>
      <c r="CF29" s="82">
        <v>23</v>
      </c>
      <c r="CG29" s="82">
        <v>11</v>
      </c>
      <c r="CH29" s="82">
        <v>0</v>
      </c>
      <c r="CI29" s="82" t="s">
        <v>219</v>
      </c>
      <c r="CJ29" s="82" t="s">
        <v>219</v>
      </c>
      <c r="CK29" s="82">
        <v>2</v>
      </c>
      <c r="CL29" s="82">
        <v>1880</v>
      </c>
      <c r="CM29" s="82">
        <v>0</v>
      </c>
      <c r="CN29" s="82">
        <v>88</v>
      </c>
      <c r="CP29" s="82">
        <v>11</v>
      </c>
      <c r="CQ29" s="82">
        <v>20</v>
      </c>
      <c r="CR29" s="82">
        <v>31</v>
      </c>
      <c r="CS29" s="82">
        <v>22</v>
      </c>
      <c r="CT29" s="82">
        <v>12</v>
      </c>
      <c r="CU29" s="82">
        <v>0</v>
      </c>
      <c r="CV29" s="82">
        <v>0</v>
      </c>
      <c r="CW29" s="82" t="s">
        <v>219</v>
      </c>
      <c r="CX29" s="82">
        <v>4</v>
      </c>
      <c r="CY29" s="82">
        <v>2013</v>
      </c>
      <c r="CZ29" s="82">
        <v>0</v>
      </c>
      <c r="DA29" s="82">
        <v>85</v>
      </c>
      <c r="DC29" s="82">
        <v>11</v>
      </c>
      <c r="DD29" s="82">
        <v>22</v>
      </c>
      <c r="DE29" s="82">
        <v>31</v>
      </c>
      <c r="DF29" s="82">
        <v>22</v>
      </c>
      <c r="DG29" s="82">
        <v>11</v>
      </c>
      <c r="DH29" s="82">
        <v>0</v>
      </c>
      <c r="DI29" s="82" t="s">
        <v>219</v>
      </c>
      <c r="DJ29" s="82">
        <v>0</v>
      </c>
      <c r="DK29" s="82">
        <v>3</v>
      </c>
      <c r="DL29" s="82">
        <v>3893</v>
      </c>
      <c r="DM29" s="82">
        <v>0</v>
      </c>
      <c r="DN29" s="82">
        <v>86</v>
      </c>
      <c r="DP29" s="82">
        <v>73</v>
      </c>
      <c r="DQ29" s="82">
        <v>86</v>
      </c>
      <c r="DR29" s="82">
        <v>0</v>
      </c>
      <c r="DS29" s="82">
        <v>13</v>
      </c>
      <c r="DV29" s="82" t="s">
        <v>219</v>
      </c>
      <c r="DW29" s="82">
        <v>2</v>
      </c>
      <c r="DX29" s="82">
        <v>12</v>
      </c>
      <c r="DY29" s="82">
        <v>1880</v>
      </c>
      <c r="DZ29" s="82">
        <v>0</v>
      </c>
      <c r="EA29" s="82">
        <v>86</v>
      </c>
      <c r="EC29" s="82">
        <v>71</v>
      </c>
      <c r="ED29" s="82">
        <v>82</v>
      </c>
      <c r="EE29" s="82">
        <v>0</v>
      </c>
      <c r="EF29" s="82">
        <v>11</v>
      </c>
      <c r="EI29" s="82" t="s">
        <v>219</v>
      </c>
      <c r="EJ29" s="82">
        <v>4</v>
      </c>
      <c r="EK29" s="82">
        <v>14</v>
      </c>
      <c r="EL29" s="82">
        <v>2013</v>
      </c>
      <c r="EM29" s="82">
        <v>0</v>
      </c>
      <c r="EN29" s="82">
        <v>82</v>
      </c>
      <c r="EP29" s="82">
        <v>72</v>
      </c>
      <c r="EQ29" s="82">
        <v>84</v>
      </c>
      <c r="ER29" s="82">
        <v>0</v>
      </c>
      <c r="ES29" s="82">
        <v>12</v>
      </c>
      <c r="EV29" s="82">
        <v>0</v>
      </c>
      <c r="EW29" s="82">
        <v>3</v>
      </c>
      <c r="EX29" s="82">
        <v>13</v>
      </c>
      <c r="EY29" s="82">
        <v>3893</v>
      </c>
      <c r="EZ29" s="82">
        <v>0</v>
      </c>
      <c r="FA29" s="82">
        <v>84</v>
      </c>
    </row>
    <row r="30" spans="2:157">
      <c r="B30" s="82" t="s">
        <v>53</v>
      </c>
      <c r="C30" s="82">
        <v>13</v>
      </c>
      <c r="D30" s="82">
        <v>25</v>
      </c>
      <c r="E30" s="82">
        <v>26</v>
      </c>
      <c r="F30" s="82">
        <v>13</v>
      </c>
      <c r="G30" s="82">
        <v>19</v>
      </c>
      <c r="H30" s="82">
        <v>0</v>
      </c>
      <c r="I30" s="82">
        <v>0</v>
      </c>
      <c r="J30" s="82">
        <v>0</v>
      </c>
      <c r="K30" s="82">
        <v>3</v>
      </c>
      <c r="L30" s="82">
        <v>4189</v>
      </c>
      <c r="M30" s="82">
        <v>0</v>
      </c>
      <c r="N30" s="82">
        <v>83</v>
      </c>
      <c r="P30" s="82">
        <v>18</v>
      </c>
      <c r="Q30" s="82">
        <v>20</v>
      </c>
      <c r="R30" s="82">
        <v>26</v>
      </c>
      <c r="S30" s="82">
        <v>15</v>
      </c>
      <c r="T30" s="82">
        <v>15</v>
      </c>
      <c r="U30" s="82" t="s">
        <v>219</v>
      </c>
      <c r="V30" s="82">
        <v>0</v>
      </c>
      <c r="W30" s="82">
        <v>0</v>
      </c>
      <c r="X30" s="82">
        <v>6</v>
      </c>
      <c r="Y30" s="82">
        <v>4615</v>
      </c>
      <c r="Z30" s="82">
        <v>0</v>
      </c>
      <c r="AA30" s="82">
        <v>76</v>
      </c>
      <c r="AC30" s="82">
        <v>16</v>
      </c>
      <c r="AD30" s="82">
        <v>22</v>
      </c>
      <c r="AE30" s="82">
        <v>26</v>
      </c>
      <c r="AF30" s="82">
        <v>14</v>
      </c>
      <c r="AG30" s="82">
        <v>17</v>
      </c>
      <c r="AH30" s="82" t="s">
        <v>219</v>
      </c>
      <c r="AI30" s="82">
        <v>0</v>
      </c>
      <c r="AJ30" s="82">
        <v>0</v>
      </c>
      <c r="AK30" s="82">
        <v>5</v>
      </c>
      <c r="AL30" s="82">
        <v>8804</v>
      </c>
      <c r="AM30" s="82">
        <v>0</v>
      </c>
      <c r="AN30" s="82">
        <v>79</v>
      </c>
      <c r="AP30" s="82">
        <v>15</v>
      </c>
      <c r="AQ30" s="82">
        <v>20</v>
      </c>
      <c r="AR30" s="82">
        <v>30</v>
      </c>
      <c r="AS30" s="82">
        <v>20</v>
      </c>
      <c r="AT30" s="82">
        <v>12</v>
      </c>
      <c r="AU30" s="82">
        <v>0</v>
      </c>
      <c r="AV30" s="82">
        <v>0</v>
      </c>
      <c r="AW30" s="82">
        <v>0</v>
      </c>
      <c r="AX30" s="82">
        <v>3</v>
      </c>
      <c r="AY30" s="82">
        <v>4189</v>
      </c>
      <c r="AZ30" s="82">
        <v>0</v>
      </c>
      <c r="BA30" s="82">
        <v>82</v>
      </c>
      <c r="BC30" s="82">
        <v>22</v>
      </c>
      <c r="BD30" s="82">
        <v>14</v>
      </c>
      <c r="BE30" s="82">
        <v>26</v>
      </c>
      <c r="BF30" s="82">
        <v>24</v>
      </c>
      <c r="BG30" s="82">
        <v>7</v>
      </c>
      <c r="BH30" s="82">
        <v>0</v>
      </c>
      <c r="BI30" s="82">
        <v>0</v>
      </c>
      <c r="BJ30" s="82">
        <v>0</v>
      </c>
      <c r="BK30" s="82">
        <v>7</v>
      </c>
      <c r="BL30" s="82">
        <v>4615</v>
      </c>
      <c r="BM30" s="82">
        <v>0</v>
      </c>
      <c r="BN30" s="82">
        <v>71</v>
      </c>
      <c r="BP30" s="82">
        <v>19</v>
      </c>
      <c r="BQ30" s="82">
        <v>17</v>
      </c>
      <c r="BR30" s="82">
        <v>28</v>
      </c>
      <c r="BS30" s="82">
        <v>22</v>
      </c>
      <c r="BT30" s="82">
        <v>9</v>
      </c>
      <c r="BU30" s="82">
        <v>0</v>
      </c>
      <c r="BV30" s="82">
        <v>0</v>
      </c>
      <c r="BW30" s="82">
        <v>0</v>
      </c>
      <c r="BX30" s="82">
        <v>5</v>
      </c>
      <c r="BY30" s="82">
        <v>8804</v>
      </c>
      <c r="BZ30" s="82">
        <v>0</v>
      </c>
      <c r="CA30" s="82">
        <v>76</v>
      </c>
      <c r="CC30" s="82">
        <v>10</v>
      </c>
      <c r="CD30" s="82">
        <v>26</v>
      </c>
      <c r="CE30" s="82">
        <v>30</v>
      </c>
      <c r="CF30" s="82">
        <v>19</v>
      </c>
      <c r="CG30" s="82">
        <v>13</v>
      </c>
      <c r="CH30" s="82">
        <v>0</v>
      </c>
      <c r="CI30" s="82">
        <v>0</v>
      </c>
      <c r="CJ30" s="82">
        <v>0</v>
      </c>
      <c r="CK30" s="82">
        <v>2</v>
      </c>
      <c r="CL30" s="82">
        <v>4189</v>
      </c>
      <c r="CM30" s="82">
        <v>0</v>
      </c>
      <c r="CN30" s="82">
        <v>88</v>
      </c>
      <c r="CP30" s="82">
        <v>13</v>
      </c>
      <c r="CQ30" s="82">
        <v>22</v>
      </c>
      <c r="CR30" s="82">
        <v>26</v>
      </c>
      <c r="CS30" s="82">
        <v>18</v>
      </c>
      <c r="CT30" s="82">
        <v>18</v>
      </c>
      <c r="CU30" s="82" t="s">
        <v>219</v>
      </c>
      <c r="CV30" s="82">
        <v>0</v>
      </c>
      <c r="CW30" s="82">
        <v>0</v>
      </c>
      <c r="CX30" s="82">
        <v>3</v>
      </c>
      <c r="CY30" s="82">
        <v>4615</v>
      </c>
      <c r="CZ30" s="82">
        <v>0</v>
      </c>
      <c r="DA30" s="82">
        <v>83</v>
      </c>
      <c r="DC30" s="82">
        <v>12</v>
      </c>
      <c r="DD30" s="82">
        <v>24</v>
      </c>
      <c r="DE30" s="82">
        <v>28</v>
      </c>
      <c r="DF30" s="82">
        <v>18</v>
      </c>
      <c r="DG30" s="82">
        <v>16</v>
      </c>
      <c r="DH30" s="82" t="s">
        <v>219</v>
      </c>
      <c r="DI30" s="82">
        <v>0</v>
      </c>
      <c r="DJ30" s="82">
        <v>0</v>
      </c>
      <c r="DK30" s="82">
        <v>3</v>
      </c>
      <c r="DL30" s="82">
        <v>8804</v>
      </c>
      <c r="DM30" s="82">
        <v>0</v>
      </c>
      <c r="DN30" s="82">
        <v>85</v>
      </c>
      <c r="DP30" s="82">
        <v>71</v>
      </c>
      <c r="DQ30" s="82">
        <v>83</v>
      </c>
      <c r="DR30" s="82">
        <v>0</v>
      </c>
      <c r="DS30" s="82">
        <v>12</v>
      </c>
      <c r="DV30" s="82">
        <v>0</v>
      </c>
      <c r="DW30" s="82">
        <v>2</v>
      </c>
      <c r="DX30" s="82">
        <v>14</v>
      </c>
      <c r="DY30" s="82">
        <v>4189</v>
      </c>
      <c r="DZ30" s="82">
        <v>0</v>
      </c>
      <c r="EA30" s="82">
        <v>83</v>
      </c>
      <c r="EC30" s="82">
        <v>64</v>
      </c>
      <c r="ED30" s="82">
        <v>78</v>
      </c>
      <c r="EE30" s="82">
        <v>0</v>
      </c>
      <c r="EF30" s="82">
        <v>14</v>
      </c>
      <c r="EI30" s="82">
        <v>0</v>
      </c>
      <c r="EJ30" s="82">
        <v>4</v>
      </c>
      <c r="EK30" s="82">
        <v>18</v>
      </c>
      <c r="EL30" s="82">
        <v>4615</v>
      </c>
      <c r="EM30" s="82">
        <v>0</v>
      </c>
      <c r="EN30" s="82">
        <v>78</v>
      </c>
      <c r="EP30" s="82">
        <v>67</v>
      </c>
      <c r="EQ30" s="82">
        <v>80</v>
      </c>
      <c r="ER30" s="82">
        <v>0</v>
      </c>
      <c r="ES30" s="82">
        <v>13</v>
      </c>
      <c r="EV30" s="82">
        <v>0</v>
      </c>
      <c r="EW30" s="82">
        <v>3</v>
      </c>
      <c r="EX30" s="82">
        <v>16</v>
      </c>
      <c r="EY30" s="82">
        <v>8804</v>
      </c>
      <c r="EZ30" s="82">
        <v>0</v>
      </c>
      <c r="FA30" s="82">
        <v>80</v>
      </c>
    </row>
    <row r="31" spans="2:157">
      <c r="B31" s="82" t="s">
        <v>220</v>
      </c>
      <c r="C31" s="82">
        <v>12</v>
      </c>
      <c r="D31" s="82">
        <v>22</v>
      </c>
      <c r="E31" s="82">
        <v>19</v>
      </c>
      <c r="F31" s="82">
        <v>10</v>
      </c>
      <c r="G31" s="82">
        <v>24</v>
      </c>
      <c r="H31" s="82" t="s">
        <v>219</v>
      </c>
      <c r="I31" s="82">
        <v>1</v>
      </c>
      <c r="J31" s="82">
        <v>1</v>
      </c>
      <c r="K31" s="82">
        <v>10</v>
      </c>
      <c r="L31" s="82">
        <v>2994</v>
      </c>
      <c r="M31" s="82">
        <v>0</v>
      </c>
      <c r="N31" s="82">
        <v>75</v>
      </c>
      <c r="P31" s="82">
        <v>17</v>
      </c>
      <c r="Q31" s="82">
        <v>19</v>
      </c>
      <c r="R31" s="82">
        <v>19</v>
      </c>
      <c r="S31" s="82">
        <v>11</v>
      </c>
      <c r="T31" s="82">
        <v>17</v>
      </c>
      <c r="U31" s="82" t="s">
        <v>219</v>
      </c>
      <c r="V31" s="82">
        <v>1</v>
      </c>
      <c r="W31" s="82">
        <v>1</v>
      </c>
      <c r="X31" s="82">
        <v>15</v>
      </c>
      <c r="Y31" s="82">
        <v>3068</v>
      </c>
      <c r="Z31" s="82">
        <v>0</v>
      </c>
      <c r="AA31" s="82">
        <v>65</v>
      </c>
      <c r="AC31" s="82">
        <v>15</v>
      </c>
      <c r="AD31" s="82">
        <v>20</v>
      </c>
      <c r="AE31" s="82">
        <v>19</v>
      </c>
      <c r="AF31" s="82">
        <v>10</v>
      </c>
      <c r="AG31" s="82">
        <v>20</v>
      </c>
      <c r="AH31" s="82">
        <v>0</v>
      </c>
      <c r="AI31" s="82">
        <v>1</v>
      </c>
      <c r="AJ31" s="82">
        <v>1</v>
      </c>
      <c r="AK31" s="82">
        <v>13</v>
      </c>
      <c r="AL31" s="82">
        <v>6062</v>
      </c>
      <c r="AM31" s="82">
        <v>0</v>
      </c>
      <c r="AN31" s="82">
        <v>70</v>
      </c>
      <c r="AP31" s="82">
        <v>14</v>
      </c>
      <c r="AQ31" s="82">
        <v>18</v>
      </c>
      <c r="AR31" s="82">
        <v>25</v>
      </c>
      <c r="AS31" s="82">
        <v>17</v>
      </c>
      <c r="AT31" s="82">
        <v>13</v>
      </c>
      <c r="AU31" s="82">
        <v>0</v>
      </c>
      <c r="AV31" s="82">
        <v>1</v>
      </c>
      <c r="AW31" s="82">
        <v>1</v>
      </c>
      <c r="AX31" s="82">
        <v>11</v>
      </c>
      <c r="AY31" s="82">
        <v>2994</v>
      </c>
      <c r="AZ31" s="82">
        <v>0</v>
      </c>
      <c r="BA31" s="82">
        <v>72</v>
      </c>
      <c r="BC31" s="82">
        <v>20</v>
      </c>
      <c r="BD31" s="82">
        <v>12</v>
      </c>
      <c r="BE31" s="82">
        <v>22</v>
      </c>
      <c r="BF31" s="82">
        <v>20</v>
      </c>
      <c r="BG31" s="82">
        <v>6</v>
      </c>
      <c r="BH31" s="82">
        <v>0</v>
      </c>
      <c r="BI31" s="82">
        <v>1</v>
      </c>
      <c r="BJ31" s="82">
        <v>1</v>
      </c>
      <c r="BK31" s="82">
        <v>16</v>
      </c>
      <c r="BL31" s="82">
        <v>3068</v>
      </c>
      <c r="BM31" s="82">
        <v>0</v>
      </c>
      <c r="BN31" s="82">
        <v>60</v>
      </c>
      <c r="BP31" s="82">
        <v>17</v>
      </c>
      <c r="BQ31" s="82">
        <v>15</v>
      </c>
      <c r="BR31" s="82">
        <v>23</v>
      </c>
      <c r="BS31" s="82">
        <v>18</v>
      </c>
      <c r="BT31" s="82">
        <v>9</v>
      </c>
      <c r="BU31" s="82">
        <v>0</v>
      </c>
      <c r="BV31" s="82">
        <v>1</v>
      </c>
      <c r="BW31" s="82">
        <v>1</v>
      </c>
      <c r="BX31" s="82">
        <v>14</v>
      </c>
      <c r="BY31" s="82">
        <v>6062</v>
      </c>
      <c r="BZ31" s="82">
        <v>0</v>
      </c>
      <c r="CA31" s="82">
        <v>66</v>
      </c>
      <c r="CC31" s="82">
        <v>11</v>
      </c>
      <c r="CD31" s="82">
        <v>24</v>
      </c>
      <c r="CE31" s="82">
        <v>26</v>
      </c>
      <c r="CF31" s="82">
        <v>16</v>
      </c>
      <c r="CG31" s="82">
        <v>13</v>
      </c>
      <c r="CH31" s="82">
        <v>0</v>
      </c>
      <c r="CI31" s="82">
        <v>1</v>
      </c>
      <c r="CJ31" s="82">
        <v>2</v>
      </c>
      <c r="CK31" s="82">
        <v>6</v>
      </c>
      <c r="CL31" s="82">
        <v>2994</v>
      </c>
      <c r="CM31" s="82">
        <v>0</v>
      </c>
      <c r="CN31" s="82">
        <v>79</v>
      </c>
      <c r="CP31" s="82">
        <v>14</v>
      </c>
      <c r="CQ31" s="82">
        <v>20</v>
      </c>
      <c r="CR31" s="82">
        <v>22</v>
      </c>
      <c r="CS31" s="82">
        <v>16</v>
      </c>
      <c r="CT31" s="82">
        <v>16</v>
      </c>
      <c r="CU31" s="82" t="s">
        <v>219</v>
      </c>
      <c r="CV31" s="82">
        <v>1</v>
      </c>
      <c r="CW31" s="82">
        <v>3</v>
      </c>
      <c r="CX31" s="82">
        <v>9</v>
      </c>
      <c r="CY31" s="82">
        <v>3068</v>
      </c>
      <c r="CZ31" s="82">
        <v>0</v>
      </c>
      <c r="DA31" s="82">
        <v>73</v>
      </c>
      <c r="DC31" s="82">
        <v>13</v>
      </c>
      <c r="DD31" s="82">
        <v>22</v>
      </c>
      <c r="DE31" s="82">
        <v>24</v>
      </c>
      <c r="DF31" s="82">
        <v>16</v>
      </c>
      <c r="DG31" s="82">
        <v>15</v>
      </c>
      <c r="DH31" s="82" t="s">
        <v>219</v>
      </c>
      <c r="DI31" s="82">
        <v>1</v>
      </c>
      <c r="DJ31" s="82">
        <v>3</v>
      </c>
      <c r="DK31" s="82">
        <v>7</v>
      </c>
      <c r="DL31" s="82">
        <v>6062</v>
      </c>
      <c r="DM31" s="82">
        <v>0</v>
      </c>
      <c r="DN31" s="82">
        <v>76</v>
      </c>
      <c r="DP31" s="82">
        <v>61</v>
      </c>
      <c r="DQ31" s="82">
        <v>76</v>
      </c>
      <c r="DR31" s="82">
        <v>0</v>
      </c>
      <c r="DS31" s="82">
        <v>15</v>
      </c>
      <c r="DV31" s="82">
        <v>5</v>
      </c>
      <c r="DW31" s="82">
        <v>7</v>
      </c>
      <c r="DX31" s="82">
        <v>13</v>
      </c>
      <c r="DY31" s="82">
        <v>2993</v>
      </c>
      <c r="DZ31" s="82">
        <v>0</v>
      </c>
      <c r="EA31" s="82">
        <v>76</v>
      </c>
      <c r="EC31" s="82">
        <v>55</v>
      </c>
      <c r="ED31" s="82">
        <v>70</v>
      </c>
      <c r="EE31" s="82" t="s">
        <v>219</v>
      </c>
      <c r="EF31" s="82">
        <v>15</v>
      </c>
      <c r="EI31" s="82">
        <v>5</v>
      </c>
      <c r="EJ31" s="82">
        <v>9</v>
      </c>
      <c r="EK31" s="82">
        <v>16</v>
      </c>
      <c r="EL31" s="82">
        <v>3068</v>
      </c>
      <c r="EM31" s="82">
        <v>0</v>
      </c>
      <c r="EN31" s="82">
        <v>70</v>
      </c>
      <c r="EP31" s="82">
        <v>58</v>
      </c>
      <c r="EQ31" s="82">
        <v>73</v>
      </c>
      <c r="ER31" s="82" t="s">
        <v>219</v>
      </c>
      <c r="ES31" s="82">
        <v>15</v>
      </c>
      <c r="EV31" s="82">
        <v>5</v>
      </c>
      <c r="EW31" s="82">
        <v>8</v>
      </c>
      <c r="EX31" s="82">
        <v>14</v>
      </c>
      <c r="EY31" s="82">
        <v>6061</v>
      </c>
      <c r="EZ31" s="82">
        <v>0</v>
      </c>
      <c r="FA31" s="82">
        <v>73</v>
      </c>
    </row>
    <row r="35" spans="1:157">
      <c r="A35" s="82" t="s">
        <v>221</v>
      </c>
      <c r="B35" s="82" t="s">
        <v>6</v>
      </c>
      <c r="C35" s="82">
        <v>9</v>
      </c>
      <c r="D35" s="82">
        <v>26</v>
      </c>
      <c r="E35" s="82">
        <v>22</v>
      </c>
      <c r="F35" s="82">
        <v>10</v>
      </c>
      <c r="G35" s="82">
        <v>30</v>
      </c>
      <c r="H35" s="82">
        <v>0</v>
      </c>
      <c r="I35" s="82">
        <v>0</v>
      </c>
      <c r="J35" s="82">
        <v>0</v>
      </c>
      <c r="K35" s="82">
        <v>2</v>
      </c>
      <c r="L35" s="82">
        <v>277807</v>
      </c>
      <c r="M35" s="82">
        <v>0</v>
      </c>
      <c r="N35" s="82">
        <v>89</v>
      </c>
      <c r="O35" s="82">
        <v>0</v>
      </c>
      <c r="P35" s="82">
        <v>15</v>
      </c>
      <c r="Q35" s="82">
        <v>23</v>
      </c>
      <c r="R35" s="82">
        <v>24</v>
      </c>
      <c r="S35" s="82">
        <v>13</v>
      </c>
      <c r="T35" s="82">
        <v>22</v>
      </c>
      <c r="U35" s="82">
        <v>0</v>
      </c>
      <c r="V35" s="82">
        <v>0</v>
      </c>
      <c r="W35" s="82">
        <v>0</v>
      </c>
      <c r="X35" s="82">
        <v>3</v>
      </c>
      <c r="Y35" s="82">
        <v>291734</v>
      </c>
      <c r="Z35" s="82">
        <v>0</v>
      </c>
      <c r="AA35" s="82">
        <v>82</v>
      </c>
      <c r="AB35" s="82">
        <v>0</v>
      </c>
      <c r="AC35" s="82">
        <v>12</v>
      </c>
      <c r="AD35" s="82">
        <v>25</v>
      </c>
      <c r="AE35" s="82">
        <v>23</v>
      </c>
      <c r="AF35" s="82">
        <v>12</v>
      </c>
      <c r="AG35" s="82">
        <v>26</v>
      </c>
      <c r="AH35" s="82">
        <v>0</v>
      </c>
      <c r="AI35" s="82">
        <v>0</v>
      </c>
      <c r="AJ35" s="82">
        <v>0</v>
      </c>
      <c r="AK35" s="82">
        <v>3</v>
      </c>
      <c r="AL35" s="82">
        <v>569541</v>
      </c>
      <c r="AM35" s="82">
        <v>0</v>
      </c>
      <c r="AN35" s="82">
        <v>85</v>
      </c>
      <c r="AO35" s="82">
        <v>0</v>
      </c>
      <c r="AP35" s="82">
        <v>11</v>
      </c>
      <c r="AQ35" s="82">
        <v>24</v>
      </c>
      <c r="AR35" s="82">
        <v>29</v>
      </c>
      <c r="AS35" s="82">
        <v>17</v>
      </c>
      <c r="AT35" s="82">
        <v>17</v>
      </c>
      <c r="AU35" s="82">
        <v>0</v>
      </c>
      <c r="AV35" s="82">
        <v>0</v>
      </c>
      <c r="AW35" s="82">
        <v>0</v>
      </c>
      <c r="AX35" s="82">
        <v>2</v>
      </c>
      <c r="AY35" s="82">
        <v>277807</v>
      </c>
      <c r="AZ35" s="82">
        <v>0</v>
      </c>
      <c r="BA35" s="82">
        <v>87</v>
      </c>
      <c r="BB35" s="82">
        <v>0</v>
      </c>
      <c r="BC35" s="82">
        <v>19</v>
      </c>
      <c r="BD35" s="82">
        <v>16</v>
      </c>
      <c r="BE35" s="82">
        <v>28</v>
      </c>
      <c r="BF35" s="82">
        <v>23</v>
      </c>
      <c r="BG35" s="82">
        <v>9</v>
      </c>
      <c r="BH35" s="82">
        <v>0</v>
      </c>
      <c r="BI35" s="82">
        <v>0</v>
      </c>
      <c r="BJ35" s="82">
        <v>0</v>
      </c>
      <c r="BK35" s="82">
        <v>5</v>
      </c>
      <c r="BL35" s="82">
        <v>291734</v>
      </c>
      <c r="BM35" s="82">
        <v>0</v>
      </c>
      <c r="BN35" s="82">
        <v>76</v>
      </c>
      <c r="BO35" s="82">
        <v>0</v>
      </c>
      <c r="BP35" s="82">
        <v>15</v>
      </c>
      <c r="BQ35" s="82">
        <v>20</v>
      </c>
      <c r="BR35" s="82">
        <v>29</v>
      </c>
      <c r="BS35" s="82">
        <v>20</v>
      </c>
      <c r="BT35" s="82">
        <v>13</v>
      </c>
      <c r="BU35" s="82">
        <v>0</v>
      </c>
      <c r="BV35" s="82">
        <v>0</v>
      </c>
      <c r="BW35" s="82">
        <v>0</v>
      </c>
      <c r="BX35" s="82">
        <v>4</v>
      </c>
      <c r="BY35" s="82">
        <v>569541</v>
      </c>
      <c r="BZ35" s="82">
        <v>0</v>
      </c>
      <c r="CA35" s="82">
        <v>81</v>
      </c>
      <c r="CB35" s="82">
        <v>0</v>
      </c>
      <c r="CC35" s="82">
        <v>7</v>
      </c>
      <c r="CD35" s="82">
        <v>29</v>
      </c>
      <c r="CE35" s="82">
        <v>28</v>
      </c>
      <c r="CF35" s="82">
        <v>16</v>
      </c>
      <c r="CG35" s="82">
        <v>18</v>
      </c>
      <c r="CH35" s="82">
        <v>0</v>
      </c>
      <c r="CI35" s="82">
        <v>0</v>
      </c>
      <c r="CJ35" s="82">
        <v>0</v>
      </c>
      <c r="CK35" s="82">
        <v>1</v>
      </c>
      <c r="CL35" s="82">
        <v>277807</v>
      </c>
      <c r="CM35" s="82">
        <v>0</v>
      </c>
      <c r="CN35" s="82">
        <v>91</v>
      </c>
      <c r="CO35" s="82">
        <v>0</v>
      </c>
      <c r="CP35" s="82">
        <v>9</v>
      </c>
      <c r="CQ35" s="82">
        <v>24</v>
      </c>
      <c r="CR35" s="82">
        <v>26</v>
      </c>
      <c r="CS35" s="82">
        <v>15</v>
      </c>
      <c r="CT35" s="82">
        <v>23</v>
      </c>
      <c r="CU35" s="82">
        <v>0</v>
      </c>
      <c r="CV35" s="82">
        <v>0</v>
      </c>
      <c r="CW35" s="82">
        <v>0</v>
      </c>
      <c r="CX35" s="82">
        <v>2</v>
      </c>
      <c r="CY35" s="82">
        <v>291735</v>
      </c>
      <c r="CZ35" s="82">
        <v>0</v>
      </c>
      <c r="DA35" s="82">
        <v>88</v>
      </c>
      <c r="DB35" s="82">
        <v>0</v>
      </c>
      <c r="DC35" s="82">
        <v>8</v>
      </c>
      <c r="DD35" s="82">
        <v>27</v>
      </c>
      <c r="DE35" s="82">
        <v>27</v>
      </c>
      <c r="DF35" s="82">
        <v>16</v>
      </c>
      <c r="DG35" s="82">
        <v>20</v>
      </c>
      <c r="DH35" s="82">
        <v>0</v>
      </c>
      <c r="DI35" s="82">
        <v>0</v>
      </c>
      <c r="DJ35" s="82">
        <v>0</v>
      </c>
      <c r="DK35" s="82">
        <v>2</v>
      </c>
      <c r="DL35" s="82">
        <v>569542</v>
      </c>
      <c r="DM35" s="82">
        <v>0</v>
      </c>
      <c r="DN35" s="82">
        <v>90</v>
      </c>
      <c r="DO35" s="82">
        <v>0</v>
      </c>
      <c r="DP35" s="82">
        <v>71</v>
      </c>
      <c r="DQ35" s="82">
        <v>90</v>
      </c>
      <c r="DR35" s="82" t="s">
        <v>219</v>
      </c>
      <c r="DS35" s="82">
        <v>19</v>
      </c>
      <c r="DT35" s="82">
        <v>0</v>
      </c>
      <c r="DU35" s="82">
        <v>0</v>
      </c>
      <c r="DV35" s="82">
        <v>0</v>
      </c>
      <c r="DW35" s="82">
        <v>1</v>
      </c>
      <c r="DX35" s="82">
        <v>8</v>
      </c>
      <c r="DY35" s="82">
        <v>277806</v>
      </c>
      <c r="DZ35" s="82">
        <v>0</v>
      </c>
      <c r="EA35" s="82">
        <v>90</v>
      </c>
      <c r="EB35" s="82">
        <v>0</v>
      </c>
      <c r="EC35" s="82">
        <v>66</v>
      </c>
      <c r="ED35" s="82">
        <v>87</v>
      </c>
      <c r="EE35" s="82" t="s">
        <v>219</v>
      </c>
      <c r="EF35" s="82">
        <v>21</v>
      </c>
      <c r="EG35" s="82">
        <v>0</v>
      </c>
      <c r="EH35" s="82">
        <v>0</v>
      </c>
      <c r="EI35" s="82">
        <v>0</v>
      </c>
      <c r="EJ35" s="82">
        <v>2</v>
      </c>
      <c r="EK35" s="82">
        <v>11</v>
      </c>
      <c r="EL35" s="82">
        <v>291733</v>
      </c>
      <c r="EM35" s="82">
        <v>0</v>
      </c>
      <c r="EN35" s="82">
        <v>87</v>
      </c>
      <c r="EO35" s="82">
        <v>0</v>
      </c>
      <c r="EP35" s="82">
        <v>68</v>
      </c>
      <c r="EQ35" s="82">
        <v>89</v>
      </c>
      <c r="ER35" s="82">
        <v>0</v>
      </c>
      <c r="ES35" s="82">
        <v>20</v>
      </c>
      <c r="ET35" s="82">
        <v>0</v>
      </c>
      <c r="EU35" s="82">
        <v>0</v>
      </c>
      <c r="EV35" s="82">
        <v>0</v>
      </c>
      <c r="EW35" s="82">
        <v>2</v>
      </c>
      <c r="EX35" s="82">
        <v>10</v>
      </c>
      <c r="EY35" s="82">
        <v>569539</v>
      </c>
      <c r="EZ35" s="82">
        <v>0</v>
      </c>
      <c r="FA35" s="82">
        <v>89</v>
      </c>
    </row>
    <row r="36" spans="1:157">
      <c r="B36" s="82" t="s">
        <v>222</v>
      </c>
      <c r="C36" s="82">
        <v>9</v>
      </c>
      <c r="D36" s="82">
        <v>27</v>
      </c>
      <c r="E36" s="82">
        <v>22</v>
      </c>
      <c r="F36" s="82">
        <v>10</v>
      </c>
      <c r="G36" s="82">
        <v>32</v>
      </c>
      <c r="H36" s="82">
        <v>0</v>
      </c>
      <c r="I36" s="82">
        <v>0</v>
      </c>
      <c r="J36" s="82">
        <v>0</v>
      </c>
      <c r="K36" s="82">
        <v>1</v>
      </c>
      <c r="L36" s="82">
        <v>229037</v>
      </c>
      <c r="M36" s="82">
        <v>0</v>
      </c>
      <c r="N36" s="82">
        <v>90</v>
      </c>
      <c r="O36" s="82">
        <v>0</v>
      </c>
      <c r="P36" s="82">
        <v>14</v>
      </c>
      <c r="Q36" s="82">
        <v>23</v>
      </c>
      <c r="R36" s="82">
        <v>24</v>
      </c>
      <c r="S36" s="82">
        <v>13</v>
      </c>
      <c r="T36" s="82">
        <v>23</v>
      </c>
      <c r="U36" s="82">
        <v>0</v>
      </c>
      <c r="V36" s="82">
        <v>0</v>
      </c>
      <c r="W36" s="82">
        <v>0</v>
      </c>
      <c r="X36" s="82">
        <v>3</v>
      </c>
      <c r="Y36" s="82">
        <v>240912</v>
      </c>
      <c r="Z36" s="82">
        <v>0</v>
      </c>
      <c r="AA36" s="82">
        <v>82</v>
      </c>
      <c r="AB36" s="82">
        <v>0</v>
      </c>
      <c r="AC36" s="82">
        <v>12</v>
      </c>
      <c r="AD36" s="82">
        <v>25</v>
      </c>
      <c r="AE36" s="82">
        <v>23</v>
      </c>
      <c r="AF36" s="82">
        <v>11</v>
      </c>
      <c r="AG36" s="82">
        <v>27</v>
      </c>
      <c r="AH36" s="82">
        <v>0</v>
      </c>
      <c r="AI36" s="82">
        <v>0</v>
      </c>
      <c r="AJ36" s="82">
        <v>0</v>
      </c>
      <c r="AK36" s="82">
        <v>2</v>
      </c>
      <c r="AL36" s="82">
        <v>469949</v>
      </c>
      <c r="AM36" s="82">
        <v>0</v>
      </c>
      <c r="AN36" s="82">
        <v>86</v>
      </c>
      <c r="AO36" s="82">
        <v>0</v>
      </c>
      <c r="AP36" s="82">
        <v>10</v>
      </c>
      <c r="AQ36" s="82">
        <v>24</v>
      </c>
      <c r="AR36" s="82">
        <v>29</v>
      </c>
      <c r="AS36" s="82">
        <v>17</v>
      </c>
      <c r="AT36" s="82">
        <v>18</v>
      </c>
      <c r="AU36" s="82" t="s">
        <v>219</v>
      </c>
      <c r="AV36" s="82">
        <v>0</v>
      </c>
      <c r="AW36" s="82">
        <v>0</v>
      </c>
      <c r="AX36" s="82">
        <v>2</v>
      </c>
      <c r="AY36" s="82">
        <v>229037</v>
      </c>
      <c r="AZ36" s="82">
        <v>0</v>
      </c>
      <c r="BA36" s="82">
        <v>88</v>
      </c>
      <c r="BB36" s="82">
        <v>0</v>
      </c>
      <c r="BC36" s="82">
        <v>19</v>
      </c>
      <c r="BD36" s="82">
        <v>17</v>
      </c>
      <c r="BE36" s="82">
        <v>28</v>
      </c>
      <c r="BF36" s="82">
        <v>23</v>
      </c>
      <c r="BG36" s="82">
        <v>9</v>
      </c>
      <c r="BH36" s="82" t="s">
        <v>219</v>
      </c>
      <c r="BI36" s="82">
        <v>0</v>
      </c>
      <c r="BJ36" s="82">
        <v>0</v>
      </c>
      <c r="BK36" s="82">
        <v>4</v>
      </c>
      <c r="BL36" s="82">
        <v>240912</v>
      </c>
      <c r="BM36" s="82">
        <v>0</v>
      </c>
      <c r="BN36" s="82">
        <v>77</v>
      </c>
      <c r="BO36" s="82">
        <v>0</v>
      </c>
      <c r="BP36" s="82">
        <v>15</v>
      </c>
      <c r="BQ36" s="82">
        <v>20</v>
      </c>
      <c r="BR36" s="82">
        <v>29</v>
      </c>
      <c r="BS36" s="82">
        <v>20</v>
      </c>
      <c r="BT36" s="82">
        <v>13</v>
      </c>
      <c r="BU36" s="82">
        <v>0</v>
      </c>
      <c r="BV36" s="82">
        <v>0</v>
      </c>
      <c r="BW36" s="82">
        <v>0</v>
      </c>
      <c r="BX36" s="82">
        <v>3</v>
      </c>
      <c r="BY36" s="82">
        <v>469949</v>
      </c>
      <c r="BZ36" s="82">
        <v>0</v>
      </c>
      <c r="CA36" s="82">
        <v>82</v>
      </c>
      <c r="CB36" s="82">
        <v>0</v>
      </c>
      <c r="CC36" s="82">
        <v>7</v>
      </c>
      <c r="CD36" s="82">
        <v>30</v>
      </c>
      <c r="CE36" s="82">
        <v>28</v>
      </c>
      <c r="CF36" s="82">
        <v>15</v>
      </c>
      <c r="CG36" s="82">
        <v>19</v>
      </c>
      <c r="CH36" s="82">
        <v>0</v>
      </c>
      <c r="CI36" s="82">
        <v>0</v>
      </c>
      <c r="CJ36" s="82">
        <v>0</v>
      </c>
      <c r="CK36" s="82">
        <v>1</v>
      </c>
      <c r="CL36" s="82">
        <v>229037</v>
      </c>
      <c r="CM36" s="82">
        <v>0</v>
      </c>
      <c r="CN36" s="82">
        <v>92</v>
      </c>
      <c r="CO36" s="82">
        <v>0</v>
      </c>
      <c r="CP36" s="82">
        <v>9</v>
      </c>
      <c r="CQ36" s="82">
        <v>25</v>
      </c>
      <c r="CR36" s="82">
        <v>25</v>
      </c>
      <c r="CS36" s="82">
        <v>15</v>
      </c>
      <c r="CT36" s="82">
        <v>24</v>
      </c>
      <c r="CU36" s="82">
        <v>0</v>
      </c>
      <c r="CV36" s="82">
        <v>0</v>
      </c>
      <c r="CW36" s="82">
        <v>0</v>
      </c>
      <c r="CX36" s="82">
        <v>2</v>
      </c>
      <c r="CY36" s="82">
        <v>240913</v>
      </c>
      <c r="CZ36" s="82">
        <v>0</v>
      </c>
      <c r="DA36" s="82">
        <v>89</v>
      </c>
      <c r="DB36" s="82">
        <v>0</v>
      </c>
      <c r="DC36" s="82">
        <v>8</v>
      </c>
      <c r="DD36" s="82">
        <v>27</v>
      </c>
      <c r="DE36" s="82">
        <v>27</v>
      </c>
      <c r="DF36" s="82">
        <v>15</v>
      </c>
      <c r="DG36" s="82">
        <v>21</v>
      </c>
      <c r="DH36" s="82">
        <v>0</v>
      </c>
      <c r="DI36" s="82">
        <v>0</v>
      </c>
      <c r="DJ36" s="82">
        <v>0</v>
      </c>
      <c r="DK36" s="82">
        <v>2</v>
      </c>
      <c r="DL36" s="82">
        <v>469950</v>
      </c>
      <c r="DM36" s="82">
        <v>0</v>
      </c>
      <c r="DN36" s="82">
        <v>90</v>
      </c>
      <c r="DO36" s="82">
        <v>0</v>
      </c>
      <c r="DP36" s="82">
        <v>71</v>
      </c>
      <c r="DQ36" s="82">
        <v>92</v>
      </c>
      <c r="DR36" s="82" t="s">
        <v>219</v>
      </c>
      <c r="DS36" s="82">
        <v>21</v>
      </c>
      <c r="DT36" s="82">
        <v>0</v>
      </c>
      <c r="DU36" s="82">
        <v>0</v>
      </c>
      <c r="DV36" s="82">
        <v>0</v>
      </c>
      <c r="DW36" s="82">
        <v>1</v>
      </c>
      <c r="DX36" s="82">
        <v>7</v>
      </c>
      <c r="DY36" s="82">
        <v>229036</v>
      </c>
      <c r="DZ36" s="82">
        <v>0</v>
      </c>
      <c r="EA36" s="82">
        <v>92</v>
      </c>
      <c r="EB36" s="82">
        <v>0</v>
      </c>
      <c r="EC36" s="82">
        <v>66</v>
      </c>
      <c r="ED36" s="82">
        <v>89</v>
      </c>
      <c r="EE36" s="82" t="s">
        <v>219</v>
      </c>
      <c r="EF36" s="82">
        <v>23</v>
      </c>
      <c r="EG36" s="82">
        <v>0</v>
      </c>
      <c r="EH36" s="82">
        <v>0</v>
      </c>
      <c r="EI36" s="82">
        <v>0</v>
      </c>
      <c r="EJ36" s="82">
        <v>2</v>
      </c>
      <c r="EK36" s="82">
        <v>10</v>
      </c>
      <c r="EL36" s="82">
        <v>240913</v>
      </c>
      <c r="EM36" s="82">
        <v>0</v>
      </c>
      <c r="EN36" s="82">
        <v>89</v>
      </c>
      <c r="EO36" s="82">
        <v>0</v>
      </c>
      <c r="EP36" s="82">
        <v>68</v>
      </c>
      <c r="EQ36" s="82">
        <v>90</v>
      </c>
      <c r="ER36" s="82">
        <v>0</v>
      </c>
      <c r="ES36" s="82">
        <v>22</v>
      </c>
      <c r="ET36" s="82">
        <v>0</v>
      </c>
      <c r="EU36" s="82">
        <v>0</v>
      </c>
      <c r="EV36" s="82">
        <v>0</v>
      </c>
      <c r="EW36" s="82">
        <v>1</v>
      </c>
      <c r="EX36" s="82">
        <v>8</v>
      </c>
      <c r="EY36" s="82">
        <v>469949</v>
      </c>
      <c r="EZ36" s="82">
        <v>0</v>
      </c>
      <c r="FA36" s="82">
        <v>90</v>
      </c>
    </row>
    <row r="37" spans="1:157">
      <c r="B37" s="82" t="s">
        <v>223</v>
      </c>
      <c r="C37" s="82">
        <v>12</v>
      </c>
      <c r="D37" s="82">
        <v>25</v>
      </c>
      <c r="E37" s="82">
        <v>26</v>
      </c>
      <c r="F37" s="82">
        <v>12</v>
      </c>
      <c r="G37" s="82">
        <v>21</v>
      </c>
      <c r="H37" s="82" t="s">
        <v>219</v>
      </c>
      <c r="I37" s="82">
        <v>0</v>
      </c>
      <c r="J37" s="82">
        <v>0</v>
      </c>
      <c r="K37" s="82">
        <v>3</v>
      </c>
      <c r="L37" s="82">
        <v>47301</v>
      </c>
      <c r="M37" s="82">
        <v>0</v>
      </c>
      <c r="N37" s="82">
        <v>85</v>
      </c>
      <c r="O37" s="82">
        <v>0</v>
      </c>
      <c r="P37" s="82">
        <v>16</v>
      </c>
      <c r="Q37" s="82">
        <v>21</v>
      </c>
      <c r="R37" s="82">
        <v>27</v>
      </c>
      <c r="S37" s="82">
        <v>15</v>
      </c>
      <c r="T37" s="82">
        <v>16</v>
      </c>
      <c r="U37" s="82">
        <v>0</v>
      </c>
      <c r="V37" s="82">
        <v>0</v>
      </c>
      <c r="W37" s="82">
        <v>0</v>
      </c>
      <c r="X37" s="82">
        <v>5</v>
      </c>
      <c r="Y37" s="82">
        <v>49246</v>
      </c>
      <c r="Z37" s="82">
        <v>0</v>
      </c>
      <c r="AA37" s="82">
        <v>78</v>
      </c>
      <c r="AB37" s="82">
        <v>0</v>
      </c>
      <c r="AC37" s="82">
        <v>14</v>
      </c>
      <c r="AD37" s="82">
        <v>23</v>
      </c>
      <c r="AE37" s="82">
        <v>26</v>
      </c>
      <c r="AF37" s="82">
        <v>14</v>
      </c>
      <c r="AG37" s="82">
        <v>19</v>
      </c>
      <c r="AH37" s="82" t="s">
        <v>219</v>
      </c>
      <c r="AI37" s="82">
        <v>0</v>
      </c>
      <c r="AJ37" s="82">
        <v>0</v>
      </c>
      <c r="AK37" s="82">
        <v>4</v>
      </c>
      <c r="AL37" s="82">
        <v>96547</v>
      </c>
      <c r="AM37" s="82">
        <v>0</v>
      </c>
      <c r="AN37" s="82">
        <v>82</v>
      </c>
      <c r="AO37" s="82">
        <v>0</v>
      </c>
      <c r="AP37" s="82">
        <v>14</v>
      </c>
      <c r="AQ37" s="82">
        <v>22</v>
      </c>
      <c r="AR37" s="82">
        <v>30</v>
      </c>
      <c r="AS37" s="82">
        <v>19</v>
      </c>
      <c r="AT37" s="82">
        <v>12</v>
      </c>
      <c r="AU37" s="82" t="s">
        <v>219</v>
      </c>
      <c r="AV37" s="82">
        <v>0</v>
      </c>
      <c r="AW37" s="82">
        <v>0</v>
      </c>
      <c r="AX37" s="82">
        <v>3</v>
      </c>
      <c r="AY37" s="82">
        <v>47301</v>
      </c>
      <c r="AZ37" s="82">
        <v>0</v>
      </c>
      <c r="BA37" s="82">
        <v>83</v>
      </c>
      <c r="BB37" s="82">
        <v>0</v>
      </c>
      <c r="BC37" s="82">
        <v>21</v>
      </c>
      <c r="BD37" s="82">
        <v>15</v>
      </c>
      <c r="BE37" s="82">
        <v>28</v>
      </c>
      <c r="BF37" s="82">
        <v>23</v>
      </c>
      <c r="BG37" s="82">
        <v>7</v>
      </c>
      <c r="BH37" s="82" t="s">
        <v>219</v>
      </c>
      <c r="BI37" s="82">
        <v>0</v>
      </c>
      <c r="BJ37" s="82">
        <v>0</v>
      </c>
      <c r="BK37" s="82">
        <v>6</v>
      </c>
      <c r="BL37" s="82">
        <v>49246</v>
      </c>
      <c r="BM37" s="82">
        <v>0</v>
      </c>
      <c r="BN37" s="82">
        <v>73</v>
      </c>
      <c r="BO37" s="82">
        <v>0</v>
      </c>
      <c r="BP37" s="82">
        <v>17</v>
      </c>
      <c r="BQ37" s="82">
        <v>18</v>
      </c>
      <c r="BR37" s="82">
        <v>29</v>
      </c>
      <c r="BS37" s="82">
        <v>21</v>
      </c>
      <c r="BT37" s="82">
        <v>10</v>
      </c>
      <c r="BU37" s="82">
        <v>0</v>
      </c>
      <c r="BV37" s="82">
        <v>0</v>
      </c>
      <c r="BW37" s="82">
        <v>0</v>
      </c>
      <c r="BX37" s="82">
        <v>5</v>
      </c>
      <c r="BY37" s="82">
        <v>96547</v>
      </c>
      <c r="BZ37" s="82">
        <v>0</v>
      </c>
      <c r="CA37" s="82">
        <v>78</v>
      </c>
      <c r="CB37" s="82">
        <v>0</v>
      </c>
      <c r="CC37" s="82">
        <v>10</v>
      </c>
      <c r="CD37" s="82">
        <v>26</v>
      </c>
      <c r="CE37" s="82">
        <v>30</v>
      </c>
      <c r="CF37" s="82">
        <v>18</v>
      </c>
      <c r="CG37" s="82">
        <v>14</v>
      </c>
      <c r="CH37" s="82">
        <v>0</v>
      </c>
      <c r="CI37" s="82">
        <v>0</v>
      </c>
      <c r="CJ37" s="82">
        <v>0</v>
      </c>
      <c r="CK37" s="82">
        <v>2</v>
      </c>
      <c r="CL37" s="82">
        <v>47301</v>
      </c>
      <c r="CM37" s="82">
        <v>0</v>
      </c>
      <c r="CN37" s="82">
        <v>88</v>
      </c>
      <c r="CO37" s="82">
        <v>0</v>
      </c>
      <c r="CP37" s="82">
        <v>12</v>
      </c>
      <c r="CQ37" s="82">
        <v>22</v>
      </c>
      <c r="CR37" s="82">
        <v>27</v>
      </c>
      <c r="CS37" s="82">
        <v>18</v>
      </c>
      <c r="CT37" s="82">
        <v>18</v>
      </c>
      <c r="CU37" s="82" t="s">
        <v>219</v>
      </c>
      <c r="CV37" s="82">
        <v>0</v>
      </c>
      <c r="CW37" s="82">
        <v>0</v>
      </c>
      <c r="CX37" s="82">
        <v>3</v>
      </c>
      <c r="CY37" s="82">
        <v>49246</v>
      </c>
      <c r="CZ37" s="82">
        <v>0</v>
      </c>
      <c r="DA37" s="82">
        <v>85</v>
      </c>
      <c r="DB37" s="82">
        <v>0</v>
      </c>
      <c r="DC37" s="82">
        <v>11</v>
      </c>
      <c r="DD37" s="82">
        <v>24</v>
      </c>
      <c r="DE37" s="82">
        <v>28</v>
      </c>
      <c r="DF37" s="82">
        <v>18</v>
      </c>
      <c r="DG37" s="82">
        <v>16</v>
      </c>
      <c r="DH37" s="82" t="s">
        <v>219</v>
      </c>
      <c r="DI37" s="82">
        <v>0</v>
      </c>
      <c r="DJ37" s="82">
        <v>0</v>
      </c>
      <c r="DK37" s="82">
        <v>3</v>
      </c>
      <c r="DL37" s="82">
        <v>96547</v>
      </c>
      <c r="DM37" s="82">
        <v>0</v>
      </c>
      <c r="DN37" s="82">
        <v>86</v>
      </c>
      <c r="DO37" s="82">
        <v>0</v>
      </c>
      <c r="DP37" s="82">
        <v>71</v>
      </c>
      <c r="DQ37" s="82">
        <v>85</v>
      </c>
      <c r="DR37" s="82" t="s">
        <v>219</v>
      </c>
      <c r="DS37" s="82">
        <v>14</v>
      </c>
      <c r="DT37" s="82">
        <v>0</v>
      </c>
      <c r="DU37" s="82">
        <v>0</v>
      </c>
      <c r="DV37" s="82">
        <v>0</v>
      </c>
      <c r="DW37" s="82">
        <v>2</v>
      </c>
      <c r="DX37" s="82">
        <v>13</v>
      </c>
      <c r="DY37" s="82">
        <v>47302</v>
      </c>
      <c r="DZ37" s="82">
        <v>0</v>
      </c>
      <c r="EA37" s="82">
        <v>85</v>
      </c>
      <c r="EB37" s="82">
        <v>0</v>
      </c>
      <c r="EC37" s="82">
        <v>66</v>
      </c>
      <c r="ED37" s="82">
        <v>80</v>
      </c>
      <c r="EE37" s="82" t="s">
        <v>219</v>
      </c>
      <c r="EF37" s="82">
        <v>15</v>
      </c>
      <c r="EG37" s="82">
        <v>0</v>
      </c>
      <c r="EH37" s="82">
        <v>0</v>
      </c>
      <c r="EI37" s="82">
        <v>0</v>
      </c>
      <c r="EJ37" s="82">
        <v>3</v>
      </c>
      <c r="EK37" s="82">
        <v>16</v>
      </c>
      <c r="EL37" s="82">
        <v>49244</v>
      </c>
      <c r="EM37" s="82">
        <v>0</v>
      </c>
      <c r="EN37" s="82">
        <v>80</v>
      </c>
      <c r="EO37" s="82">
        <v>0</v>
      </c>
      <c r="EP37" s="82">
        <v>68</v>
      </c>
      <c r="EQ37" s="82">
        <v>82</v>
      </c>
      <c r="ER37" s="82" t="s">
        <v>219</v>
      </c>
      <c r="ES37" s="82">
        <v>14</v>
      </c>
      <c r="ET37" s="82">
        <v>0</v>
      </c>
      <c r="EU37" s="82">
        <v>0</v>
      </c>
      <c r="EV37" s="82">
        <v>0</v>
      </c>
      <c r="EW37" s="82">
        <v>3</v>
      </c>
      <c r="EX37" s="82">
        <v>14</v>
      </c>
      <c r="EY37" s="82">
        <v>96546</v>
      </c>
      <c r="EZ37" s="82">
        <v>0</v>
      </c>
      <c r="FA37" s="82">
        <v>82</v>
      </c>
    </row>
    <row r="38" spans="1:157">
      <c r="B38" s="82" t="s">
        <v>220</v>
      </c>
      <c r="C38" s="82">
        <v>16</v>
      </c>
      <c r="D38" s="82">
        <v>18</v>
      </c>
      <c r="E38" s="82">
        <v>18</v>
      </c>
      <c r="F38" s="82">
        <v>8</v>
      </c>
      <c r="G38" s="82">
        <v>15</v>
      </c>
      <c r="H38" s="82" t="s">
        <v>219</v>
      </c>
      <c r="I38" s="82">
        <v>3</v>
      </c>
      <c r="J38" s="82">
        <v>2</v>
      </c>
      <c r="K38" s="82">
        <v>19</v>
      </c>
      <c r="L38" s="82">
        <v>1469</v>
      </c>
      <c r="M38" s="82">
        <v>0</v>
      </c>
      <c r="N38" s="82">
        <v>60</v>
      </c>
      <c r="O38" s="82">
        <v>0</v>
      </c>
      <c r="P38" s="82">
        <v>19</v>
      </c>
      <c r="Q38" s="82">
        <v>13</v>
      </c>
      <c r="R38" s="82">
        <v>17</v>
      </c>
      <c r="S38" s="82">
        <v>10</v>
      </c>
      <c r="T38" s="82">
        <v>10</v>
      </c>
      <c r="U38" s="82">
        <v>0</v>
      </c>
      <c r="V38" s="82">
        <v>3</v>
      </c>
      <c r="W38" s="82">
        <v>3</v>
      </c>
      <c r="X38" s="82">
        <v>25</v>
      </c>
      <c r="Y38" s="82">
        <v>1576</v>
      </c>
      <c r="Z38" s="82">
        <v>0</v>
      </c>
      <c r="AA38" s="82">
        <v>50</v>
      </c>
      <c r="AB38" s="82">
        <v>0</v>
      </c>
      <c r="AC38" s="82">
        <v>18</v>
      </c>
      <c r="AD38" s="82">
        <v>16</v>
      </c>
      <c r="AE38" s="82">
        <v>17</v>
      </c>
      <c r="AF38" s="82">
        <v>9</v>
      </c>
      <c r="AG38" s="82">
        <v>13</v>
      </c>
      <c r="AH38" s="82" t="s">
        <v>219</v>
      </c>
      <c r="AI38" s="82">
        <v>3</v>
      </c>
      <c r="AJ38" s="82">
        <v>3</v>
      </c>
      <c r="AK38" s="82">
        <v>22</v>
      </c>
      <c r="AL38" s="82">
        <v>3045</v>
      </c>
      <c r="AM38" s="82">
        <v>0</v>
      </c>
      <c r="AN38" s="82">
        <v>55</v>
      </c>
      <c r="AO38" s="82">
        <v>0</v>
      </c>
      <c r="AP38" s="82">
        <v>18</v>
      </c>
      <c r="AQ38" s="82">
        <v>13</v>
      </c>
      <c r="AR38" s="82">
        <v>20</v>
      </c>
      <c r="AS38" s="82">
        <v>15</v>
      </c>
      <c r="AT38" s="82">
        <v>8</v>
      </c>
      <c r="AU38" s="82">
        <v>0</v>
      </c>
      <c r="AV38" s="82">
        <v>3</v>
      </c>
      <c r="AW38" s="82">
        <v>2</v>
      </c>
      <c r="AX38" s="82">
        <v>21</v>
      </c>
      <c r="AY38" s="82">
        <v>1469</v>
      </c>
      <c r="AZ38" s="82">
        <v>0</v>
      </c>
      <c r="BA38" s="82">
        <v>56</v>
      </c>
      <c r="BB38" s="82">
        <v>0</v>
      </c>
      <c r="BC38" s="82">
        <v>22</v>
      </c>
      <c r="BD38" s="82">
        <v>7</v>
      </c>
      <c r="BE38" s="82">
        <v>16</v>
      </c>
      <c r="BF38" s="82">
        <v>18</v>
      </c>
      <c r="BG38" s="82">
        <v>3</v>
      </c>
      <c r="BH38" s="82">
        <v>0</v>
      </c>
      <c r="BI38" s="82">
        <v>3</v>
      </c>
      <c r="BJ38" s="82">
        <v>3</v>
      </c>
      <c r="BK38" s="82">
        <v>28</v>
      </c>
      <c r="BL38" s="82">
        <v>1576</v>
      </c>
      <c r="BM38" s="82">
        <v>0</v>
      </c>
      <c r="BN38" s="82">
        <v>44</v>
      </c>
      <c r="BO38" s="82">
        <v>0</v>
      </c>
      <c r="BP38" s="82">
        <v>20</v>
      </c>
      <c r="BQ38" s="82">
        <v>10</v>
      </c>
      <c r="BR38" s="82">
        <v>18</v>
      </c>
      <c r="BS38" s="82">
        <v>17</v>
      </c>
      <c r="BT38" s="82">
        <v>6</v>
      </c>
      <c r="BU38" s="82">
        <v>0</v>
      </c>
      <c r="BV38" s="82">
        <v>3</v>
      </c>
      <c r="BW38" s="82">
        <v>3</v>
      </c>
      <c r="BX38" s="82">
        <v>24</v>
      </c>
      <c r="BY38" s="82">
        <v>3045</v>
      </c>
      <c r="BZ38" s="82">
        <v>0</v>
      </c>
      <c r="CA38" s="82">
        <v>50</v>
      </c>
      <c r="CB38" s="82">
        <v>0</v>
      </c>
      <c r="CC38" s="82">
        <v>15</v>
      </c>
      <c r="CD38" s="82">
        <v>18</v>
      </c>
      <c r="CE38" s="82">
        <v>23</v>
      </c>
      <c r="CF38" s="82">
        <v>16</v>
      </c>
      <c r="CG38" s="82">
        <v>9</v>
      </c>
      <c r="CH38" s="82">
        <v>0</v>
      </c>
      <c r="CI38" s="82">
        <v>3</v>
      </c>
      <c r="CJ38" s="82">
        <v>5</v>
      </c>
      <c r="CK38" s="82">
        <v>11</v>
      </c>
      <c r="CL38" s="82">
        <v>1469</v>
      </c>
      <c r="CM38" s="82">
        <v>0</v>
      </c>
      <c r="CN38" s="82">
        <v>66</v>
      </c>
      <c r="CO38" s="82">
        <v>0</v>
      </c>
      <c r="CP38" s="82">
        <v>18</v>
      </c>
      <c r="CQ38" s="82">
        <v>14</v>
      </c>
      <c r="CR38" s="82">
        <v>20</v>
      </c>
      <c r="CS38" s="82">
        <v>17</v>
      </c>
      <c r="CT38" s="82">
        <v>9</v>
      </c>
      <c r="CU38" s="82" t="s">
        <v>219</v>
      </c>
      <c r="CV38" s="82">
        <v>3</v>
      </c>
      <c r="CW38" s="82">
        <v>5</v>
      </c>
      <c r="CX38" s="82">
        <v>14</v>
      </c>
      <c r="CY38" s="82">
        <v>1576</v>
      </c>
      <c r="CZ38" s="82">
        <v>0</v>
      </c>
      <c r="DA38" s="82">
        <v>60</v>
      </c>
      <c r="DB38" s="82">
        <v>0</v>
      </c>
      <c r="DC38" s="82">
        <v>17</v>
      </c>
      <c r="DD38" s="82">
        <v>16</v>
      </c>
      <c r="DE38" s="82">
        <v>22</v>
      </c>
      <c r="DF38" s="82">
        <v>17</v>
      </c>
      <c r="DG38" s="82">
        <v>9</v>
      </c>
      <c r="DH38" s="82" t="s">
        <v>219</v>
      </c>
      <c r="DI38" s="82">
        <v>3</v>
      </c>
      <c r="DJ38" s="82">
        <v>5</v>
      </c>
      <c r="DK38" s="82">
        <v>13</v>
      </c>
      <c r="DL38" s="82">
        <v>3045</v>
      </c>
      <c r="DM38" s="82">
        <v>0</v>
      </c>
      <c r="DN38" s="82">
        <v>63</v>
      </c>
      <c r="DO38" s="82">
        <v>0</v>
      </c>
      <c r="DP38" s="82">
        <v>53</v>
      </c>
      <c r="DQ38" s="82">
        <v>60</v>
      </c>
      <c r="DR38" s="82">
        <v>0</v>
      </c>
      <c r="DS38" s="82">
        <v>8</v>
      </c>
      <c r="DT38" s="82">
        <v>0</v>
      </c>
      <c r="DU38" s="82">
        <v>0</v>
      </c>
      <c r="DV38" s="82">
        <v>9</v>
      </c>
      <c r="DW38" s="82">
        <v>13</v>
      </c>
      <c r="DX38" s="82">
        <v>18</v>
      </c>
      <c r="DY38" s="82">
        <v>1468</v>
      </c>
      <c r="DZ38" s="82">
        <v>0</v>
      </c>
      <c r="EA38" s="82">
        <v>60</v>
      </c>
      <c r="EB38" s="82">
        <v>0</v>
      </c>
      <c r="EC38" s="82">
        <v>46</v>
      </c>
      <c r="ED38" s="82">
        <v>55</v>
      </c>
      <c r="EE38" s="82" t="s">
        <v>219</v>
      </c>
      <c r="EF38" s="82">
        <v>9</v>
      </c>
      <c r="EG38" s="82">
        <v>0</v>
      </c>
      <c r="EH38" s="82">
        <v>0</v>
      </c>
      <c r="EI38" s="82">
        <v>9</v>
      </c>
      <c r="EJ38" s="82">
        <v>15</v>
      </c>
      <c r="EK38" s="82">
        <v>21</v>
      </c>
      <c r="EL38" s="82">
        <v>1576</v>
      </c>
      <c r="EM38" s="82">
        <v>0</v>
      </c>
      <c r="EN38" s="82">
        <v>55</v>
      </c>
      <c r="EO38" s="82">
        <v>0</v>
      </c>
      <c r="EP38" s="82">
        <v>49</v>
      </c>
      <c r="EQ38" s="82">
        <v>57</v>
      </c>
      <c r="ER38" s="82" t="s">
        <v>219</v>
      </c>
      <c r="ES38" s="82">
        <v>8</v>
      </c>
      <c r="ET38" s="82">
        <v>0</v>
      </c>
      <c r="EU38" s="82">
        <v>0</v>
      </c>
      <c r="EV38" s="82">
        <v>9</v>
      </c>
      <c r="EW38" s="82">
        <v>14</v>
      </c>
      <c r="EX38" s="82">
        <v>19</v>
      </c>
      <c r="EY38" s="82">
        <v>3044</v>
      </c>
      <c r="EZ38" s="82">
        <v>0</v>
      </c>
      <c r="FA38" s="82">
        <v>57</v>
      </c>
    </row>
    <row r="39" spans="1:157">
      <c r="A39" s="82" t="s">
        <v>224</v>
      </c>
      <c r="B39" s="82" t="s">
        <v>6</v>
      </c>
      <c r="C39" s="82">
        <v>9</v>
      </c>
      <c r="D39" s="82">
        <v>26</v>
      </c>
      <c r="E39" s="82">
        <v>22</v>
      </c>
      <c r="F39" s="82">
        <v>10</v>
      </c>
      <c r="G39" s="82">
        <v>30</v>
      </c>
      <c r="H39" s="82">
        <v>0</v>
      </c>
      <c r="I39" s="82">
        <v>0</v>
      </c>
      <c r="J39" s="82">
        <v>0</v>
      </c>
      <c r="K39" s="82">
        <v>2</v>
      </c>
      <c r="L39" s="82">
        <v>277807</v>
      </c>
      <c r="M39" s="82">
        <v>0</v>
      </c>
      <c r="N39" s="82">
        <v>89</v>
      </c>
      <c r="O39" s="82">
        <v>0</v>
      </c>
      <c r="P39" s="82">
        <v>15</v>
      </c>
      <c r="Q39" s="82">
        <v>23</v>
      </c>
      <c r="R39" s="82">
        <v>24</v>
      </c>
      <c r="S39" s="82">
        <v>13</v>
      </c>
      <c r="T39" s="82">
        <v>22</v>
      </c>
      <c r="U39" s="82">
        <v>0</v>
      </c>
      <c r="V39" s="82">
        <v>0</v>
      </c>
      <c r="W39" s="82">
        <v>0</v>
      </c>
      <c r="X39" s="82">
        <v>3</v>
      </c>
      <c r="Y39" s="82">
        <v>291734</v>
      </c>
      <c r="Z39" s="82">
        <v>0</v>
      </c>
      <c r="AA39" s="82">
        <v>82</v>
      </c>
      <c r="AB39" s="82">
        <v>0</v>
      </c>
      <c r="AC39" s="82">
        <v>12</v>
      </c>
      <c r="AD39" s="82">
        <v>25</v>
      </c>
      <c r="AE39" s="82">
        <v>23</v>
      </c>
      <c r="AF39" s="82">
        <v>12</v>
      </c>
      <c r="AG39" s="82">
        <v>26</v>
      </c>
      <c r="AH39" s="82">
        <v>0</v>
      </c>
      <c r="AI39" s="82">
        <v>0</v>
      </c>
      <c r="AJ39" s="82">
        <v>0</v>
      </c>
      <c r="AK39" s="82">
        <v>3</v>
      </c>
      <c r="AL39" s="82">
        <v>569541</v>
      </c>
      <c r="AM39" s="82">
        <v>0</v>
      </c>
      <c r="AN39" s="82">
        <v>85</v>
      </c>
      <c r="AO39" s="82">
        <v>0</v>
      </c>
      <c r="AP39" s="82">
        <v>11</v>
      </c>
      <c r="AQ39" s="82">
        <v>24</v>
      </c>
      <c r="AR39" s="82">
        <v>29</v>
      </c>
      <c r="AS39" s="82">
        <v>17</v>
      </c>
      <c r="AT39" s="82">
        <v>17</v>
      </c>
      <c r="AU39" s="82">
        <v>0</v>
      </c>
      <c r="AV39" s="82">
        <v>0</v>
      </c>
      <c r="AW39" s="82">
        <v>0</v>
      </c>
      <c r="AX39" s="82">
        <v>2</v>
      </c>
      <c r="AY39" s="82">
        <v>277807</v>
      </c>
      <c r="AZ39" s="82">
        <v>0</v>
      </c>
      <c r="BA39" s="82">
        <v>87</v>
      </c>
      <c r="BB39" s="82">
        <v>0</v>
      </c>
      <c r="BC39" s="82">
        <v>19</v>
      </c>
      <c r="BD39" s="82">
        <v>16</v>
      </c>
      <c r="BE39" s="82">
        <v>28</v>
      </c>
      <c r="BF39" s="82">
        <v>23</v>
      </c>
      <c r="BG39" s="82">
        <v>9</v>
      </c>
      <c r="BH39" s="82">
        <v>0</v>
      </c>
      <c r="BI39" s="82">
        <v>0</v>
      </c>
      <c r="BJ39" s="82">
        <v>0</v>
      </c>
      <c r="BK39" s="82">
        <v>5</v>
      </c>
      <c r="BL39" s="82">
        <v>291734</v>
      </c>
      <c r="BM39" s="82">
        <v>0</v>
      </c>
      <c r="BN39" s="82">
        <v>76</v>
      </c>
      <c r="BO39" s="82">
        <v>0</v>
      </c>
      <c r="BP39" s="82">
        <v>15</v>
      </c>
      <c r="BQ39" s="82">
        <v>20</v>
      </c>
      <c r="BR39" s="82">
        <v>29</v>
      </c>
      <c r="BS39" s="82">
        <v>20</v>
      </c>
      <c r="BT39" s="82">
        <v>13</v>
      </c>
      <c r="BU39" s="82">
        <v>0</v>
      </c>
      <c r="BV39" s="82">
        <v>0</v>
      </c>
      <c r="BW39" s="82">
        <v>0</v>
      </c>
      <c r="BX39" s="82">
        <v>4</v>
      </c>
      <c r="BY39" s="82">
        <v>569541</v>
      </c>
      <c r="BZ39" s="82">
        <v>0</v>
      </c>
      <c r="CA39" s="82">
        <v>81</v>
      </c>
      <c r="CB39" s="82">
        <v>0</v>
      </c>
      <c r="CC39" s="82">
        <v>7</v>
      </c>
      <c r="CD39" s="82">
        <v>29</v>
      </c>
      <c r="CE39" s="82">
        <v>28</v>
      </c>
      <c r="CF39" s="82">
        <v>16</v>
      </c>
      <c r="CG39" s="82">
        <v>18</v>
      </c>
      <c r="CH39" s="82">
        <v>0</v>
      </c>
      <c r="CI39" s="82">
        <v>0</v>
      </c>
      <c r="CJ39" s="82">
        <v>0</v>
      </c>
      <c r="CK39" s="82">
        <v>1</v>
      </c>
      <c r="CL39" s="82">
        <v>277807</v>
      </c>
      <c r="CM39" s="82">
        <v>0</v>
      </c>
      <c r="CN39" s="82">
        <v>91</v>
      </c>
      <c r="CO39" s="82">
        <v>0</v>
      </c>
      <c r="CP39" s="82">
        <v>9</v>
      </c>
      <c r="CQ39" s="82">
        <v>24</v>
      </c>
      <c r="CR39" s="82">
        <v>26</v>
      </c>
      <c r="CS39" s="82">
        <v>15</v>
      </c>
      <c r="CT39" s="82">
        <v>23</v>
      </c>
      <c r="CU39" s="82">
        <v>0</v>
      </c>
      <c r="CV39" s="82">
        <v>0</v>
      </c>
      <c r="CW39" s="82">
        <v>0</v>
      </c>
      <c r="CX39" s="82">
        <v>2</v>
      </c>
      <c r="CY39" s="82">
        <v>291735</v>
      </c>
      <c r="CZ39" s="82">
        <v>0</v>
      </c>
      <c r="DA39" s="82">
        <v>88</v>
      </c>
      <c r="DB39" s="82">
        <v>0</v>
      </c>
      <c r="DC39" s="82">
        <v>8</v>
      </c>
      <c r="DD39" s="82">
        <v>27</v>
      </c>
      <c r="DE39" s="82">
        <v>27</v>
      </c>
      <c r="DF39" s="82">
        <v>16</v>
      </c>
      <c r="DG39" s="82">
        <v>20</v>
      </c>
      <c r="DH39" s="82">
        <v>0</v>
      </c>
      <c r="DI39" s="82">
        <v>0</v>
      </c>
      <c r="DJ39" s="82">
        <v>0</v>
      </c>
      <c r="DK39" s="82">
        <v>2</v>
      </c>
      <c r="DL39" s="82">
        <v>569542</v>
      </c>
      <c r="DM39" s="82">
        <v>0</v>
      </c>
      <c r="DN39" s="82">
        <v>90</v>
      </c>
      <c r="DO39" s="82">
        <v>0</v>
      </c>
      <c r="DP39" s="82">
        <v>71</v>
      </c>
      <c r="DQ39" s="82">
        <v>90</v>
      </c>
      <c r="DR39" s="82" t="s">
        <v>219</v>
      </c>
      <c r="DS39" s="82">
        <v>19</v>
      </c>
      <c r="DT39" s="82">
        <v>0</v>
      </c>
      <c r="DU39" s="82">
        <v>0</v>
      </c>
      <c r="DV39" s="82">
        <v>0</v>
      </c>
      <c r="DW39" s="82">
        <v>1</v>
      </c>
      <c r="DX39" s="82">
        <v>8</v>
      </c>
      <c r="DY39" s="82">
        <v>277806</v>
      </c>
      <c r="DZ39" s="82">
        <v>0</v>
      </c>
      <c r="EA39" s="82">
        <v>90</v>
      </c>
      <c r="EB39" s="82">
        <v>0</v>
      </c>
      <c r="EC39" s="82">
        <v>66</v>
      </c>
      <c r="ED39" s="82">
        <v>87</v>
      </c>
      <c r="EE39" s="82" t="s">
        <v>219</v>
      </c>
      <c r="EF39" s="82">
        <v>21</v>
      </c>
      <c r="EG39" s="82">
        <v>0</v>
      </c>
      <c r="EH39" s="82">
        <v>0</v>
      </c>
      <c r="EI39" s="82">
        <v>0</v>
      </c>
      <c r="EJ39" s="82">
        <v>2</v>
      </c>
      <c r="EK39" s="82">
        <v>11</v>
      </c>
      <c r="EL39" s="82">
        <v>291733</v>
      </c>
      <c r="EM39" s="82">
        <v>0</v>
      </c>
      <c r="EN39" s="82">
        <v>87</v>
      </c>
      <c r="EO39" s="82">
        <v>0</v>
      </c>
      <c r="EP39" s="82">
        <v>68</v>
      </c>
      <c r="EQ39" s="82">
        <v>89</v>
      </c>
      <c r="ER39" s="82">
        <v>0</v>
      </c>
      <c r="ES39" s="82">
        <v>20</v>
      </c>
      <c r="ET39" s="82">
        <v>0</v>
      </c>
      <c r="EU39" s="82">
        <v>0</v>
      </c>
      <c r="EV39" s="82">
        <v>0</v>
      </c>
      <c r="EW39" s="82">
        <v>2</v>
      </c>
      <c r="EX39" s="82">
        <v>10</v>
      </c>
      <c r="EY39" s="82">
        <v>569539</v>
      </c>
      <c r="EZ39" s="82">
        <v>0</v>
      </c>
      <c r="FA39" s="82">
        <v>89</v>
      </c>
    </row>
    <row r="40" spans="1:157">
      <c r="B40" s="82" t="s">
        <v>17</v>
      </c>
      <c r="C40" s="82">
        <v>18</v>
      </c>
      <c r="D40" s="82">
        <v>23</v>
      </c>
      <c r="E40" s="82">
        <v>26</v>
      </c>
      <c r="F40" s="82">
        <v>15</v>
      </c>
      <c r="G40" s="82">
        <v>14</v>
      </c>
      <c r="H40" s="82" t="s">
        <v>219</v>
      </c>
      <c r="I40" s="82">
        <v>0</v>
      </c>
      <c r="J40" s="82">
        <v>0</v>
      </c>
      <c r="K40" s="82">
        <v>3</v>
      </c>
      <c r="L40" s="82">
        <v>54431</v>
      </c>
      <c r="M40" s="82">
        <v>0</v>
      </c>
      <c r="N40" s="82">
        <v>79</v>
      </c>
      <c r="O40" s="82">
        <v>0</v>
      </c>
      <c r="P40" s="82">
        <v>26</v>
      </c>
      <c r="Q40" s="82">
        <v>17</v>
      </c>
      <c r="R40" s="82">
        <v>24</v>
      </c>
      <c r="S40" s="82">
        <v>17</v>
      </c>
      <c r="T40" s="82">
        <v>9</v>
      </c>
      <c r="U40" s="82" t="s">
        <v>219</v>
      </c>
      <c r="V40" s="82">
        <v>0</v>
      </c>
      <c r="W40" s="82">
        <v>0</v>
      </c>
      <c r="X40" s="82">
        <v>7</v>
      </c>
      <c r="Y40" s="82">
        <v>56408</v>
      </c>
      <c r="Z40" s="82">
        <v>0</v>
      </c>
      <c r="AA40" s="82">
        <v>67</v>
      </c>
      <c r="AB40" s="82">
        <v>0</v>
      </c>
      <c r="AC40" s="82">
        <v>22</v>
      </c>
      <c r="AD40" s="82">
        <v>20</v>
      </c>
      <c r="AE40" s="82">
        <v>25</v>
      </c>
      <c r="AF40" s="82">
        <v>16</v>
      </c>
      <c r="AG40" s="82">
        <v>12</v>
      </c>
      <c r="AH40" s="82" t="s">
        <v>219</v>
      </c>
      <c r="AI40" s="82">
        <v>0</v>
      </c>
      <c r="AJ40" s="82">
        <v>0</v>
      </c>
      <c r="AK40" s="82">
        <v>5</v>
      </c>
      <c r="AL40" s="82">
        <v>110839</v>
      </c>
      <c r="AM40" s="82">
        <v>0</v>
      </c>
      <c r="AN40" s="82">
        <v>73</v>
      </c>
      <c r="AO40" s="82">
        <v>0</v>
      </c>
      <c r="AP40" s="82">
        <v>20</v>
      </c>
      <c r="AQ40" s="82">
        <v>16</v>
      </c>
      <c r="AR40" s="82">
        <v>29</v>
      </c>
      <c r="AS40" s="82">
        <v>24</v>
      </c>
      <c r="AT40" s="82">
        <v>7</v>
      </c>
      <c r="AU40" s="82">
        <v>0</v>
      </c>
      <c r="AV40" s="82">
        <v>0</v>
      </c>
      <c r="AW40" s="82">
        <v>0</v>
      </c>
      <c r="AX40" s="82">
        <v>4</v>
      </c>
      <c r="AY40" s="82">
        <v>54431</v>
      </c>
      <c r="AZ40" s="82">
        <v>0</v>
      </c>
      <c r="BA40" s="82">
        <v>75</v>
      </c>
      <c r="BB40" s="82">
        <v>0</v>
      </c>
      <c r="BC40" s="82">
        <v>31</v>
      </c>
      <c r="BD40" s="82">
        <v>9</v>
      </c>
      <c r="BE40" s="82">
        <v>22</v>
      </c>
      <c r="BF40" s="82">
        <v>25</v>
      </c>
      <c r="BG40" s="82">
        <v>3</v>
      </c>
      <c r="BH40" s="82">
        <v>0</v>
      </c>
      <c r="BI40" s="82">
        <v>0</v>
      </c>
      <c r="BJ40" s="82">
        <v>0</v>
      </c>
      <c r="BK40" s="82">
        <v>9</v>
      </c>
      <c r="BL40" s="82">
        <v>56408</v>
      </c>
      <c r="BM40" s="82">
        <v>0</v>
      </c>
      <c r="BN40" s="82">
        <v>59</v>
      </c>
      <c r="BO40" s="82">
        <v>0</v>
      </c>
      <c r="BP40" s="82">
        <v>26</v>
      </c>
      <c r="BQ40" s="82">
        <v>12</v>
      </c>
      <c r="BR40" s="82">
        <v>26</v>
      </c>
      <c r="BS40" s="82">
        <v>25</v>
      </c>
      <c r="BT40" s="82">
        <v>5</v>
      </c>
      <c r="BU40" s="82">
        <v>0</v>
      </c>
      <c r="BV40" s="82">
        <v>0</v>
      </c>
      <c r="BW40" s="82">
        <v>0</v>
      </c>
      <c r="BX40" s="82">
        <v>7</v>
      </c>
      <c r="BY40" s="82">
        <v>110839</v>
      </c>
      <c r="BZ40" s="82">
        <v>0</v>
      </c>
      <c r="CA40" s="82">
        <v>67</v>
      </c>
      <c r="CB40" s="82">
        <v>0</v>
      </c>
      <c r="CC40" s="82">
        <v>14</v>
      </c>
      <c r="CD40" s="82">
        <v>21</v>
      </c>
      <c r="CE40" s="82">
        <v>31</v>
      </c>
      <c r="CF40" s="82">
        <v>23</v>
      </c>
      <c r="CG40" s="82">
        <v>8</v>
      </c>
      <c r="CH40" s="82">
        <v>0</v>
      </c>
      <c r="CI40" s="82">
        <v>0</v>
      </c>
      <c r="CJ40" s="82">
        <v>0</v>
      </c>
      <c r="CK40" s="82">
        <v>3</v>
      </c>
      <c r="CL40" s="82">
        <v>54430</v>
      </c>
      <c r="CM40" s="82">
        <v>0</v>
      </c>
      <c r="CN40" s="82">
        <v>83</v>
      </c>
      <c r="CO40" s="82">
        <v>0</v>
      </c>
      <c r="CP40" s="82">
        <v>17</v>
      </c>
      <c r="CQ40" s="82">
        <v>19</v>
      </c>
      <c r="CR40" s="82">
        <v>28</v>
      </c>
      <c r="CS40" s="82">
        <v>22</v>
      </c>
      <c r="CT40" s="82">
        <v>10</v>
      </c>
      <c r="CU40" s="82" t="s">
        <v>219</v>
      </c>
      <c r="CV40" s="82">
        <v>0</v>
      </c>
      <c r="CW40" s="82">
        <v>0</v>
      </c>
      <c r="CX40" s="82">
        <v>4</v>
      </c>
      <c r="CY40" s="82">
        <v>56408</v>
      </c>
      <c r="CZ40" s="82">
        <v>0</v>
      </c>
      <c r="DA40" s="82">
        <v>78</v>
      </c>
      <c r="DB40" s="82">
        <v>0</v>
      </c>
      <c r="DC40" s="82">
        <v>16</v>
      </c>
      <c r="DD40" s="82">
        <v>20</v>
      </c>
      <c r="DE40" s="82">
        <v>29</v>
      </c>
      <c r="DF40" s="82">
        <v>22</v>
      </c>
      <c r="DG40" s="82">
        <v>9</v>
      </c>
      <c r="DH40" s="82" t="s">
        <v>219</v>
      </c>
      <c r="DI40" s="82">
        <v>0</v>
      </c>
      <c r="DJ40" s="82">
        <v>0</v>
      </c>
      <c r="DK40" s="82">
        <v>4</v>
      </c>
      <c r="DL40" s="82">
        <v>110838</v>
      </c>
      <c r="DM40" s="82">
        <v>0</v>
      </c>
      <c r="DN40" s="82">
        <v>81</v>
      </c>
      <c r="DO40" s="82">
        <v>0</v>
      </c>
      <c r="DP40" s="82">
        <v>73</v>
      </c>
      <c r="DQ40" s="82">
        <v>82</v>
      </c>
      <c r="DR40" s="82">
        <v>0</v>
      </c>
      <c r="DS40" s="82">
        <v>8</v>
      </c>
      <c r="DT40" s="82">
        <v>0</v>
      </c>
      <c r="DU40" s="82">
        <v>0</v>
      </c>
      <c r="DV40" s="82">
        <v>0</v>
      </c>
      <c r="DW40" s="82">
        <v>2</v>
      </c>
      <c r="DX40" s="82">
        <v>16</v>
      </c>
      <c r="DY40" s="82">
        <v>54431</v>
      </c>
      <c r="DZ40" s="82">
        <v>0</v>
      </c>
      <c r="EA40" s="82">
        <v>82</v>
      </c>
      <c r="EB40" s="82">
        <v>0</v>
      </c>
      <c r="EC40" s="82">
        <v>67</v>
      </c>
      <c r="ED40" s="82">
        <v>76</v>
      </c>
      <c r="EE40" s="82">
        <v>0</v>
      </c>
      <c r="EF40" s="82">
        <v>9</v>
      </c>
      <c r="EG40" s="82">
        <v>0</v>
      </c>
      <c r="EH40" s="82">
        <v>0</v>
      </c>
      <c r="EI40" s="82">
        <v>0</v>
      </c>
      <c r="EJ40" s="82">
        <v>4</v>
      </c>
      <c r="EK40" s="82">
        <v>20</v>
      </c>
      <c r="EL40" s="82">
        <v>56407</v>
      </c>
      <c r="EM40" s="82">
        <v>0</v>
      </c>
      <c r="EN40" s="82">
        <v>76</v>
      </c>
      <c r="EO40" s="82">
        <v>0</v>
      </c>
      <c r="EP40" s="82">
        <v>70</v>
      </c>
      <c r="EQ40" s="82">
        <v>79</v>
      </c>
      <c r="ER40" s="82">
        <v>0</v>
      </c>
      <c r="ES40" s="82">
        <v>9</v>
      </c>
      <c r="ET40" s="82">
        <v>0</v>
      </c>
      <c r="EU40" s="82">
        <v>0</v>
      </c>
      <c r="EV40" s="82">
        <v>0</v>
      </c>
      <c r="EW40" s="82">
        <v>3</v>
      </c>
      <c r="EX40" s="82">
        <v>18</v>
      </c>
      <c r="EY40" s="82">
        <v>110838</v>
      </c>
      <c r="EZ40" s="82">
        <v>0</v>
      </c>
      <c r="FA40" s="82">
        <v>79</v>
      </c>
    </row>
    <row r="41" spans="1:157">
      <c r="B41" s="82" t="s">
        <v>225</v>
      </c>
      <c r="C41" s="82">
        <v>7</v>
      </c>
      <c r="D41" s="82">
        <v>27</v>
      </c>
      <c r="E41" s="82">
        <v>21</v>
      </c>
      <c r="F41" s="82">
        <v>9</v>
      </c>
      <c r="G41" s="82">
        <v>34</v>
      </c>
      <c r="H41" s="82" t="s">
        <v>219</v>
      </c>
      <c r="I41" s="82">
        <v>0</v>
      </c>
      <c r="J41" s="82">
        <v>0</v>
      </c>
      <c r="K41" s="82">
        <v>1</v>
      </c>
      <c r="L41" s="82">
        <v>223376</v>
      </c>
      <c r="M41" s="82">
        <v>0</v>
      </c>
      <c r="N41" s="82">
        <v>92</v>
      </c>
      <c r="O41" s="82">
        <v>0</v>
      </c>
      <c r="P41" s="82">
        <v>12</v>
      </c>
      <c r="Q41" s="82">
        <v>24</v>
      </c>
      <c r="R41" s="82">
        <v>24</v>
      </c>
      <c r="S41" s="82">
        <v>12</v>
      </c>
      <c r="T41" s="82">
        <v>25</v>
      </c>
      <c r="U41" s="82" t="s">
        <v>219</v>
      </c>
      <c r="V41" s="82">
        <v>0</v>
      </c>
      <c r="W41" s="82">
        <v>0</v>
      </c>
      <c r="X41" s="82">
        <v>3</v>
      </c>
      <c r="Y41" s="82">
        <v>235326</v>
      </c>
      <c r="Z41" s="82">
        <v>0</v>
      </c>
      <c r="AA41" s="82">
        <v>85</v>
      </c>
      <c r="AB41" s="82">
        <v>0</v>
      </c>
      <c r="AC41" s="82">
        <v>10</v>
      </c>
      <c r="AD41" s="82">
        <v>26</v>
      </c>
      <c r="AE41" s="82">
        <v>23</v>
      </c>
      <c r="AF41" s="82">
        <v>11</v>
      </c>
      <c r="AG41" s="82">
        <v>29</v>
      </c>
      <c r="AH41" s="82" t="s">
        <v>219</v>
      </c>
      <c r="AI41" s="82">
        <v>0</v>
      </c>
      <c r="AJ41" s="82">
        <v>0</v>
      </c>
      <c r="AK41" s="82">
        <v>2</v>
      </c>
      <c r="AL41" s="82">
        <v>458702</v>
      </c>
      <c r="AM41" s="82">
        <v>0</v>
      </c>
      <c r="AN41" s="82">
        <v>88</v>
      </c>
      <c r="AO41" s="82">
        <v>0</v>
      </c>
      <c r="AP41" s="82">
        <v>8</v>
      </c>
      <c r="AQ41" s="82">
        <v>26</v>
      </c>
      <c r="AR41" s="82">
        <v>29</v>
      </c>
      <c r="AS41" s="82">
        <v>16</v>
      </c>
      <c r="AT41" s="82">
        <v>19</v>
      </c>
      <c r="AU41" s="82">
        <v>0</v>
      </c>
      <c r="AV41" s="82">
        <v>0</v>
      </c>
      <c r="AW41" s="82">
        <v>0</v>
      </c>
      <c r="AX41" s="82">
        <v>2</v>
      </c>
      <c r="AY41" s="82">
        <v>223376</v>
      </c>
      <c r="AZ41" s="82">
        <v>0</v>
      </c>
      <c r="BA41" s="82">
        <v>90</v>
      </c>
      <c r="BB41" s="82">
        <v>0</v>
      </c>
      <c r="BC41" s="82">
        <v>16</v>
      </c>
      <c r="BD41" s="82">
        <v>18</v>
      </c>
      <c r="BE41" s="82">
        <v>29</v>
      </c>
      <c r="BF41" s="82">
        <v>22</v>
      </c>
      <c r="BG41" s="82">
        <v>10</v>
      </c>
      <c r="BH41" s="82">
        <v>0</v>
      </c>
      <c r="BI41" s="82">
        <v>0</v>
      </c>
      <c r="BJ41" s="82">
        <v>0</v>
      </c>
      <c r="BK41" s="82">
        <v>4</v>
      </c>
      <c r="BL41" s="82">
        <v>235326</v>
      </c>
      <c r="BM41" s="82">
        <v>0</v>
      </c>
      <c r="BN41" s="82">
        <v>80</v>
      </c>
      <c r="BO41" s="82">
        <v>0</v>
      </c>
      <c r="BP41" s="82">
        <v>13</v>
      </c>
      <c r="BQ41" s="82">
        <v>22</v>
      </c>
      <c r="BR41" s="82">
        <v>29</v>
      </c>
      <c r="BS41" s="82">
        <v>19</v>
      </c>
      <c r="BT41" s="82">
        <v>15</v>
      </c>
      <c r="BU41" s="82">
        <v>0</v>
      </c>
      <c r="BV41" s="82">
        <v>0</v>
      </c>
      <c r="BW41" s="82">
        <v>0</v>
      </c>
      <c r="BX41" s="82">
        <v>3</v>
      </c>
      <c r="BY41" s="82">
        <v>458702</v>
      </c>
      <c r="BZ41" s="82">
        <v>0</v>
      </c>
      <c r="CA41" s="82">
        <v>85</v>
      </c>
      <c r="CB41" s="82">
        <v>0</v>
      </c>
      <c r="CC41" s="82">
        <v>6</v>
      </c>
      <c r="CD41" s="82">
        <v>31</v>
      </c>
      <c r="CE41" s="82">
        <v>28</v>
      </c>
      <c r="CF41" s="82">
        <v>14</v>
      </c>
      <c r="CG41" s="82">
        <v>20</v>
      </c>
      <c r="CH41" s="82">
        <v>0</v>
      </c>
      <c r="CI41" s="82">
        <v>0</v>
      </c>
      <c r="CJ41" s="82">
        <v>0</v>
      </c>
      <c r="CK41" s="82">
        <v>1</v>
      </c>
      <c r="CL41" s="82">
        <v>223377</v>
      </c>
      <c r="CM41" s="82">
        <v>0</v>
      </c>
      <c r="CN41" s="82">
        <v>93</v>
      </c>
      <c r="CO41" s="82">
        <v>0</v>
      </c>
      <c r="CP41" s="82">
        <v>8</v>
      </c>
      <c r="CQ41" s="82">
        <v>26</v>
      </c>
      <c r="CR41" s="82">
        <v>25</v>
      </c>
      <c r="CS41" s="82">
        <v>14</v>
      </c>
      <c r="CT41" s="82">
        <v>26</v>
      </c>
      <c r="CU41" s="82" t="s">
        <v>219</v>
      </c>
      <c r="CV41" s="82">
        <v>0</v>
      </c>
      <c r="CW41" s="82">
        <v>0</v>
      </c>
      <c r="CX41" s="82">
        <v>2</v>
      </c>
      <c r="CY41" s="82">
        <v>235327</v>
      </c>
      <c r="CZ41" s="82">
        <v>0</v>
      </c>
      <c r="DA41" s="82">
        <v>90</v>
      </c>
      <c r="DB41" s="82">
        <v>0</v>
      </c>
      <c r="DC41" s="82">
        <v>7</v>
      </c>
      <c r="DD41" s="82">
        <v>28</v>
      </c>
      <c r="DE41" s="82">
        <v>26</v>
      </c>
      <c r="DF41" s="82">
        <v>14</v>
      </c>
      <c r="DG41" s="82">
        <v>23</v>
      </c>
      <c r="DH41" s="82" t="s">
        <v>219</v>
      </c>
      <c r="DI41" s="82">
        <v>0</v>
      </c>
      <c r="DJ41" s="82">
        <v>0</v>
      </c>
      <c r="DK41" s="82">
        <v>1</v>
      </c>
      <c r="DL41" s="82">
        <v>458704</v>
      </c>
      <c r="DM41" s="82">
        <v>0</v>
      </c>
      <c r="DN41" s="82">
        <v>92</v>
      </c>
      <c r="DO41" s="82">
        <v>0</v>
      </c>
      <c r="DP41" s="82">
        <v>70</v>
      </c>
      <c r="DQ41" s="82">
        <v>93</v>
      </c>
      <c r="DR41" s="82" t="s">
        <v>219</v>
      </c>
      <c r="DS41" s="82">
        <v>22</v>
      </c>
      <c r="DT41" s="82">
        <v>0</v>
      </c>
      <c r="DU41" s="82">
        <v>0</v>
      </c>
      <c r="DV41" s="82">
        <v>0</v>
      </c>
      <c r="DW41" s="82">
        <v>1</v>
      </c>
      <c r="DX41" s="82">
        <v>6</v>
      </c>
      <c r="DY41" s="82">
        <v>223375</v>
      </c>
      <c r="DZ41" s="82">
        <v>0</v>
      </c>
      <c r="EA41" s="82">
        <v>93</v>
      </c>
      <c r="EB41" s="82">
        <v>0</v>
      </c>
      <c r="EC41" s="82">
        <v>65</v>
      </c>
      <c r="ED41" s="82">
        <v>90</v>
      </c>
      <c r="EE41" s="82" t="s">
        <v>219</v>
      </c>
      <c r="EF41" s="82">
        <v>24</v>
      </c>
      <c r="EG41" s="82">
        <v>0</v>
      </c>
      <c r="EH41" s="82">
        <v>0</v>
      </c>
      <c r="EI41" s="82">
        <v>0</v>
      </c>
      <c r="EJ41" s="82">
        <v>2</v>
      </c>
      <c r="EK41" s="82">
        <v>9</v>
      </c>
      <c r="EL41" s="82">
        <v>235326</v>
      </c>
      <c r="EM41" s="82">
        <v>0</v>
      </c>
      <c r="EN41" s="82">
        <v>90</v>
      </c>
      <c r="EO41" s="82">
        <v>0</v>
      </c>
      <c r="EP41" s="82">
        <v>68</v>
      </c>
      <c r="EQ41" s="82">
        <v>91</v>
      </c>
      <c r="ER41" s="82">
        <v>0</v>
      </c>
      <c r="ES41" s="82">
        <v>23</v>
      </c>
      <c r="ET41" s="82">
        <v>0</v>
      </c>
      <c r="EU41" s="82">
        <v>0</v>
      </c>
      <c r="EV41" s="82">
        <v>0</v>
      </c>
      <c r="EW41" s="82">
        <v>1</v>
      </c>
      <c r="EX41" s="82">
        <v>7</v>
      </c>
      <c r="EY41" s="82">
        <v>458701</v>
      </c>
      <c r="EZ41" s="82">
        <v>0</v>
      </c>
      <c r="FA41" s="82">
        <v>91</v>
      </c>
    </row>
    <row r="42" spans="1:157">
      <c r="A42" s="82" t="s">
        <v>226</v>
      </c>
      <c r="B42" s="82" t="s">
        <v>6</v>
      </c>
      <c r="C42" s="82">
        <v>9</v>
      </c>
      <c r="D42" s="82">
        <v>26</v>
      </c>
      <c r="E42" s="82">
        <v>22</v>
      </c>
      <c r="F42" s="82">
        <v>10</v>
      </c>
      <c r="G42" s="82">
        <v>30</v>
      </c>
      <c r="H42" s="82">
        <v>0</v>
      </c>
      <c r="I42" s="82">
        <v>0</v>
      </c>
      <c r="J42" s="82">
        <v>0</v>
      </c>
      <c r="K42" s="82">
        <v>2</v>
      </c>
      <c r="L42" s="82">
        <v>277807</v>
      </c>
      <c r="M42" s="82">
        <v>0</v>
      </c>
      <c r="N42" s="82">
        <v>89</v>
      </c>
      <c r="O42" s="82">
        <v>0</v>
      </c>
      <c r="P42" s="82">
        <v>15</v>
      </c>
      <c r="Q42" s="82">
        <v>23</v>
      </c>
      <c r="R42" s="82">
        <v>24</v>
      </c>
      <c r="S42" s="82">
        <v>13</v>
      </c>
      <c r="T42" s="82">
        <v>22</v>
      </c>
      <c r="U42" s="82">
        <v>0</v>
      </c>
      <c r="V42" s="82">
        <v>0</v>
      </c>
      <c r="W42" s="82">
        <v>0</v>
      </c>
      <c r="X42" s="82">
        <v>3</v>
      </c>
      <c r="Y42" s="82">
        <v>291734</v>
      </c>
      <c r="Z42" s="82">
        <v>0</v>
      </c>
      <c r="AA42" s="82">
        <v>82</v>
      </c>
      <c r="AB42" s="82">
        <v>0</v>
      </c>
      <c r="AC42" s="82">
        <v>12</v>
      </c>
      <c r="AD42" s="82">
        <v>25</v>
      </c>
      <c r="AE42" s="82">
        <v>23</v>
      </c>
      <c r="AF42" s="82">
        <v>12</v>
      </c>
      <c r="AG42" s="82">
        <v>26</v>
      </c>
      <c r="AH42" s="82">
        <v>0</v>
      </c>
      <c r="AI42" s="82">
        <v>0</v>
      </c>
      <c r="AJ42" s="82">
        <v>0</v>
      </c>
      <c r="AK42" s="82">
        <v>3</v>
      </c>
      <c r="AL42" s="82">
        <v>569541</v>
      </c>
      <c r="AM42" s="82">
        <v>0</v>
      </c>
      <c r="AN42" s="82">
        <v>85</v>
      </c>
      <c r="AO42" s="82">
        <v>0</v>
      </c>
      <c r="AP42" s="82">
        <v>11</v>
      </c>
      <c r="AQ42" s="82">
        <v>24</v>
      </c>
      <c r="AR42" s="82">
        <v>29</v>
      </c>
      <c r="AS42" s="82">
        <v>17</v>
      </c>
      <c r="AT42" s="82">
        <v>17</v>
      </c>
      <c r="AU42" s="82">
        <v>0</v>
      </c>
      <c r="AV42" s="82">
        <v>0</v>
      </c>
      <c r="AW42" s="82">
        <v>0</v>
      </c>
      <c r="AX42" s="82">
        <v>2</v>
      </c>
      <c r="AY42" s="82">
        <v>277807</v>
      </c>
      <c r="AZ42" s="82">
        <v>0</v>
      </c>
      <c r="BA42" s="82">
        <v>87</v>
      </c>
      <c r="BB42" s="82">
        <v>0</v>
      </c>
      <c r="BC42" s="82">
        <v>19</v>
      </c>
      <c r="BD42" s="82">
        <v>16</v>
      </c>
      <c r="BE42" s="82">
        <v>28</v>
      </c>
      <c r="BF42" s="82">
        <v>23</v>
      </c>
      <c r="BG42" s="82">
        <v>9</v>
      </c>
      <c r="BH42" s="82">
        <v>0</v>
      </c>
      <c r="BI42" s="82">
        <v>0</v>
      </c>
      <c r="BJ42" s="82">
        <v>0</v>
      </c>
      <c r="BK42" s="82">
        <v>5</v>
      </c>
      <c r="BL42" s="82">
        <v>291734</v>
      </c>
      <c r="BM42" s="82">
        <v>0</v>
      </c>
      <c r="BN42" s="82">
        <v>76</v>
      </c>
      <c r="BO42" s="82">
        <v>0</v>
      </c>
      <c r="BP42" s="82">
        <v>15</v>
      </c>
      <c r="BQ42" s="82">
        <v>20</v>
      </c>
      <c r="BR42" s="82">
        <v>29</v>
      </c>
      <c r="BS42" s="82">
        <v>20</v>
      </c>
      <c r="BT42" s="82">
        <v>13</v>
      </c>
      <c r="BU42" s="82">
        <v>0</v>
      </c>
      <c r="BV42" s="82">
        <v>0</v>
      </c>
      <c r="BW42" s="82">
        <v>0</v>
      </c>
      <c r="BX42" s="82">
        <v>4</v>
      </c>
      <c r="BY42" s="82">
        <v>569541</v>
      </c>
      <c r="BZ42" s="82">
        <v>0</v>
      </c>
      <c r="CA42" s="82">
        <v>81</v>
      </c>
      <c r="CB42" s="82">
        <v>0</v>
      </c>
      <c r="CC42" s="82">
        <v>7</v>
      </c>
      <c r="CD42" s="82">
        <v>29</v>
      </c>
      <c r="CE42" s="82">
        <v>28</v>
      </c>
      <c r="CF42" s="82">
        <v>16</v>
      </c>
      <c r="CG42" s="82">
        <v>18</v>
      </c>
      <c r="CH42" s="82">
        <v>0</v>
      </c>
      <c r="CI42" s="82">
        <v>0</v>
      </c>
      <c r="CJ42" s="82">
        <v>0</v>
      </c>
      <c r="CK42" s="82">
        <v>1</v>
      </c>
      <c r="CL42" s="82">
        <v>277807</v>
      </c>
      <c r="CM42" s="82">
        <v>0</v>
      </c>
      <c r="CN42" s="82">
        <v>91</v>
      </c>
      <c r="CO42" s="82">
        <v>0</v>
      </c>
      <c r="CP42" s="82">
        <v>9</v>
      </c>
      <c r="CQ42" s="82">
        <v>24</v>
      </c>
      <c r="CR42" s="82">
        <v>26</v>
      </c>
      <c r="CS42" s="82">
        <v>15</v>
      </c>
      <c r="CT42" s="82">
        <v>23</v>
      </c>
      <c r="CU42" s="82">
        <v>0</v>
      </c>
      <c r="CV42" s="82">
        <v>0</v>
      </c>
      <c r="CW42" s="82">
        <v>0</v>
      </c>
      <c r="CX42" s="82">
        <v>2</v>
      </c>
      <c r="CY42" s="82">
        <v>291735</v>
      </c>
      <c r="CZ42" s="82">
        <v>0</v>
      </c>
      <c r="DA42" s="82">
        <v>88</v>
      </c>
      <c r="DB42" s="82">
        <v>0</v>
      </c>
      <c r="DC42" s="82">
        <v>8</v>
      </c>
      <c r="DD42" s="82">
        <v>27</v>
      </c>
      <c r="DE42" s="82">
        <v>27</v>
      </c>
      <c r="DF42" s="82">
        <v>16</v>
      </c>
      <c r="DG42" s="82">
        <v>20</v>
      </c>
      <c r="DH42" s="82">
        <v>0</v>
      </c>
      <c r="DI42" s="82">
        <v>0</v>
      </c>
      <c r="DJ42" s="82">
        <v>0</v>
      </c>
      <c r="DK42" s="82">
        <v>2</v>
      </c>
      <c r="DL42" s="82">
        <v>569542</v>
      </c>
      <c r="DM42" s="82">
        <v>0</v>
      </c>
      <c r="DN42" s="82">
        <v>90</v>
      </c>
      <c r="DO42" s="82">
        <v>0</v>
      </c>
      <c r="DP42" s="82">
        <v>71</v>
      </c>
      <c r="DQ42" s="82">
        <v>90</v>
      </c>
      <c r="DR42" s="82" t="s">
        <v>219</v>
      </c>
      <c r="DS42" s="82">
        <v>19</v>
      </c>
      <c r="DT42" s="82">
        <v>0</v>
      </c>
      <c r="DU42" s="82">
        <v>0</v>
      </c>
      <c r="DV42" s="82">
        <v>0</v>
      </c>
      <c r="DW42" s="82">
        <v>1</v>
      </c>
      <c r="DX42" s="82">
        <v>8</v>
      </c>
      <c r="DY42" s="82">
        <v>277806</v>
      </c>
      <c r="DZ42" s="82">
        <v>0</v>
      </c>
      <c r="EA42" s="82">
        <v>90</v>
      </c>
      <c r="EB42" s="82">
        <v>0</v>
      </c>
      <c r="EC42" s="82">
        <v>66</v>
      </c>
      <c r="ED42" s="82">
        <v>87</v>
      </c>
      <c r="EE42" s="82" t="s">
        <v>219</v>
      </c>
      <c r="EF42" s="82">
        <v>21</v>
      </c>
      <c r="EG42" s="82">
        <v>0</v>
      </c>
      <c r="EH42" s="82">
        <v>0</v>
      </c>
      <c r="EI42" s="82">
        <v>0</v>
      </c>
      <c r="EJ42" s="82">
        <v>2</v>
      </c>
      <c r="EK42" s="82">
        <v>11</v>
      </c>
      <c r="EL42" s="82">
        <v>291733</v>
      </c>
      <c r="EM42" s="82">
        <v>0</v>
      </c>
      <c r="EN42" s="82">
        <v>87</v>
      </c>
      <c r="EO42" s="82">
        <v>0</v>
      </c>
      <c r="EP42" s="82">
        <v>68</v>
      </c>
      <c r="EQ42" s="82">
        <v>89</v>
      </c>
      <c r="ER42" s="82">
        <v>0</v>
      </c>
      <c r="ES42" s="82">
        <v>20</v>
      </c>
      <c r="ET42" s="82">
        <v>0</v>
      </c>
      <c r="EU42" s="82">
        <v>0</v>
      </c>
      <c r="EV42" s="82">
        <v>0</v>
      </c>
      <c r="EW42" s="82">
        <v>2</v>
      </c>
      <c r="EX42" s="82">
        <v>10</v>
      </c>
      <c r="EY42" s="82">
        <v>569539</v>
      </c>
      <c r="EZ42" s="82">
        <v>0</v>
      </c>
      <c r="FA42" s="82">
        <v>89</v>
      </c>
    </row>
    <row r="44" spans="1:157">
      <c r="B44" s="82" t="s">
        <v>20</v>
      </c>
      <c r="C44" s="82">
        <v>4</v>
      </c>
      <c r="D44" s="82">
        <v>30</v>
      </c>
      <c r="E44" s="82">
        <v>23</v>
      </c>
      <c r="F44" s="82">
        <v>8</v>
      </c>
      <c r="G44" s="82">
        <v>35</v>
      </c>
      <c r="H44" s="82">
        <v>0</v>
      </c>
      <c r="I44" s="82">
        <v>0</v>
      </c>
      <c r="J44" s="82">
        <v>0</v>
      </c>
      <c r="K44" s="82">
        <v>0</v>
      </c>
      <c r="L44" s="82">
        <v>234928</v>
      </c>
      <c r="M44" s="82">
        <v>0</v>
      </c>
      <c r="N44" s="82">
        <v>96</v>
      </c>
      <c r="O44" s="82">
        <v>0</v>
      </c>
      <c r="P44" s="82">
        <v>6</v>
      </c>
      <c r="Q44" s="82">
        <v>28</v>
      </c>
      <c r="R44" s="82">
        <v>26</v>
      </c>
      <c r="S44" s="82">
        <v>11</v>
      </c>
      <c r="T44" s="82">
        <v>29</v>
      </c>
      <c r="U44" s="82">
        <v>0</v>
      </c>
      <c r="V44" s="82">
        <v>0</v>
      </c>
      <c r="W44" s="82">
        <v>0</v>
      </c>
      <c r="X44" s="82">
        <v>1</v>
      </c>
      <c r="Y44" s="82">
        <v>209083</v>
      </c>
      <c r="Z44" s="82">
        <v>0</v>
      </c>
      <c r="AA44" s="82">
        <v>94</v>
      </c>
      <c r="AB44" s="82">
        <v>0</v>
      </c>
      <c r="AC44" s="82">
        <v>5</v>
      </c>
      <c r="AD44" s="82">
        <v>29</v>
      </c>
      <c r="AE44" s="82">
        <v>24</v>
      </c>
      <c r="AF44" s="82">
        <v>9</v>
      </c>
      <c r="AG44" s="82">
        <v>32</v>
      </c>
      <c r="AH44" s="82">
        <v>0</v>
      </c>
      <c r="AI44" s="82">
        <v>0</v>
      </c>
      <c r="AJ44" s="82">
        <v>0</v>
      </c>
      <c r="AK44" s="82">
        <v>0</v>
      </c>
      <c r="AL44" s="82">
        <v>444011</v>
      </c>
      <c r="AM44" s="82">
        <v>0</v>
      </c>
      <c r="AN44" s="82">
        <v>95</v>
      </c>
      <c r="AO44" s="82">
        <v>0</v>
      </c>
      <c r="AP44" s="82">
        <v>5</v>
      </c>
      <c r="AQ44" s="82">
        <v>27</v>
      </c>
      <c r="AR44" s="82">
        <v>32</v>
      </c>
      <c r="AS44" s="82">
        <v>16</v>
      </c>
      <c r="AT44" s="82">
        <v>19</v>
      </c>
      <c r="AU44" s="82">
        <v>0</v>
      </c>
      <c r="AV44" s="82">
        <v>0</v>
      </c>
      <c r="AW44" s="82">
        <v>0</v>
      </c>
      <c r="AX44" s="82">
        <v>0</v>
      </c>
      <c r="AY44" s="82">
        <v>234928</v>
      </c>
      <c r="AZ44" s="82">
        <v>0</v>
      </c>
      <c r="BA44" s="82">
        <v>94</v>
      </c>
      <c r="BB44" s="82">
        <v>0</v>
      </c>
      <c r="BC44" s="82">
        <v>10</v>
      </c>
      <c r="BD44" s="82">
        <v>22</v>
      </c>
      <c r="BE44" s="82">
        <v>34</v>
      </c>
      <c r="BF44" s="82">
        <v>22</v>
      </c>
      <c r="BG44" s="82">
        <v>12</v>
      </c>
      <c r="BH44" s="82" t="s">
        <v>219</v>
      </c>
      <c r="BI44" s="82">
        <v>0</v>
      </c>
      <c r="BJ44" s="82">
        <v>0</v>
      </c>
      <c r="BK44" s="82">
        <v>1</v>
      </c>
      <c r="BL44" s="82">
        <v>209083</v>
      </c>
      <c r="BM44" s="82">
        <v>0</v>
      </c>
      <c r="BN44" s="82">
        <v>90</v>
      </c>
      <c r="BO44" s="82">
        <v>0</v>
      </c>
      <c r="BP44" s="82">
        <v>7</v>
      </c>
      <c r="BQ44" s="82">
        <v>25</v>
      </c>
      <c r="BR44" s="82">
        <v>33</v>
      </c>
      <c r="BS44" s="82">
        <v>19</v>
      </c>
      <c r="BT44" s="82">
        <v>16</v>
      </c>
      <c r="BU44" s="82" t="s">
        <v>219</v>
      </c>
      <c r="BV44" s="82">
        <v>0</v>
      </c>
      <c r="BW44" s="82">
        <v>0</v>
      </c>
      <c r="BX44" s="82">
        <v>1</v>
      </c>
      <c r="BY44" s="82">
        <v>444011</v>
      </c>
      <c r="BZ44" s="82">
        <v>0</v>
      </c>
      <c r="CA44" s="82">
        <v>92</v>
      </c>
      <c r="CB44" s="82">
        <v>0</v>
      </c>
      <c r="CC44" s="82">
        <v>3</v>
      </c>
      <c r="CD44" s="82">
        <v>33</v>
      </c>
      <c r="CE44" s="82">
        <v>30</v>
      </c>
      <c r="CF44" s="82">
        <v>13</v>
      </c>
      <c r="CG44" s="82">
        <v>21</v>
      </c>
      <c r="CH44" s="82" t="s">
        <v>219</v>
      </c>
      <c r="CI44" s="82">
        <v>0</v>
      </c>
      <c r="CJ44" s="82">
        <v>0</v>
      </c>
      <c r="CK44" s="82">
        <v>0</v>
      </c>
      <c r="CL44" s="82">
        <v>234929</v>
      </c>
      <c r="CM44" s="82">
        <v>0</v>
      </c>
      <c r="CN44" s="82">
        <v>97</v>
      </c>
      <c r="CO44" s="82">
        <v>0</v>
      </c>
      <c r="CP44" s="82">
        <v>3</v>
      </c>
      <c r="CQ44" s="82">
        <v>30</v>
      </c>
      <c r="CR44" s="82">
        <v>27</v>
      </c>
      <c r="CS44" s="82">
        <v>11</v>
      </c>
      <c r="CT44" s="82">
        <v>30</v>
      </c>
      <c r="CU44" s="82" t="s">
        <v>219</v>
      </c>
      <c r="CV44" s="82">
        <v>0</v>
      </c>
      <c r="CW44" s="82">
        <v>0</v>
      </c>
      <c r="CX44" s="82">
        <v>0</v>
      </c>
      <c r="CY44" s="82">
        <v>209083</v>
      </c>
      <c r="CZ44" s="82">
        <v>0</v>
      </c>
      <c r="DA44" s="82">
        <v>97</v>
      </c>
      <c r="DB44" s="82">
        <v>0</v>
      </c>
      <c r="DC44" s="82">
        <v>3</v>
      </c>
      <c r="DD44" s="82">
        <v>32</v>
      </c>
      <c r="DE44" s="82">
        <v>28</v>
      </c>
      <c r="DF44" s="82">
        <v>12</v>
      </c>
      <c r="DG44" s="82">
        <v>25</v>
      </c>
      <c r="DH44" s="82" t="s">
        <v>219</v>
      </c>
      <c r="DI44" s="82">
        <v>0</v>
      </c>
      <c r="DJ44" s="82">
        <v>0</v>
      </c>
      <c r="DK44" s="82">
        <v>0</v>
      </c>
      <c r="DL44" s="82">
        <v>444012</v>
      </c>
      <c r="DM44" s="82">
        <v>0</v>
      </c>
      <c r="DN44" s="82">
        <v>97</v>
      </c>
      <c r="DO44" s="82">
        <v>0</v>
      </c>
      <c r="DP44" s="82">
        <v>74</v>
      </c>
      <c r="DQ44" s="82">
        <v>96</v>
      </c>
      <c r="DR44" s="82" t="s">
        <v>219</v>
      </c>
      <c r="DS44" s="82">
        <v>22</v>
      </c>
      <c r="DT44" s="82">
        <v>0</v>
      </c>
      <c r="DU44" s="82">
        <v>0</v>
      </c>
      <c r="DV44" s="82">
        <v>0</v>
      </c>
      <c r="DW44" s="82">
        <v>0</v>
      </c>
      <c r="DX44" s="82">
        <v>4</v>
      </c>
      <c r="DY44" s="82">
        <v>234928</v>
      </c>
      <c r="DZ44" s="82">
        <v>0</v>
      </c>
      <c r="EA44" s="82">
        <v>96</v>
      </c>
      <c r="EB44" s="82">
        <v>0</v>
      </c>
      <c r="EC44" s="82">
        <v>68</v>
      </c>
      <c r="ED44" s="82">
        <v>96</v>
      </c>
      <c r="EE44" s="82" t="s">
        <v>219</v>
      </c>
      <c r="EF44" s="82">
        <v>28</v>
      </c>
      <c r="EG44" s="82">
        <v>0</v>
      </c>
      <c r="EH44" s="82">
        <v>0</v>
      </c>
      <c r="EI44" s="82">
        <v>0</v>
      </c>
      <c r="EJ44" s="82">
        <v>0</v>
      </c>
      <c r="EK44" s="82">
        <v>4</v>
      </c>
      <c r="EL44" s="82">
        <v>209083</v>
      </c>
      <c r="EM44" s="82">
        <v>0</v>
      </c>
      <c r="EN44" s="82">
        <v>96</v>
      </c>
      <c r="EO44" s="82">
        <v>0</v>
      </c>
      <c r="EP44" s="82">
        <v>71</v>
      </c>
      <c r="EQ44" s="82">
        <v>96</v>
      </c>
      <c r="ER44" s="82">
        <v>0</v>
      </c>
      <c r="ES44" s="82">
        <v>25</v>
      </c>
      <c r="ET44" s="82">
        <v>0</v>
      </c>
      <c r="EU44" s="82">
        <v>0</v>
      </c>
      <c r="EV44" s="82">
        <v>0</v>
      </c>
      <c r="EW44" s="82">
        <v>0</v>
      </c>
      <c r="EX44" s="82">
        <v>4</v>
      </c>
      <c r="EY44" s="82">
        <v>444011</v>
      </c>
      <c r="EZ44" s="82">
        <v>0</v>
      </c>
      <c r="FA44" s="82">
        <v>96</v>
      </c>
    </row>
    <row r="45" spans="1:157">
      <c r="B45" s="82" t="s">
        <v>22</v>
      </c>
      <c r="C45" s="82">
        <v>38</v>
      </c>
      <c r="D45" s="82">
        <v>9</v>
      </c>
      <c r="E45" s="82">
        <v>21</v>
      </c>
      <c r="F45" s="82">
        <v>23</v>
      </c>
      <c r="G45" s="82">
        <v>4</v>
      </c>
      <c r="H45" s="82">
        <v>0</v>
      </c>
      <c r="I45" s="82">
        <v>0</v>
      </c>
      <c r="J45" s="82">
        <v>0</v>
      </c>
      <c r="K45" s="82">
        <v>5</v>
      </c>
      <c r="L45" s="82">
        <v>38711</v>
      </c>
      <c r="M45" s="82">
        <v>0</v>
      </c>
      <c r="N45" s="82">
        <v>56</v>
      </c>
      <c r="O45" s="82">
        <v>0</v>
      </c>
      <c r="P45" s="82">
        <v>39</v>
      </c>
      <c r="Q45" s="82">
        <v>9</v>
      </c>
      <c r="R45" s="82">
        <v>20</v>
      </c>
      <c r="S45" s="82">
        <v>21</v>
      </c>
      <c r="T45" s="82">
        <v>4</v>
      </c>
      <c r="U45" s="82" t="s">
        <v>219</v>
      </c>
      <c r="V45" s="82">
        <v>0</v>
      </c>
      <c r="W45" s="82">
        <v>0</v>
      </c>
      <c r="X45" s="82">
        <v>7</v>
      </c>
      <c r="Y45" s="82">
        <v>73684</v>
      </c>
      <c r="Z45" s="82">
        <v>0</v>
      </c>
      <c r="AA45" s="82">
        <v>54</v>
      </c>
      <c r="AB45" s="82">
        <v>0</v>
      </c>
      <c r="AC45" s="82">
        <v>39</v>
      </c>
      <c r="AD45" s="82">
        <v>9</v>
      </c>
      <c r="AE45" s="82">
        <v>20</v>
      </c>
      <c r="AF45" s="82">
        <v>22</v>
      </c>
      <c r="AG45" s="82">
        <v>4</v>
      </c>
      <c r="AH45" s="82" t="s">
        <v>219</v>
      </c>
      <c r="AI45" s="82">
        <v>0</v>
      </c>
      <c r="AJ45" s="82">
        <v>0</v>
      </c>
      <c r="AK45" s="82">
        <v>6</v>
      </c>
      <c r="AL45" s="82">
        <v>112395</v>
      </c>
      <c r="AM45" s="82">
        <v>0</v>
      </c>
      <c r="AN45" s="82">
        <v>55</v>
      </c>
      <c r="AO45" s="82">
        <v>0</v>
      </c>
      <c r="AP45" s="82">
        <v>43</v>
      </c>
      <c r="AQ45" s="82">
        <v>4</v>
      </c>
      <c r="AR45" s="82">
        <v>15</v>
      </c>
      <c r="AS45" s="82">
        <v>29</v>
      </c>
      <c r="AT45" s="82">
        <v>2</v>
      </c>
      <c r="AU45" s="82">
        <v>0</v>
      </c>
      <c r="AV45" s="82">
        <v>0</v>
      </c>
      <c r="AW45" s="82">
        <v>0</v>
      </c>
      <c r="AX45" s="82">
        <v>8</v>
      </c>
      <c r="AY45" s="82">
        <v>38711</v>
      </c>
      <c r="AZ45" s="82">
        <v>0</v>
      </c>
      <c r="BA45" s="82">
        <v>49</v>
      </c>
      <c r="BB45" s="82">
        <v>0</v>
      </c>
      <c r="BC45" s="82">
        <v>46</v>
      </c>
      <c r="BD45" s="82">
        <v>3</v>
      </c>
      <c r="BE45" s="82">
        <v>13</v>
      </c>
      <c r="BF45" s="82">
        <v>26</v>
      </c>
      <c r="BG45" s="82">
        <v>1</v>
      </c>
      <c r="BH45" s="82" t="s">
        <v>219</v>
      </c>
      <c r="BI45" s="82">
        <v>0</v>
      </c>
      <c r="BJ45" s="82">
        <v>0</v>
      </c>
      <c r="BK45" s="82">
        <v>10</v>
      </c>
      <c r="BL45" s="82">
        <v>73684</v>
      </c>
      <c r="BM45" s="82">
        <v>0</v>
      </c>
      <c r="BN45" s="82">
        <v>44</v>
      </c>
      <c r="BO45" s="82">
        <v>0</v>
      </c>
      <c r="BP45" s="82">
        <v>45</v>
      </c>
      <c r="BQ45" s="82">
        <v>4</v>
      </c>
      <c r="BR45" s="82">
        <v>14</v>
      </c>
      <c r="BS45" s="82">
        <v>27</v>
      </c>
      <c r="BT45" s="82">
        <v>1</v>
      </c>
      <c r="BU45" s="82" t="s">
        <v>219</v>
      </c>
      <c r="BV45" s="82">
        <v>0</v>
      </c>
      <c r="BW45" s="82">
        <v>0</v>
      </c>
      <c r="BX45" s="82">
        <v>10</v>
      </c>
      <c r="BY45" s="82">
        <v>112395</v>
      </c>
      <c r="BZ45" s="82">
        <v>0</v>
      </c>
      <c r="CA45" s="82">
        <v>46</v>
      </c>
      <c r="CB45" s="82">
        <v>0</v>
      </c>
      <c r="CC45" s="82">
        <v>32</v>
      </c>
      <c r="CD45" s="82">
        <v>7</v>
      </c>
      <c r="CE45" s="82">
        <v>21</v>
      </c>
      <c r="CF45" s="82">
        <v>33</v>
      </c>
      <c r="CG45" s="82">
        <v>2</v>
      </c>
      <c r="CH45" s="82" t="s">
        <v>219</v>
      </c>
      <c r="CI45" s="82">
        <v>0</v>
      </c>
      <c r="CJ45" s="82">
        <v>0</v>
      </c>
      <c r="CK45" s="82">
        <v>4</v>
      </c>
      <c r="CL45" s="82">
        <v>38710</v>
      </c>
      <c r="CM45" s="82">
        <v>0</v>
      </c>
      <c r="CN45" s="82">
        <v>63</v>
      </c>
      <c r="CO45" s="82">
        <v>0</v>
      </c>
      <c r="CP45" s="82">
        <v>26</v>
      </c>
      <c r="CQ45" s="82">
        <v>11</v>
      </c>
      <c r="CR45" s="82">
        <v>25</v>
      </c>
      <c r="CS45" s="82">
        <v>29</v>
      </c>
      <c r="CT45" s="82">
        <v>5</v>
      </c>
      <c r="CU45" s="82" t="s">
        <v>219</v>
      </c>
      <c r="CV45" s="82">
        <v>0</v>
      </c>
      <c r="CW45" s="82">
        <v>0</v>
      </c>
      <c r="CX45" s="82">
        <v>4</v>
      </c>
      <c r="CY45" s="82">
        <v>73685</v>
      </c>
      <c r="CZ45" s="82">
        <v>0</v>
      </c>
      <c r="DA45" s="82">
        <v>70</v>
      </c>
      <c r="DB45" s="82">
        <v>0</v>
      </c>
      <c r="DC45" s="82">
        <v>28</v>
      </c>
      <c r="DD45" s="82">
        <v>10</v>
      </c>
      <c r="DE45" s="82">
        <v>24</v>
      </c>
      <c r="DF45" s="82">
        <v>31</v>
      </c>
      <c r="DG45" s="82">
        <v>4</v>
      </c>
      <c r="DH45" s="82" t="s">
        <v>219</v>
      </c>
      <c r="DI45" s="82">
        <v>0</v>
      </c>
      <c r="DJ45" s="82">
        <v>0</v>
      </c>
      <c r="DK45" s="82">
        <v>4</v>
      </c>
      <c r="DL45" s="82">
        <v>112395</v>
      </c>
      <c r="DM45" s="82">
        <v>0</v>
      </c>
      <c r="DN45" s="82">
        <v>68</v>
      </c>
      <c r="DO45" s="82">
        <v>0</v>
      </c>
      <c r="DP45" s="82">
        <v>61</v>
      </c>
      <c r="DQ45" s="82">
        <v>63</v>
      </c>
      <c r="DR45" s="82" t="s">
        <v>219</v>
      </c>
      <c r="DS45" s="82">
        <v>2</v>
      </c>
      <c r="DT45" s="82">
        <v>0</v>
      </c>
      <c r="DU45" s="82">
        <v>0</v>
      </c>
      <c r="DV45" s="82">
        <v>0</v>
      </c>
      <c r="DW45" s="82">
        <v>3</v>
      </c>
      <c r="DX45" s="82">
        <v>34</v>
      </c>
      <c r="DY45" s="82">
        <v>38711</v>
      </c>
      <c r="DZ45" s="82">
        <v>0</v>
      </c>
      <c r="EA45" s="82">
        <v>63</v>
      </c>
      <c r="EB45" s="82">
        <v>0</v>
      </c>
      <c r="EC45" s="82">
        <v>64</v>
      </c>
      <c r="ED45" s="82">
        <v>69</v>
      </c>
      <c r="EE45" s="82" t="s">
        <v>219</v>
      </c>
      <c r="EF45" s="82">
        <v>5</v>
      </c>
      <c r="EG45" s="82">
        <v>0</v>
      </c>
      <c r="EH45" s="82">
        <v>0</v>
      </c>
      <c r="EI45" s="82">
        <v>0</v>
      </c>
      <c r="EJ45" s="82">
        <v>3</v>
      </c>
      <c r="EK45" s="82">
        <v>28</v>
      </c>
      <c r="EL45" s="82">
        <v>73684</v>
      </c>
      <c r="EM45" s="82">
        <v>0</v>
      </c>
      <c r="EN45" s="82">
        <v>69</v>
      </c>
      <c r="EO45" s="82">
        <v>0</v>
      </c>
      <c r="EP45" s="82">
        <v>63</v>
      </c>
      <c r="EQ45" s="82">
        <v>67</v>
      </c>
      <c r="ER45" s="82" t="s">
        <v>219</v>
      </c>
      <c r="ES45" s="82">
        <v>4</v>
      </c>
      <c r="ET45" s="82">
        <v>0</v>
      </c>
      <c r="EU45" s="82">
        <v>0</v>
      </c>
      <c r="EV45" s="82">
        <v>0</v>
      </c>
      <c r="EW45" s="82">
        <v>3</v>
      </c>
      <c r="EX45" s="82">
        <v>30</v>
      </c>
      <c r="EY45" s="82">
        <v>112395</v>
      </c>
      <c r="EZ45" s="82">
        <v>0</v>
      </c>
      <c r="FA45" s="82">
        <v>67</v>
      </c>
    </row>
    <row r="46" spans="1:157">
      <c r="B46" s="82" t="s">
        <v>23</v>
      </c>
      <c r="C46" s="82">
        <v>37</v>
      </c>
      <c r="D46" s="82">
        <v>8</v>
      </c>
      <c r="E46" s="82">
        <v>23</v>
      </c>
      <c r="F46" s="82">
        <v>26</v>
      </c>
      <c r="G46" s="82">
        <v>3</v>
      </c>
      <c r="H46" s="82">
        <v>0</v>
      </c>
      <c r="I46" s="82">
        <v>0</v>
      </c>
      <c r="J46" s="82">
        <v>0</v>
      </c>
      <c r="K46" s="82">
        <v>3</v>
      </c>
      <c r="L46" s="82">
        <v>27219</v>
      </c>
      <c r="M46" s="82">
        <v>0</v>
      </c>
      <c r="N46" s="82">
        <v>60</v>
      </c>
      <c r="O46" s="82">
        <v>0</v>
      </c>
      <c r="P46" s="82">
        <v>37</v>
      </c>
      <c r="Q46" s="82">
        <v>9</v>
      </c>
      <c r="R46" s="82">
        <v>22</v>
      </c>
      <c r="S46" s="82">
        <v>24</v>
      </c>
      <c r="T46" s="82">
        <v>4</v>
      </c>
      <c r="U46" s="82">
        <v>0</v>
      </c>
      <c r="V46" s="82">
        <v>0</v>
      </c>
      <c r="W46" s="82">
        <v>0</v>
      </c>
      <c r="X46" s="82">
        <v>3</v>
      </c>
      <c r="Y46" s="82">
        <v>46680</v>
      </c>
      <c r="Z46" s="82">
        <v>0</v>
      </c>
      <c r="AA46" s="82">
        <v>59</v>
      </c>
      <c r="AB46" s="82">
        <v>0</v>
      </c>
      <c r="AC46" s="82">
        <v>37</v>
      </c>
      <c r="AD46" s="82">
        <v>9</v>
      </c>
      <c r="AE46" s="82">
        <v>22</v>
      </c>
      <c r="AF46" s="82">
        <v>25</v>
      </c>
      <c r="AG46" s="82">
        <v>3</v>
      </c>
      <c r="AH46" s="82">
        <v>0</v>
      </c>
      <c r="AI46" s="82">
        <v>0</v>
      </c>
      <c r="AJ46" s="82">
        <v>0</v>
      </c>
      <c r="AK46" s="82">
        <v>3</v>
      </c>
      <c r="AL46" s="82">
        <v>73899</v>
      </c>
      <c r="AM46" s="82">
        <v>0</v>
      </c>
      <c r="AN46" s="82">
        <v>59</v>
      </c>
      <c r="AO46" s="82">
        <v>0</v>
      </c>
      <c r="AP46" s="82">
        <v>42</v>
      </c>
      <c r="AQ46" s="82">
        <v>4</v>
      </c>
      <c r="AR46" s="82">
        <v>16</v>
      </c>
      <c r="AS46" s="82">
        <v>32</v>
      </c>
      <c r="AT46" s="82">
        <v>1</v>
      </c>
      <c r="AU46" s="82">
        <v>0</v>
      </c>
      <c r="AV46" s="82">
        <v>0</v>
      </c>
      <c r="AW46" s="82">
        <v>0</v>
      </c>
      <c r="AX46" s="82">
        <v>4</v>
      </c>
      <c r="AY46" s="82">
        <v>27219</v>
      </c>
      <c r="AZ46" s="82">
        <v>0</v>
      </c>
      <c r="BA46" s="82">
        <v>53</v>
      </c>
      <c r="BB46" s="82">
        <v>0</v>
      </c>
      <c r="BC46" s="82">
        <v>46</v>
      </c>
      <c r="BD46" s="82">
        <v>3</v>
      </c>
      <c r="BE46" s="82">
        <v>14</v>
      </c>
      <c r="BF46" s="82">
        <v>30</v>
      </c>
      <c r="BG46" s="82">
        <v>1</v>
      </c>
      <c r="BH46" s="82" t="s">
        <v>219</v>
      </c>
      <c r="BI46" s="82">
        <v>0</v>
      </c>
      <c r="BJ46" s="82">
        <v>0</v>
      </c>
      <c r="BK46" s="82">
        <v>6</v>
      </c>
      <c r="BL46" s="82">
        <v>46680</v>
      </c>
      <c r="BM46" s="82">
        <v>0</v>
      </c>
      <c r="BN46" s="82">
        <v>48</v>
      </c>
      <c r="BO46" s="82">
        <v>0</v>
      </c>
      <c r="BP46" s="82">
        <v>45</v>
      </c>
      <c r="BQ46" s="82">
        <v>3</v>
      </c>
      <c r="BR46" s="82">
        <v>14</v>
      </c>
      <c r="BS46" s="82">
        <v>31</v>
      </c>
      <c r="BT46" s="82">
        <v>1</v>
      </c>
      <c r="BU46" s="82" t="s">
        <v>219</v>
      </c>
      <c r="BV46" s="82">
        <v>0</v>
      </c>
      <c r="BW46" s="82">
        <v>0</v>
      </c>
      <c r="BX46" s="82">
        <v>5</v>
      </c>
      <c r="BY46" s="82">
        <v>73899</v>
      </c>
      <c r="BZ46" s="82">
        <v>0</v>
      </c>
      <c r="CA46" s="82">
        <v>50</v>
      </c>
      <c r="CB46" s="82">
        <v>0</v>
      </c>
      <c r="CC46" s="82">
        <v>30</v>
      </c>
      <c r="CD46" s="82">
        <v>7</v>
      </c>
      <c r="CE46" s="82">
        <v>23</v>
      </c>
      <c r="CF46" s="82">
        <v>37</v>
      </c>
      <c r="CG46" s="82">
        <v>2</v>
      </c>
      <c r="CH46" s="82">
        <v>0</v>
      </c>
      <c r="CI46" s="82">
        <v>0</v>
      </c>
      <c r="CJ46" s="82">
        <v>0</v>
      </c>
      <c r="CK46" s="82">
        <v>2</v>
      </c>
      <c r="CL46" s="82">
        <v>27219</v>
      </c>
      <c r="CM46" s="82">
        <v>0</v>
      </c>
      <c r="CN46" s="82">
        <v>68</v>
      </c>
      <c r="CO46" s="82">
        <v>0</v>
      </c>
      <c r="CP46" s="82">
        <v>23</v>
      </c>
      <c r="CQ46" s="82">
        <v>11</v>
      </c>
      <c r="CR46" s="82">
        <v>28</v>
      </c>
      <c r="CS46" s="82">
        <v>32</v>
      </c>
      <c r="CT46" s="82">
        <v>5</v>
      </c>
      <c r="CU46" s="82" t="s">
        <v>219</v>
      </c>
      <c r="CV46" s="82">
        <v>0</v>
      </c>
      <c r="CW46" s="82">
        <v>0</v>
      </c>
      <c r="CX46" s="82">
        <v>1</v>
      </c>
      <c r="CY46" s="82">
        <v>46681</v>
      </c>
      <c r="CZ46" s="82">
        <v>0</v>
      </c>
      <c r="DA46" s="82">
        <v>75</v>
      </c>
      <c r="DB46" s="82">
        <v>0</v>
      </c>
      <c r="DC46" s="82">
        <v>26</v>
      </c>
      <c r="DD46" s="82">
        <v>10</v>
      </c>
      <c r="DE46" s="82">
        <v>26</v>
      </c>
      <c r="DF46" s="82">
        <v>34</v>
      </c>
      <c r="DG46" s="82">
        <v>3</v>
      </c>
      <c r="DH46" s="82" t="s">
        <v>219</v>
      </c>
      <c r="DI46" s="82">
        <v>0</v>
      </c>
      <c r="DJ46" s="82">
        <v>0</v>
      </c>
      <c r="DK46" s="82">
        <v>2</v>
      </c>
      <c r="DL46" s="82">
        <v>73900</v>
      </c>
      <c r="DM46" s="82">
        <v>0</v>
      </c>
      <c r="DN46" s="82">
        <v>73</v>
      </c>
      <c r="DO46" s="82">
        <v>0</v>
      </c>
      <c r="DP46" s="82">
        <v>65</v>
      </c>
      <c r="DQ46" s="82">
        <v>67</v>
      </c>
      <c r="DR46" s="82" t="s">
        <v>219</v>
      </c>
      <c r="DS46" s="82">
        <v>2</v>
      </c>
      <c r="DT46" s="82">
        <v>0</v>
      </c>
      <c r="DU46" s="82">
        <v>0</v>
      </c>
      <c r="DV46" s="82">
        <v>0</v>
      </c>
      <c r="DW46" s="82">
        <v>1</v>
      </c>
      <c r="DX46" s="82">
        <v>31</v>
      </c>
      <c r="DY46" s="82">
        <v>27219</v>
      </c>
      <c r="DZ46" s="82">
        <v>0</v>
      </c>
      <c r="EA46" s="82">
        <v>67</v>
      </c>
      <c r="EB46" s="82">
        <v>0</v>
      </c>
      <c r="EC46" s="82">
        <v>69</v>
      </c>
      <c r="ED46" s="82">
        <v>74</v>
      </c>
      <c r="EE46" s="82" t="s">
        <v>219</v>
      </c>
      <c r="EF46" s="82">
        <v>5</v>
      </c>
      <c r="EG46" s="82">
        <v>0</v>
      </c>
      <c r="EH46" s="82">
        <v>0</v>
      </c>
      <c r="EI46" s="82">
        <v>0</v>
      </c>
      <c r="EJ46" s="82">
        <v>1</v>
      </c>
      <c r="EK46" s="82">
        <v>25</v>
      </c>
      <c r="EL46" s="82">
        <v>46680</v>
      </c>
      <c r="EM46" s="82">
        <v>0</v>
      </c>
      <c r="EN46" s="82">
        <v>74</v>
      </c>
      <c r="EO46" s="82">
        <v>0</v>
      </c>
      <c r="EP46" s="82">
        <v>68</v>
      </c>
      <c r="EQ46" s="82">
        <v>72</v>
      </c>
      <c r="ER46" s="82" t="s">
        <v>219</v>
      </c>
      <c r="ES46" s="82">
        <v>4</v>
      </c>
      <c r="ET46" s="82">
        <v>0</v>
      </c>
      <c r="EU46" s="82">
        <v>0</v>
      </c>
      <c r="EV46" s="82">
        <v>0</v>
      </c>
      <c r="EW46" s="82">
        <v>1</v>
      </c>
      <c r="EX46" s="82">
        <v>27</v>
      </c>
      <c r="EY46" s="82">
        <v>73899</v>
      </c>
      <c r="EZ46" s="82">
        <v>0</v>
      </c>
      <c r="FA46" s="82">
        <v>72</v>
      </c>
    </row>
    <row r="47" spans="1:157">
      <c r="B47" s="82" t="s">
        <v>24</v>
      </c>
      <c r="C47" s="82">
        <v>42</v>
      </c>
      <c r="D47" s="82">
        <v>9</v>
      </c>
      <c r="E47" s="82">
        <v>16</v>
      </c>
      <c r="F47" s="82">
        <v>17</v>
      </c>
      <c r="G47" s="82">
        <v>5</v>
      </c>
      <c r="H47" s="82">
        <v>0</v>
      </c>
      <c r="I47" s="82">
        <v>0</v>
      </c>
      <c r="J47" s="82">
        <v>0</v>
      </c>
      <c r="K47" s="82">
        <v>12</v>
      </c>
      <c r="L47" s="82">
        <v>11492</v>
      </c>
      <c r="M47" s="82">
        <v>0</v>
      </c>
      <c r="N47" s="82">
        <v>46</v>
      </c>
      <c r="O47" s="82">
        <v>0</v>
      </c>
      <c r="P47" s="82">
        <v>41</v>
      </c>
      <c r="Q47" s="82">
        <v>9</v>
      </c>
      <c r="R47" s="82">
        <v>17</v>
      </c>
      <c r="S47" s="82">
        <v>16</v>
      </c>
      <c r="T47" s="82">
        <v>5</v>
      </c>
      <c r="U47" s="82" t="s">
        <v>219</v>
      </c>
      <c r="V47" s="82">
        <v>0</v>
      </c>
      <c r="W47" s="82">
        <v>0</v>
      </c>
      <c r="X47" s="82">
        <v>12</v>
      </c>
      <c r="Y47" s="82">
        <v>27004</v>
      </c>
      <c r="Z47" s="82">
        <v>0</v>
      </c>
      <c r="AA47" s="82">
        <v>47</v>
      </c>
      <c r="AB47" s="82">
        <v>0</v>
      </c>
      <c r="AC47" s="82">
        <v>41</v>
      </c>
      <c r="AD47" s="82">
        <v>9</v>
      </c>
      <c r="AE47" s="82">
        <v>16</v>
      </c>
      <c r="AF47" s="82">
        <v>16</v>
      </c>
      <c r="AG47" s="82">
        <v>5</v>
      </c>
      <c r="AH47" s="82" t="s">
        <v>219</v>
      </c>
      <c r="AI47" s="82">
        <v>0</v>
      </c>
      <c r="AJ47" s="82">
        <v>0</v>
      </c>
      <c r="AK47" s="82">
        <v>12</v>
      </c>
      <c r="AL47" s="82">
        <v>38496</v>
      </c>
      <c r="AM47" s="82">
        <v>0</v>
      </c>
      <c r="AN47" s="82">
        <v>46</v>
      </c>
      <c r="AO47" s="82">
        <v>0</v>
      </c>
      <c r="AP47" s="82">
        <v>43</v>
      </c>
      <c r="AQ47" s="82">
        <v>5</v>
      </c>
      <c r="AR47" s="82">
        <v>13</v>
      </c>
      <c r="AS47" s="82">
        <v>20</v>
      </c>
      <c r="AT47" s="82">
        <v>2</v>
      </c>
      <c r="AU47" s="82">
        <v>0</v>
      </c>
      <c r="AV47" s="82">
        <v>0</v>
      </c>
      <c r="AW47" s="82">
        <v>0</v>
      </c>
      <c r="AX47" s="82">
        <v>16</v>
      </c>
      <c r="AY47" s="82">
        <v>11492</v>
      </c>
      <c r="AZ47" s="82">
        <v>0</v>
      </c>
      <c r="BA47" s="82">
        <v>40</v>
      </c>
      <c r="BB47" s="82">
        <v>0</v>
      </c>
      <c r="BC47" s="82">
        <v>46</v>
      </c>
      <c r="BD47" s="82">
        <v>4</v>
      </c>
      <c r="BE47" s="82">
        <v>11</v>
      </c>
      <c r="BF47" s="82">
        <v>20</v>
      </c>
      <c r="BG47" s="82">
        <v>1</v>
      </c>
      <c r="BH47" s="82">
        <v>0</v>
      </c>
      <c r="BI47" s="82">
        <v>0</v>
      </c>
      <c r="BJ47" s="82">
        <v>0</v>
      </c>
      <c r="BK47" s="82">
        <v>18</v>
      </c>
      <c r="BL47" s="82">
        <v>27004</v>
      </c>
      <c r="BM47" s="82">
        <v>0</v>
      </c>
      <c r="BN47" s="82">
        <v>36</v>
      </c>
      <c r="BO47" s="82">
        <v>0</v>
      </c>
      <c r="BP47" s="82">
        <v>45</v>
      </c>
      <c r="BQ47" s="82">
        <v>4</v>
      </c>
      <c r="BR47" s="82">
        <v>12</v>
      </c>
      <c r="BS47" s="82">
        <v>20</v>
      </c>
      <c r="BT47" s="82">
        <v>2</v>
      </c>
      <c r="BU47" s="82">
        <v>0</v>
      </c>
      <c r="BV47" s="82">
        <v>0</v>
      </c>
      <c r="BW47" s="82">
        <v>0</v>
      </c>
      <c r="BX47" s="82">
        <v>18</v>
      </c>
      <c r="BY47" s="82">
        <v>38496</v>
      </c>
      <c r="BZ47" s="82">
        <v>0</v>
      </c>
      <c r="CA47" s="82">
        <v>37</v>
      </c>
      <c r="CB47" s="82">
        <v>0</v>
      </c>
      <c r="CC47" s="82">
        <v>38</v>
      </c>
      <c r="CD47" s="82">
        <v>8</v>
      </c>
      <c r="CE47" s="82">
        <v>17</v>
      </c>
      <c r="CF47" s="82">
        <v>25</v>
      </c>
      <c r="CG47" s="82">
        <v>3</v>
      </c>
      <c r="CH47" s="82" t="s">
        <v>219</v>
      </c>
      <c r="CI47" s="82">
        <v>0</v>
      </c>
      <c r="CJ47" s="82">
        <v>0</v>
      </c>
      <c r="CK47" s="82">
        <v>10</v>
      </c>
      <c r="CL47" s="82">
        <v>11491</v>
      </c>
      <c r="CM47" s="82">
        <v>0</v>
      </c>
      <c r="CN47" s="82">
        <v>52</v>
      </c>
      <c r="CO47" s="82">
        <v>0</v>
      </c>
      <c r="CP47" s="82">
        <v>32</v>
      </c>
      <c r="CQ47" s="82">
        <v>10</v>
      </c>
      <c r="CR47" s="82">
        <v>20</v>
      </c>
      <c r="CS47" s="82">
        <v>25</v>
      </c>
      <c r="CT47" s="82">
        <v>5</v>
      </c>
      <c r="CU47" s="82" t="s">
        <v>219</v>
      </c>
      <c r="CV47" s="82">
        <v>0</v>
      </c>
      <c r="CW47" s="82">
        <v>0</v>
      </c>
      <c r="CX47" s="82">
        <v>8</v>
      </c>
      <c r="CY47" s="82">
        <v>27004</v>
      </c>
      <c r="CZ47" s="82">
        <v>0</v>
      </c>
      <c r="DA47" s="82">
        <v>60</v>
      </c>
      <c r="DB47" s="82">
        <v>0</v>
      </c>
      <c r="DC47" s="82">
        <v>34</v>
      </c>
      <c r="DD47" s="82">
        <v>9</v>
      </c>
      <c r="DE47" s="82">
        <v>19</v>
      </c>
      <c r="DF47" s="82">
        <v>25</v>
      </c>
      <c r="DG47" s="82">
        <v>5</v>
      </c>
      <c r="DH47" s="82">
        <v>0</v>
      </c>
      <c r="DI47" s="82">
        <v>0</v>
      </c>
      <c r="DJ47" s="82">
        <v>0</v>
      </c>
      <c r="DK47" s="82">
        <v>8</v>
      </c>
      <c r="DL47" s="82">
        <v>38495</v>
      </c>
      <c r="DM47" s="82">
        <v>0</v>
      </c>
      <c r="DN47" s="82">
        <v>58</v>
      </c>
      <c r="DO47" s="82">
        <v>0</v>
      </c>
      <c r="DP47" s="82">
        <v>50</v>
      </c>
      <c r="DQ47" s="82">
        <v>53</v>
      </c>
      <c r="DR47" s="82">
        <v>0</v>
      </c>
      <c r="DS47" s="82">
        <v>3</v>
      </c>
      <c r="DT47" s="82">
        <v>0</v>
      </c>
      <c r="DU47" s="82">
        <v>0</v>
      </c>
      <c r="DV47" s="82">
        <v>0</v>
      </c>
      <c r="DW47" s="82">
        <v>7</v>
      </c>
      <c r="DX47" s="82">
        <v>40</v>
      </c>
      <c r="DY47" s="82">
        <v>11492</v>
      </c>
      <c r="DZ47" s="82">
        <v>0</v>
      </c>
      <c r="EA47" s="82">
        <v>53</v>
      </c>
      <c r="EB47" s="82">
        <v>0</v>
      </c>
      <c r="EC47" s="82">
        <v>54</v>
      </c>
      <c r="ED47" s="82">
        <v>60</v>
      </c>
      <c r="EE47" s="82">
        <v>0</v>
      </c>
      <c r="EF47" s="82">
        <v>5</v>
      </c>
      <c r="EG47" s="82">
        <v>0</v>
      </c>
      <c r="EH47" s="82">
        <v>0</v>
      </c>
      <c r="EI47" s="82">
        <v>0</v>
      </c>
      <c r="EJ47" s="82">
        <v>6</v>
      </c>
      <c r="EK47" s="82">
        <v>35</v>
      </c>
      <c r="EL47" s="82">
        <v>27004</v>
      </c>
      <c r="EM47" s="82">
        <v>0</v>
      </c>
      <c r="EN47" s="82">
        <v>60</v>
      </c>
      <c r="EO47" s="82">
        <v>0</v>
      </c>
      <c r="EP47" s="82">
        <v>53</v>
      </c>
      <c r="EQ47" s="82">
        <v>58</v>
      </c>
      <c r="ER47" s="82">
        <v>0</v>
      </c>
      <c r="ES47" s="82">
        <v>5</v>
      </c>
      <c r="ET47" s="82">
        <v>0</v>
      </c>
      <c r="EU47" s="82">
        <v>0</v>
      </c>
      <c r="EV47" s="82">
        <v>0</v>
      </c>
      <c r="EW47" s="82">
        <v>6</v>
      </c>
      <c r="EX47" s="82">
        <v>36</v>
      </c>
      <c r="EY47" s="82">
        <v>38496</v>
      </c>
      <c r="EZ47" s="82">
        <v>0</v>
      </c>
      <c r="FA47" s="82">
        <v>58</v>
      </c>
    </row>
    <row r="49" spans="1:157">
      <c r="B49" s="82" t="s">
        <v>25</v>
      </c>
      <c r="C49" s="82">
        <v>22</v>
      </c>
      <c r="D49" s="82">
        <v>4</v>
      </c>
      <c r="E49" s="82">
        <v>7</v>
      </c>
      <c r="F49" s="82">
        <v>7</v>
      </c>
      <c r="G49" s="82">
        <v>3</v>
      </c>
      <c r="H49" s="82">
        <v>0</v>
      </c>
      <c r="I49" s="82">
        <v>0</v>
      </c>
      <c r="J49" s="82">
        <v>1</v>
      </c>
      <c r="K49" s="82">
        <v>56</v>
      </c>
      <c r="L49" s="82">
        <v>2981</v>
      </c>
      <c r="M49" s="82">
        <v>0</v>
      </c>
      <c r="N49" s="82">
        <v>20</v>
      </c>
      <c r="O49" s="82">
        <v>0</v>
      </c>
      <c r="P49" s="82">
        <v>26</v>
      </c>
      <c r="Q49" s="82">
        <v>5</v>
      </c>
      <c r="R49" s="82">
        <v>8</v>
      </c>
      <c r="S49" s="82">
        <v>9</v>
      </c>
      <c r="T49" s="82">
        <v>3</v>
      </c>
      <c r="U49" s="82" t="s">
        <v>219</v>
      </c>
      <c r="V49" s="82">
        <v>0</v>
      </c>
      <c r="W49" s="82">
        <v>1</v>
      </c>
      <c r="X49" s="82">
        <v>49</v>
      </c>
      <c r="Y49" s="82">
        <v>7668</v>
      </c>
      <c r="Z49" s="82">
        <v>0</v>
      </c>
      <c r="AA49" s="82">
        <v>24</v>
      </c>
      <c r="AB49" s="82">
        <v>0</v>
      </c>
      <c r="AC49" s="82">
        <v>25</v>
      </c>
      <c r="AD49" s="82">
        <v>4</v>
      </c>
      <c r="AE49" s="82">
        <v>8</v>
      </c>
      <c r="AF49" s="82">
        <v>8</v>
      </c>
      <c r="AG49" s="82">
        <v>3</v>
      </c>
      <c r="AH49" s="82" t="s">
        <v>219</v>
      </c>
      <c r="AI49" s="82">
        <v>0</v>
      </c>
      <c r="AJ49" s="82">
        <v>1</v>
      </c>
      <c r="AK49" s="82">
        <v>51</v>
      </c>
      <c r="AL49" s="82">
        <v>10649</v>
      </c>
      <c r="AM49" s="82">
        <v>0</v>
      </c>
      <c r="AN49" s="82">
        <v>23</v>
      </c>
      <c r="AO49" s="82">
        <v>0</v>
      </c>
      <c r="AP49" s="82">
        <v>20</v>
      </c>
      <c r="AQ49" s="82">
        <v>2</v>
      </c>
      <c r="AR49" s="82">
        <v>5</v>
      </c>
      <c r="AS49" s="82">
        <v>7</v>
      </c>
      <c r="AT49" s="82">
        <v>1</v>
      </c>
      <c r="AU49" s="82">
        <v>0</v>
      </c>
      <c r="AV49" s="82">
        <v>0</v>
      </c>
      <c r="AW49" s="82">
        <v>1</v>
      </c>
      <c r="AX49" s="82">
        <v>63</v>
      </c>
      <c r="AY49" s="82">
        <v>2981</v>
      </c>
      <c r="AZ49" s="82">
        <v>0</v>
      </c>
      <c r="BA49" s="82">
        <v>16</v>
      </c>
      <c r="BB49" s="82">
        <v>0</v>
      </c>
      <c r="BC49" s="82">
        <v>26</v>
      </c>
      <c r="BD49" s="82">
        <v>2</v>
      </c>
      <c r="BE49" s="82">
        <v>5</v>
      </c>
      <c r="BF49" s="82">
        <v>9</v>
      </c>
      <c r="BG49" s="82">
        <v>1</v>
      </c>
      <c r="BH49" s="82">
        <v>0</v>
      </c>
      <c r="BI49" s="82">
        <v>0</v>
      </c>
      <c r="BJ49" s="82">
        <v>1</v>
      </c>
      <c r="BK49" s="82">
        <v>56</v>
      </c>
      <c r="BL49" s="82">
        <v>7668</v>
      </c>
      <c r="BM49" s="82">
        <v>0</v>
      </c>
      <c r="BN49" s="82">
        <v>17</v>
      </c>
      <c r="BO49" s="82">
        <v>0</v>
      </c>
      <c r="BP49" s="82">
        <v>25</v>
      </c>
      <c r="BQ49" s="82">
        <v>2</v>
      </c>
      <c r="BR49" s="82">
        <v>5</v>
      </c>
      <c r="BS49" s="82">
        <v>9</v>
      </c>
      <c r="BT49" s="82">
        <v>1</v>
      </c>
      <c r="BU49" s="82">
        <v>0</v>
      </c>
      <c r="BV49" s="82">
        <v>0</v>
      </c>
      <c r="BW49" s="82">
        <v>1</v>
      </c>
      <c r="BX49" s="82">
        <v>58</v>
      </c>
      <c r="BY49" s="82">
        <v>10649</v>
      </c>
      <c r="BZ49" s="82">
        <v>0</v>
      </c>
      <c r="CA49" s="82">
        <v>16</v>
      </c>
      <c r="CB49" s="82">
        <v>0</v>
      </c>
      <c r="CC49" s="82">
        <v>25</v>
      </c>
      <c r="CD49" s="82">
        <v>3</v>
      </c>
      <c r="CE49" s="82">
        <v>6</v>
      </c>
      <c r="CF49" s="82">
        <v>9</v>
      </c>
      <c r="CG49" s="82">
        <v>1</v>
      </c>
      <c r="CH49" s="82">
        <v>0</v>
      </c>
      <c r="CI49" s="82">
        <v>0</v>
      </c>
      <c r="CJ49" s="82">
        <v>1</v>
      </c>
      <c r="CK49" s="82">
        <v>54</v>
      </c>
      <c r="CL49" s="82">
        <v>2981</v>
      </c>
      <c r="CM49" s="82">
        <v>0</v>
      </c>
      <c r="CN49" s="82">
        <v>20</v>
      </c>
      <c r="CO49" s="82">
        <v>0</v>
      </c>
      <c r="CP49" s="82">
        <v>25</v>
      </c>
      <c r="CQ49" s="82">
        <v>4</v>
      </c>
      <c r="CR49" s="82">
        <v>9</v>
      </c>
      <c r="CS49" s="82">
        <v>12</v>
      </c>
      <c r="CT49" s="82">
        <v>3</v>
      </c>
      <c r="CU49" s="82">
        <v>0</v>
      </c>
      <c r="CV49" s="82">
        <v>0</v>
      </c>
      <c r="CW49" s="82">
        <v>1</v>
      </c>
      <c r="CX49" s="82">
        <v>46</v>
      </c>
      <c r="CY49" s="82">
        <v>7668</v>
      </c>
      <c r="CZ49" s="82">
        <v>0</v>
      </c>
      <c r="DA49" s="82">
        <v>28</v>
      </c>
      <c r="DB49" s="82">
        <v>0</v>
      </c>
      <c r="DC49" s="82">
        <v>25</v>
      </c>
      <c r="DD49" s="82">
        <v>4</v>
      </c>
      <c r="DE49" s="82">
        <v>8</v>
      </c>
      <c r="DF49" s="82">
        <v>11</v>
      </c>
      <c r="DG49" s="82">
        <v>2</v>
      </c>
      <c r="DH49" s="82">
        <v>0</v>
      </c>
      <c r="DI49" s="82">
        <v>0</v>
      </c>
      <c r="DJ49" s="82">
        <v>1</v>
      </c>
      <c r="DK49" s="82">
        <v>48</v>
      </c>
      <c r="DL49" s="82">
        <v>10649</v>
      </c>
      <c r="DM49" s="82">
        <v>0</v>
      </c>
      <c r="DN49" s="82">
        <v>26</v>
      </c>
      <c r="DO49" s="82">
        <v>0</v>
      </c>
      <c r="DP49" s="82">
        <v>18</v>
      </c>
      <c r="DQ49" s="82">
        <v>19</v>
      </c>
      <c r="DR49" s="82">
        <v>0</v>
      </c>
      <c r="DS49" s="82">
        <v>1</v>
      </c>
      <c r="DT49" s="82">
        <v>0</v>
      </c>
      <c r="DU49" s="82">
        <v>0</v>
      </c>
      <c r="DV49" s="82">
        <v>2</v>
      </c>
      <c r="DW49" s="82">
        <v>54</v>
      </c>
      <c r="DX49" s="82">
        <v>25</v>
      </c>
      <c r="DY49" s="82">
        <v>2981</v>
      </c>
      <c r="DZ49" s="82">
        <v>0</v>
      </c>
      <c r="EA49" s="82">
        <v>19</v>
      </c>
      <c r="EB49" s="82">
        <v>0</v>
      </c>
      <c r="EC49" s="82">
        <v>23</v>
      </c>
      <c r="ED49" s="82">
        <v>25</v>
      </c>
      <c r="EE49" s="82" t="s">
        <v>219</v>
      </c>
      <c r="EF49" s="82">
        <v>2</v>
      </c>
      <c r="EG49" s="82">
        <v>0</v>
      </c>
      <c r="EH49" s="82">
        <v>0</v>
      </c>
      <c r="EI49" s="82">
        <v>1</v>
      </c>
      <c r="EJ49" s="82">
        <v>46</v>
      </c>
      <c r="EK49" s="82">
        <v>27</v>
      </c>
      <c r="EL49" s="82">
        <v>7667</v>
      </c>
      <c r="EM49" s="82">
        <v>0</v>
      </c>
      <c r="EN49" s="82">
        <v>25</v>
      </c>
      <c r="EO49" s="82">
        <v>0</v>
      </c>
      <c r="EP49" s="82">
        <v>21</v>
      </c>
      <c r="EQ49" s="82">
        <v>23</v>
      </c>
      <c r="ER49" s="82" t="s">
        <v>219</v>
      </c>
      <c r="ES49" s="82">
        <v>2</v>
      </c>
      <c r="ET49" s="82">
        <v>0</v>
      </c>
      <c r="EU49" s="82">
        <v>0</v>
      </c>
      <c r="EV49" s="82">
        <v>1</v>
      </c>
      <c r="EW49" s="82">
        <v>49</v>
      </c>
      <c r="EX49" s="82">
        <v>27</v>
      </c>
      <c r="EY49" s="82">
        <v>10648</v>
      </c>
      <c r="EZ49" s="82">
        <v>0</v>
      </c>
      <c r="FA49" s="82">
        <v>23</v>
      </c>
    </row>
    <row r="51" spans="1:157">
      <c r="B51" s="82" t="s">
        <v>227</v>
      </c>
      <c r="C51" s="82">
        <v>20</v>
      </c>
      <c r="D51" s="82">
        <v>13</v>
      </c>
      <c r="E51" s="82">
        <v>16</v>
      </c>
      <c r="F51" s="82">
        <v>9</v>
      </c>
      <c r="G51" s="82">
        <v>12</v>
      </c>
      <c r="H51" s="82" t="s">
        <v>219</v>
      </c>
      <c r="I51" s="82">
        <v>4</v>
      </c>
      <c r="J51" s="82">
        <v>3</v>
      </c>
      <c r="K51" s="82">
        <v>24</v>
      </c>
      <c r="L51" s="82">
        <v>1187</v>
      </c>
      <c r="M51" s="82">
        <v>0</v>
      </c>
      <c r="N51" s="82">
        <v>50</v>
      </c>
      <c r="O51" s="82">
        <v>0</v>
      </c>
      <c r="P51" s="82">
        <v>22</v>
      </c>
      <c r="Q51" s="82">
        <v>9</v>
      </c>
      <c r="R51" s="82">
        <v>13</v>
      </c>
      <c r="S51" s="82">
        <v>10</v>
      </c>
      <c r="T51" s="82">
        <v>8</v>
      </c>
      <c r="U51" s="82">
        <v>0</v>
      </c>
      <c r="V51" s="82">
        <v>4</v>
      </c>
      <c r="W51" s="82">
        <v>3</v>
      </c>
      <c r="X51" s="82">
        <v>31</v>
      </c>
      <c r="Y51" s="82">
        <v>1299</v>
      </c>
      <c r="Z51" s="82">
        <v>0</v>
      </c>
      <c r="AA51" s="82">
        <v>40</v>
      </c>
      <c r="AB51" s="82">
        <v>0</v>
      </c>
      <c r="AC51" s="82">
        <v>21</v>
      </c>
      <c r="AD51" s="82">
        <v>11</v>
      </c>
      <c r="AE51" s="82">
        <v>15</v>
      </c>
      <c r="AF51" s="82">
        <v>10</v>
      </c>
      <c r="AG51" s="82">
        <v>10</v>
      </c>
      <c r="AH51" s="82" t="s">
        <v>219</v>
      </c>
      <c r="AI51" s="82">
        <v>4</v>
      </c>
      <c r="AJ51" s="82">
        <v>3</v>
      </c>
      <c r="AK51" s="82">
        <v>27</v>
      </c>
      <c r="AL51" s="82">
        <v>2486</v>
      </c>
      <c r="AM51" s="82">
        <v>0</v>
      </c>
      <c r="AN51" s="82">
        <v>45</v>
      </c>
      <c r="AO51" s="82">
        <v>0</v>
      </c>
      <c r="AP51" s="82">
        <v>21</v>
      </c>
      <c r="AQ51" s="82">
        <v>8</v>
      </c>
      <c r="AR51" s="82">
        <v>16</v>
      </c>
      <c r="AS51" s="82">
        <v>16</v>
      </c>
      <c r="AT51" s="82">
        <v>6</v>
      </c>
      <c r="AU51" s="82">
        <v>0</v>
      </c>
      <c r="AV51" s="82">
        <v>4</v>
      </c>
      <c r="AW51" s="82">
        <v>3</v>
      </c>
      <c r="AX51" s="82">
        <v>25</v>
      </c>
      <c r="AY51" s="82">
        <v>1187</v>
      </c>
      <c r="AZ51" s="82">
        <v>0</v>
      </c>
      <c r="BA51" s="82">
        <v>47</v>
      </c>
      <c r="BB51" s="82">
        <v>0</v>
      </c>
      <c r="BC51" s="82">
        <v>25</v>
      </c>
      <c r="BD51" s="82">
        <v>5</v>
      </c>
      <c r="BE51" s="82">
        <v>13</v>
      </c>
      <c r="BF51" s="82">
        <v>16</v>
      </c>
      <c r="BG51" s="82">
        <v>1</v>
      </c>
      <c r="BH51" s="82">
        <v>0</v>
      </c>
      <c r="BI51" s="82">
        <v>4</v>
      </c>
      <c r="BJ51" s="82">
        <v>3</v>
      </c>
      <c r="BK51" s="82">
        <v>33</v>
      </c>
      <c r="BL51" s="82">
        <v>1299</v>
      </c>
      <c r="BM51" s="82">
        <v>0</v>
      </c>
      <c r="BN51" s="82">
        <v>35</v>
      </c>
      <c r="BO51" s="82">
        <v>0</v>
      </c>
      <c r="BP51" s="82">
        <v>23</v>
      </c>
      <c r="BQ51" s="82">
        <v>7</v>
      </c>
      <c r="BR51" s="82">
        <v>14</v>
      </c>
      <c r="BS51" s="82">
        <v>16</v>
      </c>
      <c r="BT51" s="82">
        <v>4</v>
      </c>
      <c r="BU51" s="82">
        <v>0</v>
      </c>
      <c r="BV51" s="82">
        <v>4</v>
      </c>
      <c r="BW51" s="82">
        <v>3</v>
      </c>
      <c r="BX51" s="82">
        <v>29</v>
      </c>
      <c r="BY51" s="82">
        <v>2486</v>
      </c>
      <c r="BZ51" s="82">
        <v>0</v>
      </c>
      <c r="CA51" s="82">
        <v>41</v>
      </c>
      <c r="CB51" s="82">
        <v>0</v>
      </c>
      <c r="CC51" s="82">
        <v>19</v>
      </c>
      <c r="CD51" s="82">
        <v>14</v>
      </c>
      <c r="CE51" s="82">
        <v>20</v>
      </c>
      <c r="CF51" s="82">
        <v>18</v>
      </c>
      <c r="CG51" s="82">
        <v>7</v>
      </c>
      <c r="CH51" s="82">
        <v>0</v>
      </c>
      <c r="CI51" s="82">
        <v>4</v>
      </c>
      <c r="CJ51" s="82">
        <v>6</v>
      </c>
      <c r="CK51" s="82">
        <v>13</v>
      </c>
      <c r="CL51" s="82">
        <v>1187</v>
      </c>
      <c r="CM51" s="82">
        <v>0</v>
      </c>
      <c r="CN51" s="82">
        <v>58</v>
      </c>
      <c r="CO51" s="82">
        <v>0</v>
      </c>
      <c r="CP51" s="82">
        <v>21</v>
      </c>
      <c r="CQ51" s="82">
        <v>12</v>
      </c>
      <c r="CR51" s="82">
        <v>18</v>
      </c>
      <c r="CS51" s="82">
        <v>17</v>
      </c>
      <c r="CT51" s="82">
        <v>6</v>
      </c>
      <c r="CU51" s="82">
        <v>0</v>
      </c>
      <c r="CV51" s="82">
        <v>4</v>
      </c>
      <c r="CW51" s="82">
        <v>6</v>
      </c>
      <c r="CX51" s="82">
        <v>17</v>
      </c>
      <c r="CY51" s="82">
        <v>1299</v>
      </c>
      <c r="CZ51" s="82">
        <v>0</v>
      </c>
      <c r="DA51" s="82">
        <v>52</v>
      </c>
      <c r="DB51" s="82">
        <v>0</v>
      </c>
      <c r="DC51" s="82">
        <v>20</v>
      </c>
      <c r="DD51" s="82">
        <v>13</v>
      </c>
      <c r="DE51" s="82">
        <v>19</v>
      </c>
      <c r="DF51" s="82">
        <v>17</v>
      </c>
      <c r="DG51" s="82">
        <v>6</v>
      </c>
      <c r="DH51" s="82">
        <v>0</v>
      </c>
      <c r="DI51" s="82">
        <v>4</v>
      </c>
      <c r="DJ51" s="82">
        <v>6</v>
      </c>
      <c r="DK51" s="82">
        <v>15</v>
      </c>
      <c r="DL51" s="82">
        <v>2486</v>
      </c>
      <c r="DM51" s="82">
        <v>0</v>
      </c>
      <c r="DN51" s="82">
        <v>55</v>
      </c>
      <c r="DO51" s="82">
        <v>0</v>
      </c>
      <c r="DP51" s="82">
        <v>46</v>
      </c>
      <c r="DQ51" s="82">
        <v>52</v>
      </c>
      <c r="DR51" s="82">
        <v>0</v>
      </c>
      <c r="DS51" s="82">
        <v>5</v>
      </c>
      <c r="DT51" s="82">
        <v>0</v>
      </c>
      <c r="DU51" s="82">
        <v>0</v>
      </c>
      <c r="DV51" s="82">
        <v>12</v>
      </c>
      <c r="DW51" s="82">
        <v>15</v>
      </c>
      <c r="DX51" s="82">
        <v>21</v>
      </c>
      <c r="DY51" s="82">
        <v>1186</v>
      </c>
      <c r="DZ51" s="82">
        <v>0</v>
      </c>
      <c r="EA51" s="82">
        <v>52</v>
      </c>
      <c r="EB51" s="82">
        <v>0</v>
      </c>
      <c r="EC51" s="82">
        <v>40</v>
      </c>
      <c r="ED51" s="82">
        <v>45</v>
      </c>
      <c r="EE51" s="82">
        <v>0</v>
      </c>
      <c r="EF51" s="82">
        <v>5</v>
      </c>
      <c r="EG51" s="82">
        <v>0</v>
      </c>
      <c r="EH51" s="82">
        <v>0</v>
      </c>
      <c r="EI51" s="82">
        <v>12</v>
      </c>
      <c r="EJ51" s="82">
        <v>18</v>
      </c>
      <c r="EK51" s="82">
        <v>25</v>
      </c>
      <c r="EL51" s="82">
        <v>1299</v>
      </c>
      <c r="EM51" s="82">
        <v>0</v>
      </c>
      <c r="EN51" s="82">
        <v>45</v>
      </c>
      <c r="EO51" s="82">
        <v>0</v>
      </c>
      <c r="EP51" s="82">
        <v>43</v>
      </c>
      <c r="EQ51" s="82">
        <v>48</v>
      </c>
      <c r="ER51" s="82">
        <v>0</v>
      </c>
      <c r="ES51" s="82">
        <v>5</v>
      </c>
      <c r="ET51" s="82">
        <v>0</v>
      </c>
      <c r="EU51" s="82">
        <v>0</v>
      </c>
      <c r="EV51" s="82">
        <v>12</v>
      </c>
      <c r="EW51" s="82">
        <v>17</v>
      </c>
      <c r="EX51" s="82">
        <v>23</v>
      </c>
      <c r="EY51" s="82">
        <v>2485</v>
      </c>
      <c r="EZ51" s="82">
        <v>0</v>
      </c>
      <c r="FA51" s="82">
        <v>48</v>
      </c>
    </row>
    <row r="52" spans="1:157">
      <c r="B52" s="82" t="s">
        <v>21</v>
      </c>
      <c r="C52" s="82">
        <v>37</v>
      </c>
      <c r="D52" s="82">
        <v>8</v>
      </c>
      <c r="E52" s="82">
        <v>20</v>
      </c>
      <c r="F52" s="82">
        <v>22</v>
      </c>
      <c r="G52" s="82">
        <v>3</v>
      </c>
      <c r="H52" s="82">
        <v>0</v>
      </c>
      <c r="I52" s="82">
        <v>0</v>
      </c>
      <c r="J52" s="82">
        <v>0</v>
      </c>
      <c r="K52" s="82">
        <v>9</v>
      </c>
      <c r="L52" s="82">
        <v>41692</v>
      </c>
      <c r="M52" s="82">
        <v>0</v>
      </c>
      <c r="N52" s="82">
        <v>53</v>
      </c>
      <c r="O52" s="82">
        <v>0</v>
      </c>
      <c r="P52" s="82">
        <v>37</v>
      </c>
      <c r="Q52" s="82">
        <v>9</v>
      </c>
      <c r="R52" s="82">
        <v>19</v>
      </c>
      <c r="S52" s="82">
        <v>20</v>
      </c>
      <c r="T52" s="82">
        <v>4</v>
      </c>
      <c r="U52" s="82">
        <v>0</v>
      </c>
      <c r="V52" s="82">
        <v>0</v>
      </c>
      <c r="W52" s="82">
        <v>0</v>
      </c>
      <c r="X52" s="82">
        <v>11</v>
      </c>
      <c r="Y52" s="82">
        <v>81352</v>
      </c>
      <c r="Z52" s="82">
        <v>0</v>
      </c>
      <c r="AA52" s="82">
        <v>52</v>
      </c>
      <c r="AB52" s="82">
        <v>0</v>
      </c>
      <c r="AC52" s="82">
        <v>37</v>
      </c>
      <c r="AD52" s="82">
        <v>8</v>
      </c>
      <c r="AE52" s="82">
        <v>19</v>
      </c>
      <c r="AF52" s="82">
        <v>21</v>
      </c>
      <c r="AG52" s="82">
        <v>4</v>
      </c>
      <c r="AH52" s="82">
        <v>0</v>
      </c>
      <c r="AI52" s="82">
        <v>0</v>
      </c>
      <c r="AJ52" s="82">
        <v>0</v>
      </c>
      <c r="AK52" s="82">
        <v>10</v>
      </c>
      <c r="AL52" s="82">
        <v>123044</v>
      </c>
      <c r="AM52" s="82">
        <v>0</v>
      </c>
      <c r="AN52" s="82">
        <v>52</v>
      </c>
      <c r="AO52" s="82">
        <v>0</v>
      </c>
      <c r="AP52" s="82">
        <v>41</v>
      </c>
      <c r="AQ52" s="82">
        <v>4</v>
      </c>
      <c r="AR52" s="82">
        <v>14</v>
      </c>
      <c r="AS52" s="82">
        <v>27</v>
      </c>
      <c r="AT52" s="82">
        <v>2</v>
      </c>
      <c r="AU52" s="82">
        <v>0</v>
      </c>
      <c r="AV52" s="82">
        <v>0</v>
      </c>
      <c r="AW52" s="82">
        <v>0</v>
      </c>
      <c r="AX52" s="82">
        <v>12</v>
      </c>
      <c r="AY52" s="82">
        <v>41692</v>
      </c>
      <c r="AZ52" s="82">
        <v>0</v>
      </c>
      <c r="BA52" s="82">
        <v>47</v>
      </c>
      <c r="BB52" s="82">
        <v>0</v>
      </c>
      <c r="BC52" s="82">
        <v>44</v>
      </c>
      <c r="BD52" s="82">
        <v>3</v>
      </c>
      <c r="BE52" s="82">
        <v>12</v>
      </c>
      <c r="BF52" s="82">
        <v>25</v>
      </c>
      <c r="BG52" s="82">
        <v>1</v>
      </c>
      <c r="BH52" s="82" t="s">
        <v>219</v>
      </c>
      <c r="BI52" s="82">
        <v>0</v>
      </c>
      <c r="BJ52" s="82">
        <v>0</v>
      </c>
      <c r="BK52" s="82">
        <v>15</v>
      </c>
      <c r="BL52" s="82">
        <v>81352</v>
      </c>
      <c r="BM52" s="82">
        <v>0</v>
      </c>
      <c r="BN52" s="82">
        <v>41</v>
      </c>
      <c r="BO52" s="82">
        <v>0</v>
      </c>
      <c r="BP52" s="82">
        <v>43</v>
      </c>
      <c r="BQ52" s="82">
        <v>3</v>
      </c>
      <c r="BR52" s="82">
        <v>13</v>
      </c>
      <c r="BS52" s="82">
        <v>26</v>
      </c>
      <c r="BT52" s="82">
        <v>1</v>
      </c>
      <c r="BU52" s="82" t="s">
        <v>219</v>
      </c>
      <c r="BV52" s="82">
        <v>0</v>
      </c>
      <c r="BW52" s="82">
        <v>0</v>
      </c>
      <c r="BX52" s="82">
        <v>14</v>
      </c>
      <c r="BY52" s="82">
        <v>123044</v>
      </c>
      <c r="BZ52" s="82">
        <v>0</v>
      </c>
      <c r="CA52" s="82">
        <v>43</v>
      </c>
      <c r="CB52" s="82">
        <v>0</v>
      </c>
      <c r="CC52" s="82">
        <v>32</v>
      </c>
      <c r="CD52" s="82">
        <v>7</v>
      </c>
      <c r="CE52" s="82">
        <v>20</v>
      </c>
      <c r="CF52" s="82">
        <v>32</v>
      </c>
      <c r="CG52" s="82">
        <v>2</v>
      </c>
      <c r="CH52" s="82">
        <v>0</v>
      </c>
      <c r="CI52" s="82">
        <v>0</v>
      </c>
      <c r="CJ52" s="82">
        <v>0</v>
      </c>
      <c r="CK52" s="82">
        <v>8</v>
      </c>
      <c r="CL52" s="82">
        <v>41691</v>
      </c>
      <c r="CM52" s="82">
        <v>0</v>
      </c>
      <c r="CN52" s="82">
        <v>60</v>
      </c>
      <c r="CO52" s="82">
        <v>0</v>
      </c>
      <c r="CP52" s="82">
        <v>26</v>
      </c>
      <c r="CQ52" s="82">
        <v>10</v>
      </c>
      <c r="CR52" s="82">
        <v>23</v>
      </c>
      <c r="CS52" s="82">
        <v>28</v>
      </c>
      <c r="CT52" s="82">
        <v>5</v>
      </c>
      <c r="CU52" s="82">
        <v>0</v>
      </c>
      <c r="CV52" s="82">
        <v>0</v>
      </c>
      <c r="CW52" s="82">
        <v>0</v>
      </c>
      <c r="CX52" s="82">
        <v>8</v>
      </c>
      <c r="CY52" s="82">
        <v>81353</v>
      </c>
      <c r="CZ52" s="82">
        <v>0</v>
      </c>
      <c r="DA52" s="82">
        <v>66</v>
      </c>
      <c r="DB52" s="82">
        <v>0</v>
      </c>
      <c r="DC52" s="82">
        <v>28</v>
      </c>
      <c r="DD52" s="82">
        <v>9</v>
      </c>
      <c r="DE52" s="82">
        <v>22</v>
      </c>
      <c r="DF52" s="82">
        <v>29</v>
      </c>
      <c r="DG52" s="82">
        <v>4</v>
      </c>
      <c r="DH52" s="82">
        <v>0</v>
      </c>
      <c r="DI52" s="82">
        <v>0</v>
      </c>
      <c r="DJ52" s="82">
        <v>0</v>
      </c>
      <c r="DK52" s="82">
        <v>8</v>
      </c>
      <c r="DL52" s="82">
        <v>123044</v>
      </c>
      <c r="DM52" s="82">
        <v>0</v>
      </c>
      <c r="DN52" s="82">
        <v>64</v>
      </c>
      <c r="DO52" s="82">
        <v>0</v>
      </c>
      <c r="DP52" s="82">
        <v>58</v>
      </c>
      <c r="DQ52" s="82">
        <v>60</v>
      </c>
      <c r="DR52" s="82">
        <v>0</v>
      </c>
      <c r="DS52" s="82">
        <v>2</v>
      </c>
      <c r="DT52" s="82">
        <v>0</v>
      </c>
      <c r="DU52" s="82">
        <v>0</v>
      </c>
      <c r="DV52" s="82">
        <v>0</v>
      </c>
      <c r="DW52" s="82">
        <v>6</v>
      </c>
      <c r="DX52" s="82">
        <v>33</v>
      </c>
      <c r="DY52" s="82">
        <v>41692</v>
      </c>
      <c r="DZ52" s="82">
        <v>0</v>
      </c>
      <c r="EA52" s="82">
        <v>60</v>
      </c>
      <c r="EB52" s="82">
        <v>0</v>
      </c>
      <c r="EC52" s="82">
        <v>60</v>
      </c>
      <c r="ED52" s="82">
        <v>65</v>
      </c>
      <c r="EE52" s="82" t="s">
        <v>219</v>
      </c>
      <c r="EF52" s="82">
        <v>5</v>
      </c>
      <c r="EG52" s="82">
        <v>0</v>
      </c>
      <c r="EH52" s="82">
        <v>0</v>
      </c>
      <c r="EI52" s="82">
        <v>0</v>
      </c>
      <c r="EJ52" s="82">
        <v>7</v>
      </c>
      <c r="EK52" s="82">
        <v>28</v>
      </c>
      <c r="EL52" s="82">
        <v>81351</v>
      </c>
      <c r="EM52" s="82">
        <v>0</v>
      </c>
      <c r="EN52" s="82">
        <v>65</v>
      </c>
      <c r="EO52" s="82">
        <v>0</v>
      </c>
      <c r="EP52" s="82">
        <v>59</v>
      </c>
      <c r="EQ52" s="82">
        <v>63</v>
      </c>
      <c r="ER52" s="82" t="s">
        <v>219</v>
      </c>
      <c r="ES52" s="82">
        <v>4</v>
      </c>
      <c r="ET52" s="82">
        <v>0</v>
      </c>
      <c r="EU52" s="82">
        <v>0</v>
      </c>
      <c r="EV52" s="82">
        <v>0</v>
      </c>
      <c r="EW52" s="82">
        <v>7</v>
      </c>
      <c r="EX52" s="82">
        <v>30</v>
      </c>
      <c r="EY52" s="82">
        <v>123043</v>
      </c>
      <c r="EZ52" s="82">
        <v>0</v>
      </c>
      <c r="FA52" s="82">
        <v>63</v>
      </c>
    </row>
    <row r="53" spans="1:157">
      <c r="A53" s="82" t="s">
        <v>228</v>
      </c>
      <c r="B53" s="82" t="s">
        <v>108</v>
      </c>
      <c r="C53" s="82">
        <v>8</v>
      </c>
      <c r="D53" s="82">
        <v>27</v>
      </c>
      <c r="E53" s="82">
        <v>23</v>
      </c>
      <c r="F53" s="82">
        <v>10</v>
      </c>
      <c r="G53" s="82">
        <v>31</v>
      </c>
      <c r="H53" s="82">
        <v>0</v>
      </c>
      <c r="I53" s="82">
        <v>0</v>
      </c>
      <c r="J53" s="82">
        <v>0</v>
      </c>
      <c r="K53" s="82">
        <v>1</v>
      </c>
      <c r="L53" s="82">
        <v>263334</v>
      </c>
      <c r="M53" s="82">
        <v>0</v>
      </c>
      <c r="N53" s="82">
        <v>92</v>
      </c>
      <c r="O53" s="82">
        <v>0</v>
      </c>
      <c r="P53" s="82">
        <v>12</v>
      </c>
      <c r="Q53" s="82">
        <v>25</v>
      </c>
      <c r="R53" s="82">
        <v>25</v>
      </c>
      <c r="S53" s="82">
        <v>13</v>
      </c>
      <c r="T53" s="82">
        <v>24</v>
      </c>
      <c r="U53" s="82">
        <v>0</v>
      </c>
      <c r="V53" s="82">
        <v>0</v>
      </c>
      <c r="W53" s="82">
        <v>0</v>
      </c>
      <c r="X53" s="82">
        <v>1</v>
      </c>
      <c r="Y53" s="82">
        <v>257062</v>
      </c>
      <c r="Z53" s="82">
        <v>0</v>
      </c>
      <c r="AA53" s="82">
        <v>87</v>
      </c>
      <c r="AB53" s="82">
        <v>0</v>
      </c>
      <c r="AC53" s="82">
        <v>10</v>
      </c>
      <c r="AD53" s="82">
        <v>26</v>
      </c>
      <c r="AE53" s="82">
        <v>24</v>
      </c>
      <c r="AF53" s="82">
        <v>11</v>
      </c>
      <c r="AG53" s="82">
        <v>28</v>
      </c>
      <c r="AH53" s="82">
        <v>0</v>
      </c>
      <c r="AI53" s="82">
        <v>0</v>
      </c>
      <c r="AJ53" s="82">
        <v>0</v>
      </c>
      <c r="AK53" s="82">
        <v>1</v>
      </c>
      <c r="AL53" s="82">
        <v>520396</v>
      </c>
      <c r="AM53" s="82">
        <v>0</v>
      </c>
      <c r="AN53" s="82">
        <v>89</v>
      </c>
      <c r="AO53" s="82">
        <v>0</v>
      </c>
      <c r="AP53" s="82">
        <v>9</v>
      </c>
      <c r="AQ53" s="82">
        <v>25</v>
      </c>
      <c r="AR53" s="82">
        <v>30</v>
      </c>
      <c r="AS53" s="82">
        <v>17</v>
      </c>
      <c r="AT53" s="82">
        <v>17</v>
      </c>
      <c r="AU53" s="82">
        <v>0</v>
      </c>
      <c r="AV53" s="82">
        <v>0</v>
      </c>
      <c r="AW53" s="82">
        <v>0</v>
      </c>
      <c r="AX53" s="82">
        <v>1</v>
      </c>
      <c r="AY53" s="82">
        <v>263334</v>
      </c>
      <c r="AZ53" s="82">
        <v>0</v>
      </c>
      <c r="BA53" s="82">
        <v>90</v>
      </c>
      <c r="BB53" s="82">
        <v>0</v>
      </c>
      <c r="BC53" s="82">
        <v>16</v>
      </c>
      <c r="BD53" s="82">
        <v>18</v>
      </c>
      <c r="BE53" s="82">
        <v>30</v>
      </c>
      <c r="BF53" s="82">
        <v>23</v>
      </c>
      <c r="BG53" s="82">
        <v>10</v>
      </c>
      <c r="BH53" s="82">
        <v>0</v>
      </c>
      <c r="BI53" s="82">
        <v>0</v>
      </c>
      <c r="BJ53" s="82">
        <v>0</v>
      </c>
      <c r="BK53" s="82">
        <v>2</v>
      </c>
      <c r="BL53" s="82">
        <v>257062</v>
      </c>
      <c r="BM53" s="82">
        <v>0</v>
      </c>
      <c r="BN53" s="82">
        <v>82</v>
      </c>
      <c r="BO53" s="82">
        <v>0</v>
      </c>
      <c r="BP53" s="82">
        <v>13</v>
      </c>
      <c r="BQ53" s="82">
        <v>22</v>
      </c>
      <c r="BR53" s="82">
        <v>30</v>
      </c>
      <c r="BS53" s="82">
        <v>20</v>
      </c>
      <c r="BT53" s="82">
        <v>14</v>
      </c>
      <c r="BU53" s="82">
        <v>0</v>
      </c>
      <c r="BV53" s="82">
        <v>0</v>
      </c>
      <c r="BW53" s="82">
        <v>0</v>
      </c>
      <c r="BX53" s="82">
        <v>1</v>
      </c>
      <c r="BY53" s="82">
        <v>520396</v>
      </c>
      <c r="BZ53" s="82">
        <v>0</v>
      </c>
      <c r="CA53" s="82">
        <v>86</v>
      </c>
      <c r="CB53" s="82">
        <v>0</v>
      </c>
      <c r="CC53" s="82">
        <v>6</v>
      </c>
      <c r="CD53" s="82">
        <v>31</v>
      </c>
      <c r="CE53" s="82">
        <v>29</v>
      </c>
      <c r="CF53" s="82">
        <v>15</v>
      </c>
      <c r="CG53" s="82">
        <v>19</v>
      </c>
      <c r="CH53" s="82">
        <v>0</v>
      </c>
      <c r="CI53" s="82">
        <v>0</v>
      </c>
      <c r="CJ53" s="82">
        <v>0</v>
      </c>
      <c r="CK53" s="82">
        <v>0</v>
      </c>
      <c r="CL53" s="82">
        <v>263335</v>
      </c>
      <c r="CM53" s="82">
        <v>0</v>
      </c>
      <c r="CN53" s="82">
        <v>94</v>
      </c>
      <c r="CO53" s="82">
        <v>0</v>
      </c>
      <c r="CP53" s="82">
        <v>7</v>
      </c>
      <c r="CQ53" s="82">
        <v>26</v>
      </c>
      <c r="CR53" s="82">
        <v>27</v>
      </c>
      <c r="CS53" s="82">
        <v>15</v>
      </c>
      <c r="CT53" s="82">
        <v>25</v>
      </c>
      <c r="CU53" s="82">
        <v>0</v>
      </c>
      <c r="CV53" s="82">
        <v>0</v>
      </c>
      <c r="CW53" s="82">
        <v>0</v>
      </c>
      <c r="CX53" s="82">
        <v>1</v>
      </c>
      <c r="CY53" s="82">
        <v>257063</v>
      </c>
      <c r="CZ53" s="82">
        <v>0</v>
      </c>
      <c r="DA53" s="82">
        <v>93</v>
      </c>
      <c r="DB53" s="82">
        <v>0</v>
      </c>
      <c r="DC53" s="82">
        <v>6</v>
      </c>
      <c r="DD53" s="82">
        <v>28</v>
      </c>
      <c r="DE53" s="82">
        <v>28</v>
      </c>
      <c r="DF53" s="82">
        <v>15</v>
      </c>
      <c r="DG53" s="82">
        <v>22</v>
      </c>
      <c r="DH53" s="82">
        <v>0</v>
      </c>
      <c r="DI53" s="82">
        <v>0</v>
      </c>
      <c r="DJ53" s="82">
        <v>0</v>
      </c>
      <c r="DK53" s="82">
        <v>0</v>
      </c>
      <c r="DL53" s="82">
        <v>520398</v>
      </c>
      <c r="DM53" s="82">
        <v>0</v>
      </c>
      <c r="DN53" s="82">
        <v>93</v>
      </c>
      <c r="DO53" s="82">
        <v>0</v>
      </c>
      <c r="DP53" s="82">
        <v>73</v>
      </c>
      <c r="DQ53" s="82">
        <v>93</v>
      </c>
      <c r="DR53" s="82" t="s">
        <v>219</v>
      </c>
      <c r="DS53" s="82">
        <v>20</v>
      </c>
      <c r="DT53" s="82">
        <v>0</v>
      </c>
      <c r="DU53" s="82">
        <v>0</v>
      </c>
      <c r="DV53" s="82">
        <v>0</v>
      </c>
      <c r="DW53" s="82">
        <v>0</v>
      </c>
      <c r="DX53" s="82">
        <v>7</v>
      </c>
      <c r="DY53" s="82">
        <v>263333</v>
      </c>
      <c r="DZ53" s="82">
        <v>0</v>
      </c>
      <c r="EA53" s="82">
        <v>93</v>
      </c>
      <c r="EB53" s="82">
        <v>0</v>
      </c>
      <c r="EC53" s="82">
        <v>68</v>
      </c>
      <c r="ED53" s="82">
        <v>92</v>
      </c>
      <c r="EE53" s="82" t="s">
        <v>219</v>
      </c>
      <c r="EF53" s="82">
        <v>24</v>
      </c>
      <c r="EG53" s="82">
        <v>0</v>
      </c>
      <c r="EH53" s="82">
        <v>0</v>
      </c>
      <c r="EI53" s="82">
        <v>0</v>
      </c>
      <c r="EJ53" s="82">
        <v>0</v>
      </c>
      <c r="EK53" s="82">
        <v>8</v>
      </c>
      <c r="EL53" s="82">
        <v>257062</v>
      </c>
      <c r="EM53" s="82">
        <v>0</v>
      </c>
      <c r="EN53" s="82">
        <v>92</v>
      </c>
      <c r="EO53" s="82">
        <v>0</v>
      </c>
      <c r="EP53" s="82">
        <v>70</v>
      </c>
      <c r="EQ53" s="82">
        <v>92</v>
      </c>
      <c r="ER53" s="82">
        <v>0</v>
      </c>
      <c r="ES53" s="82">
        <v>22</v>
      </c>
      <c r="ET53" s="82">
        <v>0</v>
      </c>
      <c r="EU53" s="82">
        <v>0</v>
      </c>
      <c r="EV53" s="82">
        <v>0</v>
      </c>
      <c r="EW53" s="82">
        <v>0</v>
      </c>
      <c r="EX53" s="82">
        <v>7</v>
      </c>
      <c r="EY53" s="82">
        <v>520395</v>
      </c>
      <c r="EZ53" s="82">
        <v>0</v>
      </c>
      <c r="FA53" s="82">
        <v>92</v>
      </c>
    </row>
    <row r="54" spans="1:157">
      <c r="B54" s="82" t="s">
        <v>56</v>
      </c>
      <c r="C54" s="82">
        <v>49</v>
      </c>
      <c r="D54" s="82">
        <v>4</v>
      </c>
      <c r="E54" s="82">
        <v>12</v>
      </c>
      <c r="F54" s="82">
        <v>20</v>
      </c>
      <c r="G54" s="82">
        <v>1</v>
      </c>
      <c r="H54" s="82">
        <v>0</v>
      </c>
      <c r="I54" s="82">
        <v>0</v>
      </c>
      <c r="J54" s="82">
        <v>0</v>
      </c>
      <c r="K54" s="82">
        <v>14</v>
      </c>
      <c r="L54" s="82">
        <v>1049</v>
      </c>
      <c r="M54" s="82">
        <v>0</v>
      </c>
      <c r="N54" s="82">
        <v>37</v>
      </c>
      <c r="O54" s="82">
        <v>0</v>
      </c>
      <c r="P54" s="82">
        <v>49</v>
      </c>
      <c r="Q54" s="82">
        <v>4</v>
      </c>
      <c r="R54" s="82">
        <v>11</v>
      </c>
      <c r="S54" s="82">
        <v>17</v>
      </c>
      <c r="T54" s="82">
        <v>2</v>
      </c>
      <c r="U54" s="82">
        <v>0</v>
      </c>
      <c r="V54" s="82">
        <v>0</v>
      </c>
      <c r="W54" s="82" t="s">
        <v>219</v>
      </c>
      <c r="X54" s="82">
        <v>16</v>
      </c>
      <c r="Y54" s="82">
        <v>1995</v>
      </c>
      <c r="Z54" s="82">
        <v>0</v>
      </c>
      <c r="AA54" s="82">
        <v>35</v>
      </c>
      <c r="AB54" s="82">
        <v>0</v>
      </c>
      <c r="AC54" s="82">
        <v>49</v>
      </c>
      <c r="AD54" s="82">
        <v>4</v>
      </c>
      <c r="AE54" s="82">
        <v>12</v>
      </c>
      <c r="AF54" s="82">
        <v>18</v>
      </c>
      <c r="AG54" s="82">
        <v>2</v>
      </c>
      <c r="AH54" s="82">
        <v>0</v>
      </c>
      <c r="AI54" s="82">
        <v>0</v>
      </c>
      <c r="AJ54" s="82" t="s">
        <v>219</v>
      </c>
      <c r="AK54" s="82">
        <v>15</v>
      </c>
      <c r="AL54" s="82">
        <v>3044</v>
      </c>
      <c r="AM54" s="82">
        <v>0</v>
      </c>
      <c r="AN54" s="82">
        <v>36</v>
      </c>
      <c r="AO54" s="82">
        <v>0</v>
      </c>
      <c r="AP54" s="82">
        <v>51</v>
      </c>
      <c r="AQ54" s="82">
        <v>2</v>
      </c>
      <c r="AR54" s="82">
        <v>8</v>
      </c>
      <c r="AS54" s="82">
        <v>21</v>
      </c>
      <c r="AT54" s="82">
        <v>0</v>
      </c>
      <c r="AU54" s="82">
        <v>0</v>
      </c>
      <c r="AV54" s="82">
        <v>0</v>
      </c>
      <c r="AW54" s="82">
        <v>0</v>
      </c>
      <c r="AX54" s="82">
        <v>18</v>
      </c>
      <c r="AY54" s="82">
        <v>1049</v>
      </c>
      <c r="AZ54" s="82">
        <v>0</v>
      </c>
      <c r="BA54" s="82">
        <v>31</v>
      </c>
      <c r="BB54" s="82">
        <v>0</v>
      </c>
      <c r="BC54" s="82">
        <v>52</v>
      </c>
      <c r="BD54" s="82">
        <v>1</v>
      </c>
      <c r="BE54" s="82">
        <v>6</v>
      </c>
      <c r="BF54" s="82">
        <v>18</v>
      </c>
      <c r="BG54" s="82">
        <v>1</v>
      </c>
      <c r="BH54" s="82">
        <v>0</v>
      </c>
      <c r="BI54" s="82" t="s">
        <v>219</v>
      </c>
      <c r="BJ54" s="82" t="s">
        <v>219</v>
      </c>
      <c r="BK54" s="82">
        <v>22</v>
      </c>
      <c r="BL54" s="82">
        <v>1995</v>
      </c>
      <c r="BM54" s="82">
        <v>0</v>
      </c>
      <c r="BN54" s="82">
        <v>26</v>
      </c>
      <c r="BO54" s="82">
        <v>0</v>
      </c>
      <c r="BP54" s="82">
        <v>52</v>
      </c>
      <c r="BQ54" s="82">
        <v>1</v>
      </c>
      <c r="BR54" s="82">
        <v>7</v>
      </c>
      <c r="BS54" s="82">
        <v>19</v>
      </c>
      <c r="BT54" s="82">
        <v>1</v>
      </c>
      <c r="BU54" s="82">
        <v>0</v>
      </c>
      <c r="BV54" s="82" t="s">
        <v>219</v>
      </c>
      <c r="BW54" s="82" t="s">
        <v>219</v>
      </c>
      <c r="BX54" s="82">
        <v>21</v>
      </c>
      <c r="BY54" s="82">
        <v>3044</v>
      </c>
      <c r="BZ54" s="82">
        <v>0</v>
      </c>
      <c r="CA54" s="82">
        <v>28</v>
      </c>
      <c r="CB54" s="82">
        <v>0</v>
      </c>
      <c r="CC54" s="82">
        <v>44</v>
      </c>
      <c r="CD54" s="82">
        <v>3</v>
      </c>
      <c r="CE54" s="82">
        <v>12</v>
      </c>
      <c r="CF54" s="82">
        <v>29</v>
      </c>
      <c r="CG54" s="82">
        <v>1</v>
      </c>
      <c r="CH54" s="82">
        <v>0</v>
      </c>
      <c r="CI54" s="82">
        <v>0</v>
      </c>
      <c r="CJ54" s="82" t="s">
        <v>219</v>
      </c>
      <c r="CK54" s="82">
        <v>12</v>
      </c>
      <c r="CL54" s="82">
        <v>1049</v>
      </c>
      <c r="CM54" s="82">
        <v>0</v>
      </c>
      <c r="CN54" s="82">
        <v>45</v>
      </c>
      <c r="CO54" s="82">
        <v>0</v>
      </c>
      <c r="CP54" s="82">
        <v>37</v>
      </c>
      <c r="CQ54" s="82">
        <v>6</v>
      </c>
      <c r="CR54" s="82">
        <v>17</v>
      </c>
      <c r="CS54" s="82">
        <v>27</v>
      </c>
      <c r="CT54" s="82">
        <v>2</v>
      </c>
      <c r="CU54" s="82" t="s">
        <v>219</v>
      </c>
      <c r="CV54" s="82">
        <v>0</v>
      </c>
      <c r="CW54" s="82" t="s">
        <v>219</v>
      </c>
      <c r="CX54" s="82">
        <v>10</v>
      </c>
      <c r="CY54" s="82">
        <v>1995</v>
      </c>
      <c r="CZ54" s="82">
        <v>0</v>
      </c>
      <c r="DA54" s="82">
        <v>53</v>
      </c>
      <c r="DB54" s="82">
        <v>0</v>
      </c>
      <c r="DC54" s="82">
        <v>39</v>
      </c>
      <c r="DD54" s="82">
        <v>5</v>
      </c>
      <c r="DE54" s="82">
        <v>15</v>
      </c>
      <c r="DF54" s="82">
        <v>28</v>
      </c>
      <c r="DG54" s="82">
        <v>2</v>
      </c>
      <c r="DH54" s="82" t="s">
        <v>219</v>
      </c>
      <c r="DI54" s="82">
        <v>0</v>
      </c>
      <c r="DJ54" s="82" t="s">
        <v>219</v>
      </c>
      <c r="DK54" s="82">
        <v>10</v>
      </c>
      <c r="DL54" s="82">
        <v>3044</v>
      </c>
      <c r="DM54" s="82">
        <v>0</v>
      </c>
      <c r="DN54" s="82">
        <v>50</v>
      </c>
      <c r="DO54" s="82">
        <v>0</v>
      </c>
      <c r="DP54" s="82">
        <v>49</v>
      </c>
      <c r="DQ54" s="82">
        <v>50</v>
      </c>
      <c r="DR54" s="82">
        <v>0</v>
      </c>
      <c r="DS54" s="82">
        <v>1</v>
      </c>
      <c r="DT54" s="82">
        <v>0</v>
      </c>
      <c r="DU54" s="82">
        <v>0</v>
      </c>
      <c r="DV54" s="82" t="s">
        <v>219</v>
      </c>
      <c r="DW54" s="82">
        <v>9</v>
      </c>
      <c r="DX54" s="82">
        <v>41</v>
      </c>
      <c r="DY54" s="82">
        <v>1049</v>
      </c>
      <c r="DZ54" s="82">
        <v>0</v>
      </c>
      <c r="EA54" s="82">
        <v>50</v>
      </c>
      <c r="EB54" s="82">
        <v>0</v>
      </c>
      <c r="EC54" s="82">
        <v>53</v>
      </c>
      <c r="ED54" s="82">
        <v>56</v>
      </c>
      <c r="EE54" s="82">
        <v>0</v>
      </c>
      <c r="EF54" s="82">
        <v>3</v>
      </c>
      <c r="EG54" s="82">
        <v>0</v>
      </c>
      <c r="EH54" s="82">
        <v>0</v>
      </c>
      <c r="EI54" s="82" t="s">
        <v>219</v>
      </c>
      <c r="EJ54" s="82">
        <v>7</v>
      </c>
      <c r="EK54" s="82">
        <v>36</v>
      </c>
      <c r="EL54" s="82">
        <v>1995</v>
      </c>
      <c r="EM54" s="82">
        <v>0</v>
      </c>
      <c r="EN54" s="82">
        <v>56</v>
      </c>
      <c r="EO54" s="82">
        <v>0</v>
      </c>
      <c r="EP54" s="82">
        <v>51</v>
      </c>
      <c r="EQ54" s="82">
        <v>54</v>
      </c>
      <c r="ER54" s="82">
        <v>0</v>
      </c>
      <c r="ES54" s="82">
        <v>3</v>
      </c>
      <c r="ET54" s="82">
        <v>0</v>
      </c>
      <c r="EU54" s="82">
        <v>0</v>
      </c>
      <c r="EV54" s="82">
        <v>0</v>
      </c>
      <c r="EW54" s="82">
        <v>8</v>
      </c>
      <c r="EX54" s="82">
        <v>38</v>
      </c>
      <c r="EY54" s="82">
        <v>3044</v>
      </c>
      <c r="EZ54" s="82">
        <v>0</v>
      </c>
      <c r="FA54" s="82">
        <v>54</v>
      </c>
    </row>
    <row r="55" spans="1:157">
      <c r="B55" s="82" t="s">
        <v>57</v>
      </c>
      <c r="C55" s="82">
        <v>53</v>
      </c>
      <c r="D55" s="82">
        <v>3</v>
      </c>
      <c r="E55" s="82">
        <v>8</v>
      </c>
      <c r="F55" s="82">
        <v>15</v>
      </c>
      <c r="G55" s="82">
        <v>0</v>
      </c>
      <c r="H55" s="82">
        <v>0</v>
      </c>
      <c r="I55" s="82" t="s">
        <v>219</v>
      </c>
      <c r="J55" s="82">
        <v>0</v>
      </c>
      <c r="K55" s="82">
        <v>20</v>
      </c>
      <c r="L55" s="82">
        <v>3344</v>
      </c>
      <c r="M55" s="82">
        <v>0</v>
      </c>
      <c r="N55" s="82">
        <v>27</v>
      </c>
      <c r="O55" s="82">
        <v>0</v>
      </c>
      <c r="P55" s="82">
        <v>51</v>
      </c>
      <c r="Q55" s="82">
        <v>3</v>
      </c>
      <c r="R55" s="82">
        <v>10</v>
      </c>
      <c r="S55" s="82">
        <v>14</v>
      </c>
      <c r="T55" s="82">
        <v>1</v>
      </c>
      <c r="U55" s="82">
        <v>0</v>
      </c>
      <c r="V55" s="82" t="s">
        <v>219</v>
      </c>
      <c r="W55" s="82">
        <v>0</v>
      </c>
      <c r="X55" s="82">
        <v>21</v>
      </c>
      <c r="Y55" s="82">
        <v>6443</v>
      </c>
      <c r="Z55" s="82">
        <v>0</v>
      </c>
      <c r="AA55" s="82">
        <v>28</v>
      </c>
      <c r="AB55" s="82">
        <v>0</v>
      </c>
      <c r="AC55" s="82">
        <v>51</v>
      </c>
      <c r="AD55" s="82">
        <v>3</v>
      </c>
      <c r="AE55" s="82">
        <v>9</v>
      </c>
      <c r="AF55" s="82">
        <v>15</v>
      </c>
      <c r="AG55" s="82">
        <v>1</v>
      </c>
      <c r="AH55" s="82">
        <v>0</v>
      </c>
      <c r="AI55" s="82">
        <v>0</v>
      </c>
      <c r="AJ55" s="82">
        <v>0</v>
      </c>
      <c r="AK55" s="82">
        <v>21</v>
      </c>
      <c r="AL55" s="82">
        <v>9787</v>
      </c>
      <c r="AM55" s="82">
        <v>0</v>
      </c>
      <c r="AN55" s="82">
        <v>27</v>
      </c>
      <c r="AO55" s="82">
        <v>0</v>
      </c>
      <c r="AP55" s="82">
        <v>51</v>
      </c>
      <c r="AQ55" s="82">
        <v>1</v>
      </c>
      <c r="AR55" s="82">
        <v>6</v>
      </c>
      <c r="AS55" s="82">
        <v>15</v>
      </c>
      <c r="AT55" s="82">
        <v>0</v>
      </c>
      <c r="AU55" s="82">
        <v>0</v>
      </c>
      <c r="AV55" s="82">
        <v>0</v>
      </c>
      <c r="AW55" s="82">
        <v>0</v>
      </c>
      <c r="AX55" s="82">
        <v>27</v>
      </c>
      <c r="AY55" s="82">
        <v>3344</v>
      </c>
      <c r="AZ55" s="82">
        <v>0</v>
      </c>
      <c r="BA55" s="82">
        <v>22</v>
      </c>
      <c r="BB55" s="82">
        <v>0</v>
      </c>
      <c r="BC55" s="82">
        <v>52</v>
      </c>
      <c r="BD55" s="82">
        <v>1</v>
      </c>
      <c r="BE55" s="82">
        <v>4</v>
      </c>
      <c r="BF55" s="82">
        <v>14</v>
      </c>
      <c r="BG55" s="82">
        <v>0</v>
      </c>
      <c r="BH55" s="82">
        <v>0</v>
      </c>
      <c r="BI55" s="82">
        <v>0</v>
      </c>
      <c r="BJ55" s="82">
        <v>0</v>
      </c>
      <c r="BK55" s="82">
        <v>29</v>
      </c>
      <c r="BL55" s="82">
        <v>6443</v>
      </c>
      <c r="BM55" s="82">
        <v>0</v>
      </c>
      <c r="BN55" s="82">
        <v>19</v>
      </c>
      <c r="BO55" s="82">
        <v>0</v>
      </c>
      <c r="BP55" s="82">
        <v>52</v>
      </c>
      <c r="BQ55" s="82">
        <v>1</v>
      </c>
      <c r="BR55" s="82">
        <v>5</v>
      </c>
      <c r="BS55" s="82">
        <v>14</v>
      </c>
      <c r="BT55" s="82">
        <v>0</v>
      </c>
      <c r="BU55" s="82">
        <v>0</v>
      </c>
      <c r="BV55" s="82">
        <v>0</v>
      </c>
      <c r="BW55" s="82">
        <v>0</v>
      </c>
      <c r="BX55" s="82">
        <v>28</v>
      </c>
      <c r="BY55" s="82">
        <v>9787</v>
      </c>
      <c r="BZ55" s="82">
        <v>0</v>
      </c>
      <c r="CA55" s="82">
        <v>20</v>
      </c>
      <c r="CB55" s="82">
        <v>0</v>
      </c>
      <c r="CC55" s="82">
        <v>49</v>
      </c>
      <c r="CD55" s="82">
        <v>2</v>
      </c>
      <c r="CE55" s="82">
        <v>9</v>
      </c>
      <c r="CF55" s="82">
        <v>24</v>
      </c>
      <c r="CG55" s="82">
        <v>0</v>
      </c>
      <c r="CH55" s="82">
        <v>0</v>
      </c>
      <c r="CI55" s="82" t="s">
        <v>219</v>
      </c>
      <c r="CJ55" s="82">
        <v>0</v>
      </c>
      <c r="CK55" s="82">
        <v>16</v>
      </c>
      <c r="CL55" s="82">
        <v>3344</v>
      </c>
      <c r="CM55" s="82">
        <v>0</v>
      </c>
      <c r="CN55" s="82">
        <v>35</v>
      </c>
      <c r="CO55" s="82">
        <v>0</v>
      </c>
      <c r="CP55" s="82">
        <v>43</v>
      </c>
      <c r="CQ55" s="82">
        <v>4</v>
      </c>
      <c r="CR55" s="82">
        <v>12</v>
      </c>
      <c r="CS55" s="82">
        <v>25</v>
      </c>
      <c r="CT55" s="82">
        <v>1</v>
      </c>
      <c r="CU55" s="82">
        <v>0</v>
      </c>
      <c r="CV55" s="82" t="s">
        <v>219</v>
      </c>
      <c r="CW55" s="82">
        <v>0</v>
      </c>
      <c r="CX55" s="82">
        <v>14</v>
      </c>
      <c r="CY55" s="82">
        <v>6443</v>
      </c>
      <c r="CZ55" s="82">
        <v>0</v>
      </c>
      <c r="DA55" s="82">
        <v>42</v>
      </c>
      <c r="DB55" s="82">
        <v>0</v>
      </c>
      <c r="DC55" s="82">
        <v>45</v>
      </c>
      <c r="DD55" s="82">
        <v>3</v>
      </c>
      <c r="DE55" s="82">
        <v>11</v>
      </c>
      <c r="DF55" s="82">
        <v>24</v>
      </c>
      <c r="DG55" s="82">
        <v>1</v>
      </c>
      <c r="DH55" s="82">
        <v>0</v>
      </c>
      <c r="DI55" s="82">
        <v>0</v>
      </c>
      <c r="DJ55" s="82">
        <v>0</v>
      </c>
      <c r="DK55" s="82">
        <v>15</v>
      </c>
      <c r="DL55" s="82">
        <v>9787</v>
      </c>
      <c r="DM55" s="82">
        <v>0</v>
      </c>
      <c r="DN55" s="82">
        <v>40</v>
      </c>
      <c r="DO55" s="82">
        <v>0</v>
      </c>
      <c r="DP55" s="82">
        <v>35</v>
      </c>
      <c r="DQ55" s="82">
        <v>36</v>
      </c>
      <c r="DR55" s="82">
        <v>0</v>
      </c>
      <c r="DS55" s="82">
        <v>1</v>
      </c>
      <c r="DT55" s="82">
        <v>0</v>
      </c>
      <c r="DU55" s="82">
        <v>0</v>
      </c>
      <c r="DV55" s="82">
        <v>0</v>
      </c>
      <c r="DW55" s="82">
        <v>12</v>
      </c>
      <c r="DX55" s="82">
        <v>52</v>
      </c>
      <c r="DY55" s="82">
        <v>3344</v>
      </c>
      <c r="DZ55" s="82">
        <v>0</v>
      </c>
      <c r="EA55" s="82">
        <v>36</v>
      </c>
      <c r="EB55" s="82">
        <v>0</v>
      </c>
      <c r="EC55" s="82">
        <v>42</v>
      </c>
      <c r="ED55" s="82">
        <v>43</v>
      </c>
      <c r="EE55" s="82">
        <v>0</v>
      </c>
      <c r="EF55" s="82">
        <v>1</v>
      </c>
      <c r="EG55" s="82">
        <v>0</v>
      </c>
      <c r="EH55" s="82">
        <v>0</v>
      </c>
      <c r="EI55" s="82">
        <v>0</v>
      </c>
      <c r="EJ55" s="82">
        <v>12</v>
      </c>
      <c r="EK55" s="82">
        <v>45</v>
      </c>
      <c r="EL55" s="82">
        <v>6443</v>
      </c>
      <c r="EM55" s="82">
        <v>0</v>
      </c>
      <c r="EN55" s="82">
        <v>43</v>
      </c>
      <c r="EO55" s="82">
        <v>0</v>
      </c>
      <c r="EP55" s="82">
        <v>39</v>
      </c>
      <c r="EQ55" s="82">
        <v>41</v>
      </c>
      <c r="ER55" s="82">
        <v>0</v>
      </c>
      <c r="ES55" s="82">
        <v>1</v>
      </c>
      <c r="ET55" s="82">
        <v>0</v>
      </c>
      <c r="EU55" s="82">
        <v>0</v>
      </c>
      <c r="EV55" s="82">
        <v>0</v>
      </c>
      <c r="EW55" s="82">
        <v>12</v>
      </c>
      <c r="EX55" s="82">
        <v>47</v>
      </c>
      <c r="EY55" s="82">
        <v>9787</v>
      </c>
      <c r="EZ55" s="82">
        <v>0</v>
      </c>
      <c r="FA55" s="82">
        <v>41</v>
      </c>
    </row>
    <row r="56" spans="1:157">
      <c r="B56" s="82" t="s">
        <v>58</v>
      </c>
      <c r="C56" s="82">
        <v>13</v>
      </c>
      <c r="D56" s="82">
        <v>0</v>
      </c>
      <c r="E56" s="82">
        <v>1</v>
      </c>
      <c r="F56" s="82">
        <v>2</v>
      </c>
      <c r="G56" s="82" t="s">
        <v>219</v>
      </c>
      <c r="H56" s="82">
        <v>0</v>
      </c>
      <c r="I56" s="82">
        <v>0</v>
      </c>
      <c r="J56" s="82">
        <v>2</v>
      </c>
      <c r="K56" s="82">
        <v>82</v>
      </c>
      <c r="L56" s="82">
        <v>571</v>
      </c>
      <c r="M56" s="82">
        <v>0</v>
      </c>
      <c r="N56" s="82">
        <v>4</v>
      </c>
      <c r="O56" s="82">
        <v>0</v>
      </c>
      <c r="P56" s="82">
        <v>13</v>
      </c>
      <c r="Q56" s="82">
        <v>1</v>
      </c>
      <c r="R56" s="82">
        <v>1</v>
      </c>
      <c r="S56" s="82">
        <v>2</v>
      </c>
      <c r="T56" s="82" t="s">
        <v>219</v>
      </c>
      <c r="U56" s="82">
        <v>0</v>
      </c>
      <c r="V56" s="82" t="s">
        <v>219</v>
      </c>
      <c r="W56" s="82">
        <v>1</v>
      </c>
      <c r="X56" s="82">
        <v>82</v>
      </c>
      <c r="Y56" s="82">
        <v>1065</v>
      </c>
      <c r="Z56" s="82">
        <v>0</v>
      </c>
      <c r="AA56" s="82">
        <v>4</v>
      </c>
      <c r="AB56" s="82">
        <v>0</v>
      </c>
      <c r="AC56" s="82">
        <v>13</v>
      </c>
      <c r="AD56" s="82">
        <v>0</v>
      </c>
      <c r="AE56" s="82">
        <v>1</v>
      </c>
      <c r="AF56" s="82">
        <v>2</v>
      </c>
      <c r="AG56" s="82">
        <v>0</v>
      </c>
      <c r="AH56" s="82">
        <v>0</v>
      </c>
      <c r="AI56" s="82" t="s">
        <v>219</v>
      </c>
      <c r="AJ56" s="82">
        <v>1</v>
      </c>
      <c r="AK56" s="82">
        <v>82</v>
      </c>
      <c r="AL56" s="82">
        <v>1636</v>
      </c>
      <c r="AM56" s="82">
        <v>0</v>
      </c>
      <c r="AN56" s="82">
        <v>4</v>
      </c>
      <c r="AO56" s="82">
        <v>0</v>
      </c>
      <c r="AP56" s="82">
        <v>10</v>
      </c>
      <c r="AQ56" s="82">
        <v>0</v>
      </c>
      <c r="AR56" s="82" t="s">
        <v>219</v>
      </c>
      <c r="AS56" s="82">
        <v>2</v>
      </c>
      <c r="AT56" s="82">
        <v>0</v>
      </c>
      <c r="AU56" s="82">
        <v>0</v>
      </c>
      <c r="AV56" s="82">
        <v>0</v>
      </c>
      <c r="AW56" s="82">
        <v>2</v>
      </c>
      <c r="AX56" s="82">
        <v>87</v>
      </c>
      <c r="AY56" s="82">
        <v>571</v>
      </c>
      <c r="AZ56" s="82">
        <v>0</v>
      </c>
      <c r="BA56" s="82">
        <v>2</v>
      </c>
      <c r="BB56" s="82">
        <v>0</v>
      </c>
      <c r="BC56" s="82">
        <v>8</v>
      </c>
      <c r="BD56" s="82">
        <v>0</v>
      </c>
      <c r="BE56" s="82" t="s">
        <v>219</v>
      </c>
      <c r="BF56" s="82">
        <v>2</v>
      </c>
      <c r="BG56" s="82">
        <v>0</v>
      </c>
      <c r="BH56" s="82">
        <v>0</v>
      </c>
      <c r="BI56" s="82" t="s">
        <v>219</v>
      </c>
      <c r="BJ56" s="82">
        <v>1</v>
      </c>
      <c r="BK56" s="82">
        <v>88</v>
      </c>
      <c r="BL56" s="82">
        <v>1065</v>
      </c>
      <c r="BM56" s="82">
        <v>0</v>
      </c>
      <c r="BN56" s="82">
        <v>3</v>
      </c>
      <c r="BO56" s="82">
        <v>0</v>
      </c>
      <c r="BP56" s="82">
        <v>9</v>
      </c>
      <c r="BQ56" s="82">
        <v>0</v>
      </c>
      <c r="BR56" s="82">
        <v>1</v>
      </c>
      <c r="BS56" s="82">
        <v>2</v>
      </c>
      <c r="BT56" s="82">
        <v>0</v>
      </c>
      <c r="BU56" s="82">
        <v>0</v>
      </c>
      <c r="BV56" s="82" t="s">
        <v>219</v>
      </c>
      <c r="BW56" s="82">
        <v>1</v>
      </c>
      <c r="BX56" s="82">
        <v>87</v>
      </c>
      <c r="BY56" s="82">
        <v>1636</v>
      </c>
      <c r="BZ56" s="82">
        <v>0</v>
      </c>
      <c r="CA56" s="82">
        <v>3</v>
      </c>
      <c r="CB56" s="82">
        <v>0</v>
      </c>
      <c r="CC56" s="82">
        <v>13</v>
      </c>
      <c r="CD56" s="82">
        <v>0</v>
      </c>
      <c r="CE56" s="82">
        <v>1</v>
      </c>
      <c r="CF56" s="82">
        <v>2</v>
      </c>
      <c r="CG56" s="82">
        <v>0</v>
      </c>
      <c r="CH56" s="82">
        <v>0</v>
      </c>
      <c r="CI56" s="82">
        <v>0</v>
      </c>
      <c r="CJ56" s="82">
        <v>2</v>
      </c>
      <c r="CK56" s="82">
        <v>82</v>
      </c>
      <c r="CL56" s="82">
        <v>571</v>
      </c>
      <c r="CM56" s="82">
        <v>0</v>
      </c>
      <c r="CN56" s="82">
        <v>4</v>
      </c>
      <c r="CO56" s="82">
        <v>0</v>
      </c>
      <c r="CP56" s="82">
        <v>12</v>
      </c>
      <c r="CQ56" s="82">
        <v>1</v>
      </c>
      <c r="CR56" s="82">
        <v>2</v>
      </c>
      <c r="CS56" s="82">
        <v>3</v>
      </c>
      <c r="CT56" s="82">
        <v>0</v>
      </c>
      <c r="CU56" s="82">
        <v>0</v>
      </c>
      <c r="CV56" s="82" t="s">
        <v>219</v>
      </c>
      <c r="CW56" s="82">
        <v>1</v>
      </c>
      <c r="CX56" s="82">
        <v>81</v>
      </c>
      <c r="CY56" s="82">
        <v>1065</v>
      </c>
      <c r="CZ56" s="82">
        <v>0</v>
      </c>
      <c r="DA56" s="82">
        <v>6</v>
      </c>
      <c r="DB56" s="82">
        <v>0</v>
      </c>
      <c r="DC56" s="82">
        <v>12</v>
      </c>
      <c r="DD56" s="82">
        <v>0</v>
      </c>
      <c r="DE56" s="82">
        <v>2</v>
      </c>
      <c r="DF56" s="82">
        <v>3</v>
      </c>
      <c r="DG56" s="82">
        <v>0</v>
      </c>
      <c r="DH56" s="82">
        <v>0</v>
      </c>
      <c r="DI56" s="82" t="s">
        <v>219</v>
      </c>
      <c r="DJ56" s="82">
        <v>1</v>
      </c>
      <c r="DK56" s="82">
        <v>82</v>
      </c>
      <c r="DL56" s="82">
        <v>1636</v>
      </c>
      <c r="DM56" s="82">
        <v>0</v>
      </c>
      <c r="DN56" s="82">
        <v>5</v>
      </c>
      <c r="DO56" s="82">
        <v>0</v>
      </c>
      <c r="DP56" s="82">
        <v>4</v>
      </c>
      <c r="DQ56" s="82">
        <v>4</v>
      </c>
      <c r="DR56" s="82">
        <v>0</v>
      </c>
      <c r="DS56" s="82" t="s">
        <v>219</v>
      </c>
      <c r="DT56" s="82">
        <v>0</v>
      </c>
      <c r="DU56" s="82">
        <v>0</v>
      </c>
      <c r="DV56" s="82">
        <v>2</v>
      </c>
      <c r="DW56" s="82">
        <v>81</v>
      </c>
      <c r="DX56" s="82">
        <v>12</v>
      </c>
      <c r="DY56" s="82">
        <v>571</v>
      </c>
      <c r="DZ56" s="82">
        <v>0</v>
      </c>
      <c r="EA56" s="82">
        <v>4</v>
      </c>
      <c r="EB56" s="82">
        <v>0</v>
      </c>
      <c r="EC56" s="82">
        <v>7</v>
      </c>
      <c r="ED56" s="82">
        <v>7</v>
      </c>
      <c r="EE56" s="82">
        <v>0</v>
      </c>
      <c r="EF56" s="82" t="s">
        <v>219</v>
      </c>
      <c r="EG56" s="82">
        <v>0</v>
      </c>
      <c r="EH56" s="82">
        <v>0</v>
      </c>
      <c r="EI56" s="82">
        <v>1</v>
      </c>
      <c r="EJ56" s="82">
        <v>79</v>
      </c>
      <c r="EK56" s="82">
        <v>12</v>
      </c>
      <c r="EL56" s="82">
        <v>1065</v>
      </c>
      <c r="EM56" s="82">
        <v>0</v>
      </c>
      <c r="EN56" s="82">
        <v>7</v>
      </c>
      <c r="EO56" s="82">
        <v>0</v>
      </c>
      <c r="EP56" s="82">
        <v>6</v>
      </c>
      <c r="EQ56" s="82">
        <v>6</v>
      </c>
      <c r="ER56" s="82">
        <v>0</v>
      </c>
      <c r="ES56" s="82">
        <v>0</v>
      </c>
      <c r="ET56" s="82">
        <v>0</v>
      </c>
      <c r="EU56" s="82">
        <v>0</v>
      </c>
      <c r="EV56" s="82">
        <v>2</v>
      </c>
      <c r="EW56" s="82">
        <v>80</v>
      </c>
      <c r="EX56" s="82">
        <v>12</v>
      </c>
      <c r="EY56" s="82">
        <v>1636</v>
      </c>
      <c r="EZ56" s="82">
        <v>0</v>
      </c>
      <c r="FA56" s="82">
        <v>6</v>
      </c>
    </row>
    <row r="57" spans="1:157">
      <c r="B57" s="82" t="s">
        <v>59</v>
      </c>
      <c r="C57" s="82">
        <v>8</v>
      </c>
      <c r="D57" s="82" t="s">
        <v>219</v>
      </c>
      <c r="E57" s="82" t="s">
        <v>219</v>
      </c>
      <c r="F57" s="82">
        <v>3</v>
      </c>
      <c r="G57" s="82" t="s">
        <v>219</v>
      </c>
      <c r="H57" s="82">
        <v>0</v>
      </c>
      <c r="I57" s="82" t="s">
        <v>219</v>
      </c>
      <c r="J57" s="82" t="s">
        <v>219</v>
      </c>
      <c r="K57" s="82">
        <v>86</v>
      </c>
      <c r="L57" s="82">
        <v>298</v>
      </c>
      <c r="M57" s="82">
        <v>0</v>
      </c>
      <c r="N57" s="82">
        <v>4</v>
      </c>
      <c r="O57" s="82">
        <v>0</v>
      </c>
      <c r="P57" s="82">
        <v>8</v>
      </c>
      <c r="Q57" s="82" t="s">
        <v>219</v>
      </c>
      <c r="R57" s="82" t="s">
        <v>219</v>
      </c>
      <c r="S57" s="82">
        <v>2</v>
      </c>
      <c r="T57" s="82" t="s">
        <v>219</v>
      </c>
      <c r="U57" s="82">
        <v>0</v>
      </c>
      <c r="V57" s="82" t="s">
        <v>219</v>
      </c>
      <c r="W57" s="82" t="s">
        <v>219</v>
      </c>
      <c r="X57" s="82">
        <v>85</v>
      </c>
      <c r="Y57" s="82">
        <v>448</v>
      </c>
      <c r="Z57" s="82">
        <v>0</v>
      </c>
      <c r="AA57" s="82">
        <v>5</v>
      </c>
      <c r="AB57" s="82">
        <v>0</v>
      </c>
      <c r="AC57" s="82">
        <v>8</v>
      </c>
      <c r="AD57" s="82">
        <v>1</v>
      </c>
      <c r="AE57" s="82">
        <v>1</v>
      </c>
      <c r="AF57" s="82">
        <v>2</v>
      </c>
      <c r="AG57" s="82" t="s">
        <v>219</v>
      </c>
      <c r="AH57" s="82">
        <v>0</v>
      </c>
      <c r="AI57" s="82" t="s">
        <v>219</v>
      </c>
      <c r="AJ57" s="82">
        <v>2</v>
      </c>
      <c r="AK57" s="82">
        <v>86</v>
      </c>
      <c r="AL57" s="82">
        <v>746</v>
      </c>
      <c r="AM57" s="82">
        <v>0</v>
      </c>
      <c r="AN57" s="82">
        <v>5</v>
      </c>
      <c r="AO57" s="82">
        <v>0</v>
      </c>
      <c r="AP57" s="82">
        <v>6</v>
      </c>
      <c r="AQ57" s="82" t="s">
        <v>219</v>
      </c>
      <c r="AR57" s="82" t="s">
        <v>219</v>
      </c>
      <c r="AS57" s="82">
        <v>1</v>
      </c>
      <c r="AT57" s="82">
        <v>0</v>
      </c>
      <c r="AU57" s="82">
        <v>0</v>
      </c>
      <c r="AV57" s="82" t="s">
        <v>219</v>
      </c>
      <c r="AW57" s="82" t="s">
        <v>219</v>
      </c>
      <c r="AX57" s="82">
        <v>90</v>
      </c>
      <c r="AY57" s="82">
        <v>298</v>
      </c>
      <c r="AZ57" s="82">
        <v>0</v>
      </c>
      <c r="BA57" s="82">
        <v>2</v>
      </c>
      <c r="BB57" s="82">
        <v>0</v>
      </c>
      <c r="BC57" s="82">
        <v>6</v>
      </c>
      <c r="BD57" s="82">
        <v>0</v>
      </c>
      <c r="BE57" s="82" t="s">
        <v>219</v>
      </c>
      <c r="BF57" s="82">
        <v>2</v>
      </c>
      <c r="BG57" s="82">
        <v>0</v>
      </c>
      <c r="BH57" s="82">
        <v>0</v>
      </c>
      <c r="BI57" s="82" t="s">
        <v>219</v>
      </c>
      <c r="BJ57" s="82" t="s">
        <v>219</v>
      </c>
      <c r="BK57" s="82">
        <v>89</v>
      </c>
      <c r="BL57" s="82">
        <v>448</v>
      </c>
      <c r="BM57" s="82">
        <v>0</v>
      </c>
      <c r="BN57" s="82">
        <v>3</v>
      </c>
      <c r="BO57" s="82">
        <v>0</v>
      </c>
      <c r="BP57" s="82">
        <v>6</v>
      </c>
      <c r="BQ57" s="82" t="s">
        <v>219</v>
      </c>
      <c r="BR57" s="82">
        <v>1</v>
      </c>
      <c r="BS57" s="82">
        <v>2</v>
      </c>
      <c r="BT57" s="82">
        <v>0</v>
      </c>
      <c r="BU57" s="82">
        <v>0</v>
      </c>
      <c r="BV57" s="82" t="s">
        <v>219</v>
      </c>
      <c r="BW57" s="82">
        <v>2</v>
      </c>
      <c r="BX57" s="82">
        <v>90</v>
      </c>
      <c r="BY57" s="82">
        <v>746</v>
      </c>
      <c r="BZ57" s="82">
        <v>0</v>
      </c>
      <c r="CA57" s="82">
        <v>3</v>
      </c>
      <c r="CB57" s="82">
        <v>0</v>
      </c>
      <c r="CC57" s="82" t="s">
        <v>219</v>
      </c>
      <c r="CD57" s="82" t="s">
        <v>219</v>
      </c>
      <c r="CE57" s="82" t="s">
        <v>219</v>
      </c>
      <c r="CF57" s="82" t="s">
        <v>219</v>
      </c>
      <c r="CG57" s="82" t="s">
        <v>219</v>
      </c>
      <c r="CH57" s="82">
        <v>0</v>
      </c>
      <c r="CI57" s="82" t="s">
        <v>219</v>
      </c>
      <c r="CJ57" s="82">
        <v>2</v>
      </c>
      <c r="CK57" s="82">
        <v>87</v>
      </c>
      <c r="CL57" s="82">
        <v>298</v>
      </c>
      <c r="CM57" s="82">
        <v>0</v>
      </c>
      <c r="CN57" s="82">
        <v>2</v>
      </c>
      <c r="CO57" s="82">
        <v>0</v>
      </c>
      <c r="CP57" s="82" t="s">
        <v>219</v>
      </c>
      <c r="CQ57" s="82" t="s">
        <v>219</v>
      </c>
      <c r="CR57" s="82" t="s">
        <v>219</v>
      </c>
      <c r="CS57" s="82" t="s">
        <v>219</v>
      </c>
      <c r="CT57" s="82" t="s">
        <v>219</v>
      </c>
      <c r="CU57" s="82">
        <v>0</v>
      </c>
      <c r="CV57" s="82" t="s">
        <v>219</v>
      </c>
      <c r="CW57" s="82">
        <v>2</v>
      </c>
      <c r="CX57" s="82">
        <v>86</v>
      </c>
      <c r="CY57" s="82">
        <v>448</v>
      </c>
      <c r="CZ57" s="82">
        <v>0</v>
      </c>
      <c r="DA57" s="82">
        <v>5</v>
      </c>
      <c r="DB57" s="82">
        <v>0</v>
      </c>
      <c r="DC57" s="82">
        <v>8</v>
      </c>
      <c r="DD57" s="82">
        <v>1</v>
      </c>
      <c r="DE57" s="82">
        <v>1</v>
      </c>
      <c r="DF57" s="82">
        <v>1</v>
      </c>
      <c r="DG57" s="82">
        <v>0</v>
      </c>
      <c r="DH57" s="82">
        <v>0</v>
      </c>
      <c r="DI57" s="82" t="s">
        <v>219</v>
      </c>
      <c r="DJ57" s="82">
        <v>2</v>
      </c>
      <c r="DK57" s="82">
        <v>86</v>
      </c>
      <c r="DL57" s="82">
        <v>746</v>
      </c>
      <c r="DM57" s="82">
        <v>0</v>
      </c>
      <c r="DN57" s="82">
        <v>4</v>
      </c>
      <c r="DO57" s="82">
        <v>0</v>
      </c>
      <c r="DP57" s="82">
        <v>2</v>
      </c>
      <c r="DQ57" s="82">
        <v>2</v>
      </c>
      <c r="DR57" s="82">
        <v>0</v>
      </c>
      <c r="DS57" s="82" t="s">
        <v>219</v>
      </c>
      <c r="DT57" s="82">
        <v>0</v>
      </c>
      <c r="DU57" s="82">
        <v>0</v>
      </c>
      <c r="DV57" s="82">
        <v>3</v>
      </c>
      <c r="DW57" s="82">
        <v>86</v>
      </c>
      <c r="DX57" s="82">
        <v>9</v>
      </c>
      <c r="DY57" s="82">
        <v>298</v>
      </c>
      <c r="DZ57" s="82">
        <v>0</v>
      </c>
      <c r="EA57" s="82">
        <v>2</v>
      </c>
      <c r="EB57" s="82">
        <v>0</v>
      </c>
      <c r="EC57" s="82">
        <v>5</v>
      </c>
      <c r="ED57" s="82">
        <v>6</v>
      </c>
      <c r="EE57" s="82">
        <v>0</v>
      </c>
      <c r="EF57" s="82" t="s">
        <v>219</v>
      </c>
      <c r="EG57" s="82">
        <v>0</v>
      </c>
      <c r="EH57" s="82">
        <v>0</v>
      </c>
      <c r="EI57" s="82">
        <v>2</v>
      </c>
      <c r="EJ57" s="82">
        <v>85</v>
      </c>
      <c r="EK57" s="82">
        <v>8</v>
      </c>
      <c r="EL57" s="82">
        <v>448</v>
      </c>
      <c r="EM57" s="82">
        <v>0</v>
      </c>
      <c r="EN57" s="82">
        <v>6</v>
      </c>
      <c r="EO57" s="82">
        <v>0</v>
      </c>
      <c r="EP57" s="82">
        <v>4</v>
      </c>
      <c r="EQ57" s="82">
        <v>4</v>
      </c>
      <c r="ER57" s="82">
        <v>0</v>
      </c>
      <c r="ES57" s="82" t="s">
        <v>219</v>
      </c>
      <c r="ET57" s="82">
        <v>0</v>
      </c>
      <c r="EU57" s="82">
        <v>0</v>
      </c>
      <c r="EV57" s="82">
        <v>2</v>
      </c>
      <c r="EW57" s="82">
        <v>85</v>
      </c>
      <c r="EX57" s="82">
        <v>8</v>
      </c>
      <c r="EY57" s="82">
        <v>746</v>
      </c>
      <c r="EZ57" s="82">
        <v>0</v>
      </c>
      <c r="FA57" s="82">
        <v>4</v>
      </c>
    </row>
    <row r="58" spans="1:157">
      <c r="B58" s="82" t="s">
        <v>60</v>
      </c>
      <c r="C58" s="82">
        <v>31</v>
      </c>
      <c r="D58" s="82">
        <v>15</v>
      </c>
      <c r="E58" s="82">
        <v>20</v>
      </c>
      <c r="F58" s="82">
        <v>18</v>
      </c>
      <c r="G58" s="82">
        <v>8</v>
      </c>
      <c r="H58" s="82">
        <v>0</v>
      </c>
      <c r="I58" s="82" t="s">
        <v>219</v>
      </c>
      <c r="J58" s="82">
        <v>0</v>
      </c>
      <c r="K58" s="82">
        <v>8</v>
      </c>
      <c r="L58" s="82">
        <v>1829</v>
      </c>
      <c r="M58" s="82">
        <v>0</v>
      </c>
      <c r="N58" s="82">
        <v>61</v>
      </c>
      <c r="O58" s="82">
        <v>0</v>
      </c>
      <c r="P58" s="82">
        <v>35</v>
      </c>
      <c r="Q58" s="82">
        <v>13</v>
      </c>
      <c r="R58" s="82">
        <v>19</v>
      </c>
      <c r="S58" s="82">
        <v>16</v>
      </c>
      <c r="T58" s="82">
        <v>7</v>
      </c>
      <c r="U58" s="82" t="s">
        <v>219</v>
      </c>
      <c r="V58" s="82" t="s">
        <v>219</v>
      </c>
      <c r="W58" s="82">
        <v>0</v>
      </c>
      <c r="X58" s="82">
        <v>10</v>
      </c>
      <c r="Y58" s="82">
        <v>7053</v>
      </c>
      <c r="Z58" s="82">
        <v>0</v>
      </c>
      <c r="AA58" s="82">
        <v>55</v>
      </c>
      <c r="AB58" s="82">
        <v>0</v>
      </c>
      <c r="AC58" s="82">
        <v>34</v>
      </c>
      <c r="AD58" s="82">
        <v>13</v>
      </c>
      <c r="AE58" s="82">
        <v>19</v>
      </c>
      <c r="AF58" s="82">
        <v>16</v>
      </c>
      <c r="AG58" s="82">
        <v>7</v>
      </c>
      <c r="AH58" s="82" t="s">
        <v>219</v>
      </c>
      <c r="AI58" s="82">
        <v>0</v>
      </c>
      <c r="AJ58" s="82">
        <v>0</v>
      </c>
      <c r="AK58" s="82">
        <v>9</v>
      </c>
      <c r="AL58" s="82">
        <v>8882</v>
      </c>
      <c r="AM58" s="82">
        <v>0</v>
      </c>
      <c r="AN58" s="82">
        <v>56</v>
      </c>
      <c r="AO58" s="82">
        <v>0</v>
      </c>
      <c r="AP58" s="82">
        <v>37</v>
      </c>
      <c r="AQ58" s="82">
        <v>7</v>
      </c>
      <c r="AR58" s="82">
        <v>19</v>
      </c>
      <c r="AS58" s="82">
        <v>22</v>
      </c>
      <c r="AT58" s="82">
        <v>3</v>
      </c>
      <c r="AU58" s="82">
        <v>0</v>
      </c>
      <c r="AV58" s="82" t="s">
        <v>219</v>
      </c>
      <c r="AW58" s="82">
        <v>0</v>
      </c>
      <c r="AX58" s="82">
        <v>11</v>
      </c>
      <c r="AY58" s="82">
        <v>1829</v>
      </c>
      <c r="AZ58" s="82">
        <v>0</v>
      </c>
      <c r="BA58" s="82">
        <v>51</v>
      </c>
      <c r="BB58" s="82">
        <v>0</v>
      </c>
      <c r="BC58" s="82">
        <v>43</v>
      </c>
      <c r="BD58" s="82">
        <v>5</v>
      </c>
      <c r="BE58" s="82">
        <v>14</v>
      </c>
      <c r="BF58" s="82">
        <v>22</v>
      </c>
      <c r="BG58" s="82">
        <v>2</v>
      </c>
      <c r="BH58" s="82">
        <v>0</v>
      </c>
      <c r="BI58" s="82" t="s">
        <v>219</v>
      </c>
      <c r="BJ58" s="82">
        <v>0</v>
      </c>
      <c r="BK58" s="82">
        <v>15</v>
      </c>
      <c r="BL58" s="82">
        <v>7053</v>
      </c>
      <c r="BM58" s="82">
        <v>0</v>
      </c>
      <c r="BN58" s="82">
        <v>42</v>
      </c>
      <c r="BO58" s="82">
        <v>0</v>
      </c>
      <c r="BP58" s="82">
        <v>42</v>
      </c>
      <c r="BQ58" s="82">
        <v>5</v>
      </c>
      <c r="BR58" s="82">
        <v>15</v>
      </c>
      <c r="BS58" s="82">
        <v>22</v>
      </c>
      <c r="BT58" s="82">
        <v>2</v>
      </c>
      <c r="BU58" s="82">
        <v>0</v>
      </c>
      <c r="BV58" s="82">
        <v>0</v>
      </c>
      <c r="BW58" s="82">
        <v>0</v>
      </c>
      <c r="BX58" s="82">
        <v>14</v>
      </c>
      <c r="BY58" s="82">
        <v>8882</v>
      </c>
      <c r="BZ58" s="82">
        <v>0</v>
      </c>
      <c r="CA58" s="82">
        <v>44</v>
      </c>
      <c r="CB58" s="82">
        <v>0</v>
      </c>
      <c r="CC58" s="82">
        <v>28</v>
      </c>
      <c r="CD58" s="82">
        <v>12</v>
      </c>
      <c r="CE58" s="82">
        <v>22</v>
      </c>
      <c r="CF58" s="82">
        <v>27</v>
      </c>
      <c r="CG58" s="82">
        <v>4</v>
      </c>
      <c r="CH58" s="82">
        <v>0</v>
      </c>
      <c r="CI58" s="82" t="s">
        <v>219</v>
      </c>
      <c r="CJ58" s="82">
        <v>0</v>
      </c>
      <c r="CK58" s="82">
        <v>7</v>
      </c>
      <c r="CL58" s="82">
        <v>1829</v>
      </c>
      <c r="CM58" s="82">
        <v>0</v>
      </c>
      <c r="CN58" s="82">
        <v>64</v>
      </c>
      <c r="CO58" s="82">
        <v>0</v>
      </c>
      <c r="CP58" s="82">
        <v>26</v>
      </c>
      <c r="CQ58" s="82">
        <v>13</v>
      </c>
      <c r="CR58" s="82">
        <v>23</v>
      </c>
      <c r="CS58" s="82">
        <v>24</v>
      </c>
      <c r="CT58" s="82">
        <v>7</v>
      </c>
      <c r="CU58" s="82" t="s">
        <v>219</v>
      </c>
      <c r="CV58" s="82" t="s">
        <v>219</v>
      </c>
      <c r="CW58" s="82">
        <v>0</v>
      </c>
      <c r="CX58" s="82">
        <v>6</v>
      </c>
      <c r="CY58" s="82">
        <v>7053</v>
      </c>
      <c r="CZ58" s="82">
        <v>0</v>
      </c>
      <c r="DA58" s="82">
        <v>67</v>
      </c>
      <c r="DB58" s="82">
        <v>0</v>
      </c>
      <c r="DC58" s="82">
        <v>27</v>
      </c>
      <c r="DD58" s="82">
        <v>13</v>
      </c>
      <c r="DE58" s="82">
        <v>23</v>
      </c>
      <c r="DF58" s="82">
        <v>25</v>
      </c>
      <c r="DG58" s="82">
        <v>6</v>
      </c>
      <c r="DH58" s="82" t="s">
        <v>219</v>
      </c>
      <c r="DI58" s="82">
        <v>0</v>
      </c>
      <c r="DJ58" s="82">
        <v>0</v>
      </c>
      <c r="DK58" s="82">
        <v>6</v>
      </c>
      <c r="DL58" s="82">
        <v>8882</v>
      </c>
      <c r="DM58" s="82">
        <v>0</v>
      </c>
      <c r="DN58" s="82">
        <v>67</v>
      </c>
      <c r="DO58" s="82">
        <v>0</v>
      </c>
      <c r="DP58" s="82">
        <v>61</v>
      </c>
      <c r="DQ58" s="82">
        <v>65</v>
      </c>
      <c r="DR58" s="82">
        <v>0</v>
      </c>
      <c r="DS58" s="82">
        <v>5</v>
      </c>
      <c r="DT58" s="82">
        <v>0</v>
      </c>
      <c r="DU58" s="82">
        <v>0</v>
      </c>
      <c r="DV58" s="82">
        <v>0</v>
      </c>
      <c r="DW58" s="82">
        <v>5</v>
      </c>
      <c r="DX58" s="82">
        <v>29</v>
      </c>
      <c r="DY58" s="82">
        <v>1829</v>
      </c>
      <c r="DZ58" s="82">
        <v>0</v>
      </c>
      <c r="EA58" s="82">
        <v>65</v>
      </c>
      <c r="EB58" s="82">
        <v>0</v>
      </c>
      <c r="EC58" s="82">
        <v>60</v>
      </c>
      <c r="ED58" s="82">
        <v>67</v>
      </c>
      <c r="EE58" s="82">
        <v>0</v>
      </c>
      <c r="EF58" s="82">
        <v>8</v>
      </c>
      <c r="EG58" s="82">
        <v>0</v>
      </c>
      <c r="EH58" s="82">
        <v>0</v>
      </c>
      <c r="EI58" s="82">
        <v>1</v>
      </c>
      <c r="EJ58" s="82">
        <v>4</v>
      </c>
      <c r="EK58" s="82">
        <v>28</v>
      </c>
      <c r="EL58" s="82">
        <v>7053</v>
      </c>
      <c r="EM58" s="82">
        <v>0</v>
      </c>
      <c r="EN58" s="82">
        <v>67</v>
      </c>
      <c r="EO58" s="82">
        <v>0</v>
      </c>
      <c r="EP58" s="82">
        <v>60</v>
      </c>
      <c r="EQ58" s="82">
        <v>67</v>
      </c>
      <c r="ER58" s="82">
        <v>0</v>
      </c>
      <c r="ES58" s="82">
        <v>7</v>
      </c>
      <c r="ET58" s="82">
        <v>0</v>
      </c>
      <c r="EU58" s="82">
        <v>0</v>
      </c>
      <c r="EV58" s="82">
        <v>1</v>
      </c>
      <c r="EW58" s="82">
        <v>5</v>
      </c>
      <c r="EX58" s="82">
        <v>28</v>
      </c>
      <c r="EY58" s="82">
        <v>8882</v>
      </c>
      <c r="EZ58" s="82">
        <v>0</v>
      </c>
      <c r="FA58" s="82">
        <v>67</v>
      </c>
    </row>
    <row r="59" spans="1:157">
      <c r="B59" s="82" t="s">
        <v>61</v>
      </c>
      <c r="C59" s="82">
        <v>39</v>
      </c>
      <c r="D59" s="82">
        <v>7</v>
      </c>
      <c r="E59" s="82">
        <v>16</v>
      </c>
      <c r="F59" s="82">
        <v>17</v>
      </c>
      <c r="G59" s="82">
        <v>4</v>
      </c>
      <c r="H59" s="82">
        <v>0</v>
      </c>
      <c r="I59" s="82">
        <v>0</v>
      </c>
      <c r="J59" s="82">
        <v>0</v>
      </c>
      <c r="K59" s="82">
        <v>17</v>
      </c>
      <c r="L59" s="82">
        <v>4415</v>
      </c>
      <c r="M59" s="82">
        <v>0</v>
      </c>
      <c r="N59" s="82">
        <v>44</v>
      </c>
      <c r="O59" s="82">
        <v>0</v>
      </c>
      <c r="P59" s="82">
        <v>40</v>
      </c>
      <c r="Q59" s="82">
        <v>8</v>
      </c>
      <c r="R59" s="82">
        <v>17</v>
      </c>
      <c r="S59" s="82">
        <v>16</v>
      </c>
      <c r="T59" s="82">
        <v>3</v>
      </c>
      <c r="U59" s="82">
        <v>0</v>
      </c>
      <c r="V59" s="82">
        <v>0</v>
      </c>
      <c r="W59" s="82">
        <v>0</v>
      </c>
      <c r="X59" s="82">
        <v>16</v>
      </c>
      <c r="Y59" s="82">
        <v>10821</v>
      </c>
      <c r="Z59" s="82">
        <v>0</v>
      </c>
      <c r="AA59" s="82">
        <v>44</v>
      </c>
      <c r="AB59" s="82">
        <v>0</v>
      </c>
      <c r="AC59" s="82">
        <v>39</v>
      </c>
      <c r="AD59" s="82">
        <v>8</v>
      </c>
      <c r="AE59" s="82">
        <v>17</v>
      </c>
      <c r="AF59" s="82">
        <v>16</v>
      </c>
      <c r="AG59" s="82">
        <v>3</v>
      </c>
      <c r="AH59" s="82">
        <v>0</v>
      </c>
      <c r="AI59" s="82">
        <v>0</v>
      </c>
      <c r="AJ59" s="82">
        <v>0</v>
      </c>
      <c r="AK59" s="82">
        <v>16</v>
      </c>
      <c r="AL59" s="82">
        <v>15236</v>
      </c>
      <c r="AM59" s="82">
        <v>0</v>
      </c>
      <c r="AN59" s="82">
        <v>44</v>
      </c>
      <c r="AO59" s="82">
        <v>0</v>
      </c>
      <c r="AP59" s="82">
        <v>40</v>
      </c>
      <c r="AQ59" s="82">
        <v>4</v>
      </c>
      <c r="AR59" s="82">
        <v>13</v>
      </c>
      <c r="AS59" s="82">
        <v>20</v>
      </c>
      <c r="AT59" s="82">
        <v>2</v>
      </c>
      <c r="AU59" s="82">
        <v>0</v>
      </c>
      <c r="AV59" s="82">
        <v>0</v>
      </c>
      <c r="AW59" s="82">
        <v>0</v>
      </c>
      <c r="AX59" s="82">
        <v>22</v>
      </c>
      <c r="AY59" s="82">
        <v>4415</v>
      </c>
      <c r="AZ59" s="82">
        <v>0</v>
      </c>
      <c r="BA59" s="82">
        <v>38</v>
      </c>
      <c r="BB59" s="82">
        <v>0</v>
      </c>
      <c r="BC59" s="82">
        <v>43</v>
      </c>
      <c r="BD59" s="82">
        <v>3</v>
      </c>
      <c r="BE59" s="82">
        <v>11</v>
      </c>
      <c r="BF59" s="82">
        <v>20</v>
      </c>
      <c r="BG59" s="82">
        <v>1</v>
      </c>
      <c r="BH59" s="82">
        <v>0</v>
      </c>
      <c r="BI59" s="82">
        <v>0</v>
      </c>
      <c r="BJ59" s="82">
        <v>0</v>
      </c>
      <c r="BK59" s="82">
        <v>21</v>
      </c>
      <c r="BL59" s="82">
        <v>10821</v>
      </c>
      <c r="BM59" s="82">
        <v>0</v>
      </c>
      <c r="BN59" s="82">
        <v>35</v>
      </c>
      <c r="BO59" s="82">
        <v>0</v>
      </c>
      <c r="BP59" s="82">
        <v>42</v>
      </c>
      <c r="BQ59" s="82">
        <v>4</v>
      </c>
      <c r="BR59" s="82">
        <v>12</v>
      </c>
      <c r="BS59" s="82">
        <v>20</v>
      </c>
      <c r="BT59" s="82">
        <v>1</v>
      </c>
      <c r="BU59" s="82">
        <v>0</v>
      </c>
      <c r="BV59" s="82">
        <v>0</v>
      </c>
      <c r="BW59" s="82">
        <v>0</v>
      </c>
      <c r="BX59" s="82">
        <v>22</v>
      </c>
      <c r="BY59" s="82">
        <v>15236</v>
      </c>
      <c r="BZ59" s="82">
        <v>0</v>
      </c>
      <c r="CA59" s="82">
        <v>36</v>
      </c>
      <c r="CB59" s="82">
        <v>0</v>
      </c>
      <c r="CC59" s="82">
        <v>36</v>
      </c>
      <c r="CD59" s="82">
        <v>8</v>
      </c>
      <c r="CE59" s="82">
        <v>17</v>
      </c>
      <c r="CF59" s="82">
        <v>23</v>
      </c>
      <c r="CG59" s="82">
        <v>2</v>
      </c>
      <c r="CH59" s="82">
        <v>0</v>
      </c>
      <c r="CI59" s="82">
        <v>0</v>
      </c>
      <c r="CJ59" s="82">
        <v>0</v>
      </c>
      <c r="CK59" s="82">
        <v>14</v>
      </c>
      <c r="CL59" s="82">
        <v>4414</v>
      </c>
      <c r="CM59" s="82">
        <v>0</v>
      </c>
      <c r="CN59" s="82">
        <v>49</v>
      </c>
      <c r="CO59" s="82">
        <v>0</v>
      </c>
      <c r="CP59" s="82">
        <v>31</v>
      </c>
      <c r="CQ59" s="82">
        <v>10</v>
      </c>
      <c r="CR59" s="82">
        <v>20</v>
      </c>
      <c r="CS59" s="82">
        <v>24</v>
      </c>
      <c r="CT59" s="82">
        <v>5</v>
      </c>
      <c r="CU59" s="82">
        <v>0</v>
      </c>
      <c r="CV59" s="82">
        <v>0</v>
      </c>
      <c r="CW59" s="82">
        <v>0</v>
      </c>
      <c r="CX59" s="82">
        <v>11</v>
      </c>
      <c r="CY59" s="82">
        <v>10821</v>
      </c>
      <c r="CZ59" s="82">
        <v>0</v>
      </c>
      <c r="DA59" s="82">
        <v>58</v>
      </c>
      <c r="DB59" s="82">
        <v>0</v>
      </c>
      <c r="DC59" s="82">
        <v>32</v>
      </c>
      <c r="DD59" s="82">
        <v>9</v>
      </c>
      <c r="DE59" s="82">
        <v>19</v>
      </c>
      <c r="DF59" s="82">
        <v>23</v>
      </c>
      <c r="DG59" s="82">
        <v>4</v>
      </c>
      <c r="DH59" s="82">
        <v>0</v>
      </c>
      <c r="DI59" s="82">
        <v>0</v>
      </c>
      <c r="DJ59" s="82">
        <v>0</v>
      </c>
      <c r="DK59" s="82">
        <v>12</v>
      </c>
      <c r="DL59" s="82">
        <v>15235</v>
      </c>
      <c r="DM59" s="82">
        <v>0</v>
      </c>
      <c r="DN59" s="82">
        <v>56</v>
      </c>
      <c r="DO59" s="82">
        <v>0</v>
      </c>
      <c r="DP59" s="82">
        <v>45</v>
      </c>
      <c r="DQ59" s="82">
        <v>47</v>
      </c>
      <c r="DR59" s="82">
        <v>0</v>
      </c>
      <c r="DS59" s="82">
        <v>2</v>
      </c>
      <c r="DT59" s="82">
        <v>0</v>
      </c>
      <c r="DU59" s="82">
        <v>0</v>
      </c>
      <c r="DV59" s="82">
        <v>0</v>
      </c>
      <c r="DW59" s="82">
        <v>11</v>
      </c>
      <c r="DX59" s="82">
        <v>41</v>
      </c>
      <c r="DY59" s="82">
        <v>4415</v>
      </c>
      <c r="DZ59" s="82">
        <v>0</v>
      </c>
      <c r="EA59" s="82">
        <v>47</v>
      </c>
      <c r="EB59" s="82">
        <v>0</v>
      </c>
      <c r="EC59" s="82">
        <v>51</v>
      </c>
      <c r="ED59" s="82">
        <v>54</v>
      </c>
      <c r="EE59" s="82">
        <v>0</v>
      </c>
      <c r="EF59" s="82">
        <v>4</v>
      </c>
      <c r="EG59" s="82">
        <v>0</v>
      </c>
      <c r="EH59" s="82">
        <v>0</v>
      </c>
      <c r="EI59" s="82">
        <v>0</v>
      </c>
      <c r="EJ59" s="82">
        <v>9</v>
      </c>
      <c r="EK59" s="82">
        <v>36</v>
      </c>
      <c r="EL59" s="82">
        <v>10821</v>
      </c>
      <c r="EM59" s="82">
        <v>0</v>
      </c>
      <c r="EN59" s="82">
        <v>54</v>
      </c>
      <c r="EO59" s="82">
        <v>0</v>
      </c>
      <c r="EP59" s="82">
        <v>49</v>
      </c>
      <c r="EQ59" s="82">
        <v>52</v>
      </c>
      <c r="ER59" s="82">
        <v>0</v>
      </c>
      <c r="ES59" s="82">
        <v>3</v>
      </c>
      <c r="ET59" s="82">
        <v>0</v>
      </c>
      <c r="EU59" s="82">
        <v>0</v>
      </c>
      <c r="EV59" s="82">
        <v>0</v>
      </c>
      <c r="EW59" s="82">
        <v>10</v>
      </c>
      <c r="EX59" s="82">
        <v>38</v>
      </c>
      <c r="EY59" s="82">
        <v>15236</v>
      </c>
      <c r="EZ59" s="82">
        <v>0</v>
      </c>
      <c r="FA59" s="82">
        <v>52</v>
      </c>
    </row>
    <row r="60" spans="1:157">
      <c r="B60" s="82" t="s">
        <v>62</v>
      </c>
      <c r="C60" s="82">
        <v>26</v>
      </c>
      <c r="D60" s="82">
        <v>15</v>
      </c>
      <c r="E60" s="82">
        <v>21</v>
      </c>
      <c r="F60" s="82">
        <v>14</v>
      </c>
      <c r="G60" s="82">
        <v>13</v>
      </c>
      <c r="H60" s="82">
        <v>0</v>
      </c>
      <c r="I60" s="82">
        <v>0</v>
      </c>
      <c r="J60" s="82">
        <v>0</v>
      </c>
      <c r="K60" s="82">
        <v>11</v>
      </c>
      <c r="L60" s="82">
        <v>477</v>
      </c>
      <c r="M60" s="82">
        <v>0</v>
      </c>
      <c r="N60" s="82">
        <v>63</v>
      </c>
      <c r="O60" s="82">
        <v>0</v>
      </c>
      <c r="P60" s="82">
        <v>32</v>
      </c>
      <c r="Q60" s="82">
        <v>15</v>
      </c>
      <c r="R60" s="82">
        <v>17</v>
      </c>
      <c r="S60" s="82">
        <v>12</v>
      </c>
      <c r="T60" s="82">
        <v>8</v>
      </c>
      <c r="U60" s="82">
        <v>0</v>
      </c>
      <c r="V60" s="82">
        <v>0</v>
      </c>
      <c r="W60" s="82" t="s">
        <v>219</v>
      </c>
      <c r="X60" s="82">
        <v>16</v>
      </c>
      <c r="Y60" s="82">
        <v>581</v>
      </c>
      <c r="Z60" s="82">
        <v>0</v>
      </c>
      <c r="AA60" s="82">
        <v>52</v>
      </c>
      <c r="AB60" s="82">
        <v>0</v>
      </c>
      <c r="AC60" s="82">
        <v>29</v>
      </c>
      <c r="AD60" s="82">
        <v>15</v>
      </c>
      <c r="AE60" s="82">
        <v>19</v>
      </c>
      <c r="AF60" s="82">
        <v>13</v>
      </c>
      <c r="AG60" s="82">
        <v>10</v>
      </c>
      <c r="AH60" s="82">
        <v>0</v>
      </c>
      <c r="AI60" s="82">
        <v>0</v>
      </c>
      <c r="AJ60" s="82" t="s">
        <v>219</v>
      </c>
      <c r="AK60" s="82">
        <v>14</v>
      </c>
      <c r="AL60" s="82">
        <v>1058</v>
      </c>
      <c r="AM60" s="82">
        <v>0</v>
      </c>
      <c r="AN60" s="82">
        <v>57</v>
      </c>
      <c r="AO60" s="82">
        <v>0</v>
      </c>
      <c r="AP60" s="82">
        <v>28</v>
      </c>
      <c r="AQ60" s="82">
        <v>11</v>
      </c>
      <c r="AR60" s="82">
        <v>21</v>
      </c>
      <c r="AS60" s="82">
        <v>19</v>
      </c>
      <c r="AT60" s="82">
        <v>7</v>
      </c>
      <c r="AU60" s="82">
        <v>0</v>
      </c>
      <c r="AV60" s="82">
        <v>0</v>
      </c>
      <c r="AW60" s="82">
        <v>0</v>
      </c>
      <c r="AX60" s="82">
        <v>14</v>
      </c>
      <c r="AY60" s="82">
        <v>477</v>
      </c>
      <c r="AZ60" s="82">
        <v>0</v>
      </c>
      <c r="BA60" s="82">
        <v>58</v>
      </c>
      <c r="BB60" s="82">
        <v>0</v>
      </c>
      <c r="BC60" s="82">
        <v>34</v>
      </c>
      <c r="BD60" s="82">
        <v>6</v>
      </c>
      <c r="BE60" s="82">
        <v>17</v>
      </c>
      <c r="BF60" s="82">
        <v>19</v>
      </c>
      <c r="BG60" s="82">
        <v>3</v>
      </c>
      <c r="BH60" s="82">
        <v>0</v>
      </c>
      <c r="BI60" s="82">
        <v>0</v>
      </c>
      <c r="BJ60" s="82" t="s">
        <v>219</v>
      </c>
      <c r="BK60" s="82">
        <v>21</v>
      </c>
      <c r="BL60" s="82">
        <v>581</v>
      </c>
      <c r="BM60" s="82">
        <v>0</v>
      </c>
      <c r="BN60" s="82">
        <v>46</v>
      </c>
      <c r="BO60" s="82">
        <v>0</v>
      </c>
      <c r="BP60" s="82">
        <v>31</v>
      </c>
      <c r="BQ60" s="82">
        <v>8</v>
      </c>
      <c r="BR60" s="82">
        <v>19</v>
      </c>
      <c r="BS60" s="82">
        <v>19</v>
      </c>
      <c r="BT60" s="82">
        <v>5</v>
      </c>
      <c r="BU60" s="82">
        <v>0</v>
      </c>
      <c r="BV60" s="82">
        <v>0</v>
      </c>
      <c r="BW60" s="82" t="s">
        <v>219</v>
      </c>
      <c r="BX60" s="82">
        <v>18</v>
      </c>
      <c r="BY60" s="82">
        <v>1058</v>
      </c>
      <c r="BZ60" s="82">
        <v>0</v>
      </c>
      <c r="CA60" s="82">
        <v>51</v>
      </c>
      <c r="CB60" s="82">
        <v>0</v>
      </c>
      <c r="CC60" s="82">
        <v>26</v>
      </c>
      <c r="CD60" s="82">
        <v>16</v>
      </c>
      <c r="CE60" s="82">
        <v>24</v>
      </c>
      <c r="CF60" s="82">
        <v>23</v>
      </c>
      <c r="CG60" s="82">
        <v>6</v>
      </c>
      <c r="CH60" s="82">
        <v>0</v>
      </c>
      <c r="CI60" s="82">
        <v>0</v>
      </c>
      <c r="CJ60" s="82">
        <v>0</v>
      </c>
      <c r="CK60" s="82">
        <v>5</v>
      </c>
      <c r="CL60" s="82">
        <v>477</v>
      </c>
      <c r="CM60" s="82">
        <v>0</v>
      </c>
      <c r="CN60" s="82">
        <v>69</v>
      </c>
      <c r="CO60" s="82">
        <v>0</v>
      </c>
      <c r="CP60" s="82">
        <v>26</v>
      </c>
      <c r="CQ60" s="82">
        <v>13</v>
      </c>
      <c r="CR60" s="82">
        <v>20</v>
      </c>
      <c r="CS60" s="82">
        <v>23</v>
      </c>
      <c r="CT60" s="82">
        <v>9</v>
      </c>
      <c r="CU60" s="82">
        <v>0</v>
      </c>
      <c r="CV60" s="82">
        <v>0</v>
      </c>
      <c r="CW60" s="82" t="s">
        <v>219</v>
      </c>
      <c r="CX60" s="82">
        <v>8</v>
      </c>
      <c r="CY60" s="82">
        <v>581</v>
      </c>
      <c r="CZ60" s="82">
        <v>0</v>
      </c>
      <c r="DA60" s="82">
        <v>66</v>
      </c>
      <c r="DB60" s="82">
        <v>0</v>
      </c>
      <c r="DC60" s="82">
        <v>26</v>
      </c>
      <c r="DD60" s="82">
        <v>14</v>
      </c>
      <c r="DE60" s="82">
        <v>22</v>
      </c>
      <c r="DF60" s="82">
        <v>23</v>
      </c>
      <c r="DG60" s="82">
        <v>8</v>
      </c>
      <c r="DH60" s="82">
        <v>0</v>
      </c>
      <c r="DI60" s="82">
        <v>0</v>
      </c>
      <c r="DJ60" s="82" t="s">
        <v>219</v>
      </c>
      <c r="DK60" s="82">
        <v>7</v>
      </c>
      <c r="DL60" s="82">
        <v>1058</v>
      </c>
      <c r="DM60" s="82">
        <v>0</v>
      </c>
      <c r="DN60" s="82">
        <v>67</v>
      </c>
      <c r="DO60" s="82">
        <v>0</v>
      </c>
      <c r="DP60" s="82">
        <v>58</v>
      </c>
      <c r="DQ60" s="82">
        <v>64</v>
      </c>
      <c r="DR60" s="82">
        <v>0</v>
      </c>
      <c r="DS60" s="82">
        <v>6</v>
      </c>
      <c r="DT60" s="82">
        <v>0</v>
      </c>
      <c r="DU60" s="82">
        <v>0</v>
      </c>
      <c r="DV60" s="82">
        <v>0</v>
      </c>
      <c r="DW60" s="82">
        <v>8</v>
      </c>
      <c r="DX60" s="82">
        <v>28</v>
      </c>
      <c r="DY60" s="82">
        <v>477</v>
      </c>
      <c r="DZ60" s="82">
        <v>0</v>
      </c>
      <c r="EA60" s="82">
        <v>64</v>
      </c>
      <c r="EB60" s="82">
        <v>0</v>
      </c>
      <c r="EC60" s="82">
        <v>50</v>
      </c>
      <c r="ED60" s="82">
        <v>58</v>
      </c>
      <c r="EE60" s="82">
        <v>0</v>
      </c>
      <c r="EF60" s="82">
        <v>8</v>
      </c>
      <c r="EG60" s="82">
        <v>0</v>
      </c>
      <c r="EH60" s="82">
        <v>0</v>
      </c>
      <c r="EI60" s="82" t="s">
        <v>219</v>
      </c>
      <c r="EJ60" s="82">
        <v>9</v>
      </c>
      <c r="EK60" s="82">
        <v>32</v>
      </c>
      <c r="EL60" s="82">
        <v>580</v>
      </c>
      <c r="EM60" s="82">
        <v>0</v>
      </c>
      <c r="EN60" s="82">
        <v>58</v>
      </c>
      <c r="EO60" s="82">
        <v>0</v>
      </c>
      <c r="EP60" s="82">
        <v>54</v>
      </c>
      <c r="EQ60" s="82">
        <v>61</v>
      </c>
      <c r="ER60" s="82">
        <v>0</v>
      </c>
      <c r="ES60" s="82">
        <v>7</v>
      </c>
      <c r="ET60" s="82">
        <v>0</v>
      </c>
      <c r="EU60" s="82">
        <v>0</v>
      </c>
      <c r="EV60" s="82" t="s">
        <v>219</v>
      </c>
      <c r="EW60" s="82">
        <v>9</v>
      </c>
      <c r="EX60" s="82">
        <v>30</v>
      </c>
      <c r="EY60" s="82">
        <v>1057</v>
      </c>
      <c r="EZ60" s="82">
        <v>0</v>
      </c>
      <c r="FA60" s="82">
        <v>61</v>
      </c>
    </row>
    <row r="61" spans="1:157">
      <c r="B61" s="82" t="s">
        <v>63</v>
      </c>
      <c r="C61" s="82">
        <v>24</v>
      </c>
      <c r="D61" s="82">
        <v>17</v>
      </c>
      <c r="E61" s="82">
        <v>19</v>
      </c>
      <c r="F61" s="82">
        <v>14</v>
      </c>
      <c r="G61" s="82">
        <v>16</v>
      </c>
      <c r="H61" s="82">
        <v>0</v>
      </c>
      <c r="I61" s="82">
        <v>0</v>
      </c>
      <c r="J61" s="82" t="s">
        <v>219</v>
      </c>
      <c r="K61" s="82">
        <v>9</v>
      </c>
      <c r="L61" s="82">
        <v>257</v>
      </c>
      <c r="M61" s="82">
        <v>0</v>
      </c>
      <c r="N61" s="82">
        <v>67</v>
      </c>
      <c r="O61" s="82">
        <v>0</v>
      </c>
      <c r="P61" s="82">
        <v>27</v>
      </c>
      <c r="Q61" s="82">
        <v>14</v>
      </c>
      <c r="R61" s="82">
        <v>18</v>
      </c>
      <c r="S61" s="82">
        <v>19</v>
      </c>
      <c r="T61" s="82">
        <v>11</v>
      </c>
      <c r="U61" s="82">
        <v>0</v>
      </c>
      <c r="V61" s="82">
        <v>0</v>
      </c>
      <c r="W61" s="82" t="s">
        <v>219</v>
      </c>
      <c r="X61" s="82">
        <v>11</v>
      </c>
      <c r="Y61" s="82">
        <v>386</v>
      </c>
      <c r="Z61" s="82">
        <v>0</v>
      </c>
      <c r="AA61" s="82">
        <v>62</v>
      </c>
      <c r="AB61" s="82">
        <v>0</v>
      </c>
      <c r="AC61" s="82">
        <v>26</v>
      </c>
      <c r="AD61" s="82">
        <v>15</v>
      </c>
      <c r="AE61" s="82">
        <v>18</v>
      </c>
      <c r="AF61" s="82">
        <v>17</v>
      </c>
      <c r="AG61" s="82">
        <v>13</v>
      </c>
      <c r="AH61" s="82">
        <v>0</v>
      </c>
      <c r="AI61" s="82">
        <v>0</v>
      </c>
      <c r="AJ61" s="82" t="s">
        <v>219</v>
      </c>
      <c r="AK61" s="82">
        <v>10</v>
      </c>
      <c r="AL61" s="82">
        <v>643</v>
      </c>
      <c r="AM61" s="82">
        <v>0</v>
      </c>
      <c r="AN61" s="82">
        <v>64</v>
      </c>
      <c r="AO61" s="82">
        <v>0</v>
      </c>
      <c r="AP61" s="82">
        <v>25</v>
      </c>
      <c r="AQ61" s="82" t="s">
        <v>219</v>
      </c>
      <c r="AR61" s="82">
        <v>19</v>
      </c>
      <c r="AS61" s="82" t="s">
        <v>219</v>
      </c>
      <c r="AT61" s="82">
        <v>8</v>
      </c>
      <c r="AU61" s="82">
        <v>0</v>
      </c>
      <c r="AV61" s="82">
        <v>0</v>
      </c>
      <c r="AW61" s="82" t="s">
        <v>219</v>
      </c>
      <c r="AX61" s="82">
        <v>11</v>
      </c>
      <c r="AY61" s="82">
        <v>257</v>
      </c>
      <c r="AZ61" s="82">
        <v>0</v>
      </c>
      <c r="BA61" s="82">
        <v>64</v>
      </c>
      <c r="BB61" s="82">
        <v>0</v>
      </c>
      <c r="BC61" s="82">
        <v>32</v>
      </c>
      <c r="BD61" s="82" t="s">
        <v>219</v>
      </c>
      <c r="BE61" s="82">
        <v>17</v>
      </c>
      <c r="BF61" s="82" t="s">
        <v>219</v>
      </c>
      <c r="BG61" s="82">
        <v>4</v>
      </c>
      <c r="BH61" s="82">
        <v>0</v>
      </c>
      <c r="BI61" s="82">
        <v>0</v>
      </c>
      <c r="BJ61" s="82" t="s">
        <v>219</v>
      </c>
      <c r="BK61" s="82">
        <v>13</v>
      </c>
      <c r="BL61" s="82">
        <v>386</v>
      </c>
      <c r="BM61" s="82">
        <v>0</v>
      </c>
      <c r="BN61" s="82">
        <v>54</v>
      </c>
      <c r="BO61" s="82">
        <v>0</v>
      </c>
      <c r="BP61" s="82">
        <v>29</v>
      </c>
      <c r="BQ61" s="82">
        <v>11</v>
      </c>
      <c r="BR61" s="82">
        <v>17</v>
      </c>
      <c r="BS61" s="82">
        <v>24</v>
      </c>
      <c r="BT61" s="82">
        <v>6</v>
      </c>
      <c r="BU61" s="82">
        <v>0</v>
      </c>
      <c r="BV61" s="82">
        <v>0</v>
      </c>
      <c r="BW61" s="82" t="s">
        <v>219</v>
      </c>
      <c r="BX61" s="82">
        <v>12</v>
      </c>
      <c r="BY61" s="82">
        <v>643</v>
      </c>
      <c r="BZ61" s="82">
        <v>0</v>
      </c>
      <c r="CA61" s="82">
        <v>58</v>
      </c>
      <c r="CB61" s="82">
        <v>0</v>
      </c>
      <c r="CC61" s="82">
        <v>21</v>
      </c>
      <c r="CD61" s="82">
        <v>15</v>
      </c>
      <c r="CE61" s="82">
        <v>27</v>
      </c>
      <c r="CF61" s="82">
        <v>18</v>
      </c>
      <c r="CG61" s="82" t="s">
        <v>219</v>
      </c>
      <c r="CH61" s="82">
        <v>0</v>
      </c>
      <c r="CI61" s="82">
        <v>0</v>
      </c>
      <c r="CJ61" s="82" t="s">
        <v>219</v>
      </c>
      <c r="CK61" s="82">
        <v>7</v>
      </c>
      <c r="CL61" s="82">
        <v>257</v>
      </c>
      <c r="CM61" s="82">
        <v>0</v>
      </c>
      <c r="CN61" s="82">
        <v>72</v>
      </c>
      <c r="CO61" s="82">
        <v>0</v>
      </c>
      <c r="CP61" s="82">
        <v>19</v>
      </c>
      <c r="CQ61" s="82">
        <v>16</v>
      </c>
      <c r="CR61" s="82">
        <v>23</v>
      </c>
      <c r="CS61" s="82">
        <v>21</v>
      </c>
      <c r="CT61" s="82">
        <v>12</v>
      </c>
      <c r="CU61" s="82">
        <v>0</v>
      </c>
      <c r="CV61" s="82">
        <v>0</v>
      </c>
      <c r="CW61" s="82" t="s">
        <v>219</v>
      </c>
      <c r="CX61" s="82">
        <v>9</v>
      </c>
      <c r="CY61" s="82">
        <v>386</v>
      </c>
      <c r="CZ61" s="82">
        <v>0</v>
      </c>
      <c r="DA61" s="82">
        <v>72</v>
      </c>
      <c r="DB61" s="82">
        <v>0</v>
      </c>
      <c r="DC61" s="82">
        <v>20</v>
      </c>
      <c r="DD61" s="82">
        <v>16</v>
      </c>
      <c r="DE61" s="82">
        <v>24</v>
      </c>
      <c r="DF61" s="82">
        <v>20</v>
      </c>
      <c r="DG61" s="82" t="s">
        <v>219</v>
      </c>
      <c r="DH61" s="82">
        <v>0</v>
      </c>
      <c r="DI61" s="82">
        <v>0</v>
      </c>
      <c r="DJ61" s="82" t="s">
        <v>219</v>
      </c>
      <c r="DK61" s="82">
        <v>8</v>
      </c>
      <c r="DL61" s="82">
        <v>643</v>
      </c>
      <c r="DM61" s="82">
        <v>0</v>
      </c>
      <c r="DN61" s="82">
        <v>72</v>
      </c>
      <c r="DO61" s="82">
        <v>0</v>
      </c>
      <c r="DP61" s="82">
        <v>61</v>
      </c>
      <c r="DQ61" s="82">
        <v>71</v>
      </c>
      <c r="DR61" s="82">
        <v>0</v>
      </c>
      <c r="DS61" s="82">
        <v>11</v>
      </c>
      <c r="DT61" s="82">
        <v>0</v>
      </c>
      <c r="DU61" s="82">
        <v>0</v>
      </c>
      <c r="DV61" s="82" t="s">
        <v>219</v>
      </c>
      <c r="DW61" s="82">
        <v>6</v>
      </c>
      <c r="DX61" s="82">
        <v>23</v>
      </c>
      <c r="DY61" s="82">
        <v>257</v>
      </c>
      <c r="DZ61" s="82">
        <v>0</v>
      </c>
      <c r="EA61" s="82">
        <v>71</v>
      </c>
      <c r="EB61" s="82">
        <v>0</v>
      </c>
      <c r="EC61" s="82">
        <v>56</v>
      </c>
      <c r="ED61" s="82">
        <v>70</v>
      </c>
      <c r="EE61" s="82">
        <v>0</v>
      </c>
      <c r="EF61" s="82">
        <v>13</v>
      </c>
      <c r="EG61" s="82">
        <v>0</v>
      </c>
      <c r="EH61" s="82">
        <v>0</v>
      </c>
      <c r="EI61" s="82" t="s">
        <v>219</v>
      </c>
      <c r="EJ61" s="82">
        <v>8</v>
      </c>
      <c r="EK61" s="82">
        <v>22</v>
      </c>
      <c r="EL61" s="82">
        <v>386</v>
      </c>
      <c r="EM61" s="82">
        <v>0</v>
      </c>
      <c r="EN61" s="82">
        <v>70</v>
      </c>
      <c r="EO61" s="82">
        <v>0</v>
      </c>
      <c r="EP61" s="82">
        <v>58</v>
      </c>
      <c r="EQ61" s="82">
        <v>70</v>
      </c>
      <c r="ER61" s="82">
        <v>0</v>
      </c>
      <c r="ES61" s="82">
        <v>12</v>
      </c>
      <c r="ET61" s="82">
        <v>0</v>
      </c>
      <c r="EU61" s="82">
        <v>0</v>
      </c>
      <c r="EV61" s="82" t="s">
        <v>219</v>
      </c>
      <c r="EW61" s="82">
        <v>7</v>
      </c>
      <c r="EX61" s="82">
        <v>22</v>
      </c>
      <c r="EY61" s="82">
        <v>643</v>
      </c>
      <c r="EZ61" s="82">
        <v>0</v>
      </c>
      <c r="FA61" s="82">
        <v>70</v>
      </c>
    </row>
    <row r="62" spans="1:157">
      <c r="B62" s="82" t="s">
        <v>64</v>
      </c>
      <c r="C62" s="82">
        <v>23</v>
      </c>
      <c r="D62" s="82" t="s">
        <v>219</v>
      </c>
      <c r="E62" s="82" t="s">
        <v>219</v>
      </c>
      <c r="F62" s="82">
        <v>9</v>
      </c>
      <c r="G62" s="82" t="s">
        <v>219</v>
      </c>
      <c r="H62" s="82">
        <v>0</v>
      </c>
      <c r="I62" s="82">
        <v>0</v>
      </c>
      <c r="J62" s="82">
        <v>0</v>
      </c>
      <c r="K62" s="82">
        <v>43</v>
      </c>
      <c r="L62" s="82">
        <v>35</v>
      </c>
      <c r="M62" s="82">
        <v>0</v>
      </c>
      <c r="N62" s="82">
        <v>34</v>
      </c>
      <c r="O62" s="82">
        <v>0</v>
      </c>
      <c r="P62" s="82">
        <v>26</v>
      </c>
      <c r="Q62" s="82" t="s">
        <v>219</v>
      </c>
      <c r="R62" s="82" t="s">
        <v>219</v>
      </c>
      <c r="S62" s="82">
        <v>8</v>
      </c>
      <c r="T62" s="82" t="s">
        <v>219</v>
      </c>
      <c r="U62" s="82">
        <v>0</v>
      </c>
      <c r="V62" s="82">
        <v>0</v>
      </c>
      <c r="W62" s="82" t="s">
        <v>219</v>
      </c>
      <c r="X62" s="82">
        <v>30</v>
      </c>
      <c r="Y62" s="82">
        <v>50</v>
      </c>
      <c r="Z62" s="82">
        <v>0</v>
      </c>
      <c r="AA62" s="82">
        <v>42</v>
      </c>
      <c r="AB62" s="82">
        <v>0</v>
      </c>
      <c r="AC62" s="82">
        <v>25</v>
      </c>
      <c r="AD62" s="82">
        <v>13</v>
      </c>
      <c r="AE62" s="82">
        <v>11</v>
      </c>
      <c r="AF62" s="82">
        <v>8</v>
      </c>
      <c r="AG62" s="82" t="s">
        <v>219</v>
      </c>
      <c r="AH62" s="82">
        <v>0</v>
      </c>
      <c r="AI62" s="82">
        <v>0</v>
      </c>
      <c r="AJ62" s="82" t="s">
        <v>219</v>
      </c>
      <c r="AK62" s="82">
        <v>35</v>
      </c>
      <c r="AL62" s="82">
        <v>85</v>
      </c>
      <c r="AM62" s="82">
        <v>0</v>
      </c>
      <c r="AN62" s="82">
        <v>39</v>
      </c>
      <c r="AO62" s="82">
        <v>0</v>
      </c>
      <c r="AP62" s="82">
        <v>26</v>
      </c>
      <c r="AQ62" s="82" t="s">
        <v>219</v>
      </c>
      <c r="AR62" s="82">
        <v>20</v>
      </c>
      <c r="AS62" s="82" t="s">
        <v>219</v>
      </c>
      <c r="AT62" s="82">
        <v>0</v>
      </c>
      <c r="AU62" s="82">
        <v>0</v>
      </c>
      <c r="AV62" s="82">
        <v>0</v>
      </c>
      <c r="AW62" s="82">
        <v>0</v>
      </c>
      <c r="AX62" s="82">
        <v>46</v>
      </c>
      <c r="AY62" s="82">
        <v>35</v>
      </c>
      <c r="AZ62" s="82">
        <v>0</v>
      </c>
      <c r="BA62" s="82">
        <v>29</v>
      </c>
      <c r="BB62" s="82">
        <v>0</v>
      </c>
      <c r="BC62" s="82">
        <v>28</v>
      </c>
      <c r="BD62" s="82" t="s">
        <v>219</v>
      </c>
      <c r="BE62" s="82">
        <v>14</v>
      </c>
      <c r="BF62" s="82" t="s">
        <v>219</v>
      </c>
      <c r="BG62" s="82">
        <v>0</v>
      </c>
      <c r="BH62" s="82">
        <v>0</v>
      </c>
      <c r="BI62" s="82">
        <v>0</v>
      </c>
      <c r="BJ62" s="82" t="s">
        <v>219</v>
      </c>
      <c r="BK62" s="82">
        <v>40</v>
      </c>
      <c r="BL62" s="82">
        <v>50</v>
      </c>
      <c r="BM62" s="82">
        <v>0</v>
      </c>
      <c r="BN62" s="82">
        <v>30</v>
      </c>
      <c r="BO62" s="82">
        <v>0</v>
      </c>
      <c r="BP62" s="82">
        <v>27</v>
      </c>
      <c r="BQ62" s="82" t="s">
        <v>219</v>
      </c>
      <c r="BR62" s="82">
        <v>16</v>
      </c>
      <c r="BS62" s="82">
        <v>11</v>
      </c>
      <c r="BT62" s="82">
        <v>0</v>
      </c>
      <c r="BU62" s="82">
        <v>0</v>
      </c>
      <c r="BV62" s="82">
        <v>0</v>
      </c>
      <c r="BW62" s="82" t="s">
        <v>219</v>
      </c>
      <c r="BX62" s="82">
        <v>42</v>
      </c>
      <c r="BY62" s="82">
        <v>85</v>
      </c>
      <c r="BZ62" s="82">
        <v>0</v>
      </c>
      <c r="CA62" s="82">
        <v>29</v>
      </c>
      <c r="CB62" s="82">
        <v>0</v>
      </c>
      <c r="CC62" s="82" t="s">
        <v>219</v>
      </c>
      <c r="CD62" s="82" t="s">
        <v>219</v>
      </c>
      <c r="CE62" s="82" t="s">
        <v>219</v>
      </c>
      <c r="CF62" s="82" t="s">
        <v>219</v>
      </c>
      <c r="CG62" s="82" t="s">
        <v>219</v>
      </c>
      <c r="CH62" s="82">
        <v>0</v>
      </c>
      <c r="CI62" s="82">
        <v>0</v>
      </c>
      <c r="CJ62" s="82">
        <v>0</v>
      </c>
      <c r="CK62" s="82">
        <v>37</v>
      </c>
      <c r="CL62" s="82">
        <v>35</v>
      </c>
      <c r="CM62" s="82">
        <v>0</v>
      </c>
      <c r="CN62" s="82">
        <v>43</v>
      </c>
      <c r="CO62" s="82">
        <v>0</v>
      </c>
      <c r="CP62" s="82" t="s">
        <v>219</v>
      </c>
      <c r="CQ62" s="82" t="s">
        <v>219</v>
      </c>
      <c r="CR62" s="82" t="s">
        <v>219</v>
      </c>
      <c r="CS62" s="82" t="s">
        <v>219</v>
      </c>
      <c r="CT62" s="82" t="s">
        <v>219</v>
      </c>
      <c r="CU62" s="82">
        <v>0</v>
      </c>
      <c r="CV62" s="82">
        <v>0</v>
      </c>
      <c r="CW62" s="82" t="s">
        <v>219</v>
      </c>
      <c r="CX62" s="82">
        <v>26</v>
      </c>
      <c r="CY62" s="82">
        <v>50</v>
      </c>
      <c r="CZ62" s="82">
        <v>0</v>
      </c>
      <c r="DA62" s="82">
        <v>46</v>
      </c>
      <c r="DB62" s="82">
        <v>0</v>
      </c>
      <c r="DC62" s="82">
        <v>24</v>
      </c>
      <c r="DD62" s="82">
        <v>7</v>
      </c>
      <c r="DE62" s="82">
        <v>20</v>
      </c>
      <c r="DF62" s="82">
        <v>15</v>
      </c>
      <c r="DG62" s="82" t="s">
        <v>219</v>
      </c>
      <c r="DH62" s="82">
        <v>0</v>
      </c>
      <c r="DI62" s="82">
        <v>0</v>
      </c>
      <c r="DJ62" s="82" t="s">
        <v>219</v>
      </c>
      <c r="DK62" s="82">
        <v>31</v>
      </c>
      <c r="DL62" s="82">
        <v>85</v>
      </c>
      <c r="DM62" s="82">
        <v>0</v>
      </c>
      <c r="DN62" s="82">
        <v>45</v>
      </c>
      <c r="DO62" s="82">
        <v>0</v>
      </c>
      <c r="DP62" s="82">
        <v>40</v>
      </c>
      <c r="DQ62" s="82">
        <v>46</v>
      </c>
      <c r="DR62" s="82">
        <v>0</v>
      </c>
      <c r="DS62" s="82" t="s">
        <v>219</v>
      </c>
      <c r="DT62" s="82">
        <v>0</v>
      </c>
      <c r="DU62" s="82">
        <v>0</v>
      </c>
      <c r="DV62" s="82">
        <v>0</v>
      </c>
      <c r="DW62" s="82">
        <v>43</v>
      </c>
      <c r="DX62" s="82">
        <v>11</v>
      </c>
      <c r="DY62" s="82">
        <v>35</v>
      </c>
      <c r="DZ62" s="82">
        <v>0</v>
      </c>
      <c r="EA62" s="82">
        <v>46</v>
      </c>
      <c r="EB62" s="82">
        <v>0</v>
      </c>
      <c r="EC62" s="82">
        <v>38</v>
      </c>
      <c r="ED62" s="82">
        <v>44</v>
      </c>
      <c r="EE62" s="82" t="s">
        <v>219</v>
      </c>
      <c r="EF62" s="82" t="s">
        <v>219</v>
      </c>
      <c r="EG62" s="82">
        <v>0</v>
      </c>
      <c r="EH62" s="82">
        <v>0</v>
      </c>
      <c r="EI62" s="82" t="s">
        <v>219</v>
      </c>
      <c r="EJ62" s="82">
        <v>22</v>
      </c>
      <c r="EK62" s="82">
        <v>32</v>
      </c>
      <c r="EL62" s="82">
        <v>50</v>
      </c>
      <c r="EM62" s="82">
        <v>0</v>
      </c>
      <c r="EN62" s="82">
        <v>44</v>
      </c>
      <c r="EO62" s="82">
        <v>0</v>
      </c>
      <c r="EP62" s="82">
        <v>39</v>
      </c>
      <c r="EQ62" s="82">
        <v>45</v>
      </c>
      <c r="ER62" s="82" t="s">
        <v>219</v>
      </c>
      <c r="ES62" s="82" t="s">
        <v>219</v>
      </c>
      <c r="ET62" s="82">
        <v>0</v>
      </c>
      <c r="EU62" s="82">
        <v>0</v>
      </c>
      <c r="EV62" s="82" t="s">
        <v>219</v>
      </c>
      <c r="EW62" s="82">
        <v>31</v>
      </c>
      <c r="EX62" s="82">
        <v>24</v>
      </c>
      <c r="EY62" s="82">
        <v>85</v>
      </c>
      <c r="EZ62" s="82">
        <v>0</v>
      </c>
      <c r="FA62" s="82">
        <v>45</v>
      </c>
    </row>
    <row r="63" spans="1:157">
      <c r="B63" s="82" t="s">
        <v>65</v>
      </c>
      <c r="C63" s="82">
        <v>25</v>
      </c>
      <c r="D63" s="82">
        <v>13</v>
      </c>
      <c r="E63" s="82">
        <v>16</v>
      </c>
      <c r="F63" s="82">
        <v>14</v>
      </c>
      <c r="G63" s="82">
        <v>11</v>
      </c>
      <c r="H63" s="82">
        <v>0</v>
      </c>
      <c r="I63" s="82" t="s">
        <v>219</v>
      </c>
      <c r="J63" s="82">
        <v>1</v>
      </c>
      <c r="K63" s="82">
        <v>19</v>
      </c>
      <c r="L63" s="82">
        <v>896</v>
      </c>
      <c r="M63" s="82">
        <v>0</v>
      </c>
      <c r="N63" s="82">
        <v>54</v>
      </c>
      <c r="O63" s="82">
        <v>0</v>
      </c>
      <c r="P63" s="82">
        <v>28</v>
      </c>
      <c r="Q63" s="82">
        <v>13</v>
      </c>
      <c r="R63" s="82">
        <v>18</v>
      </c>
      <c r="S63" s="82">
        <v>13</v>
      </c>
      <c r="T63" s="82">
        <v>8</v>
      </c>
      <c r="U63" s="82">
        <v>0</v>
      </c>
      <c r="V63" s="82" t="s">
        <v>219</v>
      </c>
      <c r="W63" s="82">
        <v>1</v>
      </c>
      <c r="X63" s="82">
        <v>19</v>
      </c>
      <c r="Y63" s="82">
        <v>1308</v>
      </c>
      <c r="Z63" s="82">
        <v>0</v>
      </c>
      <c r="AA63" s="82">
        <v>52</v>
      </c>
      <c r="AB63" s="82">
        <v>0</v>
      </c>
      <c r="AC63" s="82">
        <v>27</v>
      </c>
      <c r="AD63" s="82">
        <v>13</v>
      </c>
      <c r="AE63" s="82">
        <v>17</v>
      </c>
      <c r="AF63" s="82">
        <v>14</v>
      </c>
      <c r="AG63" s="82">
        <v>9</v>
      </c>
      <c r="AH63" s="82">
        <v>0</v>
      </c>
      <c r="AI63" s="82">
        <v>0</v>
      </c>
      <c r="AJ63" s="82">
        <v>1</v>
      </c>
      <c r="AK63" s="82">
        <v>19</v>
      </c>
      <c r="AL63" s="82">
        <v>2204</v>
      </c>
      <c r="AM63" s="82">
        <v>0</v>
      </c>
      <c r="AN63" s="82">
        <v>53</v>
      </c>
      <c r="AO63" s="82">
        <v>0</v>
      </c>
      <c r="AP63" s="82">
        <v>28</v>
      </c>
      <c r="AQ63" s="82">
        <v>9</v>
      </c>
      <c r="AR63" s="82">
        <v>16</v>
      </c>
      <c r="AS63" s="82">
        <v>16</v>
      </c>
      <c r="AT63" s="82">
        <v>5</v>
      </c>
      <c r="AU63" s="82">
        <v>0</v>
      </c>
      <c r="AV63" s="82" t="s">
        <v>219</v>
      </c>
      <c r="AW63" s="82">
        <v>1</v>
      </c>
      <c r="AX63" s="82">
        <v>25</v>
      </c>
      <c r="AY63" s="82">
        <v>896</v>
      </c>
      <c r="AZ63" s="82">
        <v>0</v>
      </c>
      <c r="BA63" s="82">
        <v>46</v>
      </c>
      <c r="BB63" s="82">
        <v>0</v>
      </c>
      <c r="BC63" s="82">
        <v>32</v>
      </c>
      <c r="BD63" s="82">
        <v>4</v>
      </c>
      <c r="BE63" s="82">
        <v>14</v>
      </c>
      <c r="BF63" s="82">
        <v>21</v>
      </c>
      <c r="BG63" s="82">
        <v>2</v>
      </c>
      <c r="BH63" s="82">
        <v>0</v>
      </c>
      <c r="BI63" s="82" t="s">
        <v>219</v>
      </c>
      <c r="BJ63" s="82">
        <v>1</v>
      </c>
      <c r="BK63" s="82">
        <v>25</v>
      </c>
      <c r="BL63" s="82">
        <v>1308</v>
      </c>
      <c r="BM63" s="82">
        <v>0</v>
      </c>
      <c r="BN63" s="82">
        <v>41</v>
      </c>
      <c r="BO63" s="82">
        <v>0</v>
      </c>
      <c r="BP63" s="82">
        <v>31</v>
      </c>
      <c r="BQ63" s="82">
        <v>6</v>
      </c>
      <c r="BR63" s="82">
        <v>14</v>
      </c>
      <c r="BS63" s="82">
        <v>19</v>
      </c>
      <c r="BT63" s="82">
        <v>3</v>
      </c>
      <c r="BU63" s="82">
        <v>0</v>
      </c>
      <c r="BV63" s="82">
        <v>0</v>
      </c>
      <c r="BW63" s="82">
        <v>1</v>
      </c>
      <c r="BX63" s="82">
        <v>25</v>
      </c>
      <c r="BY63" s="82">
        <v>2204</v>
      </c>
      <c r="BZ63" s="82">
        <v>0</v>
      </c>
      <c r="CA63" s="82">
        <v>43</v>
      </c>
      <c r="CB63" s="82">
        <v>0</v>
      </c>
      <c r="CC63" s="82">
        <v>25</v>
      </c>
      <c r="CD63" s="82">
        <v>12</v>
      </c>
      <c r="CE63" s="82">
        <v>18</v>
      </c>
      <c r="CF63" s="82">
        <v>18</v>
      </c>
      <c r="CG63" s="82">
        <v>5</v>
      </c>
      <c r="CH63" s="82">
        <v>0</v>
      </c>
      <c r="CI63" s="82" t="s">
        <v>219</v>
      </c>
      <c r="CJ63" s="82">
        <v>1</v>
      </c>
      <c r="CK63" s="82">
        <v>20</v>
      </c>
      <c r="CL63" s="82">
        <v>896</v>
      </c>
      <c r="CM63" s="82">
        <v>0</v>
      </c>
      <c r="CN63" s="82">
        <v>54</v>
      </c>
      <c r="CO63" s="82">
        <v>0</v>
      </c>
      <c r="CP63" s="82">
        <v>25</v>
      </c>
      <c r="CQ63" s="82">
        <v>12</v>
      </c>
      <c r="CR63" s="82">
        <v>20</v>
      </c>
      <c r="CS63" s="82">
        <v>19</v>
      </c>
      <c r="CT63" s="82">
        <v>6</v>
      </c>
      <c r="CU63" s="82">
        <v>0</v>
      </c>
      <c r="CV63" s="82" t="s">
        <v>219</v>
      </c>
      <c r="CW63" s="82">
        <v>1</v>
      </c>
      <c r="CX63" s="82">
        <v>17</v>
      </c>
      <c r="CY63" s="82">
        <v>1308</v>
      </c>
      <c r="CZ63" s="82">
        <v>0</v>
      </c>
      <c r="DA63" s="82">
        <v>57</v>
      </c>
      <c r="DB63" s="82">
        <v>0</v>
      </c>
      <c r="DC63" s="82">
        <v>25</v>
      </c>
      <c r="DD63" s="82">
        <v>12</v>
      </c>
      <c r="DE63" s="82">
        <v>19</v>
      </c>
      <c r="DF63" s="82">
        <v>19</v>
      </c>
      <c r="DG63" s="82">
        <v>6</v>
      </c>
      <c r="DH63" s="82">
        <v>0</v>
      </c>
      <c r="DI63" s="82">
        <v>0</v>
      </c>
      <c r="DJ63" s="82">
        <v>1</v>
      </c>
      <c r="DK63" s="82">
        <v>18</v>
      </c>
      <c r="DL63" s="82">
        <v>2204</v>
      </c>
      <c r="DM63" s="82">
        <v>0</v>
      </c>
      <c r="DN63" s="82">
        <v>56</v>
      </c>
      <c r="DO63" s="82">
        <v>0</v>
      </c>
      <c r="DP63" s="82">
        <v>49</v>
      </c>
      <c r="DQ63" s="82">
        <v>55</v>
      </c>
      <c r="DR63" s="82">
        <v>0</v>
      </c>
      <c r="DS63" s="82">
        <v>6</v>
      </c>
      <c r="DT63" s="82">
        <v>0</v>
      </c>
      <c r="DU63" s="82">
        <v>0</v>
      </c>
      <c r="DV63" s="82">
        <v>1</v>
      </c>
      <c r="DW63" s="82">
        <v>18</v>
      </c>
      <c r="DX63" s="82">
        <v>26</v>
      </c>
      <c r="DY63" s="82">
        <v>896</v>
      </c>
      <c r="DZ63" s="82">
        <v>0</v>
      </c>
      <c r="EA63" s="82">
        <v>55</v>
      </c>
      <c r="EB63" s="82">
        <v>0</v>
      </c>
      <c r="EC63" s="82">
        <v>52</v>
      </c>
      <c r="ED63" s="82">
        <v>59</v>
      </c>
      <c r="EE63" s="82">
        <v>0</v>
      </c>
      <c r="EF63" s="82">
        <v>7</v>
      </c>
      <c r="EG63" s="82">
        <v>0</v>
      </c>
      <c r="EH63" s="82">
        <v>0</v>
      </c>
      <c r="EI63" s="82">
        <v>1</v>
      </c>
      <c r="EJ63" s="82">
        <v>15</v>
      </c>
      <c r="EK63" s="82">
        <v>25</v>
      </c>
      <c r="EL63" s="82">
        <v>1308</v>
      </c>
      <c r="EM63" s="82">
        <v>0</v>
      </c>
      <c r="EN63" s="82">
        <v>59</v>
      </c>
      <c r="EO63" s="82">
        <v>0</v>
      </c>
      <c r="EP63" s="82">
        <v>51</v>
      </c>
      <c r="EQ63" s="82">
        <v>57</v>
      </c>
      <c r="ER63" s="82">
        <v>0</v>
      </c>
      <c r="ES63" s="82">
        <v>7</v>
      </c>
      <c r="ET63" s="82">
        <v>0</v>
      </c>
      <c r="EU63" s="82">
        <v>0</v>
      </c>
      <c r="EV63" s="82">
        <v>1</v>
      </c>
      <c r="EW63" s="82">
        <v>17</v>
      </c>
      <c r="EX63" s="82">
        <v>25</v>
      </c>
      <c r="EY63" s="82">
        <v>2204</v>
      </c>
      <c r="EZ63" s="82">
        <v>0</v>
      </c>
      <c r="FA63" s="82">
        <v>57</v>
      </c>
    </row>
    <row r="64" spans="1:157">
      <c r="B64" s="82" t="s">
        <v>66</v>
      </c>
      <c r="C64" s="82">
        <v>21</v>
      </c>
      <c r="D64" s="82">
        <v>9</v>
      </c>
      <c r="E64" s="82">
        <v>12</v>
      </c>
      <c r="F64" s="82">
        <v>10</v>
      </c>
      <c r="G64" s="82">
        <v>6</v>
      </c>
      <c r="H64" s="82">
        <v>0</v>
      </c>
      <c r="I64" s="82">
        <v>0</v>
      </c>
      <c r="J64" s="82">
        <v>1</v>
      </c>
      <c r="K64" s="82">
        <v>40</v>
      </c>
      <c r="L64" s="82">
        <v>577</v>
      </c>
      <c r="M64" s="82">
        <v>0</v>
      </c>
      <c r="N64" s="82">
        <v>38</v>
      </c>
      <c r="O64" s="82">
        <v>0</v>
      </c>
      <c r="P64" s="82">
        <v>23</v>
      </c>
      <c r="Q64" s="82">
        <v>9</v>
      </c>
      <c r="R64" s="82">
        <v>13</v>
      </c>
      <c r="S64" s="82">
        <v>11</v>
      </c>
      <c r="T64" s="82">
        <v>7</v>
      </c>
      <c r="U64" s="82" t="s">
        <v>219</v>
      </c>
      <c r="V64" s="82">
        <v>0</v>
      </c>
      <c r="W64" s="82">
        <v>1</v>
      </c>
      <c r="X64" s="82">
        <v>36</v>
      </c>
      <c r="Y64" s="82">
        <v>3334</v>
      </c>
      <c r="Z64" s="82">
        <v>0</v>
      </c>
      <c r="AA64" s="82">
        <v>40</v>
      </c>
      <c r="AB64" s="82">
        <v>0</v>
      </c>
      <c r="AC64" s="82">
        <v>23</v>
      </c>
      <c r="AD64" s="82">
        <v>9</v>
      </c>
      <c r="AE64" s="82">
        <v>13</v>
      </c>
      <c r="AF64" s="82">
        <v>11</v>
      </c>
      <c r="AG64" s="82">
        <v>7</v>
      </c>
      <c r="AH64" s="82" t="s">
        <v>219</v>
      </c>
      <c r="AI64" s="82">
        <v>0</v>
      </c>
      <c r="AJ64" s="82">
        <v>1</v>
      </c>
      <c r="AK64" s="82">
        <v>37</v>
      </c>
      <c r="AL64" s="82">
        <v>3911</v>
      </c>
      <c r="AM64" s="82">
        <v>0</v>
      </c>
      <c r="AN64" s="82">
        <v>40</v>
      </c>
      <c r="AO64" s="82">
        <v>0</v>
      </c>
      <c r="AP64" s="82">
        <v>23</v>
      </c>
      <c r="AQ64" s="82">
        <v>4</v>
      </c>
      <c r="AR64" s="82">
        <v>12</v>
      </c>
      <c r="AS64" s="82">
        <v>12</v>
      </c>
      <c r="AT64" s="82">
        <v>3</v>
      </c>
      <c r="AU64" s="82">
        <v>0</v>
      </c>
      <c r="AV64" s="82">
        <v>0</v>
      </c>
      <c r="AW64" s="82">
        <v>1</v>
      </c>
      <c r="AX64" s="82">
        <v>45</v>
      </c>
      <c r="AY64" s="82">
        <v>577</v>
      </c>
      <c r="AZ64" s="82">
        <v>0</v>
      </c>
      <c r="BA64" s="82">
        <v>31</v>
      </c>
      <c r="BB64" s="82">
        <v>0</v>
      </c>
      <c r="BC64" s="82">
        <v>27</v>
      </c>
      <c r="BD64" s="82">
        <v>5</v>
      </c>
      <c r="BE64" s="82">
        <v>10</v>
      </c>
      <c r="BF64" s="82">
        <v>13</v>
      </c>
      <c r="BG64" s="82">
        <v>2</v>
      </c>
      <c r="BH64" s="82">
        <v>0</v>
      </c>
      <c r="BI64" s="82">
        <v>0</v>
      </c>
      <c r="BJ64" s="82">
        <v>1</v>
      </c>
      <c r="BK64" s="82">
        <v>42</v>
      </c>
      <c r="BL64" s="82">
        <v>3334</v>
      </c>
      <c r="BM64" s="82">
        <v>0</v>
      </c>
      <c r="BN64" s="82">
        <v>30</v>
      </c>
      <c r="BO64" s="82">
        <v>0</v>
      </c>
      <c r="BP64" s="82">
        <v>26</v>
      </c>
      <c r="BQ64" s="82">
        <v>5</v>
      </c>
      <c r="BR64" s="82">
        <v>11</v>
      </c>
      <c r="BS64" s="82">
        <v>13</v>
      </c>
      <c r="BT64" s="82">
        <v>2</v>
      </c>
      <c r="BU64" s="82">
        <v>0</v>
      </c>
      <c r="BV64" s="82">
        <v>0</v>
      </c>
      <c r="BW64" s="82">
        <v>1</v>
      </c>
      <c r="BX64" s="82">
        <v>43</v>
      </c>
      <c r="BY64" s="82">
        <v>3911</v>
      </c>
      <c r="BZ64" s="82">
        <v>0</v>
      </c>
      <c r="CA64" s="82">
        <v>30</v>
      </c>
      <c r="CB64" s="82">
        <v>0</v>
      </c>
      <c r="CC64" s="82">
        <v>25</v>
      </c>
      <c r="CD64" s="82">
        <v>7</v>
      </c>
      <c r="CE64" s="82">
        <v>13</v>
      </c>
      <c r="CF64" s="82">
        <v>12</v>
      </c>
      <c r="CG64" s="82">
        <v>3</v>
      </c>
      <c r="CH64" s="82">
        <v>0</v>
      </c>
      <c r="CI64" s="82">
        <v>0</v>
      </c>
      <c r="CJ64" s="82">
        <v>1</v>
      </c>
      <c r="CK64" s="82">
        <v>39</v>
      </c>
      <c r="CL64" s="82">
        <v>577</v>
      </c>
      <c r="CM64" s="82">
        <v>0</v>
      </c>
      <c r="CN64" s="82">
        <v>35</v>
      </c>
      <c r="CO64" s="82">
        <v>0</v>
      </c>
      <c r="CP64" s="82">
        <v>22</v>
      </c>
      <c r="CQ64" s="82">
        <v>9</v>
      </c>
      <c r="CR64" s="82">
        <v>14</v>
      </c>
      <c r="CS64" s="82">
        <v>13</v>
      </c>
      <c r="CT64" s="82">
        <v>7</v>
      </c>
      <c r="CU64" s="82">
        <v>0</v>
      </c>
      <c r="CV64" s="82">
        <v>0</v>
      </c>
      <c r="CW64" s="82">
        <v>1</v>
      </c>
      <c r="CX64" s="82">
        <v>34</v>
      </c>
      <c r="CY64" s="82">
        <v>3334</v>
      </c>
      <c r="CZ64" s="82">
        <v>0</v>
      </c>
      <c r="DA64" s="82">
        <v>43</v>
      </c>
      <c r="DB64" s="82">
        <v>0</v>
      </c>
      <c r="DC64" s="82">
        <v>22</v>
      </c>
      <c r="DD64" s="82">
        <v>8</v>
      </c>
      <c r="DE64" s="82">
        <v>14</v>
      </c>
      <c r="DF64" s="82">
        <v>13</v>
      </c>
      <c r="DG64" s="82">
        <v>7</v>
      </c>
      <c r="DH64" s="82">
        <v>0</v>
      </c>
      <c r="DI64" s="82">
        <v>0</v>
      </c>
      <c r="DJ64" s="82">
        <v>1</v>
      </c>
      <c r="DK64" s="82">
        <v>35</v>
      </c>
      <c r="DL64" s="82">
        <v>3911</v>
      </c>
      <c r="DM64" s="82">
        <v>0</v>
      </c>
      <c r="DN64" s="82">
        <v>42</v>
      </c>
      <c r="DO64" s="82">
        <v>0</v>
      </c>
      <c r="DP64" s="82">
        <v>32</v>
      </c>
      <c r="DQ64" s="82">
        <v>34</v>
      </c>
      <c r="DR64" s="82">
        <v>0</v>
      </c>
      <c r="DS64" s="82">
        <v>3</v>
      </c>
      <c r="DT64" s="82">
        <v>0</v>
      </c>
      <c r="DU64" s="82">
        <v>0</v>
      </c>
      <c r="DV64" s="82">
        <v>1</v>
      </c>
      <c r="DW64" s="82">
        <v>42</v>
      </c>
      <c r="DX64" s="82">
        <v>23</v>
      </c>
      <c r="DY64" s="82">
        <v>577</v>
      </c>
      <c r="DZ64" s="82">
        <v>0</v>
      </c>
      <c r="EA64" s="82">
        <v>34</v>
      </c>
      <c r="EB64" s="82">
        <v>0</v>
      </c>
      <c r="EC64" s="82">
        <v>33</v>
      </c>
      <c r="ED64" s="82">
        <v>39</v>
      </c>
      <c r="EE64" s="82">
        <v>0</v>
      </c>
      <c r="EF64" s="82">
        <v>6</v>
      </c>
      <c r="EG64" s="82">
        <v>0</v>
      </c>
      <c r="EH64" s="82">
        <v>0</v>
      </c>
      <c r="EI64" s="82">
        <v>1</v>
      </c>
      <c r="EJ64" s="82">
        <v>37</v>
      </c>
      <c r="EK64" s="82">
        <v>24</v>
      </c>
      <c r="EL64" s="82">
        <v>3334</v>
      </c>
      <c r="EM64" s="82">
        <v>0</v>
      </c>
      <c r="EN64" s="82">
        <v>39</v>
      </c>
      <c r="EO64" s="82">
        <v>0</v>
      </c>
      <c r="EP64" s="82">
        <v>33</v>
      </c>
      <c r="EQ64" s="82">
        <v>38</v>
      </c>
      <c r="ER64" s="82">
        <v>0</v>
      </c>
      <c r="ES64" s="82">
        <v>5</v>
      </c>
      <c r="ET64" s="82">
        <v>0</v>
      </c>
      <c r="EU64" s="82">
        <v>0</v>
      </c>
      <c r="EV64" s="82">
        <v>1</v>
      </c>
      <c r="EW64" s="82">
        <v>37</v>
      </c>
      <c r="EX64" s="82">
        <v>23</v>
      </c>
      <c r="EY64" s="82">
        <v>3911</v>
      </c>
      <c r="EZ64" s="82">
        <v>0</v>
      </c>
      <c r="FA64" s="82">
        <v>38</v>
      </c>
    </row>
    <row r="65" spans="1:157">
      <c r="B65" s="374" t="s">
        <v>386</v>
      </c>
      <c r="C65" s="82">
        <v>38</v>
      </c>
      <c r="D65" s="82">
        <v>8</v>
      </c>
      <c r="E65" s="82">
        <v>14</v>
      </c>
      <c r="F65" s="82">
        <v>15</v>
      </c>
      <c r="G65" s="82">
        <v>4</v>
      </c>
      <c r="H65" s="82">
        <v>0</v>
      </c>
      <c r="I65" s="82">
        <v>0</v>
      </c>
      <c r="J65" s="82">
        <v>0</v>
      </c>
      <c r="K65" s="82">
        <v>21</v>
      </c>
      <c r="L65" s="82">
        <v>14473</v>
      </c>
      <c r="M65" s="82">
        <v>0</v>
      </c>
      <c r="N65" s="82">
        <v>41</v>
      </c>
      <c r="O65" s="82">
        <v>0</v>
      </c>
      <c r="P65" s="82">
        <v>38</v>
      </c>
      <c r="Q65" s="82">
        <v>8</v>
      </c>
      <c r="R65" s="82">
        <v>15</v>
      </c>
      <c r="S65" s="82">
        <v>14</v>
      </c>
      <c r="T65" s="82">
        <v>4</v>
      </c>
      <c r="U65" s="82">
        <v>0</v>
      </c>
      <c r="V65" s="82">
        <v>0</v>
      </c>
      <c r="W65" s="82">
        <v>0</v>
      </c>
      <c r="X65" s="82">
        <v>21</v>
      </c>
      <c r="Y65" s="82">
        <v>34672</v>
      </c>
      <c r="Z65" s="82">
        <v>0</v>
      </c>
      <c r="AA65" s="82">
        <v>42</v>
      </c>
      <c r="AB65" s="82">
        <v>0</v>
      </c>
      <c r="AC65" s="82">
        <v>38</v>
      </c>
      <c r="AD65" s="82">
        <v>8</v>
      </c>
      <c r="AE65" s="82">
        <v>14</v>
      </c>
      <c r="AF65" s="82">
        <v>15</v>
      </c>
      <c r="AG65" s="82">
        <v>4</v>
      </c>
      <c r="AH65" s="82">
        <v>0</v>
      </c>
      <c r="AI65" s="82">
        <v>0</v>
      </c>
      <c r="AJ65" s="82">
        <v>0</v>
      </c>
      <c r="AK65" s="82">
        <v>21</v>
      </c>
      <c r="AL65" s="82">
        <v>49145</v>
      </c>
      <c r="AM65" s="82">
        <v>0</v>
      </c>
      <c r="AN65" s="82">
        <v>41</v>
      </c>
      <c r="AO65" s="82">
        <v>0</v>
      </c>
      <c r="AP65" s="82">
        <v>39</v>
      </c>
      <c r="AQ65" s="82">
        <v>4</v>
      </c>
      <c r="AR65" s="82">
        <v>12</v>
      </c>
      <c r="AS65" s="82">
        <v>17</v>
      </c>
      <c r="AT65" s="82">
        <v>2</v>
      </c>
      <c r="AU65" s="82">
        <v>0</v>
      </c>
      <c r="AV65" s="82">
        <v>0</v>
      </c>
      <c r="AW65" s="82">
        <v>0</v>
      </c>
      <c r="AX65" s="82">
        <v>26</v>
      </c>
      <c r="AY65" s="82">
        <v>14473</v>
      </c>
      <c r="AZ65" s="82">
        <v>0</v>
      </c>
      <c r="BA65" s="82">
        <v>35</v>
      </c>
      <c r="BB65" s="82">
        <v>0</v>
      </c>
      <c r="BC65" s="82">
        <v>41</v>
      </c>
      <c r="BD65" s="82">
        <v>3</v>
      </c>
      <c r="BE65" s="82">
        <v>10</v>
      </c>
      <c r="BF65" s="82">
        <v>18</v>
      </c>
      <c r="BG65" s="82">
        <v>1</v>
      </c>
      <c r="BH65" s="82">
        <v>0</v>
      </c>
      <c r="BI65" s="82">
        <v>0</v>
      </c>
      <c r="BJ65" s="82">
        <v>0</v>
      </c>
      <c r="BK65" s="82">
        <v>26</v>
      </c>
      <c r="BL65" s="82">
        <v>34672</v>
      </c>
      <c r="BM65" s="82">
        <v>0</v>
      </c>
      <c r="BN65" s="82">
        <v>32</v>
      </c>
      <c r="BO65" s="82">
        <v>0</v>
      </c>
      <c r="BP65" s="82">
        <v>40</v>
      </c>
      <c r="BQ65" s="82">
        <v>4</v>
      </c>
      <c r="BR65" s="82">
        <v>10</v>
      </c>
      <c r="BS65" s="82">
        <v>17</v>
      </c>
      <c r="BT65" s="82">
        <v>1</v>
      </c>
      <c r="BU65" s="82">
        <v>0</v>
      </c>
      <c r="BV65" s="82">
        <v>0</v>
      </c>
      <c r="BW65" s="82">
        <v>0</v>
      </c>
      <c r="BX65" s="82">
        <v>26</v>
      </c>
      <c r="BY65" s="82">
        <v>49145</v>
      </c>
      <c r="BZ65" s="82">
        <v>0</v>
      </c>
      <c r="CA65" s="82">
        <v>33</v>
      </c>
      <c r="CB65" s="82">
        <v>0</v>
      </c>
      <c r="CC65" s="82">
        <v>35</v>
      </c>
      <c r="CD65" s="82">
        <v>7</v>
      </c>
      <c r="CE65" s="82">
        <v>15</v>
      </c>
      <c r="CF65" s="82">
        <v>22</v>
      </c>
      <c r="CG65" s="82">
        <v>2</v>
      </c>
      <c r="CH65" s="82">
        <v>0</v>
      </c>
      <c r="CI65" s="82">
        <v>0</v>
      </c>
      <c r="CJ65" s="82">
        <v>0</v>
      </c>
      <c r="CK65" s="82">
        <v>19</v>
      </c>
      <c r="CL65" s="82">
        <v>14472</v>
      </c>
      <c r="CM65" s="82">
        <v>0</v>
      </c>
      <c r="CN65" s="82">
        <v>46</v>
      </c>
      <c r="CO65" s="82">
        <v>0</v>
      </c>
      <c r="CP65" s="82">
        <v>30</v>
      </c>
      <c r="CQ65" s="82">
        <v>9</v>
      </c>
      <c r="CR65" s="82">
        <v>18</v>
      </c>
      <c r="CS65" s="82">
        <v>22</v>
      </c>
      <c r="CT65" s="82">
        <v>5</v>
      </c>
      <c r="CU65" s="82">
        <v>0</v>
      </c>
      <c r="CV65" s="82">
        <v>0</v>
      </c>
      <c r="CW65" s="82">
        <v>0</v>
      </c>
      <c r="CX65" s="82">
        <v>16</v>
      </c>
      <c r="CY65" s="82">
        <v>34672</v>
      </c>
      <c r="CZ65" s="82">
        <v>0</v>
      </c>
      <c r="DA65" s="82">
        <v>53</v>
      </c>
      <c r="DB65" s="82">
        <v>0</v>
      </c>
      <c r="DC65" s="82">
        <v>32</v>
      </c>
      <c r="DD65" s="82">
        <v>8</v>
      </c>
      <c r="DE65" s="82">
        <v>17</v>
      </c>
      <c r="DF65" s="82">
        <v>22</v>
      </c>
      <c r="DG65" s="82">
        <v>4</v>
      </c>
      <c r="DH65" s="82">
        <v>0</v>
      </c>
      <c r="DI65" s="82">
        <v>0</v>
      </c>
      <c r="DJ65" s="82">
        <v>0</v>
      </c>
      <c r="DK65" s="82">
        <v>17</v>
      </c>
      <c r="DL65" s="82">
        <v>49144</v>
      </c>
      <c r="DM65" s="82">
        <v>0</v>
      </c>
      <c r="DN65" s="82">
        <v>51</v>
      </c>
      <c r="DO65" s="82">
        <v>0</v>
      </c>
      <c r="DP65" s="82">
        <v>43</v>
      </c>
      <c r="DQ65" s="82">
        <v>46</v>
      </c>
      <c r="DR65" s="82">
        <v>0</v>
      </c>
      <c r="DS65" s="82">
        <v>3</v>
      </c>
      <c r="DT65" s="82">
        <v>0</v>
      </c>
      <c r="DU65" s="82">
        <v>0</v>
      </c>
      <c r="DV65" s="82">
        <v>0</v>
      </c>
      <c r="DW65" s="82">
        <v>16</v>
      </c>
      <c r="DX65" s="82">
        <v>37</v>
      </c>
      <c r="DY65" s="82">
        <v>14473</v>
      </c>
      <c r="DZ65" s="82">
        <v>0</v>
      </c>
      <c r="EA65" s="82">
        <v>46</v>
      </c>
      <c r="EB65" s="82">
        <v>0</v>
      </c>
      <c r="EC65" s="82">
        <v>47</v>
      </c>
      <c r="ED65" s="82">
        <v>52</v>
      </c>
      <c r="EE65" s="82" t="s">
        <v>219</v>
      </c>
      <c r="EF65" s="82">
        <v>5</v>
      </c>
      <c r="EG65" s="82">
        <v>0</v>
      </c>
      <c r="EH65" s="82">
        <v>0</v>
      </c>
      <c r="EI65" s="82">
        <v>1</v>
      </c>
      <c r="EJ65" s="82">
        <v>15</v>
      </c>
      <c r="EK65" s="82">
        <v>33</v>
      </c>
      <c r="EL65" s="82">
        <v>34671</v>
      </c>
      <c r="EM65" s="82">
        <v>0</v>
      </c>
      <c r="EN65" s="82">
        <v>52</v>
      </c>
      <c r="EO65" s="82">
        <v>0</v>
      </c>
      <c r="EP65" s="82">
        <v>46</v>
      </c>
      <c r="EQ65" s="82">
        <v>50</v>
      </c>
      <c r="ER65" s="82" t="s">
        <v>219</v>
      </c>
      <c r="ES65" s="82">
        <v>4</v>
      </c>
      <c r="ET65" s="82">
        <v>0</v>
      </c>
      <c r="EU65" s="82">
        <v>0</v>
      </c>
      <c r="EV65" s="82">
        <v>1</v>
      </c>
      <c r="EW65" s="82">
        <v>15</v>
      </c>
      <c r="EX65" s="82">
        <v>34</v>
      </c>
      <c r="EY65" s="82">
        <v>49144</v>
      </c>
      <c r="EZ65" s="82">
        <v>0</v>
      </c>
      <c r="FA65" s="82">
        <v>50</v>
      </c>
    </row>
    <row r="66" spans="1:157">
      <c r="B66" s="85" t="s">
        <v>67</v>
      </c>
      <c r="C66" s="82">
        <v>31</v>
      </c>
      <c r="D66" s="82">
        <v>14</v>
      </c>
      <c r="E66" s="82">
        <v>17</v>
      </c>
      <c r="F66" s="82">
        <v>14</v>
      </c>
      <c r="G66" s="82">
        <v>9</v>
      </c>
      <c r="H66" s="82">
        <v>0</v>
      </c>
      <c r="I66" s="82" t="s">
        <v>219</v>
      </c>
      <c r="J66" s="82">
        <v>1</v>
      </c>
      <c r="K66" s="82">
        <v>15</v>
      </c>
      <c r="L66" s="82">
        <v>725</v>
      </c>
      <c r="M66" s="82">
        <v>0</v>
      </c>
      <c r="N66" s="82">
        <v>53</v>
      </c>
      <c r="O66" s="82">
        <v>0</v>
      </c>
      <c r="P66" s="82">
        <v>34</v>
      </c>
      <c r="Q66" s="82">
        <v>11</v>
      </c>
      <c r="R66" s="82">
        <v>17</v>
      </c>
      <c r="S66" s="82">
        <v>15</v>
      </c>
      <c r="T66" s="82">
        <v>8</v>
      </c>
      <c r="U66" s="82" t="s">
        <v>219</v>
      </c>
      <c r="V66" s="82" t="s">
        <v>219</v>
      </c>
      <c r="W66" s="82">
        <v>0</v>
      </c>
      <c r="X66" s="82">
        <v>15</v>
      </c>
      <c r="Y66" s="82">
        <v>1187</v>
      </c>
      <c r="Z66" s="82">
        <v>0</v>
      </c>
      <c r="AA66" s="82">
        <v>51</v>
      </c>
      <c r="AB66" s="82">
        <v>0</v>
      </c>
      <c r="AC66" s="82">
        <v>33</v>
      </c>
      <c r="AD66" s="82">
        <v>12</v>
      </c>
      <c r="AE66" s="82">
        <v>17</v>
      </c>
      <c r="AF66" s="82">
        <v>15</v>
      </c>
      <c r="AG66" s="82">
        <v>8</v>
      </c>
      <c r="AH66" s="82" t="s">
        <v>219</v>
      </c>
      <c r="AI66" s="82">
        <v>0</v>
      </c>
      <c r="AJ66" s="82">
        <v>1</v>
      </c>
      <c r="AK66" s="82">
        <v>15</v>
      </c>
      <c r="AL66" s="82">
        <v>1912</v>
      </c>
      <c r="AM66" s="82">
        <v>0</v>
      </c>
      <c r="AN66" s="82">
        <v>51</v>
      </c>
      <c r="AO66" s="82">
        <v>0</v>
      </c>
      <c r="AP66" s="82">
        <v>31</v>
      </c>
      <c r="AQ66" s="82">
        <v>8</v>
      </c>
      <c r="AR66" s="82">
        <v>17</v>
      </c>
      <c r="AS66" s="82">
        <v>17</v>
      </c>
      <c r="AT66" s="82">
        <v>4</v>
      </c>
      <c r="AU66" s="82">
        <v>0</v>
      </c>
      <c r="AV66" s="82" t="s">
        <v>219</v>
      </c>
      <c r="AW66" s="82">
        <v>1</v>
      </c>
      <c r="AX66" s="82">
        <v>22</v>
      </c>
      <c r="AY66" s="82">
        <v>725</v>
      </c>
      <c r="AZ66" s="82">
        <v>0</v>
      </c>
      <c r="BA66" s="82">
        <v>46</v>
      </c>
      <c r="BB66" s="82">
        <v>0</v>
      </c>
      <c r="BC66" s="82">
        <v>40</v>
      </c>
      <c r="BD66" s="82">
        <v>5</v>
      </c>
      <c r="BE66" s="82">
        <v>13</v>
      </c>
      <c r="BF66" s="82">
        <v>19</v>
      </c>
      <c r="BG66" s="82">
        <v>2</v>
      </c>
      <c r="BH66" s="82">
        <v>0</v>
      </c>
      <c r="BI66" s="82" t="s">
        <v>219</v>
      </c>
      <c r="BJ66" s="82">
        <v>0</v>
      </c>
      <c r="BK66" s="82">
        <v>20</v>
      </c>
      <c r="BL66" s="82">
        <v>1187</v>
      </c>
      <c r="BM66" s="82">
        <v>0</v>
      </c>
      <c r="BN66" s="82">
        <v>40</v>
      </c>
      <c r="BO66" s="82">
        <v>0</v>
      </c>
      <c r="BP66" s="82">
        <v>36</v>
      </c>
      <c r="BQ66" s="82">
        <v>7</v>
      </c>
      <c r="BR66" s="82">
        <v>15</v>
      </c>
      <c r="BS66" s="82">
        <v>18</v>
      </c>
      <c r="BT66" s="82">
        <v>3</v>
      </c>
      <c r="BU66" s="82">
        <v>0</v>
      </c>
      <c r="BV66" s="82">
        <v>0</v>
      </c>
      <c r="BW66" s="82">
        <v>1</v>
      </c>
      <c r="BX66" s="82">
        <v>21</v>
      </c>
      <c r="BY66" s="82">
        <v>1912</v>
      </c>
      <c r="BZ66" s="82">
        <v>0</v>
      </c>
      <c r="CA66" s="82">
        <v>42</v>
      </c>
      <c r="CB66" s="82">
        <v>0</v>
      </c>
      <c r="CC66" s="82">
        <v>30</v>
      </c>
      <c r="CD66" s="82">
        <v>12</v>
      </c>
      <c r="CE66" s="82">
        <v>18</v>
      </c>
      <c r="CF66" s="82">
        <v>20</v>
      </c>
      <c r="CG66" s="82">
        <v>4</v>
      </c>
      <c r="CH66" s="82">
        <v>0</v>
      </c>
      <c r="CI66" s="82" t="s">
        <v>219</v>
      </c>
      <c r="CJ66" s="82">
        <v>1</v>
      </c>
      <c r="CK66" s="82">
        <v>15</v>
      </c>
      <c r="CL66" s="82">
        <v>725</v>
      </c>
      <c r="CM66" s="82">
        <v>0</v>
      </c>
      <c r="CN66" s="82">
        <v>54</v>
      </c>
      <c r="CO66" s="82">
        <v>0</v>
      </c>
      <c r="CP66" s="82">
        <v>28</v>
      </c>
      <c r="CQ66" s="82">
        <v>10</v>
      </c>
      <c r="CR66" s="82">
        <v>19</v>
      </c>
      <c r="CS66" s="82">
        <v>23</v>
      </c>
      <c r="CT66" s="82">
        <v>7</v>
      </c>
      <c r="CU66" s="82" t="s">
        <v>219</v>
      </c>
      <c r="CV66" s="82" t="s">
        <v>219</v>
      </c>
      <c r="CW66" s="82">
        <v>0</v>
      </c>
      <c r="CX66" s="82">
        <v>12</v>
      </c>
      <c r="CY66" s="82">
        <v>1187</v>
      </c>
      <c r="CZ66" s="82">
        <v>0</v>
      </c>
      <c r="DA66" s="82">
        <v>59</v>
      </c>
      <c r="DB66" s="82">
        <v>0</v>
      </c>
      <c r="DC66" s="82">
        <v>29</v>
      </c>
      <c r="DD66" s="82">
        <v>11</v>
      </c>
      <c r="DE66" s="82">
        <v>19</v>
      </c>
      <c r="DF66" s="82">
        <v>22</v>
      </c>
      <c r="DG66" s="82">
        <v>6</v>
      </c>
      <c r="DH66" s="82" t="s">
        <v>219</v>
      </c>
      <c r="DI66" s="82">
        <v>0</v>
      </c>
      <c r="DJ66" s="82">
        <v>1</v>
      </c>
      <c r="DK66" s="82">
        <v>13</v>
      </c>
      <c r="DL66" s="82">
        <v>1912</v>
      </c>
      <c r="DM66" s="82">
        <v>0</v>
      </c>
      <c r="DN66" s="82">
        <v>57</v>
      </c>
      <c r="DO66" s="82">
        <v>0</v>
      </c>
      <c r="DP66" s="82">
        <v>51</v>
      </c>
      <c r="DQ66" s="82">
        <v>55</v>
      </c>
      <c r="DR66" s="82">
        <v>0</v>
      </c>
      <c r="DS66" s="82">
        <v>4</v>
      </c>
      <c r="DT66" s="82">
        <v>0</v>
      </c>
      <c r="DU66" s="82">
        <v>0</v>
      </c>
      <c r="DV66" s="82">
        <v>1</v>
      </c>
      <c r="DW66" s="82">
        <v>13</v>
      </c>
      <c r="DX66" s="82">
        <v>31</v>
      </c>
      <c r="DY66" s="82">
        <v>725</v>
      </c>
      <c r="DZ66" s="82">
        <v>0</v>
      </c>
      <c r="EA66" s="82">
        <v>55</v>
      </c>
      <c r="EB66" s="82">
        <v>0</v>
      </c>
      <c r="EC66" s="82">
        <v>54</v>
      </c>
      <c r="ED66" s="82">
        <v>61</v>
      </c>
      <c r="EE66" s="82" t="s">
        <v>219</v>
      </c>
      <c r="EF66" s="82">
        <v>7</v>
      </c>
      <c r="EG66" s="82">
        <v>0</v>
      </c>
      <c r="EH66" s="82">
        <v>0</v>
      </c>
      <c r="EI66" s="82">
        <v>1</v>
      </c>
      <c r="EJ66" s="82">
        <v>10</v>
      </c>
      <c r="EK66" s="82">
        <v>29</v>
      </c>
      <c r="EL66" s="82">
        <v>1187</v>
      </c>
      <c r="EM66" s="82">
        <v>0</v>
      </c>
      <c r="EN66" s="82">
        <v>61</v>
      </c>
      <c r="EO66" s="82">
        <v>0</v>
      </c>
      <c r="EP66" s="82">
        <v>53</v>
      </c>
      <c r="EQ66" s="82">
        <v>59</v>
      </c>
      <c r="ER66" s="82" t="s">
        <v>219</v>
      </c>
      <c r="ES66" s="82">
        <v>6</v>
      </c>
      <c r="ET66" s="82">
        <v>0</v>
      </c>
      <c r="EU66" s="82">
        <v>0</v>
      </c>
      <c r="EV66" s="82">
        <v>1</v>
      </c>
      <c r="EW66" s="82">
        <v>11</v>
      </c>
      <c r="EX66" s="82">
        <v>30</v>
      </c>
      <c r="EY66" s="82">
        <v>1912</v>
      </c>
      <c r="EZ66" s="82">
        <v>0</v>
      </c>
      <c r="FA66" s="82">
        <v>59</v>
      </c>
    </row>
    <row r="67" spans="1:157">
      <c r="B67" s="82" t="s">
        <v>227</v>
      </c>
      <c r="C67" s="82" t="s">
        <v>230</v>
      </c>
      <c r="D67" s="82" t="s">
        <v>230</v>
      </c>
      <c r="E67" s="82" t="s">
        <v>230</v>
      </c>
      <c r="F67" s="82" t="s">
        <v>230</v>
      </c>
      <c r="G67" s="82" t="s">
        <v>230</v>
      </c>
      <c r="H67" s="82" t="s">
        <v>230</v>
      </c>
      <c r="I67" s="82" t="s">
        <v>230</v>
      </c>
      <c r="J67" s="82" t="s">
        <v>230</v>
      </c>
      <c r="K67" s="82" t="s">
        <v>230</v>
      </c>
      <c r="L67" s="82">
        <v>0</v>
      </c>
      <c r="M67" s="82">
        <v>0</v>
      </c>
      <c r="N67" s="82" t="s">
        <v>230</v>
      </c>
      <c r="O67" s="82">
        <v>0</v>
      </c>
      <c r="P67" s="82" t="s">
        <v>230</v>
      </c>
      <c r="Q67" s="82" t="s">
        <v>230</v>
      </c>
      <c r="R67" s="82" t="s">
        <v>230</v>
      </c>
      <c r="S67" s="82" t="s">
        <v>219</v>
      </c>
      <c r="T67" s="82" t="s">
        <v>230</v>
      </c>
      <c r="U67" s="82" t="s">
        <v>230</v>
      </c>
      <c r="V67" s="82" t="s">
        <v>230</v>
      </c>
      <c r="W67" s="82" t="s">
        <v>230</v>
      </c>
      <c r="X67" s="82" t="s">
        <v>230</v>
      </c>
      <c r="Y67" s="82" t="s">
        <v>219</v>
      </c>
      <c r="Z67" s="82">
        <v>0</v>
      </c>
      <c r="AA67" s="82" t="s">
        <v>219</v>
      </c>
      <c r="AB67" s="82">
        <v>0</v>
      </c>
      <c r="AC67" s="82" t="s">
        <v>230</v>
      </c>
      <c r="AD67" s="82" t="s">
        <v>230</v>
      </c>
      <c r="AE67" s="82" t="s">
        <v>230</v>
      </c>
      <c r="AF67" s="82" t="s">
        <v>219</v>
      </c>
      <c r="AG67" s="82" t="s">
        <v>230</v>
      </c>
      <c r="AH67" s="82" t="s">
        <v>230</v>
      </c>
      <c r="AI67" s="82" t="s">
        <v>230</v>
      </c>
      <c r="AJ67" s="82" t="s">
        <v>230</v>
      </c>
      <c r="AK67" s="82" t="s">
        <v>230</v>
      </c>
      <c r="AL67" s="82" t="s">
        <v>219</v>
      </c>
      <c r="AM67" s="82">
        <v>0</v>
      </c>
      <c r="AN67" s="82" t="s">
        <v>219</v>
      </c>
      <c r="AO67" s="82">
        <v>0</v>
      </c>
      <c r="AP67" s="82" t="s">
        <v>230</v>
      </c>
      <c r="AQ67" s="82" t="s">
        <v>230</v>
      </c>
      <c r="AR67" s="82" t="s">
        <v>230</v>
      </c>
      <c r="AS67" s="82" t="s">
        <v>230</v>
      </c>
      <c r="AT67" s="82" t="s">
        <v>230</v>
      </c>
      <c r="AU67" s="82" t="s">
        <v>230</v>
      </c>
      <c r="AV67" s="82" t="s">
        <v>230</v>
      </c>
      <c r="AW67" s="82" t="s">
        <v>230</v>
      </c>
      <c r="AX67" s="82" t="s">
        <v>230</v>
      </c>
      <c r="AY67" s="82">
        <v>0</v>
      </c>
      <c r="AZ67" s="82">
        <v>0</v>
      </c>
      <c r="BA67" s="82" t="s">
        <v>230</v>
      </c>
      <c r="BB67" s="82">
        <v>0</v>
      </c>
      <c r="BC67" s="82" t="s">
        <v>219</v>
      </c>
      <c r="BD67" s="82" t="s">
        <v>230</v>
      </c>
      <c r="BE67" s="82" t="s">
        <v>230</v>
      </c>
      <c r="BF67" s="82" t="s">
        <v>230</v>
      </c>
      <c r="BG67" s="82" t="s">
        <v>230</v>
      </c>
      <c r="BH67" s="82" t="s">
        <v>230</v>
      </c>
      <c r="BI67" s="82" t="s">
        <v>230</v>
      </c>
      <c r="BJ67" s="82" t="s">
        <v>230</v>
      </c>
      <c r="BK67" s="82" t="s">
        <v>230</v>
      </c>
      <c r="BL67" s="82" t="s">
        <v>219</v>
      </c>
      <c r="BM67" s="82">
        <v>0</v>
      </c>
      <c r="BN67" s="82" t="s">
        <v>219</v>
      </c>
      <c r="BO67" s="82">
        <v>0</v>
      </c>
      <c r="BP67" s="82" t="s">
        <v>219</v>
      </c>
      <c r="BQ67" s="82" t="s">
        <v>230</v>
      </c>
      <c r="BR67" s="82" t="s">
        <v>230</v>
      </c>
      <c r="BS67" s="82" t="s">
        <v>230</v>
      </c>
      <c r="BT67" s="82" t="s">
        <v>230</v>
      </c>
      <c r="BU67" s="82" t="s">
        <v>230</v>
      </c>
      <c r="BV67" s="82" t="s">
        <v>230</v>
      </c>
      <c r="BW67" s="82" t="s">
        <v>230</v>
      </c>
      <c r="BX67" s="82" t="s">
        <v>230</v>
      </c>
      <c r="BY67" s="82" t="s">
        <v>219</v>
      </c>
      <c r="BZ67" s="82">
        <v>0</v>
      </c>
      <c r="CA67" s="82" t="s">
        <v>219</v>
      </c>
      <c r="CB67" s="82">
        <v>0</v>
      </c>
      <c r="CC67" s="82" t="s">
        <v>230</v>
      </c>
      <c r="CD67" s="82" t="s">
        <v>230</v>
      </c>
      <c r="CE67" s="82" t="s">
        <v>230</v>
      </c>
      <c r="CF67" s="82" t="s">
        <v>230</v>
      </c>
      <c r="CG67" s="82" t="s">
        <v>230</v>
      </c>
      <c r="CH67" s="82" t="s">
        <v>230</v>
      </c>
      <c r="CI67" s="82" t="s">
        <v>230</v>
      </c>
      <c r="CJ67" s="82" t="s">
        <v>230</v>
      </c>
      <c r="CK67" s="82" t="s">
        <v>230</v>
      </c>
      <c r="CL67" s="82">
        <v>0</v>
      </c>
      <c r="CM67" s="82">
        <v>0</v>
      </c>
      <c r="CN67" s="82" t="s">
        <v>230</v>
      </c>
      <c r="CO67" s="82">
        <v>0</v>
      </c>
      <c r="CP67" s="82" t="s">
        <v>219</v>
      </c>
      <c r="CQ67" s="82" t="s">
        <v>230</v>
      </c>
      <c r="CR67" s="82" t="s">
        <v>230</v>
      </c>
      <c r="CS67" s="82" t="s">
        <v>230</v>
      </c>
      <c r="CT67" s="82" t="s">
        <v>230</v>
      </c>
      <c r="CU67" s="82" t="s">
        <v>230</v>
      </c>
      <c r="CV67" s="82" t="s">
        <v>230</v>
      </c>
      <c r="CW67" s="82" t="s">
        <v>230</v>
      </c>
      <c r="CX67" s="82" t="s">
        <v>230</v>
      </c>
      <c r="CY67" s="82" t="s">
        <v>219</v>
      </c>
      <c r="CZ67" s="82">
        <v>0</v>
      </c>
      <c r="DA67" s="82" t="s">
        <v>219</v>
      </c>
      <c r="DB67" s="82">
        <v>0</v>
      </c>
      <c r="DC67" s="82" t="s">
        <v>219</v>
      </c>
      <c r="DD67" s="82" t="s">
        <v>230</v>
      </c>
      <c r="DE67" s="82" t="s">
        <v>230</v>
      </c>
      <c r="DF67" s="82" t="s">
        <v>230</v>
      </c>
      <c r="DG67" s="82" t="s">
        <v>230</v>
      </c>
      <c r="DH67" s="82" t="s">
        <v>230</v>
      </c>
      <c r="DI67" s="82" t="s">
        <v>230</v>
      </c>
      <c r="DJ67" s="82" t="s">
        <v>230</v>
      </c>
      <c r="DK67" s="82" t="s">
        <v>230</v>
      </c>
      <c r="DL67" s="82" t="s">
        <v>219</v>
      </c>
      <c r="DM67" s="82">
        <v>0</v>
      </c>
      <c r="DN67" s="82" t="s">
        <v>219</v>
      </c>
      <c r="DO67" s="82">
        <v>0</v>
      </c>
      <c r="DP67" s="82" t="s">
        <v>230</v>
      </c>
      <c r="DQ67" s="82" t="s">
        <v>230</v>
      </c>
      <c r="DR67" s="82" t="s">
        <v>230</v>
      </c>
      <c r="DS67" s="82" t="s">
        <v>230</v>
      </c>
      <c r="DT67" s="82">
        <v>0</v>
      </c>
      <c r="DU67" s="82">
        <v>0</v>
      </c>
      <c r="DV67" s="82" t="s">
        <v>230</v>
      </c>
      <c r="DW67" s="82" t="s">
        <v>230</v>
      </c>
      <c r="DX67" s="82" t="s">
        <v>230</v>
      </c>
      <c r="DY67" s="82">
        <v>0</v>
      </c>
      <c r="DZ67" s="82">
        <v>0</v>
      </c>
      <c r="EA67" s="82" t="s">
        <v>230</v>
      </c>
      <c r="EB67" s="82">
        <v>0</v>
      </c>
      <c r="EC67" s="82" t="s">
        <v>230</v>
      </c>
      <c r="ED67" s="82" t="s">
        <v>219</v>
      </c>
      <c r="EE67" s="82" t="s">
        <v>230</v>
      </c>
      <c r="EF67" s="82" t="s">
        <v>230</v>
      </c>
      <c r="EG67" s="82">
        <v>0</v>
      </c>
      <c r="EH67" s="82">
        <v>0</v>
      </c>
      <c r="EI67" s="82" t="s">
        <v>230</v>
      </c>
      <c r="EJ67" s="82" t="s">
        <v>230</v>
      </c>
      <c r="EK67" s="82" t="s">
        <v>219</v>
      </c>
      <c r="EL67" s="82" t="s">
        <v>219</v>
      </c>
      <c r="EM67" s="82">
        <v>0</v>
      </c>
      <c r="EN67" s="82" t="s">
        <v>219</v>
      </c>
      <c r="EO67" s="82">
        <v>0</v>
      </c>
      <c r="EP67" s="82" t="s">
        <v>230</v>
      </c>
      <c r="EQ67" s="82" t="s">
        <v>219</v>
      </c>
      <c r="ER67" s="82" t="s">
        <v>230</v>
      </c>
      <c r="ES67" s="82" t="s">
        <v>230</v>
      </c>
      <c r="ET67" s="82">
        <v>0</v>
      </c>
      <c r="EU67" s="82">
        <v>0</v>
      </c>
      <c r="EV67" s="82" t="s">
        <v>230</v>
      </c>
      <c r="EW67" s="82" t="s">
        <v>230</v>
      </c>
      <c r="EX67" s="82" t="s">
        <v>219</v>
      </c>
      <c r="EY67" s="82" t="s">
        <v>219</v>
      </c>
      <c r="EZ67" s="82">
        <v>0</v>
      </c>
      <c r="FA67" s="82" t="s">
        <v>219</v>
      </c>
    </row>
    <row r="70" spans="1:157">
      <c r="B70" s="86"/>
    </row>
    <row r="73" spans="1:157">
      <c r="A73" s="82" t="s">
        <v>54</v>
      </c>
    </row>
    <row r="74" spans="1:157">
      <c r="B74" s="82" t="s">
        <v>18</v>
      </c>
      <c r="C74" s="82">
        <v>7</v>
      </c>
      <c r="D74" s="82">
        <v>27</v>
      </c>
      <c r="E74" s="82">
        <v>21</v>
      </c>
      <c r="F74" s="82">
        <v>9</v>
      </c>
      <c r="G74" s="82">
        <v>35</v>
      </c>
      <c r="H74" s="82" t="s">
        <v>219</v>
      </c>
      <c r="I74" s="82">
        <v>0</v>
      </c>
      <c r="J74" s="82">
        <v>0</v>
      </c>
      <c r="K74" s="82">
        <v>1</v>
      </c>
      <c r="L74" s="82">
        <v>210061</v>
      </c>
      <c r="M74" s="82">
        <v>0</v>
      </c>
      <c r="N74" s="82">
        <v>92</v>
      </c>
      <c r="O74" s="82">
        <v>0</v>
      </c>
      <c r="P74" s="82">
        <v>12</v>
      </c>
      <c r="Q74" s="82">
        <v>24</v>
      </c>
      <c r="R74" s="82">
        <v>24</v>
      </c>
      <c r="S74" s="82">
        <v>12</v>
      </c>
      <c r="T74" s="82">
        <v>25</v>
      </c>
      <c r="U74" s="82" t="s">
        <v>219</v>
      </c>
      <c r="V74" s="82">
        <v>0</v>
      </c>
      <c r="W74" s="82">
        <v>0</v>
      </c>
      <c r="X74" s="82">
        <v>3</v>
      </c>
      <c r="Y74" s="82">
        <v>221659</v>
      </c>
      <c r="Z74" s="82">
        <v>0</v>
      </c>
      <c r="AA74" s="82">
        <v>86</v>
      </c>
      <c r="AB74" s="82">
        <v>0</v>
      </c>
      <c r="AC74" s="82">
        <v>9</v>
      </c>
      <c r="AD74" s="82">
        <v>26</v>
      </c>
      <c r="AE74" s="82">
        <v>22</v>
      </c>
      <c r="AF74" s="82">
        <v>10</v>
      </c>
      <c r="AG74" s="82">
        <v>30</v>
      </c>
      <c r="AH74" s="82" t="s">
        <v>219</v>
      </c>
      <c r="AI74" s="82">
        <v>0</v>
      </c>
      <c r="AJ74" s="82">
        <v>0</v>
      </c>
      <c r="AK74" s="82">
        <v>2</v>
      </c>
      <c r="AL74" s="82">
        <v>431720</v>
      </c>
      <c r="AM74" s="82">
        <v>0</v>
      </c>
      <c r="AN74" s="82">
        <v>89</v>
      </c>
      <c r="AO74" s="82">
        <v>0</v>
      </c>
      <c r="AP74" s="82">
        <v>8</v>
      </c>
      <c r="AQ74" s="82">
        <v>26</v>
      </c>
      <c r="AR74" s="82">
        <v>29</v>
      </c>
      <c r="AS74" s="82">
        <v>15</v>
      </c>
      <c r="AT74" s="82">
        <v>20</v>
      </c>
      <c r="AU74" s="82">
        <v>0</v>
      </c>
      <c r="AV74" s="82">
        <v>0</v>
      </c>
      <c r="AW74" s="82">
        <v>0</v>
      </c>
      <c r="AX74" s="82">
        <v>2</v>
      </c>
      <c r="AY74" s="82">
        <v>210061</v>
      </c>
      <c r="AZ74" s="82">
        <v>0</v>
      </c>
      <c r="BA74" s="82">
        <v>90</v>
      </c>
      <c r="BB74" s="82">
        <v>0</v>
      </c>
      <c r="BC74" s="82">
        <v>16</v>
      </c>
      <c r="BD74" s="82">
        <v>19</v>
      </c>
      <c r="BE74" s="82">
        <v>30</v>
      </c>
      <c r="BF74" s="82">
        <v>22</v>
      </c>
      <c r="BG74" s="82">
        <v>11</v>
      </c>
      <c r="BH74" s="82">
        <v>0</v>
      </c>
      <c r="BI74" s="82">
        <v>0</v>
      </c>
      <c r="BJ74" s="82">
        <v>0</v>
      </c>
      <c r="BK74" s="82">
        <v>3</v>
      </c>
      <c r="BL74" s="82">
        <v>221659</v>
      </c>
      <c r="BM74" s="82">
        <v>0</v>
      </c>
      <c r="BN74" s="82">
        <v>81</v>
      </c>
      <c r="BO74" s="82">
        <v>0</v>
      </c>
      <c r="BP74" s="82">
        <v>12</v>
      </c>
      <c r="BQ74" s="82">
        <v>22</v>
      </c>
      <c r="BR74" s="82">
        <v>29</v>
      </c>
      <c r="BS74" s="82">
        <v>19</v>
      </c>
      <c r="BT74" s="82">
        <v>15</v>
      </c>
      <c r="BU74" s="82">
        <v>0</v>
      </c>
      <c r="BV74" s="82">
        <v>0</v>
      </c>
      <c r="BW74" s="82">
        <v>0</v>
      </c>
      <c r="BX74" s="82">
        <v>3</v>
      </c>
      <c r="BY74" s="82">
        <v>431720</v>
      </c>
      <c r="BZ74" s="82">
        <v>0</v>
      </c>
      <c r="CA74" s="82">
        <v>85</v>
      </c>
      <c r="CB74" s="82">
        <v>0</v>
      </c>
      <c r="CC74" s="82">
        <v>5</v>
      </c>
      <c r="CD74" s="82">
        <v>32</v>
      </c>
      <c r="CE74" s="82">
        <v>28</v>
      </c>
      <c r="CF74" s="82">
        <v>13</v>
      </c>
      <c r="CG74" s="82">
        <v>21</v>
      </c>
      <c r="CH74" s="82">
        <v>0</v>
      </c>
      <c r="CI74" s="82">
        <v>0</v>
      </c>
      <c r="CJ74" s="82">
        <v>0</v>
      </c>
      <c r="CK74" s="82">
        <v>1</v>
      </c>
      <c r="CL74" s="82">
        <v>210062</v>
      </c>
      <c r="CM74" s="82">
        <v>0</v>
      </c>
      <c r="CN74" s="82">
        <v>94</v>
      </c>
      <c r="CO74" s="82">
        <v>0</v>
      </c>
      <c r="CP74" s="82">
        <v>7</v>
      </c>
      <c r="CQ74" s="82">
        <v>26</v>
      </c>
      <c r="CR74" s="82">
        <v>25</v>
      </c>
      <c r="CS74" s="82">
        <v>14</v>
      </c>
      <c r="CT74" s="82">
        <v>27</v>
      </c>
      <c r="CU74" s="82" t="s">
        <v>219</v>
      </c>
      <c r="CV74" s="82">
        <v>0</v>
      </c>
      <c r="CW74" s="82">
        <v>0</v>
      </c>
      <c r="CX74" s="82">
        <v>2</v>
      </c>
      <c r="CY74" s="82">
        <v>221660</v>
      </c>
      <c r="CZ74" s="82">
        <v>0</v>
      </c>
      <c r="DA74" s="82">
        <v>91</v>
      </c>
      <c r="DB74" s="82">
        <v>0</v>
      </c>
      <c r="DC74" s="82">
        <v>6</v>
      </c>
      <c r="DD74" s="82">
        <v>29</v>
      </c>
      <c r="DE74" s="82">
        <v>26</v>
      </c>
      <c r="DF74" s="82">
        <v>13</v>
      </c>
      <c r="DG74" s="82">
        <v>24</v>
      </c>
      <c r="DH74" s="82" t="s">
        <v>219</v>
      </c>
      <c r="DI74" s="82">
        <v>0</v>
      </c>
      <c r="DJ74" s="82">
        <v>0</v>
      </c>
      <c r="DK74" s="82">
        <v>1</v>
      </c>
      <c r="DL74" s="82">
        <v>431722</v>
      </c>
      <c r="DM74" s="82">
        <v>0</v>
      </c>
      <c r="DN74" s="82">
        <v>92</v>
      </c>
      <c r="DO74" s="82">
        <v>0</v>
      </c>
      <c r="DP74" s="82">
        <v>70</v>
      </c>
      <c r="DQ74" s="82">
        <v>93</v>
      </c>
      <c r="DR74" s="82" t="s">
        <v>219</v>
      </c>
      <c r="DS74" s="82">
        <v>23</v>
      </c>
      <c r="DT74" s="82">
        <v>0</v>
      </c>
      <c r="DU74" s="82">
        <v>0</v>
      </c>
      <c r="DV74" s="82">
        <v>0</v>
      </c>
      <c r="DW74" s="82">
        <v>1</v>
      </c>
      <c r="DX74" s="82">
        <v>6</v>
      </c>
      <c r="DY74" s="82">
        <v>210060</v>
      </c>
      <c r="DZ74" s="82">
        <v>0</v>
      </c>
      <c r="EA74" s="82">
        <v>93</v>
      </c>
      <c r="EB74" s="82">
        <v>0</v>
      </c>
      <c r="EC74" s="82">
        <v>65</v>
      </c>
      <c r="ED74" s="82">
        <v>90</v>
      </c>
      <c r="EE74" s="82" t="s">
        <v>219</v>
      </c>
      <c r="EF74" s="82">
        <v>25</v>
      </c>
      <c r="EG74" s="82">
        <v>0</v>
      </c>
      <c r="EH74" s="82">
        <v>0</v>
      </c>
      <c r="EI74" s="82">
        <v>0</v>
      </c>
      <c r="EJ74" s="82">
        <v>2</v>
      </c>
      <c r="EK74" s="82">
        <v>8</v>
      </c>
      <c r="EL74" s="82">
        <v>221659</v>
      </c>
      <c r="EM74" s="82">
        <v>0</v>
      </c>
      <c r="EN74" s="82">
        <v>90</v>
      </c>
      <c r="EO74" s="82">
        <v>0</v>
      </c>
      <c r="EP74" s="82">
        <v>67</v>
      </c>
      <c r="EQ74" s="82">
        <v>91</v>
      </c>
      <c r="ER74" s="82">
        <v>0</v>
      </c>
      <c r="ES74" s="82">
        <v>24</v>
      </c>
      <c r="ET74" s="82">
        <v>0</v>
      </c>
      <c r="EU74" s="82">
        <v>0</v>
      </c>
      <c r="EV74" s="82">
        <v>0</v>
      </c>
      <c r="EW74" s="82">
        <v>1</v>
      </c>
      <c r="EX74" s="82">
        <v>7</v>
      </c>
      <c r="EY74" s="82">
        <v>431719</v>
      </c>
      <c r="EZ74" s="82">
        <v>0</v>
      </c>
      <c r="FA74" s="82">
        <v>91</v>
      </c>
    </row>
    <row r="75" spans="1:157">
      <c r="B75" s="82" t="s">
        <v>54</v>
      </c>
      <c r="C75" s="82">
        <v>17</v>
      </c>
      <c r="D75" s="82">
        <v>23</v>
      </c>
      <c r="E75" s="82">
        <v>26</v>
      </c>
      <c r="F75" s="82">
        <v>15</v>
      </c>
      <c r="G75" s="82">
        <v>15</v>
      </c>
      <c r="H75" s="82" t="s">
        <v>219</v>
      </c>
      <c r="I75" s="82">
        <v>0</v>
      </c>
      <c r="J75" s="82">
        <v>0</v>
      </c>
      <c r="K75" s="82">
        <v>3</v>
      </c>
      <c r="L75" s="82">
        <v>67746</v>
      </c>
      <c r="M75" s="82">
        <v>0</v>
      </c>
      <c r="N75" s="82">
        <v>80</v>
      </c>
      <c r="O75" s="82">
        <v>0</v>
      </c>
      <c r="P75" s="82">
        <v>25</v>
      </c>
      <c r="Q75" s="82">
        <v>17</v>
      </c>
      <c r="R75" s="82">
        <v>25</v>
      </c>
      <c r="S75" s="82">
        <v>17</v>
      </c>
      <c r="T75" s="82">
        <v>10</v>
      </c>
      <c r="U75" s="82" t="s">
        <v>219</v>
      </c>
      <c r="V75" s="82">
        <v>0</v>
      </c>
      <c r="W75" s="82">
        <v>0</v>
      </c>
      <c r="X75" s="82">
        <v>6</v>
      </c>
      <c r="Y75" s="82">
        <v>70075</v>
      </c>
      <c r="Z75" s="82">
        <v>0</v>
      </c>
      <c r="AA75" s="82">
        <v>69</v>
      </c>
      <c r="AB75" s="82">
        <v>0</v>
      </c>
      <c r="AC75" s="82">
        <v>21</v>
      </c>
      <c r="AD75" s="82">
        <v>20</v>
      </c>
      <c r="AE75" s="82">
        <v>25</v>
      </c>
      <c r="AF75" s="82">
        <v>16</v>
      </c>
      <c r="AG75" s="82">
        <v>12</v>
      </c>
      <c r="AH75" s="82">
        <v>0</v>
      </c>
      <c r="AI75" s="82">
        <v>0</v>
      </c>
      <c r="AJ75" s="82">
        <v>0</v>
      </c>
      <c r="AK75" s="82">
        <v>5</v>
      </c>
      <c r="AL75" s="82">
        <v>137821</v>
      </c>
      <c r="AM75" s="82">
        <v>0</v>
      </c>
      <c r="AN75" s="82">
        <v>74</v>
      </c>
      <c r="AO75" s="82">
        <v>0</v>
      </c>
      <c r="AP75" s="82">
        <v>19</v>
      </c>
      <c r="AQ75" s="82">
        <v>16</v>
      </c>
      <c r="AR75" s="82">
        <v>29</v>
      </c>
      <c r="AS75" s="82">
        <v>24</v>
      </c>
      <c r="AT75" s="82">
        <v>7</v>
      </c>
      <c r="AU75" s="82">
        <v>0</v>
      </c>
      <c r="AV75" s="82">
        <v>0</v>
      </c>
      <c r="AW75" s="82">
        <v>0</v>
      </c>
      <c r="AX75" s="82">
        <v>4</v>
      </c>
      <c r="AY75" s="82">
        <v>67746</v>
      </c>
      <c r="AZ75" s="82">
        <v>0</v>
      </c>
      <c r="BA75" s="82">
        <v>76</v>
      </c>
      <c r="BB75" s="82">
        <v>0</v>
      </c>
      <c r="BC75" s="82">
        <v>31</v>
      </c>
      <c r="BD75" s="82">
        <v>9</v>
      </c>
      <c r="BE75" s="82">
        <v>23</v>
      </c>
      <c r="BF75" s="82">
        <v>25</v>
      </c>
      <c r="BG75" s="82">
        <v>3</v>
      </c>
      <c r="BH75" s="82">
        <v>0</v>
      </c>
      <c r="BI75" s="82">
        <v>0</v>
      </c>
      <c r="BJ75" s="82">
        <v>0</v>
      </c>
      <c r="BK75" s="82">
        <v>9</v>
      </c>
      <c r="BL75" s="82">
        <v>70075</v>
      </c>
      <c r="BM75" s="82">
        <v>0</v>
      </c>
      <c r="BN75" s="82">
        <v>60</v>
      </c>
      <c r="BO75" s="82">
        <v>0</v>
      </c>
      <c r="BP75" s="82">
        <v>25</v>
      </c>
      <c r="BQ75" s="82">
        <v>13</v>
      </c>
      <c r="BR75" s="82">
        <v>26</v>
      </c>
      <c r="BS75" s="82">
        <v>25</v>
      </c>
      <c r="BT75" s="82">
        <v>5</v>
      </c>
      <c r="BU75" s="82">
        <v>0</v>
      </c>
      <c r="BV75" s="82">
        <v>0</v>
      </c>
      <c r="BW75" s="82">
        <v>0</v>
      </c>
      <c r="BX75" s="82">
        <v>7</v>
      </c>
      <c r="BY75" s="82">
        <v>137821</v>
      </c>
      <c r="BZ75" s="82">
        <v>0</v>
      </c>
      <c r="CA75" s="82">
        <v>68</v>
      </c>
      <c r="CB75" s="82">
        <v>0</v>
      </c>
      <c r="CC75" s="82">
        <v>14</v>
      </c>
      <c r="CD75" s="82">
        <v>22</v>
      </c>
      <c r="CE75" s="82">
        <v>31</v>
      </c>
      <c r="CF75" s="82">
        <v>22</v>
      </c>
      <c r="CG75" s="82">
        <v>8</v>
      </c>
      <c r="CH75" s="82">
        <v>0</v>
      </c>
      <c r="CI75" s="82">
        <v>0</v>
      </c>
      <c r="CJ75" s="82">
        <v>0</v>
      </c>
      <c r="CK75" s="82">
        <v>2</v>
      </c>
      <c r="CL75" s="82">
        <v>67745</v>
      </c>
      <c r="CM75" s="82">
        <v>0</v>
      </c>
      <c r="CN75" s="82">
        <v>84</v>
      </c>
      <c r="CO75" s="82">
        <v>0</v>
      </c>
      <c r="CP75" s="82">
        <v>17</v>
      </c>
      <c r="CQ75" s="82">
        <v>19</v>
      </c>
      <c r="CR75" s="82">
        <v>28</v>
      </c>
      <c r="CS75" s="82">
        <v>21</v>
      </c>
      <c r="CT75" s="82">
        <v>11</v>
      </c>
      <c r="CU75" s="82" t="s">
        <v>219</v>
      </c>
      <c r="CV75" s="82">
        <v>0</v>
      </c>
      <c r="CW75" s="82">
        <v>0</v>
      </c>
      <c r="CX75" s="82">
        <v>4</v>
      </c>
      <c r="CY75" s="82">
        <v>70075</v>
      </c>
      <c r="CZ75" s="82">
        <v>0</v>
      </c>
      <c r="DA75" s="82">
        <v>79</v>
      </c>
      <c r="DB75" s="82">
        <v>0</v>
      </c>
      <c r="DC75" s="82">
        <v>15</v>
      </c>
      <c r="DD75" s="82">
        <v>21</v>
      </c>
      <c r="DE75" s="82">
        <v>29</v>
      </c>
      <c r="DF75" s="82">
        <v>22</v>
      </c>
      <c r="DG75" s="82">
        <v>9</v>
      </c>
      <c r="DH75" s="82" t="s">
        <v>219</v>
      </c>
      <c r="DI75" s="82">
        <v>0</v>
      </c>
      <c r="DJ75" s="82">
        <v>0</v>
      </c>
      <c r="DK75" s="82">
        <v>3</v>
      </c>
      <c r="DL75" s="82">
        <v>137820</v>
      </c>
      <c r="DM75" s="82">
        <v>0</v>
      </c>
      <c r="DN75" s="82">
        <v>81</v>
      </c>
      <c r="DO75" s="82">
        <v>0</v>
      </c>
      <c r="DP75" s="82">
        <v>74</v>
      </c>
      <c r="DQ75" s="82">
        <v>82</v>
      </c>
      <c r="DR75" s="82">
        <v>0</v>
      </c>
      <c r="DS75" s="82">
        <v>9</v>
      </c>
      <c r="DT75" s="82">
        <v>0</v>
      </c>
      <c r="DU75" s="82">
        <v>0</v>
      </c>
      <c r="DV75" s="82">
        <v>0</v>
      </c>
      <c r="DW75" s="82">
        <v>2</v>
      </c>
      <c r="DX75" s="82">
        <v>16</v>
      </c>
      <c r="DY75" s="82">
        <v>67746</v>
      </c>
      <c r="DZ75" s="82">
        <v>0</v>
      </c>
      <c r="EA75" s="82">
        <v>82</v>
      </c>
      <c r="EB75" s="82">
        <v>0</v>
      </c>
      <c r="EC75" s="82">
        <v>68</v>
      </c>
      <c r="ED75" s="82">
        <v>77</v>
      </c>
      <c r="EE75" s="82">
        <v>0</v>
      </c>
      <c r="EF75" s="82">
        <v>9</v>
      </c>
      <c r="EG75" s="82">
        <v>0</v>
      </c>
      <c r="EH75" s="82">
        <v>0</v>
      </c>
      <c r="EI75" s="82">
        <v>0</v>
      </c>
      <c r="EJ75" s="82">
        <v>4</v>
      </c>
      <c r="EK75" s="82">
        <v>19</v>
      </c>
      <c r="EL75" s="82">
        <v>70074</v>
      </c>
      <c r="EM75" s="82">
        <v>0</v>
      </c>
      <c r="EN75" s="82">
        <v>77</v>
      </c>
      <c r="EO75" s="82">
        <v>0</v>
      </c>
      <c r="EP75" s="82">
        <v>71</v>
      </c>
      <c r="EQ75" s="82">
        <v>80</v>
      </c>
      <c r="ER75" s="82">
        <v>0</v>
      </c>
      <c r="ES75" s="82">
        <v>9</v>
      </c>
      <c r="ET75" s="82">
        <v>0</v>
      </c>
      <c r="EU75" s="82">
        <v>0</v>
      </c>
      <c r="EV75" s="82">
        <v>0</v>
      </c>
      <c r="EW75" s="82">
        <v>3</v>
      </c>
      <c r="EX75" s="82">
        <v>17</v>
      </c>
      <c r="EY75" s="82">
        <v>137820</v>
      </c>
      <c r="EZ75" s="82">
        <v>0</v>
      </c>
      <c r="FA75" s="82">
        <v>80</v>
      </c>
    </row>
    <row r="76" spans="1:157">
      <c r="B76" s="82" t="s">
        <v>6</v>
      </c>
      <c r="C76" s="82">
        <v>9</v>
      </c>
      <c r="D76" s="82">
        <v>26</v>
      </c>
      <c r="E76" s="82">
        <v>22</v>
      </c>
      <c r="F76" s="82">
        <v>10</v>
      </c>
      <c r="G76" s="82">
        <v>30</v>
      </c>
      <c r="H76" s="82">
        <v>0</v>
      </c>
      <c r="I76" s="82">
        <v>0</v>
      </c>
      <c r="J76" s="82">
        <v>0</v>
      </c>
      <c r="K76" s="82">
        <v>2</v>
      </c>
      <c r="L76" s="82">
        <v>277807</v>
      </c>
      <c r="M76" s="82">
        <v>0</v>
      </c>
      <c r="N76" s="82">
        <v>89</v>
      </c>
      <c r="O76" s="82">
        <v>0</v>
      </c>
      <c r="P76" s="82">
        <v>15</v>
      </c>
      <c r="Q76" s="82">
        <v>23</v>
      </c>
      <c r="R76" s="82">
        <v>24</v>
      </c>
      <c r="S76" s="82">
        <v>13</v>
      </c>
      <c r="T76" s="82">
        <v>22</v>
      </c>
      <c r="U76" s="82">
        <v>0</v>
      </c>
      <c r="V76" s="82">
        <v>0</v>
      </c>
      <c r="W76" s="82">
        <v>0</v>
      </c>
      <c r="X76" s="82">
        <v>3</v>
      </c>
      <c r="Y76" s="82">
        <v>291734</v>
      </c>
      <c r="Z76" s="82">
        <v>0</v>
      </c>
      <c r="AA76" s="82">
        <v>82</v>
      </c>
      <c r="AB76" s="82">
        <v>0</v>
      </c>
      <c r="AC76" s="82">
        <v>12</v>
      </c>
      <c r="AD76" s="82">
        <v>25</v>
      </c>
      <c r="AE76" s="82">
        <v>23</v>
      </c>
      <c r="AF76" s="82">
        <v>12</v>
      </c>
      <c r="AG76" s="82">
        <v>26</v>
      </c>
      <c r="AH76" s="82">
        <v>0</v>
      </c>
      <c r="AI76" s="82">
        <v>0</v>
      </c>
      <c r="AJ76" s="82">
        <v>0</v>
      </c>
      <c r="AK76" s="82">
        <v>3</v>
      </c>
      <c r="AL76" s="82">
        <v>569541</v>
      </c>
      <c r="AM76" s="82">
        <v>0</v>
      </c>
      <c r="AN76" s="82">
        <v>85</v>
      </c>
      <c r="AO76" s="82">
        <v>0</v>
      </c>
      <c r="AP76" s="82">
        <v>11</v>
      </c>
      <c r="AQ76" s="82">
        <v>24</v>
      </c>
      <c r="AR76" s="82">
        <v>29</v>
      </c>
      <c r="AS76" s="82">
        <v>17</v>
      </c>
      <c r="AT76" s="82">
        <v>17</v>
      </c>
      <c r="AU76" s="82">
        <v>0</v>
      </c>
      <c r="AV76" s="82">
        <v>0</v>
      </c>
      <c r="AW76" s="82">
        <v>0</v>
      </c>
      <c r="AX76" s="82">
        <v>2</v>
      </c>
      <c r="AY76" s="82">
        <v>277807</v>
      </c>
      <c r="AZ76" s="82">
        <v>0</v>
      </c>
      <c r="BA76" s="82">
        <v>87</v>
      </c>
      <c r="BB76" s="82">
        <v>0</v>
      </c>
      <c r="BC76" s="82">
        <v>19</v>
      </c>
      <c r="BD76" s="82">
        <v>16</v>
      </c>
      <c r="BE76" s="82">
        <v>28</v>
      </c>
      <c r="BF76" s="82">
        <v>23</v>
      </c>
      <c r="BG76" s="82">
        <v>9</v>
      </c>
      <c r="BH76" s="82">
        <v>0</v>
      </c>
      <c r="BI76" s="82">
        <v>0</v>
      </c>
      <c r="BJ76" s="82">
        <v>0</v>
      </c>
      <c r="BK76" s="82">
        <v>5</v>
      </c>
      <c r="BL76" s="82">
        <v>291734</v>
      </c>
      <c r="BM76" s="82">
        <v>0</v>
      </c>
      <c r="BN76" s="82">
        <v>76</v>
      </c>
      <c r="BO76" s="82">
        <v>0</v>
      </c>
      <c r="BP76" s="82">
        <v>15</v>
      </c>
      <c r="BQ76" s="82">
        <v>20</v>
      </c>
      <c r="BR76" s="82">
        <v>29</v>
      </c>
      <c r="BS76" s="82">
        <v>20</v>
      </c>
      <c r="BT76" s="82">
        <v>13</v>
      </c>
      <c r="BU76" s="82">
        <v>0</v>
      </c>
      <c r="BV76" s="82">
        <v>0</v>
      </c>
      <c r="BW76" s="82">
        <v>0</v>
      </c>
      <c r="BX76" s="82">
        <v>4</v>
      </c>
      <c r="BY76" s="82">
        <v>569541</v>
      </c>
      <c r="BZ76" s="82">
        <v>0</v>
      </c>
      <c r="CA76" s="82">
        <v>81</v>
      </c>
      <c r="CB76" s="82">
        <v>0</v>
      </c>
      <c r="CC76" s="82">
        <v>7</v>
      </c>
      <c r="CD76" s="82">
        <v>29</v>
      </c>
      <c r="CE76" s="82">
        <v>28</v>
      </c>
      <c r="CF76" s="82">
        <v>16</v>
      </c>
      <c r="CG76" s="82">
        <v>18</v>
      </c>
      <c r="CH76" s="82">
        <v>0</v>
      </c>
      <c r="CI76" s="82">
        <v>0</v>
      </c>
      <c r="CJ76" s="82">
        <v>0</v>
      </c>
      <c r="CK76" s="82">
        <v>1</v>
      </c>
      <c r="CL76" s="82">
        <v>277807</v>
      </c>
      <c r="CM76" s="82">
        <v>0</v>
      </c>
      <c r="CN76" s="82">
        <v>91</v>
      </c>
      <c r="CO76" s="82">
        <v>0</v>
      </c>
      <c r="CP76" s="82">
        <v>9</v>
      </c>
      <c r="CQ76" s="82">
        <v>24</v>
      </c>
      <c r="CR76" s="82">
        <v>26</v>
      </c>
      <c r="CS76" s="82">
        <v>15</v>
      </c>
      <c r="CT76" s="82">
        <v>23</v>
      </c>
      <c r="CU76" s="82">
        <v>0</v>
      </c>
      <c r="CV76" s="82">
        <v>0</v>
      </c>
      <c r="CW76" s="82">
        <v>0</v>
      </c>
      <c r="CX76" s="82">
        <v>2</v>
      </c>
      <c r="CY76" s="82">
        <v>291735</v>
      </c>
      <c r="CZ76" s="82">
        <v>0</v>
      </c>
      <c r="DA76" s="82">
        <v>88</v>
      </c>
      <c r="DB76" s="82">
        <v>0</v>
      </c>
      <c r="DC76" s="82">
        <v>8</v>
      </c>
      <c r="DD76" s="82">
        <v>27</v>
      </c>
      <c r="DE76" s="82">
        <v>27</v>
      </c>
      <c r="DF76" s="82">
        <v>16</v>
      </c>
      <c r="DG76" s="82">
        <v>20</v>
      </c>
      <c r="DH76" s="82">
        <v>0</v>
      </c>
      <c r="DI76" s="82">
        <v>0</v>
      </c>
      <c r="DJ76" s="82">
        <v>0</v>
      </c>
      <c r="DK76" s="82">
        <v>2</v>
      </c>
      <c r="DL76" s="82">
        <v>569542</v>
      </c>
      <c r="DM76" s="82">
        <v>0</v>
      </c>
      <c r="DN76" s="82">
        <v>90</v>
      </c>
      <c r="DO76" s="82">
        <v>0</v>
      </c>
      <c r="DP76" s="82">
        <v>71</v>
      </c>
      <c r="DQ76" s="82">
        <v>90</v>
      </c>
      <c r="DR76" s="82" t="s">
        <v>219</v>
      </c>
      <c r="DS76" s="82">
        <v>19</v>
      </c>
      <c r="DT76" s="82">
        <v>0</v>
      </c>
      <c r="DU76" s="82">
        <v>0</v>
      </c>
      <c r="DV76" s="82">
        <v>0</v>
      </c>
      <c r="DW76" s="82">
        <v>1</v>
      </c>
      <c r="DX76" s="82">
        <v>8</v>
      </c>
      <c r="DY76" s="82">
        <v>277806</v>
      </c>
      <c r="DZ76" s="82">
        <v>0</v>
      </c>
      <c r="EA76" s="82">
        <v>90</v>
      </c>
      <c r="EB76" s="82">
        <v>0</v>
      </c>
      <c r="EC76" s="82">
        <v>66</v>
      </c>
      <c r="ED76" s="82">
        <v>87</v>
      </c>
      <c r="EE76" s="82" t="s">
        <v>219</v>
      </c>
      <c r="EF76" s="82">
        <v>21</v>
      </c>
      <c r="EG76" s="82">
        <v>0</v>
      </c>
      <c r="EH76" s="82">
        <v>0</v>
      </c>
      <c r="EI76" s="82">
        <v>0</v>
      </c>
      <c r="EJ76" s="82">
        <v>2</v>
      </c>
      <c r="EK76" s="82">
        <v>11</v>
      </c>
      <c r="EL76" s="82">
        <v>291733</v>
      </c>
      <c r="EM76" s="82">
        <v>0</v>
      </c>
      <c r="EN76" s="82">
        <v>87</v>
      </c>
      <c r="EO76" s="82">
        <v>0</v>
      </c>
      <c r="EP76" s="82">
        <v>68</v>
      </c>
      <c r="EQ76" s="82">
        <v>89</v>
      </c>
      <c r="ER76" s="82">
        <v>0</v>
      </c>
      <c r="ES76" s="82">
        <v>20</v>
      </c>
      <c r="ET76" s="82">
        <v>0</v>
      </c>
      <c r="EU76" s="82">
        <v>0</v>
      </c>
      <c r="EV76" s="82">
        <v>0</v>
      </c>
      <c r="EW76" s="82">
        <v>2</v>
      </c>
      <c r="EX76" s="82">
        <v>10</v>
      </c>
      <c r="EY76" s="82">
        <v>569539</v>
      </c>
      <c r="EZ76" s="82">
        <v>0</v>
      </c>
      <c r="FA76" s="82">
        <v>89</v>
      </c>
    </row>
  </sheetData>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73"/>
  <sheetViews>
    <sheetView topLeftCell="B63" workbookViewId="0">
      <selection activeCell="B66" sqref="B66"/>
    </sheetView>
  </sheetViews>
  <sheetFormatPr defaultRowHeight="12.75"/>
  <cols>
    <col min="1" max="1" width="9.140625" style="82"/>
    <col min="2" max="2" width="41.28515625" style="82" bestFit="1" customWidth="1"/>
    <col min="3" max="16384" width="9.140625" style="82"/>
  </cols>
  <sheetData>
    <row r="1" spans="1:158" ht="15.75">
      <c r="A1" s="81" t="s">
        <v>195</v>
      </c>
      <c r="P1" s="82">
        <v>15</v>
      </c>
      <c r="Q1" s="82">
        <v>16</v>
      </c>
      <c r="R1" s="82">
        <v>17</v>
      </c>
      <c r="S1" s="82">
        <v>18</v>
      </c>
      <c r="T1" s="82">
        <v>19</v>
      </c>
      <c r="U1" s="82">
        <v>20</v>
      </c>
      <c r="V1" s="82">
        <v>22</v>
      </c>
      <c r="W1" s="82">
        <v>23</v>
      </c>
      <c r="X1" s="82">
        <v>24</v>
      </c>
      <c r="Y1" s="82">
        <v>25</v>
      </c>
      <c r="Z1" s="82">
        <v>26</v>
      </c>
      <c r="AA1" s="82">
        <v>27</v>
      </c>
      <c r="AC1" s="82">
        <v>28</v>
      </c>
      <c r="AD1" s="82">
        <v>29</v>
      </c>
      <c r="AE1" s="82">
        <v>30</v>
      </c>
      <c r="AF1" s="82">
        <v>31</v>
      </c>
      <c r="AG1" s="82">
        <v>32</v>
      </c>
      <c r="AH1" s="82">
        <v>33</v>
      </c>
      <c r="AI1" s="82">
        <v>35</v>
      </c>
      <c r="AJ1" s="82">
        <v>36</v>
      </c>
      <c r="AK1" s="82">
        <v>37</v>
      </c>
      <c r="AL1" s="82">
        <v>38</v>
      </c>
      <c r="AM1" s="82">
        <v>39</v>
      </c>
      <c r="AN1" s="82">
        <v>40</v>
      </c>
      <c r="AP1" s="82" t="s">
        <v>196</v>
      </c>
      <c r="AQ1" s="82">
        <v>42</v>
      </c>
      <c r="AR1" s="82">
        <v>43</v>
      </c>
      <c r="AS1" s="82">
        <v>44</v>
      </c>
      <c r="AT1" s="82">
        <v>45</v>
      </c>
      <c r="AU1" s="82">
        <v>46</v>
      </c>
      <c r="AV1" s="82">
        <v>48</v>
      </c>
      <c r="AW1" s="82">
        <v>49</v>
      </c>
      <c r="AX1" s="82">
        <v>50</v>
      </c>
      <c r="AY1" s="82">
        <v>51</v>
      </c>
      <c r="AZ1" s="82">
        <v>52</v>
      </c>
      <c r="BA1" s="82">
        <v>53</v>
      </c>
      <c r="BC1" s="82">
        <v>54</v>
      </c>
      <c r="BD1" s="82">
        <v>55</v>
      </c>
      <c r="BE1" s="82">
        <v>56</v>
      </c>
      <c r="BF1" s="82">
        <v>57</v>
      </c>
      <c r="BG1" s="82">
        <v>58</v>
      </c>
      <c r="BH1" s="82">
        <v>59</v>
      </c>
      <c r="BI1" s="82">
        <v>61</v>
      </c>
      <c r="BJ1" s="82">
        <v>62</v>
      </c>
      <c r="BK1" s="82">
        <v>63</v>
      </c>
      <c r="BL1" s="82">
        <v>64</v>
      </c>
      <c r="BM1" s="82">
        <v>65</v>
      </c>
      <c r="BN1" s="82">
        <v>66</v>
      </c>
      <c r="BP1" s="82">
        <v>67</v>
      </c>
      <c r="BQ1" s="82">
        <v>68</v>
      </c>
      <c r="BR1" s="82">
        <v>69</v>
      </c>
      <c r="BS1" s="82">
        <v>70</v>
      </c>
      <c r="BT1" s="82">
        <v>71</v>
      </c>
      <c r="BU1" s="82">
        <v>72</v>
      </c>
      <c r="BV1" s="82">
        <v>74</v>
      </c>
      <c r="BW1" s="82">
        <v>75</v>
      </c>
      <c r="BX1" s="82">
        <v>76</v>
      </c>
      <c r="BY1" s="82">
        <v>77</v>
      </c>
      <c r="BZ1" s="82">
        <v>78</v>
      </c>
      <c r="CA1" s="82">
        <v>79</v>
      </c>
      <c r="CC1" s="82" t="s">
        <v>197</v>
      </c>
      <c r="CD1" s="82">
        <v>81</v>
      </c>
      <c r="CE1" s="82">
        <v>82</v>
      </c>
      <c r="CF1" s="82">
        <v>83</v>
      </c>
      <c r="CG1" s="82">
        <v>84</v>
      </c>
      <c r="CH1" s="82">
        <v>85</v>
      </c>
      <c r="CI1" s="82">
        <v>87</v>
      </c>
      <c r="CJ1" s="82">
        <v>88</v>
      </c>
      <c r="CK1" s="82">
        <v>89</v>
      </c>
      <c r="CL1" s="82">
        <v>90</v>
      </c>
      <c r="CM1" s="82">
        <v>91</v>
      </c>
      <c r="CN1" s="82">
        <v>92</v>
      </c>
      <c r="CP1" s="82">
        <v>93</v>
      </c>
      <c r="CQ1" s="82">
        <v>94</v>
      </c>
      <c r="CR1" s="82">
        <v>95</v>
      </c>
      <c r="CS1" s="82">
        <v>96</v>
      </c>
      <c r="CT1" s="82">
        <v>97</v>
      </c>
      <c r="CU1" s="82">
        <v>98</v>
      </c>
      <c r="CV1" s="82">
        <v>100</v>
      </c>
      <c r="CW1" s="82">
        <v>101</v>
      </c>
      <c r="CX1" s="82">
        <v>102</v>
      </c>
      <c r="CY1" s="82">
        <v>103</v>
      </c>
      <c r="CZ1" s="82">
        <v>104</v>
      </c>
      <c r="DA1" s="82">
        <v>105</v>
      </c>
      <c r="DC1" s="82">
        <v>106</v>
      </c>
      <c r="DD1" s="82">
        <v>107</v>
      </c>
      <c r="DE1" s="82">
        <v>108</v>
      </c>
      <c r="DF1" s="82">
        <v>109</v>
      </c>
      <c r="DG1" s="82">
        <v>110</v>
      </c>
      <c r="DH1" s="82">
        <v>111</v>
      </c>
      <c r="DI1" s="82">
        <v>113</v>
      </c>
      <c r="DJ1" s="82">
        <v>114</v>
      </c>
      <c r="DK1" s="82">
        <v>115</v>
      </c>
      <c r="DL1" s="82">
        <v>116</v>
      </c>
      <c r="DM1" s="82">
        <v>117</v>
      </c>
      <c r="DN1" s="82">
        <v>118</v>
      </c>
      <c r="DP1" s="82" t="s">
        <v>198</v>
      </c>
      <c r="DQ1" s="82">
        <v>120</v>
      </c>
      <c r="DR1" s="82">
        <v>121</v>
      </c>
      <c r="DS1" s="82">
        <v>122</v>
      </c>
      <c r="DT1" s="82">
        <v>123</v>
      </c>
      <c r="DV1" s="82">
        <v>125</v>
      </c>
      <c r="DW1" s="82">
        <v>126</v>
      </c>
      <c r="DX1" s="82">
        <v>127</v>
      </c>
      <c r="DY1" s="82">
        <v>128</v>
      </c>
      <c r="DZ1" s="82">
        <v>129</v>
      </c>
      <c r="EA1" s="82">
        <v>130</v>
      </c>
      <c r="EC1" s="82">
        <v>131</v>
      </c>
      <c r="ED1" s="82">
        <v>132</v>
      </c>
      <c r="EE1" s="82">
        <v>133</v>
      </c>
      <c r="EF1" s="82">
        <v>134</v>
      </c>
      <c r="EG1" s="82">
        <v>135</v>
      </c>
      <c r="EI1" s="82">
        <v>137</v>
      </c>
      <c r="EJ1" s="82">
        <v>138</v>
      </c>
      <c r="EK1" s="82">
        <v>139</v>
      </c>
      <c r="EL1" s="82">
        <v>140</v>
      </c>
      <c r="EM1" s="82">
        <v>141</v>
      </c>
      <c r="EN1" s="82">
        <v>142</v>
      </c>
      <c r="EP1" s="82">
        <v>143</v>
      </c>
      <c r="EQ1" s="82">
        <v>144</v>
      </c>
      <c r="ER1" s="82">
        <v>145</v>
      </c>
      <c r="ES1" s="82">
        <v>146</v>
      </c>
      <c r="ET1" s="82">
        <v>147</v>
      </c>
      <c r="EV1" s="82">
        <v>149</v>
      </c>
      <c r="EW1" s="82">
        <v>150</v>
      </c>
      <c r="EX1" s="82">
        <v>151</v>
      </c>
      <c r="EY1" s="82">
        <v>152</v>
      </c>
      <c r="EZ1" s="82">
        <v>153</v>
      </c>
      <c r="FA1" s="82">
        <v>154</v>
      </c>
    </row>
    <row r="2" spans="1:158">
      <c r="C2" s="82">
        <v>1</v>
      </c>
      <c r="AP2" s="82">
        <v>1</v>
      </c>
      <c r="CC2" s="82">
        <v>1</v>
      </c>
      <c r="DP2" s="82">
        <v>1</v>
      </c>
    </row>
    <row r="3" spans="1:158">
      <c r="C3" s="83">
        <v>2</v>
      </c>
      <c r="D3" s="83">
        <v>3</v>
      </c>
      <c r="E3" s="83">
        <v>4</v>
      </c>
      <c r="F3" s="83">
        <v>5</v>
      </c>
      <c r="G3" s="83">
        <v>6</v>
      </c>
      <c r="H3" s="83">
        <v>7</v>
      </c>
      <c r="I3" s="83">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c r="AZ3" s="83">
        <v>51</v>
      </c>
      <c r="BA3" s="83">
        <v>52</v>
      </c>
      <c r="BB3" s="83">
        <v>53</v>
      </c>
      <c r="BC3" s="83">
        <v>54</v>
      </c>
      <c r="BD3" s="83">
        <v>55</v>
      </c>
      <c r="BE3" s="83">
        <v>56</v>
      </c>
      <c r="BF3" s="83">
        <v>57</v>
      </c>
      <c r="BG3" s="83">
        <v>58</v>
      </c>
      <c r="BH3" s="83">
        <v>59</v>
      </c>
      <c r="BI3" s="83">
        <v>60</v>
      </c>
      <c r="BJ3" s="83">
        <v>61</v>
      </c>
      <c r="BK3" s="83">
        <v>62</v>
      </c>
      <c r="BL3" s="83">
        <v>63</v>
      </c>
      <c r="BM3" s="83">
        <v>64</v>
      </c>
      <c r="BN3" s="83">
        <v>65</v>
      </c>
      <c r="BO3" s="83">
        <v>66</v>
      </c>
      <c r="BP3" s="83">
        <v>67</v>
      </c>
      <c r="BQ3" s="83">
        <v>68</v>
      </c>
      <c r="BR3" s="83">
        <v>69</v>
      </c>
      <c r="BS3" s="83">
        <v>70</v>
      </c>
      <c r="BT3" s="83">
        <v>71</v>
      </c>
      <c r="BU3" s="83">
        <v>72</v>
      </c>
      <c r="BV3" s="83">
        <v>73</v>
      </c>
      <c r="BW3" s="83">
        <v>74</v>
      </c>
      <c r="BX3" s="83">
        <v>75</v>
      </c>
      <c r="BY3" s="83">
        <v>76</v>
      </c>
      <c r="BZ3" s="83">
        <v>77</v>
      </c>
      <c r="CA3" s="83">
        <v>78</v>
      </c>
      <c r="CB3" s="83">
        <v>79</v>
      </c>
      <c r="CC3" s="83">
        <v>80</v>
      </c>
      <c r="CD3" s="83">
        <v>81</v>
      </c>
      <c r="CE3" s="83">
        <v>82</v>
      </c>
      <c r="CF3" s="83">
        <v>83</v>
      </c>
      <c r="CG3" s="83">
        <v>84</v>
      </c>
      <c r="CH3" s="83">
        <v>85</v>
      </c>
      <c r="CI3" s="83">
        <v>86</v>
      </c>
      <c r="CJ3" s="83">
        <v>87</v>
      </c>
      <c r="CK3" s="83">
        <v>88</v>
      </c>
      <c r="CL3" s="83">
        <v>89</v>
      </c>
      <c r="CM3" s="83">
        <v>90</v>
      </c>
      <c r="CN3" s="83">
        <v>91</v>
      </c>
      <c r="CO3" s="83">
        <v>92</v>
      </c>
      <c r="CP3" s="83">
        <v>93</v>
      </c>
      <c r="CQ3" s="83">
        <v>94</v>
      </c>
      <c r="CR3" s="83">
        <v>95</v>
      </c>
      <c r="CS3" s="83">
        <v>96</v>
      </c>
      <c r="CT3" s="83">
        <v>97</v>
      </c>
      <c r="CU3" s="83">
        <v>98</v>
      </c>
      <c r="CV3" s="83">
        <v>99</v>
      </c>
      <c r="CW3" s="83">
        <v>100</v>
      </c>
      <c r="CX3" s="83">
        <v>101</v>
      </c>
      <c r="CY3" s="83">
        <v>102</v>
      </c>
      <c r="CZ3" s="83">
        <v>103</v>
      </c>
      <c r="DA3" s="83">
        <v>104</v>
      </c>
      <c r="DB3" s="83">
        <v>105</v>
      </c>
      <c r="DC3" s="83">
        <v>106</v>
      </c>
      <c r="DD3" s="83">
        <v>107</v>
      </c>
      <c r="DE3" s="83">
        <v>108</v>
      </c>
      <c r="DF3" s="83">
        <v>109</v>
      </c>
      <c r="DG3" s="83">
        <v>110</v>
      </c>
      <c r="DH3" s="83">
        <v>111</v>
      </c>
      <c r="DI3" s="83">
        <v>112</v>
      </c>
      <c r="DJ3" s="83">
        <v>113</v>
      </c>
      <c r="DK3" s="83">
        <v>114</v>
      </c>
      <c r="DL3" s="83">
        <v>115</v>
      </c>
      <c r="DM3" s="83">
        <v>116</v>
      </c>
      <c r="DN3" s="83">
        <v>117</v>
      </c>
      <c r="DO3" s="83">
        <v>118</v>
      </c>
      <c r="DP3" s="83">
        <v>119</v>
      </c>
      <c r="DQ3" s="83">
        <v>120</v>
      </c>
      <c r="DR3" s="83">
        <v>121</v>
      </c>
      <c r="DS3" s="83">
        <v>122</v>
      </c>
      <c r="DT3" s="83">
        <v>123</v>
      </c>
      <c r="DU3" s="83">
        <v>124</v>
      </c>
      <c r="DV3" s="83">
        <v>125</v>
      </c>
      <c r="DW3" s="83">
        <v>126</v>
      </c>
      <c r="DX3" s="83">
        <v>127</v>
      </c>
      <c r="DY3" s="83">
        <v>128</v>
      </c>
      <c r="DZ3" s="83">
        <v>129</v>
      </c>
      <c r="EA3" s="83">
        <v>130</v>
      </c>
      <c r="EB3" s="83">
        <v>131</v>
      </c>
      <c r="EC3" s="83">
        <v>132</v>
      </c>
      <c r="ED3" s="83">
        <v>133</v>
      </c>
      <c r="EE3" s="83">
        <v>134</v>
      </c>
      <c r="EF3" s="83">
        <v>135</v>
      </c>
      <c r="EG3" s="83">
        <v>136</v>
      </c>
      <c r="EH3" s="83">
        <v>137</v>
      </c>
      <c r="EI3" s="83">
        <v>138</v>
      </c>
      <c r="EJ3" s="83">
        <v>139</v>
      </c>
      <c r="EK3" s="83">
        <v>140</v>
      </c>
      <c r="EL3" s="83">
        <v>141</v>
      </c>
      <c r="EM3" s="83">
        <v>142</v>
      </c>
      <c r="EN3" s="83">
        <v>143</v>
      </c>
      <c r="EO3" s="83">
        <v>144</v>
      </c>
      <c r="EP3" s="83">
        <v>145</v>
      </c>
      <c r="EQ3" s="83">
        <v>146</v>
      </c>
      <c r="ER3" s="83">
        <v>147</v>
      </c>
      <c r="ES3" s="83">
        <v>148</v>
      </c>
      <c r="ET3" s="83">
        <v>149</v>
      </c>
      <c r="EU3" s="83">
        <v>150</v>
      </c>
      <c r="EV3" s="83">
        <v>151</v>
      </c>
      <c r="EW3" s="83">
        <v>152</v>
      </c>
      <c r="EX3" s="83">
        <v>153</v>
      </c>
      <c r="EY3" s="83">
        <v>154</v>
      </c>
      <c r="EZ3" s="83">
        <v>155</v>
      </c>
      <c r="FA3" s="83">
        <v>156</v>
      </c>
      <c r="FB3" s="83">
        <v>157</v>
      </c>
    </row>
    <row r="4" spans="1:158">
      <c r="C4" s="82" t="s">
        <v>169</v>
      </c>
      <c r="P4" s="82" t="s">
        <v>168</v>
      </c>
      <c r="AC4" s="82" t="s">
        <v>73</v>
      </c>
      <c r="AP4" s="82" t="s">
        <v>169</v>
      </c>
      <c r="BC4" s="82" t="s">
        <v>168</v>
      </c>
      <c r="BP4" s="82" t="s">
        <v>73</v>
      </c>
      <c r="CC4" s="82" t="s">
        <v>169</v>
      </c>
      <c r="CP4" s="82" t="s">
        <v>168</v>
      </c>
      <c r="DC4" s="82" t="s">
        <v>73</v>
      </c>
      <c r="DP4" s="82" t="s">
        <v>169</v>
      </c>
      <c r="EC4" s="82" t="s">
        <v>168</v>
      </c>
      <c r="EP4" s="82" t="s">
        <v>73</v>
      </c>
    </row>
    <row r="5" spans="1:158">
      <c r="C5" s="82" t="s">
        <v>199</v>
      </c>
      <c r="M5" s="82" t="s">
        <v>200</v>
      </c>
      <c r="P5" s="82" t="s">
        <v>199</v>
      </c>
      <c r="Z5" s="82" t="s">
        <v>200</v>
      </c>
      <c r="AC5" s="82" t="s">
        <v>199</v>
      </c>
      <c r="AM5" s="82" t="s">
        <v>200</v>
      </c>
      <c r="AP5" s="82" t="s">
        <v>201</v>
      </c>
      <c r="AZ5" s="82" t="s">
        <v>202</v>
      </c>
      <c r="BC5" s="82" t="s">
        <v>201</v>
      </c>
      <c r="BM5" s="82" t="s">
        <v>202</v>
      </c>
      <c r="BP5" s="82" t="s">
        <v>201</v>
      </c>
      <c r="BZ5" s="82" t="s">
        <v>202</v>
      </c>
      <c r="CC5" s="82" t="s">
        <v>203</v>
      </c>
      <c r="CM5" s="82" t="s">
        <v>204</v>
      </c>
      <c r="CP5" s="82" t="s">
        <v>203</v>
      </c>
      <c r="CZ5" s="82" t="s">
        <v>204</v>
      </c>
      <c r="DC5" s="82" t="s">
        <v>203</v>
      </c>
      <c r="DM5" s="82" t="s">
        <v>204</v>
      </c>
      <c r="DP5" s="82" t="s">
        <v>205</v>
      </c>
      <c r="DZ5" s="82" t="s">
        <v>206</v>
      </c>
      <c r="EC5" s="82" t="s">
        <v>205</v>
      </c>
      <c r="EM5" s="82" t="s">
        <v>206</v>
      </c>
      <c r="EP5" s="82" t="s">
        <v>205</v>
      </c>
      <c r="EZ5" s="82" t="s">
        <v>206</v>
      </c>
    </row>
    <row r="6" spans="1:158">
      <c r="C6" s="82" t="s">
        <v>207</v>
      </c>
      <c r="D6" s="82" t="s">
        <v>35</v>
      </c>
      <c r="E6" s="82" t="s">
        <v>208</v>
      </c>
      <c r="F6" s="82" t="s">
        <v>34</v>
      </c>
      <c r="G6" s="82" t="s">
        <v>209</v>
      </c>
      <c r="H6" s="82" t="s">
        <v>210</v>
      </c>
      <c r="I6" s="82" t="s">
        <v>211</v>
      </c>
      <c r="J6" s="82" t="s">
        <v>212</v>
      </c>
      <c r="K6" s="82" t="s">
        <v>213</v>
      </c>
      <c r="L6" s="82" t="s">
        <v>73</v>
      </c>
      <c r="M6" s="82">
        <v>0</v>
      </c>
      <c r="N6" s="82">
        <v>1</v>
      </c>
      <c r="P6" s="82" t="s">
        <v>207</v>
      </c>
      <c r="Q6" s="82" t="s">
        <v>35</v>
      </c>
      <c r="R6" s="82" t="s">
        <v>208</v>
      </c>
      <c r="S6" s="82" t="s">
        <v>34</v>
      </c>
      <c r="T6" s="82" t="s">
        <v>209</v>
      </c>
      <c r="U6" s="82" t="s">
        <v>210</v>
      </c>
      <c r="V6" s="82" t="s">
        <v>211</v>
      </c>
      <c r="W6" s="82" t="s">
        <v>212</v>
      </c>
      <c r="X6" s="82" t="s">
        <v>213</v>
      </c>
      <c r="Y6" s="82" t="s">
        <v>73</v>
      </c>
      <c r="Z6" s="82">
        <v>0</v>
      </c>
      <c r="AA6" s="82">
        <v>1</v>
      </c>
      <c r="AC6" s="82" t="s">
        <v>207</v>
      </c>
      <c r="AD6" s="82" t="s">
        <v>35</v>
      </c>
      <c r="AE6" s="82" t="s">
        <v>208</v>
      </c>
      <c r="AF6" s="82" t="s">
        <v>34</v>
      </c>
      <c r="AG6" s="82" t="s">
        <v>209</v>
      </c>
      <c r="AH6" s="82" t="s">
        <v>210</v>
      </c>
      <c r="AI6" s="82" t="s">
        <v>211</v>
      </c>
      <c r="AJ6" s="82" t="s">
        <v>212</v>
      </c>
      <c r="AK6" s="82" t="s">
        <v>213</v>
      </c>
      <c r="AL6" s="82" t="s">
        <v>73</v>
      </c>
      <c r="AM6" s="82">
        <v>0</v>
      </c>
      <c r="AN6" s="82">
        <v>1</v>
      </c>
      <c r="AP6" s="82" t="s">
        <v>207</v>
      </c>
      <c r="AQ6" s="82" t="s">
        <v>35</v>
      </c>
      <c r="AR6" s="82" t="s">
        <v>208</v>
      </c>
      <c r="AS6" s="82" t="s">
        <v>34</v>
      </c>
      <c r="AT6" s="82" t="s">
        <v>209</v>
      </c>
      <c r="AU6" s="82" t="s">
        <v>210</v>
      </c>
      <c r="AV6" s="82" t="s">
        <v>211</v>
      </c>
      <c r="AW6" s="82" t="s">
        <v>212</v>
      </c>
      <c r="AX6" s="82" t="s">
        <v>213</v>
      </c>
      <c r="AY6" s="82" t="s">
        <v>73</v>
      </c>
      <c r="AZ6" s="82">
        <v>0</v>
      </c>
      <c r="BA6" s="82">
        <v>1</v>
      </c>
      <c r="BC6" s="82" t="s">
        <v>207</v>
      </c>
      <c r="BD6" s="82" t="s">
        <v>35</v>
      </c>
      <c r="BE6" s="82" t="s">
        <v>208</v>
      </c>
      <c r="BF6" s="82" t="s">
        <v>34</v>
      </c>
      <c r="BG6" s="82" t="s">
        <v>209</v>
      </c>
      <c r="BH6" s="82" t="s">
        <v>210</v>
      </c>
      <c r="BI6" s="82" t="s">
        <v>211</v>
      </c>
      <c r="BJ6" s="82" t="s">
        <v>212</v>
      </c>
      <c r="BK6" s="82" t="s">
        <v>213</v>
      </c>
      <c r="BL6" s="82" t="s">
        <v>73</v>
      </c>
      <c r="BM6" s="82">
        <v>0</v>
      </c>
      <c r="BN6" s="82">
        <v>1</v>
      </c>
      <c r="BP6" s="82" t="s">
        <v>207</v>
      </c>
      <c r="BQ6" s="82" t="s">
        <v>35</v>
      </c>
      <c r="BR6" s="82" t="s">
        <v>208</v>
      </c>
      <c r="BS6" s="82" t="s">
        <v>34</v>
      </c>
      <c r="BT6" s="82" t="s">
        <v>209</v>
      </c>
      <c r="BU6" s="82" t="s">
        <v>210</v>
      </c>
      <c r="BV6" s="82" t="s">
        <v>211</v>
      </c>
      <c r="BW6" s="82" t="s">
        <v>212</v>
      </c>
      <c r="BX6" s="82" t="s">
        <v>213</v>
      </c>
      <c r="BY6" s="82" t="s">
        <v>73</v>
      </c>
      <c r="BZ6" s="82">
        <v>0</v>
      </c>
      <c r="CA6" s="82">
        <v>1</v>
      </c>
      <c r="CC6" s="82" t="s">
        <v>207</v>
      </c>
      <c r="CD6" s="82" t="s">
        <v>35</v>
      </c>
      <c r="CE6" s="82" t="s">
        <v>208</v>
      </c>
      <c r="CF6" s="82" t="s">
        <v>34</v>
      </c>
      <c r="CG6" s="82" t="s">
        <v>209</v>
      </c>
      <c r="CH6" s="82" t="s">
        <v>210</v>
      </c>
      <c r="CI6" s="82" t="s">
        <v>211</v>
      </c>
      <c r="CJ6" s="82" t="s">
        <v>212</v>
      </c>
      <c r="CK6" s="82" t="s">
        <v>213</v>
      </c>
      <c r="CL6" s="82" t="s">
        <v>73</v>
      </c>
      <c r="CM6" s="82">
        <v>0</v>
      </c>
      <c r="CN6" s="82">
        <v>1</v>
      </c>
      <c r="CP6" s="82" t="s">
        <v>207</v>
      </c>
      <c r="CQ6" s="82" t="s">
        <v>35</v>
      </c>
      <c r="CR6" s="82" t="s">
        <v>208</v>
      </c>
      <c r="CS6" s="82" t="s">
        <v>34</v>
      </c>
      <c r="CT6" s="82" t="s">
        <v>209</v>
      </c>
      <c r="CU6" s="82" t="s">
        <v>210</v>
      </c>
      <c r="CV6" s="82" t="s">
        <v>211</v>
      </c>
      <c r="CW6" s="82" t="s">
        <v>212</v>
      </c>
      <c r="CX6" s="82" t="s">
        <v>213</v>
      </c>
      <c r="CY6" s="82" t="s">
        <v>73</v>
      </c>
      <c r="CZ6" s="82">
        <v>0</v>
      </c>
      <c r="DA6" s="82">
        <v>1</v>
      </c>
      <c r="DC6" s="82" t="s">
        <v>207</v>
      </c>
      <c r="DD6" s="82" t="s">
        <v>35</v>
      </c>
      <c r="DE6" s="82" t="s">
        <v>208</v>
      </c>
      <c r="DF6" s="82" t="s">
        <v>34</v>
      </c>
      <c r="DG6" s="82" t="s">
        <v>209</v>
      </c>
      <c r="DH6" s="82" t="s">
        <v>210</v>
      </c>
      <c r="DI6" s="82" t="s">
        <v>211</v>
      </c>
      <c r="DJ6" s="82" t="s">
        <v>212</v>
      </c>
      <c r="DK6" s="82" t="s">
        <v>213</v>
      </c>
      <c r="DL6" s="82" t="s">
        <v>73</v>
      </c>
      <c r="DM6" s="82">
        <v>0</v>
      </c>
      <c r="DN6" s="82">
        <v>1</v>
      </c>
      <c r="DP6" s="82" t="s">
        <v>214</v>
      </c>
      <c r="DQ6" s="82" t="s">
        <v>215</v>
      </c>
      <c r="DR6" s="82" t="s">
        <v>210</v>
      </c>
      <c r="DS6" s="82" t="s">
        <v>209</v>
      </c>
      <c r="DV6" s="82" t="s">
        <v>216</v>
      </c>
      <c r="DW6" s="82" t="s">
        <v>213</v>
      </c>
      <c r="DX6" s="82" t="s">
        <v>207</v>
      </c>
      <c r="DY6" s="82" t="s">
        <v>73</v>
      </c>
      <c r="DZ6" s="82">
        <v>0</v>
      </c>
      <c r="EC6" s="82" t="s">
        <v>214</v>
      </c>
      <c r="ED6" s="82" t="s">
        <v>215</v>
      </c>
      <c r="EE6" s="82" t="s">
        <v>210</v>
      </c>
      <c r="EF6" s="82" t="s">
        <v>209</v>
      </c>
      <c r="EI6" s="82" t="s">
        <v>216</v>
      </c>
      <c r="EJ6" s="82" t="s">
        <v>213</v>
      </c>
      <c r="EK6" s="82" t="s">
        <v>207</v>
      </c>
      <c r="EL6" s="82" t="s">
        <v>73</v>
      </c>
      <c r="EM6" s="82">
        <v>0</v>
      </c>
      <c r="EP6" s="82" t="s">
        <v>214</v>
      </c>
      <c r="EQ6" s="82" t="s">
        <v>215</v>
      </c>
      <c r="ER6" s="82" t="s">
        <v>210</v>
      </c>
      <c r="ES6" s="82" t="s">
        <v>209</v>
      </c>
      <c r="EV6" s="82" t="s">
        <v>216</v>
      </c>
      <c r="EW6" s="82" t="s">
        <v>213</v>
      </c>
      <c r="EX6" s="82" t="s">
        <v>207</v>
      </c>
      <c r="EY6" s="82" t="s">
        <v>73</v>
      </c>
      <c r="EZ6" s="82">
        <v>0</v>
      </c>
    </row>
    <row r="7" spans="1:158">
      <c r="C7" s="82" t="s">
        <v>217</v>
      </c>
      <c r="D7" s="82" t="s">
        <v>217</v>
      </c>
      <c r="E7" s="82" t="s">
        <v>217</v>
      </c>
      <c r="F7" s="82" t="s">
        <v>217</v>
      </c>
      <c r="G7" s="82" t="s">
        <v>217</v>
      </c>
      <c r="H7" s="82" t="s">
        <v>217</v>
      </c>
      <c r="I7" s="82" t="s">
        <v>217</v>
      </c>
      <c r="J7" s="82" t="s">
        <v>217</v>
      </c>
      <c r="K7" s="82" t="s">
        <v>217</v>
      </c>
      <c r="L7" s="82" t="s">
        <v>217</v>
      </c>
      <c r="M7" s="82" t="s">
        <v>217</v>
      </c>
      <c r="N7" s="82" t="s">
        <v>217</v>
      </c>
      <c r="P7" s="82" t="s">
        <v>217</v>
      </c>
      <c r="Q7" s="82" t="s">
        <v>217</v>
      </c>
      <c r="R7" s="82" t="s">
        <v>217</v>
      </c>
      <c r="S7" s="82" t="s">
        <v>217</v>
      </c>
      <c r="T7" s="82" t="s">
        <v>217</v>
      </c>
      <c r="U7" s="82" t="s">
        <v>217</v>
      </c>
      <c r="V7" s="82" t="s">
        <v>217</v>
      </c>
      <c r="W7" s="82" t="s">
        <v>217</v>
      </c>
      <c r="X7" s="82" t="s">
        <v>217</v>
      </c>
      <c r="Y7" s="82" t="s">
        <v>217</v>
      </c>
      <c r="Z7" s="82" t="s">
        <v>217</v>
      </c>
      <c r="AA7" s="82" t="s">
        <v>217</v>
      </c>
      <c r="AC7" s="82" t="s">
        <v>217</v>
      </c>
      <c r="AD7" s="82" t="s">
        <v>217</v>
      </c>
      <c r="AE7" s="82" t="s">
        <v>217</v>
      </c>
      <c r="AF7" s="82" t="s">
        <v>217</v>
      </c>
      <c r="AG7" s="82" t="s">
        <v>217</v>
      </c>
      <c r="AH7" s="82" t="s">
        <v>217</v>
      </c>
      <c r="AI7" s="82" t="s">
        <v>217</v>
      </c>
      <c r="AJ7" s="82" t="s">
        <v>217</v>
      </c>
      <c r="AK7" s="82" t="s">
        <v>217</v>
      </c>
      <c r="AL7" s="82" t="s">
        <v>217</v>
      </c>
      <c r="AM7" s="82" t="s">
        <v>217</v>
      </c>
      <c r="AN7" s="82" t="s">
        <v>217</v>
      </c>
      <c r="AP7" s="82" t="s">
        <v>217</v>
      </c>
      <c r="AQ7" s="82" t="s">
        <v>217</v>
      </c>
      <c r="AR7" s="82" t="s">
        <v>217</v>
      </c>
      <c r="AS7" s="82" t="s">
        <v>217</v>
      </c>
      <c r="AT7" s="82" t="s">
        <v>217</v>
      </c>
      <c r="AU7" s="82" t="s">
        <v>217</v>
      </c>
      <c r="AV7" s="82" t="s">
        <v>217</v>
      </c>
      <c r="AW7" s="82" t="s">
        <v>217</v>
      </c>
      <c r="AX7" s="82" t="s">
        <v>217</v>
      </c>
      <c r="AY7" s="82" t="s">
        <v>217</v>
      </c>
      <c r="AZ7" s="82" t="s">
        <v>217</v>
      </c>
      <c r="BA7" s="82" t="s">
        <v>217</v>
      </c>
      <c r="BC7" s="82" t="s">
        <v>217</v>
      </c>
      <c r="BD7" s="82" t="s">
        <v>217</v>
      </c>
      <c r="BE7" s="82" t="s">
        <v>217</v>
      </c>
      <c r="BF7" s="82" t="s">
        <v>217</v>
      </c>
      <c r="BG7" s="82" t="s">
        <v>217</v>
      </c>
      <c r="BH7" s="82" t="s">
        <v>217</v>
      </c>
      <c r="BI7" s="82" t="s">
        <v>217</v>
      </c>
      <c r="BJ7" s="82" t="s">
        <v>217</v>
      </c>
      <c r="BK7" s="82" t="s">
        <v>217</v>
      </c>
      <c r="BL7" s="82" t="s">
        <v>217</v>
      </c>
      <c r="BM7" s="82" t="s">
        <v>217</v>
      </c>
      <c r="BN7" s="82" t="s">
        <v>217</v>
      </c>
      <c r="BP7" s="82" t="s">
        <v>217</v>
      </c>
      <c r="BQ7" s="82" t="s">
        <v>217</v>
      </c>
      <c r="BR7" s="82" t="s">
        <v>217</v>
      </c>
      <c r="BS7" s="82" t="s">
        <v>217</v>
      </c>
      <c r="BT7" s="82" t="s">
        <v>217</v>
      </c>
      <c r="BU7" s="82" t="s">
        <v>217</v>
      </c>
      <c r="BV7" s="82" t="s">
        <v>217</v>
      </c>
      <c r="BW7" s="82" t="s">
        <v>217</v>
      </c>
      <c r="BX7" s="82" t="s">
        <v>217</v>
      </c>
      <c r="BY7" s="82" t="s">
        <v>217</v>
      </c>
      <c r="BZ7" s="82" t="s">
        <v>217</v>
      </c>
      <c r="CA7" s="82" t="s">
        <v>217</v>
      </c>
      <c r="CC7" s="82" t="s">
        <v>217</v>
      </c>
      <c r="CD7" s="82" t="s">
        <v>217</v>
      </c>
      <c r="CE7" s="82" t="s">
        <v>217</v>
      </c>
      <c r="CF7" s="82" t="s">
        <v>217</v>
      </c>
      <c r="CG7" s="82" t="s">
        <v>217</v>
      </c>
      <c r="CH7" s="82" t="s">
        <v>217</v>
      </c>
      <c r="CI7" s="82" t="s">
        <v>217</v>
      </c>
      <c r="CJ7" s="82" t="s">
        <v>217</v>
      </c>
      <c r="CK7" s="82" t="s">
        <v>217</v>
      </c>
      <c r="CL7" s="82" t="s">
        <v>217</v>
      </c>
      <c r="CM7" s="82" t="s">
        <v>217</v>
      </c>
      <c r="CN7" s="82" t="s">
        <v>217</v>
      </c>
      <c r="CP7" s="82" t="s">
        <v>217</v>
      </c>
      <c r="CQ7" s="82" t="s">
        <v>217</v>
      </c>
      <c r="CR7" s="82" t="s">
        <v>217</v>
      </c>
      <c r="CS7" s="82" t="s">
        <v>217</v>
      </c>
      <c r="CT7" s="82" t="s">
        <v>217</v>
      </c>
      <c r="CU7" s="82" t="s">
        <v>217</v>
      </c>
      <c r="CV7" s="82" t="s">
        <v>217</v>
      </c>
      <c r="CW7" s="82" t="s">
        <v>217</v>
      </c>
      <c r="CX7" s="82" t="s">
        <v>217</v>
      </c>
      <c r="CY7" s="82" t="s">
        <v>217</v>
      </c>
      <c r="CZ7" s="82" t="s">
        <v>217</v>
      </c>
      <c r="DA7" s="82" t="s">
        <v>217</v>
      </c>
      <c r="DC7" s="82" t="s">
        <v>217</v>
      </c>
      <c r="DD7" s="82" t="s">
        <v>217</v>
      </c>
      <c r="DE7" s="82" t="s">
        <v>217</v>
      </c>
      <c r="DF7" s="82" t="s">
        <v>217</v>
      </c>
      <c r="DG7" s="82" t="s">
        <v>217</v>
      </c>
      <c r="DH7" s="82" t="s">
        <v>217</v>
      </c>
      <c r="DI7" s="82" t="s">
        <v>217</v>
      </c>
      <c r="DJ7" s="82" t="s">
        <v>217</v>
      </c>
      <c r="DK7" s="82" t="s">
        <v>217</v>
      </c>
      <c r="DL7" s="82" t="s">
        <v>217</v>
      </c>
      <c r="DM7" s="82" t="s">
        <v>217</v>
      </c>
      <c r="DN7" s="82" t="s">
        <v>217</v>
      </c>
      <c r="DP7" s="82" t="s">
        <v>217</v>
      </c>
      <c r="DQ7" s="82" t="s">
        <v>217</v>
      </c>
      <c r="DR7" s="82" t="s">
        <v>217</v>
      </c>
      <c r="DS7" s="82" t="s">
        <v>217</v>
      </c>
      <c r="DV7" s="82" t="s">
        <v>217</v>
      </c>
      <c r="DW7" s="82" t="s">
        <v>217</v>
      </c>
      <c r="DX7" s="82" t="s">
        <v>217</v>
      </c>
      <c r="DY7" s="82" t="s">
        <v>217</v>
      </c>
      <c r="DZ7" s="82" t="s">
        <v>217</v>
      </c>
      <c r="EC7" s="82" t="s">
        <v>217</v>
      </c>
      <c r="ED7" s="82" t="s">
        <v>217</v>
      </c>
      <c r="EE7" s="82" t="s">
        <v>217</v>
      </c>
      <c r="EF7" s="82" t="s">
        <v>217</v>
      </c>
      <c r="EI7" s="82" t="s">
        <v>217</v>
      </c>
      <c r="EJ7" s="82" t="s">
        <v>217</v>
      </c>
      <c r="EK7" s="82" t="s">
        <v>217</v>
      </c>
      <c r="EL7" s="82" t="s">
        <v>217</v>
      </c>
      <c r="EM7" s="82" t="s">
        <v>217</v>
      </c>
      <c r="EP7" s="82" t="s">
        <v>217</v>
      </c>
      <c r="EQ7" s="82" t="s">
        <v>217</v>
      </c>
      <c r="ER7" s="82" t="s">
        <v>217</v>
      </c>
      <c r="ES7" s="82" t="s">
        <v>217</v>
      </c>
      <c r="EV7" s="82" t="s">
        <v>217</v>
      </c>
      <c r="EW7" s="82" t="s">
        <v>217</v>
      </c>
      <c r="EX7" s="82" t="s">
        <v>217</v>
      </c>
      <c r="EY7" s="82" t="s">
        <v>217</v>
      </c>
      <c r="EZ7" s="82" t="s">
        <v>217</v>
      </c>
    </row>
    <row r="8" spans="1:158">
      <c r="A8" s="82" t="s">
        <v>218</v>
      </c>
      <c r="B8" s="82" t="s">
        <v>6</v>
      </c>
      <c r="C8" s="82">
        <v>8</v>
      </c>
      <c r="D8" s="82">
        <v>27</v>
      </c>
      <c r="E8" s="82">
        <v>22</v>
      </c>
      <c r="F8" s="82">
        <v>9</v>
      </c>
      <c r="G8" s="82">
        <v>31</v>
      </c>
      <c r="H8" s="82">
        <v>0</v>
      </c>
      <c r="I8" s="82">
        <v>0</v>
      </c>
      <c r="J8" s="82">
        <v>0</v>
      </c>
      <c r="K8" s="82">
        <v>2</v>
      </c>
      <c r="L8" s="82">
        <v>284286</v>
      </c>
      <c r="M8" s="82">
        <v>0</v>
      </c>
      <c r="N8" s="82">
        <v>90</v>
      </c>
      <c r="P8" s="82">
        <v>13</v>
      </c>
      <c r="Q8" s="82">
        <v>24</v>
      </c>
      <c r="R8" s="82">
        <v>24</v>
      </c>
      <c r="S8" s="82">
        <v>12</v>
      </c>
      <c r="T8" s="82">
        <v>23</v>
      </c>
      <c r="U8" s="82">
        <v>0</v>
      </c>
      <c r="V8" s="82">
        <v>0</v>
      </c>
      <c r="W8" s="82">
        <v>0</v>
      </c>
      <c r="X8" s="82">
        <v>3</v>
      </c>
      <c r="Y8" s="82">
        <v>298051</v>
      </c>
      <c r="Z8" s="82">
        <v>0</v>
      </c>
      <c r="AA8" s="82">
        <v>84</v>
      </c>
      <c r="AC8" s="82">
        <v>11</v>
      </c>
      <c r="AD8" s="82">
        <v>26</v>
      </c>
      <c r="AE8" s="82">
        <v>23</v>
      </c>
      <c r="AF8" s="82">
        <v>11</v>
      </c>
      <c r="AG8" s="82">
        <v>27</v>
      </c>
      <c r="AH8" s="82">
        <v>0</v>
      </c>
      <c r="AI8" s="82">
        <v>0</v>
      </c>
      <c r="AJ8" s="82">
        <v>0</v>
      </c>
      <c r="AK8" s="82">
        <v>2</v>
      </c>
      <c r="AL8" s="82">
        <v>582337</v>
      </c>
      <c r="AM8" s="82">
        <v>0</v>
      </c>
      <c r="AN8" s="82">
        <v>87</v>
      </c>
      <c r="AP8" s="82">
        <v>10</v>
      </c>
      <c r="AQ8" s="82">
        <v>25</v>
      </c>
      <c r="AR8" s="82">
        <v>30</v>
      </c>
      <c r="AS8" s="82">
        <v>16</v>
      </c>
      <c r="AT8" s="82">
        <v>18</v>
      </c>
      <c r="AU8" s="82">
        <v>0</v>
      </c>
      <c r="AV8" s="82">
        <v>0</v>
      </c>
      <c r="AW8" s="82">
        <v>0</v>
      </c>
      <c r="AX8" s="82">
        <v>2</v>
      </c>
      <c r="AY8" s="82">
        <v>284283</v>
      </c>
      <c r="AZ8" s="82">
        <v>0</v>
      </c>
      <c r="BA8" s="82">
        <v>88</v>
      </c>
      <c r="BC8" s="82">
        <v>18</v>
      </c>
      <c r="BD8" s="82">
        <v>18</v>
      </c>
      <c r="BE8" s="82">
        <v>29</v>
      </c>
      <c r="BF8" s="82">
        <v>22</v>
      </c>
      <c r="BG8" s="82">
        <v>10</v>
      </c>
      <c r="BH8" s="82">
        <v>0</v>
      </c>
      <c r="BI8" s="82">
        <v>0</v>
      </c>
      <c r="BJ8" s="82">
        <v>0</v>
      </c>
      <c r="BK8" s="82">
        <v>4</v>
      </c>
      <c r="BL8" s="82">
        <v>298050</v>
      </c>
      <c r="BM8" s="82">
        <v>0</v>
      </c>
      <c r="BN8" s="82">
        <v>78</v>
      </c>
      <c r="BP8" s="82">
        <v>14</v>
      </c>
      <c r="BQ8" s="82">
        <v>21</v>
      </c>
      <c r="BR8" s="82">
        <v>29</v>
      </c>
      <c r="BS8" s="82">
        <v>19</v>
      </c>
      <c r="BT8" s="82">
        <v>14</v>
      </c>
      <c r="BU8" s="82">
        <v>0</v>
      </c>
      <c r="BV8" s="82">
        <v>0</v>
      </c>
      <c r="BW8" s="82">
        <v>0</v>
      </c>
      <c r="BX8" s="82">
        <v>3</v>
      </c>
      <c r="BY8" s="82">
        <v>582333</v>
      </c>
      <c r="BZ8" s="82">
        <v>0</v>
      </c>
      <c r="CA8" s="82">
        <v>83</v>
      </c>
      <c r="CC8" s="82">
        <v>7</v>
      </c>
      <c r="CD8" s="82">
        <v>30</v>
      </c>
      <c r="CE8" s="82">
        <v>29</v>
      </c>
      <c r="CF8" s="82">
        <v>14</v>
      </c>
      <c r="CG8" s="82">
        <v>19</v>
      </c>
      <c r="CH8" s="82">
        <v>0</v>
      </c>
      <c r="CI8" s="82">
        <v>0</v>
      </c>
      <c r="CJ8" s="82">
        <v>0</v>
      </c>
      <c r="CK8" s="82">
        <v>1</v>
      </c>
      <c r="CL8" s="82">
        <v>284285</v>
      </c>
      <c r="CM8" s="82">
        <v>0</v>
      </c>
      <c r="CN8" s="82">
        <v>92</v>
      </c>
      <c r="CP8" s="82">
        <v>9</v>
      </c>
      <c r="CQ8" s="82">
        <v>25</v>
      </c>
      <c r="CR8" s="82">
        <v>25</v>
      </c>
      <c r="CS8" s="82">
        <v>14</v>
      </c>
      <c r="CT8" s="82">
        <v>24</v>
      </c>
      <c r="CU8" s="82">
        <v>0</v>
      </c>
      <c r="CV8" s="82">
        <v>0</v>
      </c>
      <c r="CW8" s="82">
        <v>0</v>
      </c>
      <c r="CX8" s="82">
        <v>2</v>
      </c>
      <c r="CY8" s="82">
        <v>298051</v>
      </c>
      <c r="CZ8" s="82">
        <v>0</v>
      </c>
      <c r="DA8" s="82">
        <v>89</v>
      </c>
      <c r="DC8" s="82">
        <v>8</v>
      </c>
      <c r="DD8" s="82">
        <v>28</v>
      </c>
      <c r="DE8" s="82">
        <v>27</v>
      </c>
      <c r="DF8" s="82">
        <v>14</v>
      </c>
      <c r="DG8" s="82">
        <v>22</v>
      </c>
      <c r="DH8" s="82">
        <v>0</v>
      </c>
      <c r="DI8" s="82">
        <v>0</v>
      </c>
      <c r="DJ8" s="82">
        <v>0</v>
      </c>
      <c r="DK8" s="82">
        <v>2</v>
      </c>
      <c r="DL8" s="82">
        <v>582336</v>
      </c>
      <c r="DM8" s="82">
        <v>0</v>
      </c>
      <c r="DN8" s="82">
        <v>91</v>
      </c>
      <c r="DP8" s="82">
        <v>71</v>
      </c>
      <c r="DQ8" s="82">
        <v>91</v>
      </c>
      <c r="DR8" s="82">
        <v>0</v>
      </c>
      <c r="DS8" s="82">
        <v>20</v>
      </c>
      <c r="DV8" s="82">
        <v>0</v>
      </c>
      <c r="DW8" s="82">
        <v>1</v>
      </c>
      <c r="DX8" s="82">
        <v>8</v>
      </c>
      <c r="DY8" s="82">
        <v>284287</v>
      </c>
      <c r="DZ8" s="82">
        <v>0</v>
      </c>
      <c r="EA8" s="82">
        <v>91</v>
      </c>
      <c r="EC8" s="82">
        <v>66</v>
      </c>
      <c r="ED8" s="82">
        <v>88</v>
      </c>
      <c r="EE8" s="82">
        <v>0</v>
      </c>
      <c r="EF8" s="82">
        <v>22</v>
      </c>
      <c r="EI8" s="82">
        <v>0</v>
      </c>
      <c r="EJ8" s="82">
        <v>2</v>
      </c>
      <c r="EK8" s="82">
        <v>10</v>
      </c>
      <c r="EL8" s="82">
        <v>298045</v>
      </c>
      <c r="EM8" s="82">
        <v>0</v>
      </c>
      <c r="EN8" s="82">
        <v>88</v>
      </c>
      <c r="EP8" s="82">
        <v>68</v>
      </c>
      <c r="EQ8" s="82">
        <v>89</v>
      </c>
      <c r="ER8" s="82">
        <v>0</v>
      </c>
      <c r="ES8" s="82">
        <v>21</v>
      </c>
      <c r="EV8" s="82">
        <v>0</v>
      </c>
      <c r="EW8" s="82">
        <v>2</v>
      </c>
      <c r="EX8" s="82">
        <v>9</v>
      </c>
      <c r="EY8" s="82">
        <v>582332</v>
      </c>
      <c r="EZ8" s="82">
        <v>0</v>
      </c>
      <c r="FA8" s="82">
        <v>89</v>
      </c>
    </row>
    <row r="9" spans="1:158">
      <c r="B9" s="82" t="s">
        <v>10</v>
      </c>
      <c r="C9" s="82">
        <v>8</v>
      </c>
      <c r="D9" s="82">
        <v>27</v>
      </c>
      <c r="E9" s="82">
        <v>22</v>
      </c>
      <c r="F9" s="82">
        <v>9</v>
      </c>
      <c r="G9" s="82">
        <v>33</v>
      </c>
      <c r="H9" s="82">
        <v>0</v>
      </c>
      <c r="I9" s="82">
        <v>0</v>
      </c>
      <c r="J9" s="82">
        <v>0</v>
      </c>
      <c r="K9" s="82">
        <v>1</v>
      </c>
      <c r="L9" s="82">
        <v>215853</v>
      </c>
      <c r="M9" s="82">
        <v>0</v>
      </c>
      <c r="N9" s="82">
        <v>91</v>
      </c>
      <c r="P9" s="82">
        <v>13</v>
      </c>
      <c r="Q9" s="82">
        <v>24</v>
      </c>
      <c r="R9" s="82">
        <v>24</v>
      </c>
      <c r="S9" s="82">
        <v>12</v>
      </c>
      <c r="T9" s="82">
        <v>24</v>
      </c>
      <c r="U9" s="82">
        <v>0</v>
      </c>
      <c r="V9" s="82">
        <v>0</v>
      </c>
      <c r="W9" s="82">
        <v>0</v>
      </c>
      <c r="X9" s="82">
        <v>3</v>
      </c>
      <c r="Y9" s="82">
        <v>226808</v>
      </c>
      <c r="Z9" s="82">
        <v>0</v>
      </c>
      <c r="AA9" s="82">
        <v>84</v>
      </c>
      <c r="AC9" s="82">
        <v>11</v>
      </c>
      <c r="AD9" s="82">
        <v>25</v>
      </c>
      <c r="AE9" s="82">
        <v>23</v>
      </c>
      <c r="AF9" s="82">
        <v>11</v>
      </c>
      <c r="AG9" s="82">
        <v>28</v>
      </c>
      <c r="AH9" s="82">
        <v>0</v>
      </c>
      <c r="AI9" s="82">
        <v>0</v>
      </c>
      <c r="AJ9" s="82">
        <v>0</v>
      </c>
      <c r="AK9" s="82">
        <v>2</v>
      </c>
      <c r="AL9" s="82">
        <v>442661</v>
      </c>
      <c r="AM9" s="82">
        <v>0</v>
      </c>
      <c r="AN9" s="82">
        <v>87</v>
      </c>
      <c r="AP9" s="82">
        <v>10</v>
      </c>
      <c r="AQ9" s="82">
        <v>25</v>
      </c>
      <c r="AR9" s="82">
        <v>29</v>
      </c>
      <c r="AS9" s="82">
        <v>16</v>
      </c>
      <c r="AT9" s="82">
        <v>18</v>
      </c>
      <c r="AU9" s="82">
        <v>0</v>
      </c>
      <c r="AV9" s="82">
        <v>0</v>
      </c>
      <c r="AW9" s="82">
        <v>0</v>
      </c>
      <c r="AX9" s="82">
        <v>2</v>
      </c>
      <c r="AY9" s="82">
        <v>215851</v>
      </c>
      <c r="AZ9" s="82">
        <v>0</v>
      </c>
      <c r="BA9" s="82">
        <v>89</v>
      </c>
      <c r="BC9" s="82">
        <v>18</v>
      </c>
      <c r="BD9" s="82">
        <v>18</v>
      </c>
      <c r="BE9" s="82">
        <v>29</v>
      </c>
      <c r="BF9" s="82">
        <v>22</v>
      </c>
      <c r="BG9" s="82">
        <v>10</v>
      </c>
      <c r="BH9" s="82">
        <v>0</v>
      </c>
      <c r="BI9" s="82">
        <v>0</v>
      </c>
      <c r="BJ9" s="82">
        <v>0</v>
      </c>
      <c r="BK9" s="82">
        <v>4</v>
      </c>
      <c r="BL9" s="82">
        <v>226807</v>
      </c>
      <c r="BM9" s="82">
        <v>0</v>
      </c>
      <c r="BN9" s="82">
        <v>78</v>
      </c>
      <c r="BP9" s="82">
        <v>14</v>
      </c>
      <c r="BQ9" s="82">
        <v>21</v>
      </c>
      <c r="BR9" s="82">
        <v>29</v>
      </c>
      <c r="BS9" s="82">
        <v>19</v>
      </c>
      <c r="BT9" s="82">
        <v>14</v>
      </c>
      <c r="BU9" s="82">
        <v>0</v>
      </c>
      <c r="BV9" s="82">
        <v>0</v>
      </c>
      <c r="BW9" s="82">
        <v>0</v>
      </c>
      <c r="BX9" s="82">
        <v>3</v>
      </c>
      <c r="BY9" s="82">
        <v>442658</v>
      </c>
      <c r="BZ9" s="82">
        <v>0</v>
      </c>
      <c r="CA9" s="82">
        <v>83</v>
      </c>
      <c r="CC9" s="82">
        <v>6</v>
      </c>
      <c r="CD9" s="82">
        <v>31</v>
      </c>
      <c r="CE9" s="82">
        <v>28</v>
      </c>
      <c r="CF9" s="82">
        <v>14</v>
      </c>
      <c r="CG9" s="82">
        <v>20</v>
      </c>
      <c r="CH9" s="82">
        <v>0</v>
      </c>
      <c r="CI9" s="82">
        <v>0</v>
      </c>
      <c r="CJ9" s="82">
        <v>0</v>
      </c>
      <c r="CK9" s="82">
        <v>1</v>
      </c>
      <c r="CL9" s="82">
        <v>215853</v>
      </c>
      <c r="CM9" s="82">
        <v>0</v>
      </c>
      <c r="CN9" s="82">
        <v>92</v>
      </c>
      <c r="CP9" s="82">
        <v>8</v>
      </c>
      <c r="CQ9" s="82">
        <v>26</v>
      </c>
      <c r="CR9" s="82">
        <v>25</v>
      </c>
      <c r="CS9" s="82">
        <v>14</v>
      </c>
      <c r="CT9" s="82">
        <v>25</v>
      </c>
      <c r="CU9" s="82">
        <v>0</v>
      </c>
      <c r="CV9" s="82">
        <v>0</v>
      </c>
      <c r="CW9" s="82">
        <v>0</v>
      </c>
      <c r="CX9" s="82">
        <v>2</v>
      </c>
      <c r="CY9" s="82">
        <v>226809</v>
      </c>
      <c r="CZ9" s="82">
        <v>0</v>
      </c>
      <c r="DA9" s="82">
        <v>90</v>
      </c>
      <c r="DC9" s="82">
        <v>7</v>
      </c>
      <c r="DD9" s="82">
        <v>28</v>
      </c>
      <c r="DE9" s="82">
        <v>27</v>
      </c>
      <c r="DF9" s="82">
        <v>14</v>
      </c>
      <c r="DG9" s="82">
        <v>22</v>
      </c>
      <c r="DH9" s="82">
        <v>0</v>
      </c>
      <c r="DI9" s="82">
        <v>0</v>
      </c>
      <c r="DJ9" s="82">
        <v>0</v>
      </c>
      <c r="DK9" s="82">
        <v>2</v>
      </c>
      <c r="DL9" s="82">
        <v>442662</v>
      </c>
      <c r="DM9" s="82">
        <v>0</v>
      </c>
      <c r="DN9" s="82">
        <v>91</v>
      </c>
      <c r="DP9" s="82">
        <v>71</v>
      </c>
      <c r="DQ9" s="82">
        <v>92</v>
      </c>
      <c r="DR9" s="82" t="s">
        <v>219</v>
      </c>
      <c r="DS9" s="82">
        <v>21</v>
      </c>
      <c r="DV9" s="82">
        <v>0</v>
      </c>
      <c r="DW9" s="82">
        <v>1</v>
      </c>
      <c r="DX9" s="82">
        <v>7</v>
      </c>
      <c r="DY9" s="82">
        <v>215854</v>
      </c>
      <c r="DZ9" s="82">
        <v>0</v>
      </c>
      <c r="EA9" s="82">
        <v>92</v>
      </c>
      <c r="EC9" s="82">
        <v>65</v>
      </c>
      <c r="ED9" s="82">
        <v>89</v>
      </c>
      <c r="EE9" s="82">
        <v>0</v>
      </c>
      <c r="EF9" s="82">
        <v>24</v>
      </c>
      <c r="EI9" s="82">
        <v>0</v>
      </c>
      <c r="EJ9" s="82">
        <v>2</v>
      </c>
      <c r="EK9" s="82">
        <v>9</v>
      </c>
      <c r="EL9" s="82">
        <v>226806</v>
      </c>
      <c r="EM9" s="82">
        <v>0</v>
      </c>
      <c r="EN9" s="82">
        <v>89</v>
      </c>
      <c r="EP9" s="82">
        <v>68</v>
      </c>
      <c r="EQ9" s="82">
        <v>90</v>
      </c>
      <c r="ER9" s="82" t="s">
        <v>219</v>
      </c>
      <c r="ES9" s="82">
        <v>22</v>
      </c>
      <c r="EV9" s="82">
        <v>0</v>
      </c>
      <c r="EW9" s="82">
        <v>1</v>
      </c>
      <c r="EX9" s="82">
        <v>8</v>
      </c>
      <c r="EY9" s="82">
        <v>442660</v>
      </c>
      <c r="EZ9" s="82">
        <v>0</v>
      </c>
      <c r="FA9" s="82">
        <v>90</v>
      </c>
    </row>
    <row r="10" spans="1:158">
      <c r="B10" s="82" t="s">
        <v>11</v>
      </c>
      <c r="C10" s="82">
        <v>7</v>
      </c>
      <c r="D10" s="82">
        <v>28</v>
      </c>
      <c r="E10" s="82">
        <v>22</v>
      </c>
      <c r="F10" s="82">
        <v>9</v>
      </c>
      <c r="G10" s="82">
        <v>33</v>
      </c>
      <c r="H10" s="82">
        <v>0</v>
      </c>
      <c r="I10" s="82">
        <v>0</v>
      </c>
      <c r="J10" s="82">
        <v>0</v>
      </c>
      <c r="K10" s="82">
        <v>1</v>
      </c>
      <c r="L10" s="82">
        <v>14623</v>
      </c>
      <c r="M10" s="82">
        <v>0</v>
      </c>
      <c r="N10" s="82">
        <v>91</v>
      </c>
      <c r="P10" s="82">
        <v>12</v>
      </c>
      <c r="Q10" s="82">
        <v>24</v>
      </c>
      <c r="R10" s="82">
        <v>24</v>
      </c>
      <c r="S10" s="82">
        <v>12</v>
      </c>
      <c r="T10" s="82">
        <v>25</v>
      </c>
      <c r="U10" s="82">
        <v>0</v>
      </c>
      <c r="V10" s="82">
        <v>0</v>
      </c>
      <c r="W10" s="82">
        <v>0</v>
      </c>
      <c r="X10" s="82">
        <v>3</v>
      </c>
      <c r="Y10" s="82">
        <v>15230</v>
      </c>
      <c r="Z10" s="82">
        <v>0</v>
      </c>
      <c r="AA10" s="82">
        <v>85</v>
      </c>
      <c r="AC10" s="82">
        <v>10</v>
      </c>
      <c r="AD10" s="82">
        <v>26</v>
      </c>
      <c r="AE10" s="82">
        <v>23</v>
      </c>
      <c r="AF10" s="82">
        <v>10</v>
      </c>
      <c r="AG10" s="82">
        <v>29</v>
      </c>
      <c r="AH10" s="82">
        <v>0</v>
      </c>
      <c r="AI10" s="82">
        <v>0</v>
      </c>
      <c r="AJ10" s="82">
        <v>0</v>
      </c>
      <c r="AK10" s="82">
        <v>2</v>
      </c>
      <c r="AL10" s="82">
        <v>29853</v>
      </c>
      <c r="AM10" s="82">
        <v>0</v>
      </c>
      <c r="AN10" s="82">
        <v>88</v>
      </c>
      <c r="AP10" s="82">
        <v>9</v>
      </c>
      <c r="AQ10" s="82">
        <v>25</v>
      </c>
      <c r="AR10" s="82">
        <v>29</v>
      </c>
      <c r="AS10" s="82">
        <v>16</v>
      </c>
      <c r="AT10" s="82">
        <v>20</v>
      </c>
      <c r="AU10" s="82" t="s">
        <v>219</v>
      </c>
      <c r="AV10" s="82">
        <v>0</v>
      </c>
      <c r="AW10" s="82">
        <v>0</v>
      </c>
      <c r="AX10" s="82">
        <v>2</v>
      </c>
      <c r="AY10" s="82">
        <v>14623</v>
      </c>
      <c r="AZ10" s="82">
        <v>0</v>
      </c>
      <c r="BA10" s="82">
        <v>89</v>
      </c>
      <c r="BC10" s="82">
        <v>17</v>
      </c>
      <c r="BD10" s="82">
        <v>18</v>
      </c>
      <c r="BE10" s="82">
        <v>29</v>
      </c>
      <c r="BF10" s="82">
        <v>21</v>
      </c>
      <c r="BG10" s="82">
        <v>11</v>
      </c>
      <c r="BH10" s="82" t="s">
        <v>219</v>
      </c>
      <c r="BI10" s="82">
        <v>0</v>
      </c>
      <c r="BJ10" s="82">
        <v>0</v>
      </c>
      <c r="BK10" s="82">
        <v>4</v>
      </c>
      <c r="BL10" s="82">
        <v>15230</v>
      </c>
      <c r="BM10" s="82">
        <v>0</v>
      </c>
      <c r="BN10" s="82">
        <v>79</v>
      </c>
      <c r="BP10" s="82">
        <v>13</v>
      </c>
      <c r="BQ10" s="82">
        <v>22</v>
      </c>
      <c r="BR10" s="82">
        <v>29</v>
      </c>
      <c r="BS10" s="82">
        <v>19</v>
      </c>
      <c r="BT10" s="82">
        <v>15</v>
      </c>
      <c r="BU10" s="82">
        <v>0</v>
      </c>
      <c r="BV10" s="82">
        <v>0</v>
      </c>
      <c r="BW10" s="82">
        <v>0</v>
      </c>
      <c r="BX10" s="82">
        <v>3</v>
      </c>
      <c r="BY10" s="82">
        <v>29853</v>
      </c>
      <c r="BZ10" s="82">
        <v>0</v>
      </c>
      <c r="CA10" s="82">
        <v>84</v>
      </c>
      <c r="CC10" s="82">
        <v>7</v>
      </c>
      <c r="CD10" s="82">
        <v>30</v>
      </c>
      <c r="CE10" s="82">
        <v>29</v>
      </c>
      <c r="CF10" s="82">
        <v>14</v>
      </c>
      <c r="CG10" s="82">
        <v>19</v>
      </c>
      <c r="CH10" s="82" t="s">
        <v>219</v>
      </c>
      <c r="CI10" s="82">
        <v>0</v>
      </c>
      <c r="CJ10" s="82">
        <v>0</v>
      </c>
      <c r="CK10" s="82">
        <v>1</v>
      </c>
      <c r="CL10" s="82">
        <v>14623</v>
      </c>
      <c r="CM10" s="82">
        <v>0</v>
      </c>
      <c r="CN10" s="82">
        <v>92</v>
      </c>
      <c r="CP10" s="82">
        <v>8</v>
      </c>
      <c r="CQ10" s="82">
        <v>25</v>
      </c>
      <c r="CR10" s="82">
        <v>25</v>
      </c>
      <c r="CS10" s="82">
        <v>14</v>
      </c>
      <c r="CT10" s="82">
        <v>25</v>
      </c>
      <c r="CU10" s="82" t="s">
        <v>219</v>
      </c>
      <c r="CV10" s="82">
        <v>0</v>
      </c>
      <c r="CW10" s="82">
        <v>0</v>
      </c>
      <c r="CX10" s="82">
        <v>2</v>
      </c>
      <c r="CY10" s="82">
        <v>15230</v>
      </c>
      <c r="CZ10" s="82">
        <v>0</v>
      </c>
      <c r="DA10" s="82">
        <v>90</v>
      </c>
      <c r="DC10" s="82">
        <v>7</v>
      </c>
      <c r="DD10" s="82">
        <v>27</v>
      </c>
      <c r="DE10" s="82">
        <v>27</v>
      </c>
      <c r="DF10" s="82">
        <v>14</v>
      </c>
      <c r="DG10" s="82">
        <v>22</v>
      </c>
      <c r="DH10" s="82">
        <v>0</v>
      </c>
      <c r="DI10" s="82">
        <v>0</v>
      </c>
      <c r="DJ10" s="82">
        <v>0</v>
      </c>
      <c r="DK10" s="82">
        <v>2</v>
      </c>
      <c r="DL10" s="82">
        <v>29853</v>
      </c>
      <c r="DM10" s="82">
        <v>0</v>
      </c>
      <c r="DN10" s="82">
        <v>91</v>
      </c>
      <c r="DP10" s="82">
        <v>71</v>
      </c>
      <c r="DQ10" s="82">
        <v>92</v>
      </c>
      <c r="DR10" s="82">
        <v>0</v>
      </c>
      <c r="DS10" s="82">
        <v>21</v>
      </c>
      <c r="DV10" s="82" t="s">
        <v>219</v>
      </c>
      <c r="DW10" s="82">
        <v>1</v>
      </c>
      <c r="DX10" s="82">
        <v>7</v>
      </c>
      <c r="DY10" s="82">
        <v>14623</v>
      </c>
      <c r="DZ10" s="82">
        <v>0</v>
      </c>
      <c r="EA10" s="82">
        <v>92</v>
      </c>
      <c r="EC10" s="82">
        <v>66</v>
      </c>
      <c r="ED10" s="82">
        <v>88</v>
      </c>
      <c r="EE10" s="82">
        <v>0</v>
      </c>
      <c r="EF10" s="82">
        <v>22</v>
      </c>
      <c r="EI10" s="82" t="s">
        <v>219</v>
      </c>
      <c r="EJ10" s="82">
        <v>2</v>
      </c>
      <c r="EK10" s="82">
        <v>10</v>
      </c>
      <c r="EL10" s="82">
        <v>15230</v>
      </c>
      <c r="EM10" s="82">
        <v>0</v>
      </c>
      <c r="EN10" s="82">
        <v>88</v>
      </c>
      <c r="EP10" s="82">
        <v>68</v>
      </c>
      <c r="EQ10" s="82">
        <v>90</v>
      </c>
      <c r="ER10" s="82">
        <v>0</v>
      </c>
      <c r="ES10" s="82">
        <v>22</v>
      </c>
      <c r="EV10" s="82">
        <v>0</v>
      </c>
      <c r="EW10" s="82">
        <v>1</v>
      </c>
      <c r="EX10" s="82">
        <v>8</v>
      </c>
      <c r="EY10" s="82">
        <v>29853</v>
      </c>
      <c r="EZ10" s="82">
        <v>0</v>
      </c>
      <c r="FA10" s="82">
        <v>90</v>
      </c>
    </row>
    <row r="11" spans="1:158">
      <c r="B11" s="82" t="s">
        <v>12</v>
      </c>
      <c r="C11" s="82">
        <v>7</v>
      </c>
      <c r="D11" s="82">
        <v>28</v>
      </c>
      <c r="E11" s="82">
        <v>26</v>
      </c>
      <c r="F11" s="82">
        <v>10</v>
      </c>
      <c r="G11" s="82">
        <v>27</v>
      </c>
      <c r="H11" s="82">
        <v>0</v>
      </c>
      <c r="I11" s="82" t="s">
        <v>219</v>
      </c>
      <c r="J11" s="82">
        <v>0</v>
      </c>
      <c r="K11" s="82">
        <v>2</v>
      </c>
      <c r="L11" s="82">
        <v>29120</v>
      </c>
      <c r="M11" s="82">
        <v>0</v>
      </c>
      <c r="N11" s="82">
        <v>91</v>
      </c>
      <c r="P11" s="82">
        <v>12</v>
      </c>
      <c r="Q11" s="82">
        <v>24</v>
      </c>
      <c r="R11" s="82">
        <v>28</v>
      </c>
      <c r="S11" s="82">
        <v>12</v>
      </c>
      <c r="T11" s="82">
        <v>20</v>
      </c>
      <c r="U11" s="82">
        <v>0</v>
      </c>
      <c r="V11" s="82" t="s">
        <v>219</v>
      </c>
      <c r="W11" s="82">
        <v>0</v>
      </c>
      <c r="X11" s="82">
        <v>3</v>
      </c>
      <c r="Y11" s="82">
        <v>30589</v>
      </c>
      <c r="Z11" s="82">
        <v>0</v>
      </c>
      <c r="AA11" s="82">
        <v>85</v>
      </c>
      <c r="AC11" s="82">
        <v>10</v>
      </c>
      <c r="AD11" s="82">
        <v>26</v>
      </c>
      <c r="AE11" s="82">
        <v>27</v>
      </c>
      <c r="AF11" s="82">
        <v>11</v>
      </c>
      <c r="AG11" s="82">
        <v>23</v>
      </c>
      <c r="AH11" s="82">
        <v>0</v>
      </c>
      <c r="AI11" s="82">
        <v>0</v>
      </c>
      <c r="AJ11" s="82">
        <v>0</v>
      </c>
      <c r="AK11" s="82">
        <v>2</v>
      </c>
      <c r="AL11" s="82">
        <v>59709</v>
      </c>
      <c r="AM11" s="82">
        <v>0</v>
      </c>
      <c r="AN11" s="82">
        <v>88</v>
      </c>
      <c r="AP11" s="82">
        <v>9</v>
      </c>
      <c r="AQ11" s="82">
        <v>26</v>
      </c>
      <c r="AR11" s="82">
        <v>31</v>
      </c>
      <c r="AS11" s="82">
        <v>16</v>
      </c>
      <c r="AT11" s="82">
        <v>17</v>
      </c>
      <c r="AU11" s="82">
        <v>0</v>
      </c>
      <c r="AV11" s="82" t="s">
        <v>219</v>
      </c>
      <c r="AW11" s="82">
        <v>0</v>
      </c>
      <c r="AX11" s="82">
        <v>2</v>
      </c>
      <c r="AY11" s="82">
        <v>29120</v>
      </c>
      <c r="AZ11" s="82">
        <v>0</v>
      </c>
      <c r="BA11" s="82">
        <v>89</v>
      </c>
      <c r="BC11" s="82">
        <v>16</v>
      </c>
      <c r="BD11" s="82">
        <v>19</v>
      </c>
      <c r="BE11" s="82">
        <v>30</v>
      </c>
      <c r="BF11" s="82">
        <v>21</v>
      </c>
      <c r="BG11" s="82">
        <v>10</v>
      </c>
      <c r="BH11" s="82">
        <v>0</v>
      </c>
      <c r="BI11" s="82" t="s">
        <v>219</v>
      </c>
      <c r="BJ11" s="82">
        <v>0</v>
      </c>
      <c r="BK11" s="82">
        <v>4</v>
      </c>
      <c r="BL11" s="82">
        <v>30589</v>
      </c>
      <c r="BM11" s="82">
        <v>0</v>
      </c>
      <c r="BN11" s="82">
        <v>80</v>
      </c>
      <c r="BP11" s="82">
        <v>13</v>
      </c>
      <c r="BQ11" s="82">
        <v>22</v>
      </c>
      <c r="BR11" s="82">
        <v>30</v>
      </c>
      <c r="BS11" s="82">
        <v>19</v>
      </c>
      <c r="BT11" s="82">
        <v>13</v>
      </c>
      <c r="BU11" s="82">
        <v>0</v>
      </c>
      <c r="BV11" s="82">
        <v>0</v>
      </c>
      <c r="BW11" s="82">
        <v>0</v>
      </c>
      <c r="BX11" s="82">
        <v>3</v>
      </c>
      <c r="BY11" s="82">
        <v>59709</v>
      </c>
      <c r="BZ11" s="82">
        <v>0</v>
      </c>
      <c r="CA11" s="82">
        <v>84</v>
      </c>
      <c r="CC11" s="82">
        <v>7</v>
      </c>
      <c r="CD11" s="82">
        <v>28</v>
      </c>
      <c r="CE11" s="82">
        <v>30</v>
      </c>
      <c r="CF11" s="82">
        <v>15</v>
      </c>
      <c r="CG11" s="82">
        <v>19</v>
      </c>
      <c r="CH11" s="82" t="s">
        <v>219</v>
      </c>
      <c r="CI11" s="82" t="s">
        <v>219</v>
      </c>
      <c r="CJ11" s="82">
        <v>0</v>
      </c>
      <c r="CK11" s="82">
        <v>1</v>
      </c>
      <c r="CL11" s="82">
        <v>29120</v>
      </c>
      <c r="CM11" s="82">
        <v>0</v>
      </c>
      <c r="CN11" s="82">
        <v>91</v>
      </c>
      <c r="CP11" s="82">
        <v>9</v>
      </c>
      <c r="CQ11" s="82">
        <v>24</v>
      </c>
      <c r="CR11" s="82">
        <v>27</v>
      </c>
      <c r="CS11" s="82">
        <v>15</v>
      </c>
      <c r="CT11" s="82">
        <v>22</v>
      </c>
      <c r="CU11" s="82">
        <v>0</v>
      </c>
      <c r="CV11" s="82" t="s">
        <v>219</v>
      </c>
      <c r="CW11" s="82">
        <v>0</v>
      </c>
      <c r="CX11" s="82">
        <v>3</v>
      </c>
      <c r="CY11" s="82">
        <v>30589</v>
      </c>
      <c r="CZ11" s="82">
        <v>0</v>
      </c>
      <c r="DA11" s="82">
        <v>88</v>
      </c>
      <c r="DC11" s="82">
        <v>8</v>
      </c>
      <c r="DD11" s="82">
        <v>26</v>
      </c>
      <c r="DE11" s="82">
        <v>28</v>
      </c>
      <c r="DF11" s="82">
        <v>15</v>
      </c>
      <c r="DG11" s="82">
        <v>20</v>
      </c>
      <c r="DH11" s="82" t="s">
        <v>219</v>
      </c>
      <c r="DI11" s="82">
        <v>0</v>
      </c>
      <c r="DJ11" s="82">
        <v>0</v>
      </c>
      <c r="DK11" s="82">
        <v>2</v>
      </c>
      <c r="DL11" s="82">
        <v>59709</v>
      </c>
      <c r="DM11" s="82">
        <v>0</v>
      </c>
      <c r="DN11" s="82">
        <v>90</v>
      </c>
      <c r="DP11" s="82">
        <v>72</v>
      </c>
      <c r="DQ11" s="82">
        <v>89</v>
      </c>
      <c r="DR11" s="82">
        <v>0</v>
      </c>
      <c r="DS11" s="82">
        <v>17</v>
      </c>
      <c r="DV11" s="82" t="s">
        <v>219</v>
      </c>
      <c r="DW11" s="82">
        <v>1</v>
      </c>
      <c r="DX11" s="82">
        <v>10</v>
      </c>
      <c r="DY11" s="82">
        <v>29120</v>
      </c>
      <c r="DZ11" s="82">
        <v>0</v>
      </c>
      <c r="EA11" s="82">
        <v>89</v>
      </c>
      <c r="EC11" s="82">
        <v>67</v>
      </c>
      <c r="ED11" s="82">
        <v>84</v>
      </c>
      <c r="EE11" s="82">
        <v>0</v>
      </c>
      <c r="EF11" s="82">
        <v>17</v>
      </c>
      <c r="EI11" s="82" t="s">
        <v>219</v>
      </c>
      <c r="EJ11" s="82">
        <v>3</v>
      </c>
      <c r="EK11" s="82">
        <v>13</v>
      </c>
      <c r="EL11" s="82">
        <v>30589</v>
      </c>
      <c r="EM11" s="82">
        <v>0</v>
      </c>
      <c r="EN11" s="82">
        <v>84</v>
      </c>
      <c r="EP11" s="82">
        <v>69</v>
      </c>
      <c r="EQ11" s="82">
        <v>86</v>
      </c>
      <c r="ER11" s="82">
        <v>0</v>
      </c>
      <c r="ES11" s="82">
        <v>17</v>
      </c>
      <c r="EV11" s="82">
        <v>0</v>
      </c>
      <c r="EW11" s="82">
        <v>2</v>
      </c>
      <c r="EX11" s="82">
        <v>12</v>
      </c>
      <c r="EY11" s="82">
        <v>59709</v>
      </c>
      <c r="EZ11" s="82">
        <v>0</v>
      </c>
      <c r="FA11" s="82">
        <v>86</v>
      </c>
    </row>
    <row r="12" spans="1:158">
      <c r="B12" s="82" t="s">
        <v>13</v>
      </c>
      <c r="C12" s="82">
        <v>8</v>
      </c>
      <c r="D12" s="82">
        <v>29</v>
      </c>
      <c r="E12" s="82">
        <v>26</v>
      </c>
      <c r="F12" s="82">
        <v>10</v>
      </c>
      <c r="G12" s="82">
        <v>24</v>
      </c>
      <c r="H12" s="82" t="s">
        <v>219</v>
      </c>
      <c r="I12" s="82" t="s">
        <v>219</v>
      </c>
      <c r="J12" s="82">
        <v>0</v>
      </c>
      <c r="K12" s="82">
        <v>2</v>
      </c>
      <c r="L12" s="82">
        <v>16002</v>
      </c>
      <c r="M12" s="82">
        <v>0</v>
      </c>
      <c r="N12" s="82">
        <v>90</v>
      </c>
      <c r="P12" s="82">
        <v>13</v>
      </c>
      <c r="Q12" s="82">
        <v>24</v>
      </c>
      <c r="R12" s="82">
        <v>29</v>
      </c>
      <c r="S12" s="82">
        <v>13</v>
      </c>
      <c r="T12" s="82">
        <v>17</v>
      </c>
      <c r="U12" s="82" t="s">
        <v>219</v>
      </c>
      <c r="V12" s="82">
        <v>0</v>
      </c>
      <c r="W12" s="82">
        <v>0</v>
      </c>
      <c r="X12" s="82">
        <v>4</v>
      </c>
      <c r="Y12" s="82">
        <v>16540</v>
      </c>
      <c r="Z12" s="82">
        <v>0</v>
      </c>
      <c r="AA12" s="82">
        <v>83</v>
      </c>
      <c r="AC12" s="82">
        <v>10</v>
      </c>
      <c r="AD12" s="82">
        <v>27</v>
      </c>
      <c r="AE12" s="82">
        <v>28</v>
      </c>
      <c r="AF12" s="82">
        <v>12</v>
      </c>
      <c r="AG12" s="82">
        <v>21</v>
      </c>
      <c r="AH12" s="82">
        <v>0</v>
      </c>
      <c r="AI12" s="82" t="s">
        <v>219</v>
      </c>
      <c r="AJ12" s="82">
        <v>0</v>
      </c>
      <c r="AK12" s="82">
        <v>3</v>
      </c>
      <c r="AL12" s="82">
        <v>32542</v>
      </c>
      <c r="AM12" s="82">
        <v>0</v>
      </c>
      <c r="AN12" s="82">
        <v>87</v>
      </c>
      <c r="AP12" s="82">
        <v>11</v>
      </c>
      <c r="AQ12" s="82">
        <v>24</v>
      </c>
      <c r="AR12" s="82">
        <v>33</v>
      </c>
      <c r="AS12" s="82">
        <v>18</v>
      </c>
      <c r="AT12" s="82">
        <v>13</v>
      </c>
      <c r="AU12" s="82">
        <v>0</v>
      </c>
      <c r="AV12" s="82" t="s">
        <v>219</v>
      </c>
      <c r="AW12" s="82">
        <v>0</v>
      </c>
      <c r="AX12" s="82">
        <v>2</v>
      </c>
      <c r="AY12" s="82">
        <v>16002</v>
      </c>
      <c r="AZ12" s="82">
        <v>0</v>
      </c>
      <c r="BA12" s="82">
        <v>87</v>
      </c>
      <c r="BC12" s="82">
        <v>19</v>
      </c>
      <c r="BD12" s="82">
        <v>16</v>
      </c>
      <c r="BE12" s="82">
        <v>31</v>
      </c>
      <c r="BF12" s="82">
        <v>22</v>
      </c>
      <c r="BG12" s="82">
        <v>7</v>
      </c>
      <c r="BH12" s="82" t="s">
        <v>219</v>
      </c>
      <c r="BI12" s="82">
        <v>0</v>
      </c>
      <c r="BJ12" s="82">
        <v>0</v>
      </c>
      <c r="BK12" s="82">
        <v>5</v>
      </c>
      <c r="BL12" s="82">
        <v>16540</v>
      </c>
      <c r="BM12" s="82">
        <v>0</v>
      </c>
      <c r="BN12" s="82">
        <v>76</v>
      </c>
      <c r="BP12" s="82">
        <v>15</v>
      </c>
      <c r="BQ12" s="82">
        <v>20</v>
      </c>
      <c r="BR12" s="82">
        <v>32</v>
      </c>
      <c r="BS12" s="82">
        <v>20</v>
      </c>
      <c r="BT12" s="82">
        <v>10</v>
      </c>
      <c r="BU12" s="82" t="s">
        <v>219</v>
      </c>
      <c r="BV12" s="82" t="s">
        <v>219</v>
      </c>
      <c r="BW12" s="82">
        <v>0</v>
      </c>
      <c r="BX12" s="82">
        <v>4</v>
      </c>
      <c r="BY12" s="82">
        <v>32542</v>
      </c>
      <c r="BZ12" s="82">
        <v>0</v>
      </c>
      <c r="CA12" s="82">
        <v>82</v>
      </c>
      <c r="CC12" s="82">
        <v>8</v>
      </c>
      <c r="CD12" s="82">
        <v>26</v>
      </c>
      <c r="CE12" s="82">
        <v>33</v>
      </c>
      <c r="CF12" s="82">
        <v>18</v>
      </c>
      <c r="CG12" s="82">
        <v>13</v>
      </c>
      <c r="CH12" s="82">
        <v>0</v>
      </c>
      <c r="CI12" s="82" t="s">
        <v>219</v>
      </c>
      <c r="CJ12" s="82">
        <v>0</v>
      </c>
      <c r="CK12" s="82">
        <v>2</v>
      </c>
      <c r="CL12" s="82">
        <v>16002</v>
      </c>
      <c r="CM12" s="82">
        <v>0</v>
      </c>
      <c r="CN12" s="82">
        <v>90</v>
      </c>
      <c r="CP12" s="82">
        <v>11</v>
      </c>
      <c r="CQ12" s="82">
        <v>23</v>
      </c>
      <c r="CR12" s="82">
        <v>29</v>
      </c>
      <c r="CS12" s="82">
        <v>18</v>
      </c>
      <c r="CT12" s="82">
        <v>15</v>
      </c>
      <c r="CU12" s="82" t="s">
        <v>219</v>
      </c>
      <c r="CV12" s="82">
        <v>0</v>
      </c>
      <c r="CW12" s="82">
        <v>0</v>
      </c>
      <c r="CX12" s="82">
        <v>3</v>
      </c>
      <c r="CY12" s="82">
        <v>16540</v>
      </c>
      <c r="CZ12" s="82">
        <v>0</v>
      </c>
      <c r="DA12" s="82">
        <v>85</v>
      </c>
      <c r="DC12" s="82">
        <v>10</v>
      </c>
      <c r="DD12" s="82">
        <v>25</v>
      </c>
      <c r="DE12" s="82">
        <v>31</v>
      </c>
      <c r="DF12" s="82">
        <v>18</v>
      </c>
      <c r="DG12" s="82">
        <v>14</v>
      </c>
      <c r="DH12" s="82" t="s">
        <v>219</v>
      </c>
      <c r="DI12" s="82" t="s">
        <v>219</v>
      </c>
      <c r="DJ12" s="82">
        <v>0</v>
      </c>
      <c r="DK12" s="82">
        <v>2</v>
      </c>
      <c r="DL12" s="82">
        <v>32542</v>
      </c>
      <c r="DM12" s="82">
        <v>0</v>
      </c>
      <c r="DN12" s="82">
        <v>88</v>
      </c>
      <c r="DP12" s="82">
        <v>75</v>
      </c>
      <c r="DQ12" s="82">
        <v>89</v>
      </c>
      <c r="DR12" s="82">
        <v>0</v>
      </c>
      <c r="DS12" s="82">
        <v>14</v>
      </c>
      <c r="DV12" s="82">
        <v>0</v>
      </c>
      <c r="DW12" s="82">
        <v>2</v>
      </c>
      <c r="DX12" s="82">
        <v>10</v>
      </c>
      <c r="DY12" s="82">
        <v>16003</v>
      </c>
      <c r="DZ12" s="82">
        <v>0</v>
      </c>
      <c r="EA12" s="82">
        <v>89</v>
      </c>
      <c r="EC12" s="82">
        <v>70</v>
      </c>
      <c r="ED12" s="82">
        <v>83</v>
      </c>
      <c r="EE12" s="82">
        <v>0</v>
      </c>
      <c r="EF12" s="82">
        <v>13</v>
      </c>
      <c r="EI12" s="82">
        <v>0</v>
      </c>
      <c r="EJ12" s="82">
        <v>3</v>
      </c>
      <c r="EK12" s="82">
        <v>14</v>
      </c>
      <c r="EL12" s="82">
        <v>16537</v>
      </c>
      <c r="EM12" s="82">
        <v>0</v>
      </c>
      <c r="EN12" s="82">
        <v>83</v>
      </c>
      <c r="EP12" s="82">
        <v>72</v>
      </c>
      <c r="EQ12" s="82">
        <v>86</v>
      </c>
      <c r="ER12" s="82">
        <v>0</v>
      </c>
      <c r="ES12" s="82">
        <v>13</v>
      </c>
      <c r="EV12" s="82">
        <v>0</v>
      </c>
      <c r="EW12" s="82">
        <v>2</v>
      </c>
      <c r="EX12" s="82">
        <v>12</v>
      </c>
      <c r="EY12" s="82">
        <v>32540</v>
      </c>
      <c r="EZ12" s="82">
        <v>0</v>
      </c>
      <c r="FA12" s="82">
        <v>86</v>
      </c>
    </row>
    <row r="13" spans="1:158">
      <c r="B13" s="82" t="s">
        <v>14</v>
      </c>
      <c r="C13" s="82">
        <v>6</v>
      </c>
      <c r="D13" s="82">
        <v>25</v>
      </c>
      <c r="E13" s="82">
        <v>18</v>
      </c>
      <c r="F13" s="82">
        <v>8</v>
      </c>
      <c r="G13" s="82">
        <v>41</v>
      </c>
      <c r="H13" s="82" t="s">
        <v>219</v>
      </c>
      <c r="I13" s="82" t="s">
        <v>219</v>
      </c>
      <c r="J13" s="82">
        <v>0</v>
      </c>
      <c r="K13" s="82">
        <v>1</v>
      </c>
      <c r="L13" s="82">
        <v>1068</v>
      </c>
      <c r="M13" s="82">
        <v>0</v>
      </c>
      <c r="N13" s="82">
        <v>92</v>
      </c>
      <c r="P13" s="82">
        <v>10</v>
      </c>
      <c r="Q13" s="82">
        <v>22</v>
      </c>
      <c r="R13" s="82">
        <v>23</v>
      </c>
      <c r="S13" s="82">
        <v>11</v>
      </c>
      <c r="T13" s="82">
        <v>32</v>
      </c>
      <c r="U13" s="82">
        <v>0</v>
      </c>
      <c r="V13" s="82" t="s">
        <v>219</v>
      </c>
      <c r="W13" s="82">
        <v>0</v>
      </c>
      <c r="X13" s="82">
        <v>3</v>
      </c>
      <c r="Y13" s="82">
        <v>1005</v>
      </c>
      <c r="Z13" s="82">
        <v>0</v>
      </c>
      <c r="AA13" s="82">
        <v>88</v>
      </c>
      <c r="AC13" s="82">
        <v>8</v>
      </c>
      <c r="AD13" s="82">
        <v>23</v>
      </c>
      <c r="AE13" s="82">
        <v>21</v>
      </c>
      <c r="AF13" s="82">
        <v>9</v>
      </c>
      <c r="AG13" s="82">
        <v>37</v>
      </c>
      <c r="AH13" s="82" t="s">
        <v>219</v>
      </c>
      <c r="AI13" s="82" t="s">
        <v>219</v>
      </c>
      <c r="AJ13" s="82">
        <v>0</v>
      </c>
      <c r="AK13" s="82">
        <v>2</v>
      </c>
      <c r="AL13" s="82">
        <v>2073</v>
      </c>
      <c r="AM13" s="82">
        <v>0</v>
      </c>
      <c r="AN13" s="82">
        <v>90</v>
      </c>
      <c r="AP13" s="82">
        <v>8</v>
      </c>
      <c r="AQ13" s="82">
        <v>27</v>
      </c>
      <c r="AR13" s="82">
        <v>24</v>
      </c>
      <c r="AS13" s="82">
        <v>11</v>
      </c>
      <c r="AT13" s="82">
        <v>29</v>
      </c>
      <c r="AU13" s="82" t="s">
        <v>219</v>
      </c>
      <c r="AV13" s="82" t="s">
        <v>219</v>
      </c>
      <c r="AW13" s="82">
        <v>0</v>
      </c>
      <c r="AX13" s="82">
        <v>1</v>
      </c>
      <c r="AY13" s="82">
        <v>1068</v>
      </c>
      <c r="AZ13" s="82">
        <v>0</v>
      </c>
      <c r="BA13" s="82">
        <v>91</v>
      </c>
      <c r="BC13" s="82">
        <v>14</v>
      </c>
      <c r="BD13" s="82">
        <v>22</v>
      </c>
      <c r="BE13" s="82">
        <v>27</v>
      </c>
      <c r="BF13" s="82">
        <v>17</v>
      </c>
      <c r="BG13" s="82">
        <v>18</v>
      </c>
      <c r="BH13" s="82">
        <v>0</v>
      </c>
      <c r="BI13" s="82" t="s">
        <v>219</v>
      </c>
      <c r="BJ13" s="82">
        <v>0</v>
      </c>
      <c r="BK13" s="82">
        <v>3</v>
      </c>
      <c r="BL13" s="82">
        <v>1005</v>
      </c>
      <c r="BM13" s="82">
        <v>0</v>
      </c>
      <c r="BN13" s="82">
        <v>83</v>
      </c>
      <c r="BP13" s="82">
        <v>11</v>
      </c>
      <c r="BQ13" s="82">
        <v>25</v>
      </c>
      <c r="BR13" s="82">
        <v>25</v>
      </c>
      <c r="BS13" s="82">
        <v>14</v>
      </c>
      <c r="BT13" s="82">
        <v>23</v>
      </c>
      <c r="BU13" s="82" t="s">
        <v>219</v>
      </c>
      <c r="BV13" s="82" t="s">
        <v>219</v>
      </c>
      <c r="BW13" s="82">
        <v>0</v>
      </c>
      <c r="BX13" s="82">
        <v>2</v>
      </c>
      <c r="BY13" s="82">
        <v>2073</v>
      </c>
      <c r="BZ13" s="82">
        <v>0</v>
      </c>
      <c r="CA13" s="82">
        <v>87</v>
      </c>
      <c r="CC13" s="82">
        <v>2</v>
      </c>
      <c r="CD13" s="82">
        <v>31</v>
      </c>
      <c r="CE13" s="82">
        <v>19</v>
      </c>
      <c r="CF13" s="82">
        <v>7</v>
      </c>
      <c r="CG13" s="82">
        <v>40</v>
      </c>
      <c r="CH13" s="82" t="s">
        <v>219</v>
      </c>
      <c r="CI13" s="82" t="s">
        <v>219</v>
      </c>
      <c r="CJ13" s="82">
        <v>0</v>
      </c>
      <c r="CK13" s="82">
        <v>1</v>
      </c>
      <c r="CL13" s="82">
        <v>1068</v>
      </c>
      <c r="CM13" s="82">
        <v>0</v>
      </c>
      <c r="CN13" s="82">
        <v>97</v>
      </c>
      <c r="CP13" s="82">
        <v>3</v>
      </c>
      <c r="CQ13" s="82">
        <v>24</v>
      </c>
      <c r="CR13" s="82">
        <v>18</v>
      </c>
      <c r="CS13" s="82">
        <v>9</v>
      </c>
      <c r="CT13" s="82">
        <v>43</v>
      </c>
      <c r="CU13" s="82" t="s">
        <v>219</v>
      </c>
      <c r="CV13" s="82" t="s">
        <v>219</v>
      </c>
      <c r="CW13" s="82">
        <v>0</v>
      </c>
      <c r="CX13" s="82">
        <v>1</v>
      </c>
      <c r="CY13" s="82">
        <v>1005</v>
      </c>
      <c r="CZ13" s="82">
        <v>0</v>
      </c>
      <c r="DA13" s="82">
        <v>96</v>
      </c>
      <c r="DC13" s="82">
        <v>3</v>
      </c>
      <c r="DD13" s="82">
        <v>28</v>
      </c>
      <c r="DE13" s="82">
        <v>18</v>
      </c>
      <c r="DF13" s="82">
        <v>8</v>
      </c>
      <c r="DG13" s="82">
        <v>41</v>
      </c>
      <c r="DH13" s="82">
        <v>0</v>
      </c>
      <c r="DI13" s="82" t="s">
        <v>219</v>
      </c>
      <c r="DJ13" s="82">
        <v>0</v>
      </c>
      <c r="DK13" s="82">
        <v>1</v>
      </c>
      <c r="DL13" s="82">
        <v>2073</v>
      </c>
      <c r="DM13" s="82">
        <v>0</v>
      </c>
      <c r="DN13" s="82">
        <v>96</v>
      </c>
      <c r="DP13" s="82">
        <v>66</v>
      </c>
      <c r="DQ13" s="82">
        <v>92</v>
      </c>
      <c r="DR13" s="82">
        <v>0</v>
      </c>
      <c r="DS13" s="82">
        <v>26</v>
      </c>
      <c r="DV13" s="82" t="s">
        <v>219</v>
      </c>
      <c r="DW13" s="82">
        <v>1</v>
      </c>
      <c r="DX13" s="82">
        <v>7</v>
      </c>
      <c r="DY13" s="82">
        <v>1068</v>
      </c>
      <c r="DZ13" s="82">
        <v>0</v>
      </c>
      <c r="EA13" s="82">
        <v>92</v>
      </c>
      <c r="EC13" s="82">
        <v>60</v>
      </c>
      <c r="ED13" s="82">
        <v>89</v>
      </c>
      <c r="EE13" s="82">
        <v>0</v>
      </c>
      <c r="EF13" s="82">
        <v>29</v>
      </c>
      <c r="EI13" s="82" t="s">
        <v>219</v>
      </c>
      <c r="EJ13" s="82">
        <v>1</v>
      </c>
      <c r="EK13" s="82">
        <v>9</v>
      </c>
      <c r="EL13" s="82">
        <v>1005</v>
      </c>
      <c r="EM13" s="82">
        <v>0</v>
      </c>
      <c r="EN13" s="82">
        <v>89</v>
      </c>
      <c r="EP13" s="82">
        <v>63</v>
      </c>
      <c r="EQ13" s="82">
        <v>90</v>
      </c>
      <c r="ER13" s="82">
        <v>0</v>
      </c>
      <c r="ES13" s="82">
        <v>28</v>
      </c>
      <c r="EV13" s="82">
        <v>0</v>
      </c>
      <c r="EW13" s="82">
        <v>1</v>
      </c>
      <c r="EX13" s="82">
        <v>8</v>
      </c>
      <c r="EY13" s="82">
        <v>2073</v>
      </c>
      <c r="EZ13" s="82">
        <v>0</v>
      </c>
      <c r="FA13" s="82">
        <v>90</v>
      </c>
    </row>
    <row r="14" spans="1:158">
      <c r="B14" s="82" t="s">
        <v>74</v>
      </c>
      <c r="C14" s="82">
        <v>7</v>
      </c>
      <c r="D14" s="82">
        <v>27</v>
      </c>
      <c r="E14" s="82">
        <v>22</v>
      </c>
      <c r="F14" s="82">
        <v>9</v>
      </c>
      <c r="G14" s="82">
        <v>33</v>
      </c>
      <c r="H14" s="82">
        <v>0</v>
      </c>
      <c r="I14" s="82">
        <v>0</v>
      </c>
      <c r="J14" s="82">
        <v>0</v>
      </c>
      <c r="K14" s="82">
        <v>1</v>
      </c>
      <c r="L14" s="82">
        <v>201178</v>
      </c>
      <c r="M14" s="82">
        <v>0</v>
      </c>
      <c r="N14" s="82">
        <v>91</v>
      </c>
      <c r="P14" s="82">
        <v>13</v>
      </c>
      <c r="Q14" s="82">
        <v>24</v>
      </c>
      <c r="R14" s="82">
        <v>24</v>
      </c>
      <c r="S14" s="82">
        <v>12</v>
      </c>
      <c r="T14" s="82">
        <v>25</v>
      </c>
      <c r="U14" s="82">
        <v>0</v>
      </c>
      <c r="V14" s="82">
        <v>0</v>
      </c>
      <c r="W14" s="82">
        <v>0</v>
      </c>
      <c r="X14" s="82">
        <v>3</v>
      </c>
      <c r="Y14" s="82">
        <v>211320</v>
      </c>
      <c r="Z14" s="82">
        <v>0</v>
      </c>
      <c r="AA14" s="82">
        <v>85</v>
      </c>
      <c r="AC14" s="82">
        <v>10</v>
      </c>
      <c r="AD14" s="82">
        <v>26</v>
      </c>
      <c r="AE14" s="82">
        <v>23</v>
      </c>
      <c r="AF14" s="82">
        <v>10</v>
      </c>
      <c r="AG14" s="82">
        <v>29</v>
      </c>
      <c r="AH14" s="82">
        <v>0</v>
      </c>
      <c r="AI14" s="82">
        <v>0</v>
      </c>
      <c r="AJ14" s="82">
        <v>0</v>
      </c>
      <c r="AK14" s="82">
        <v>2</v>
      </c>
      <c r="AL14" s="82">
        <v>412498</v>
      </c>
      <c r="AM14" s="82">
        <v>0</v>
      </c>
      <c r="AN14" s="82">
        <v>88</v>
      </c>
      <c r="AP14" s="82">
        <v>9</v>
      </c>
      <c r="AQ14" s="82">
        <v>26</v>
      </c>
      <c r="AR14" s="82">
        <v>29</v>
      </c>
      <c r="AS14" s="82">
        <v>16</v>
      </c>
      <c r="AT14" s="82">
        <v>19</v>
      </c>
      <c r="AU14" s="82">
        <v>0</v>
      </c>
      <c r="AV14" s="82">
        <v>0</v>
      </c>
      <c r="AW14" s="82">
        <v>0</v>
      </c>
      <c r="AX14" s="82">
        <v>2</v>
      </c>
      <c r="AY14" s="82">
        <v>201176</v>
      </c>
      <c r="AZ14" s="82">
        <v>0</v>
      </c>
      <c r="BA14" s="82">
        <v>89</v>
      </c>
      <c r="BC14" s="82">
        <v>17</v>
      </c>
      <c r="BD14" s="82">
        <v>18</v>
      </c>
      <c r="BE14" s="82">
        <v>29</v>
      </c>
      <c r="BF14" s="82">
        <v>22</v>
      </c>
      <c r="BG14" s="82">
        <v>10</v>
      </c>
      <c r="BH14" s="82" t="s">
        <v>219</v>
      </c>
      <c r="BI14" s="82">
        <v>0</v>
      </c>
      <c r="BJ14" s="82">
        <v>0</v>
      </c>
      <c r="BK14" s="82">
        <v>4</v>
      </c>
      <c r="BL14" s="82">
        <v>211319</v>
      </c>
      <c r="BM14" s="82">
        <v>0</v>
      </c>
      <c r="BN14" s="82">
        <v>79</v>
      </c>
      <c r="BP14" s="82">
        <v>13</v>
      </c>
      <c r="BQ14" s="82">
        <v>22</v>
      </c>
      <c r="BR14" s="82">
        <v>29</v>
      </c>
      <c r="BS14" s="82">
        <v>19</v>
      </c>
      <c r="BT14" s="82">
        <v>14</v>
      </c>
      <c r="BU14" s="82" t="s">
        <v>219</v>
      </c>
      <c r="BV14" s="82">
        <v>0</v>
      </c>
      <c r="BW14" s="82">
        <v>0</v>
      </c>
      <c r="BX14" s="82">
        <v>3</v>
      </c>
      <c r="BY14" s="82">
        <v>412495</v>
      </c>
      <c r="BZ14" s="82">
        <v>0</v>
      </c>
      <c r="CA14" s="82">
        <v>84</v>
      </c>
      <c r="CC14" s="82">
        <v>6</v>
      </c>
      <c r="CD14" s="82">
        <v>31</v>
      </c>
      <c r="CE14" s="82">
        <v>28</v>
      </c>
      <c r="CF14" s="82">
        <v>14</v>
      </c>
      <c r="CG14" s="82">
        <v>20</v>
      </c>
      <c r="CH14" s="82" t="s">
        <v>219</v>
      </c>
      <c r="CI14" s="82">
        <v>0</v>
      </c>
      <c r="CJ14" s="82">
        <v>0</v>
      </c>
      <c r="CK14" s="82">
        <v>1</v>
      </c>
      <c r="CL14" s="82">
        <v>201178</v>
      </c>
      <c r="CM14" s="82">
        <v>0</v>
      </c>
      <c r="CN14" s="82">
        <v>93</v>
      </c>
      <c r="CP14" s="82">
        <v>8</v>
      </c>
      <c r="CQ14" s="82">
        <v>26</v>
      </c>
      <c r="CR14" s="82">
        <v>25</v>
      </c>
      <c r="CS14" s="82">
        <v>14</v>
      </c>
      <c r="CT14" s="82">
        <v>25</v>
      </c>
      <c r="CU14" s="82" t="s">
        <v>219</v>
      </c>
      <c r="CV14" s="82">
        <v>0</v>
      </c>
      <c r="CW14" s="82">
        <v>0</v>
      </c>
      <c r="CX14" s="82">
        <v>2</v>
      </c>
      <c r="CY14" s="82">
        <v>211321</v>
      </c>
      <c r="CZ14" s="82">
        <v>0</v>
      </c>
      <c r="DA14" s="82">
        <v>90</v>
      </c>
      <c r="DC14" s="82">
        <v>7</v>
      </c>
      <c r="DD14" s="82">
        <v>28</v>
      </c>
      <c r="DE14" s="82">
        <v>27</v>
      </c>
      <c r="DF14" s="82">
        <v>14</v>
      </c>
      <c r="DG14" s="82">
        <v>23</v>
      </c>
      <c r="DH14" s="82">
        <v>0</v>
      </c>
      <c r="DI14" s="82">
        <v>0</v>
      </c>
      <c r="DJ14" s="82">
        <v>0</v>
      </c>
      <c r="DK14" s="82">
        <v>1</v>
      </c>
      <c r="DL14" s="82">
        <v>412499</v>
      </c>
      <c r="DM14" s="82">
        <v>0</v>
      </c>
      <c r="DN14" s="82">
        <v>92</v>
      </c>
      <c r="DP14" s="82">
        <v>71</v>
      </c>
      <c r="DQ14" s="82">
        <v>92</v>
      </c>
      <c r="DR14" s="82" t="s">
        <v>219</v>
      </c>
      <c r="DS14" s="82">
        <v>21</v>
      </c>
      <c r="DV14" s="82">
        <v>0</v>
      </c>
      <c r="DW14" s="82">
        <v>1</v>
      </c>
      <c r="DX14" s="82">
        <v>7</v>
      </c>
      <c r="DY14" s="82">
        <v>201179</v>
      </c>
      <c r="DZ14" s="82">
        <v>0</v>
      </c>
      <c r="EA14" s="82">
        <v>92</v>
      </c>
      <c r="EC14" s="82">
        <v>65</v>
      </c>
      <c r="ED14" s="82">
        <v>90</v>
      </c>
      <c r="EE14" s="82">
        <v>0</v>
      </c>
      <c r="EF14" s="82">
        <v>24</v>
      </c>
      <c r="EI14" s="82">
        <v>0</v>
      </c>
      <c r="EJ14" s="82">
        <v>2</v>
      </c>
      <c r="EK14" s="82">
        <v>9</v>
      </c>
      <c r="EL14" s="82">
        <v>211319</v>
      </c>
      <c r="EM14" s="82">
        <v>0</v>
      </c>
      <c r="EN14" s="82">
        <v>90</v>
      </c>
      <c r="EP14" s="82">
        <v>68</v>
      </c>
      <c r="EQ14" s="82">
        <v>91</v>
      </c>
      <c r="ER14" s="82" t="s">
        <v>219</v>
      </c>
      <c r="ES14" s="82">
        <v>23</v>
      </c>
      <c r="EV14" s="82">
        <v>0</v>
      </c>
      <c r="EW14" s="82">
        <v>1</v>
      </c>
      <c r="EX14" s="82">
        <v>8</v>
      </c>
      <c r="EY14" s="82">
        <v>412498</v>
      </c>
      <c r="EZ14" s="82">
        <v>0</v>
      </c>
      <c r="FA14" s="82">
        <v>91</v>
      </c>
    </row>
    <row r="15" spans="1:158">
      <c r="B15" s="82" t="s">
        <v>75</v>
      </c>
      <c r="C15" s="82">
        <v>6</v>
      </c>
      <c r="D15" s="82">
        <v>26</v>
      </c>
      <c r="E15" s="82">
        <v>19</v>
      </c>
      <c r="F15" s="82">
        <v>7</v>
      </c>
      <c r="G15" s="82">
        <v>41</v>
      </c>
      <c r="H15" s="82" t="s">
        <v>219</v>
      </c>
      <c r="I15" s="82" t="s">
        <v>219</v>
      </c>
      <c r="J15" s="82" t="s">
        <v>219</v>
      </c>
      <c r="K15" s="82">
        <v>1</v>
      </c>
      <c r="L15" s="82">
        <v>792</v>
      </c>
      <c r="M15" s="82">
        <v>0</v>
      </c>
      <c r="N15" s="82">
        <v>92</v>
      </c>
      <c r="P15" s="82">
        <v>10</v>
      </c>
      <c r="Q15" s="82">
        <v>26</v>
      </c>
      <c r="R15" s="82">
        <v>22</v>
      </c>
      <c r="S15" s="82">
        <v>10</v>
      </c>
      <c r="T15" s="82">
        <v>30</v>
      </c>
      <c r="U15" s="82" t="s">
        <v>219</v>
      </c>
      <c r="V15" s="82">
        <v>0</v>
      </c>
      <c r="W15" s="82">
        <v>0</v>
      </c>
      <c r="X15" s="82">
        <v>3</v>
      </c>
      <c r="Y15" s="82">
        <v>827</v>
      </c>
      <c r="Z15" s="82">
        <v>0</v>
      </c>
      <c r="AA15" s="82">
        <v>88</v>
      </c>
      <c r="AC15" s="82">
        <v>8</v>
      </c>
      <c r="AD15" s="82">
        <v>26</v>
      </c>
      <c r="AE15" s="82">
        <v>20</v>
      </c>
      <c r="AF15" s="82">
        <v>8</v>
      </c>
      <c r="AG15" s="82">
        <v>35</v>
      </c>
      <c r="AH15" s="82">
        <v>0</v>
      </c>
      <c r="AI15" s="82" t="s">
        <v>219</v>
      </c>
      <c r="AJ15" s="82" t="s">
        <v>219</v>
      </c>
      <c r="AK15" s="82">
        <v>2</v>
      </c>
      <c r="AL15" s="82">
        <v>1619</v>
      </c>
      <c r="AM15" s="82">
        <v>0</v>
      </c>
      <c r="AN15" s="82">
        <v>90</v>
      </c>
      <c r="AP15" s="82">
        <v>8</v>
      </c>
      <c r="AQ15" s="82">
        <v>27</v>
      </c>
      <c r="AR15" s="82">
        <v>26</v>
      </c>
      <c r="AS15" s="82">
        <v>14</v>
      </c>
      <c r="AT15" s="82" t="s">
        <v>219</v>
      </c>
      <c r="AU15" s="82">
        <v>0</v>
      </c>
      <c r="AV15" s="82" t="s">
        <v>219</v>
      </c>
      <c r="AW15" s="82" t="s">
        <v>219</v>
      </c>
      <c r="AX15" s="82">
        <v>1</v>
      </c>
      <c r="AY15" s="82">
        <v>792</v>
      </c>
      <c r="AZ15" s="82">
        <v>0</v>
      </c>
      <c r="BA15" s="82">
        <v>90</v>
      </c>
      <c r="BC15" s="82">
        <v>15</v>
      </c>
      <c r="BD15" s="82">
        <v>18</v>
      </c>
      <c r="BE15" s="82">
        <v>29</v>
      </c>
      <c r="BF15" s="82">
        <v>21</v>
      </c>
      <c r="BG15" s="82" t="s">
        <v>219</v>
      </c>
      <c r="BH15" s="82">
        <v>0</v>
      </c>
      <c r="BI15" s="82">
        <v>0</v>
      </c>
      <c r="BJ15" s="82">
        <v>0</v>
      </c>
      <c r="BK15" s="82">
        <v>4</v>
      </c>
      <c r="BL15" s="82">
        <v>827</v>
      </c>
      <c r="BM15" s="82">
        <v>0</v>
      </c>
      <c r="BN15" s="82">
        <v>82</v>
      </c>
      <c r="BP15" s="82">
        <v>11</v>
      </c>
      <c r="BQ15" s="82">
        <v>22</v>
      </c>
      <c r="BR15" s="82">
        <v>28</v>
      </c>
      <c r="BS15" s="82">
        <v>17</v>
      </c>
      <c r="BT15" s="82">
        <v>18</v>
      </c>
      <c r="BU15" s="82">
        <v>0</v>
      </c>
      <c r="BV15" s="82" t="s">
        <v>219</v>
      </c>
      <c r="BW15" s="82" t="s">
        <v>219</v>
      </c>
      <c r="BX15" s="82">
        <v>2</v>
      </c>
      <c r="BY15" s="82">
        <v>1619</v>
      </c>
      <c r="BZ15" s="82">
        <v>0</v>
      </c>
      <c r="CA15" s="82">
        <v>86</v>
      </c>
      <c r="CC15" s="82">
        <v>5</v>
      </c>
      <c r="CD15" s="82">
        <v>34</v>
      </c>
      <c r="CE15" s="82">
        <v>24</v>
      </c>
      <c r="CF15" s="82">
        <v>11</v>
      </c>
      <c r="CG15" s="82">
        <v>24</v>
      </c>
      <c r="CH15" s="82">
        <v>0</v>
      </c>
      <c r="CI15" s="82" t="s">
        <v>219</v>
      </c>
      <c r="CJ15" s="82" t="s">
        <v>219</v>
      </c>
      <c r="CK15" s="82">
        <v>1</v>
      </c>
      <c r="CL15" s="82">
        <v>792</v>
      </c>
      <c r="CM15" s="82">
        <v>0</v>
      </c>
      <c r="CN15" s="82">
        <v>93</v>
      </c>
      <c r="CP15" s="82">
        <v>6</v>
      </c>
      <c r="CQ15" s="82">
        <v>25</v>
      </c>
      <c r="CR15" s="82">
        <v>24</v>
      </c>
      <c r="CS15" s="82">
        <v>11</v>
      </c>
      <c r="CT15" s="82">
        <v>32</v>
      </c>
      <c r="CU15" s="82">
        <v>0</v>
      </c>
      <c r="CV15" s="82">
        <v>0</v>
      </c>
      <c r="CW15" s="82">
        <v>0</v>
      </c>
      <c r="CX15" s="82">
        <v>2</v>
      </c>
      <c r="CY15" s="82">
        <v>827</v>
      </c>
      <c r="CZ15" s="82">
        <v>0</v>
      </c>
      <c r="DA15" s="82">
        <v>92</v>
      </c>
      <c r="DC15" s="82">
        <v>6</v>
      </c>
      <c r="DD15" s="82">
        <v>29</v>
      </c>
      <c r="DE15" s="82">
        <v>24</v>
      </c>
      <c r="DF15" s="82">
        <v>11</v>
      </c>
      <c r="DG15" s="82">
        <v>28</v>
      </c>
      <c r="DH15" s="82">
        <v>0</v>
      </c>
      <c r="DI15" s="82" t="s">
        <v>219</v>
      </c>
      <c r="DJ15" s="82" t="s">
        <v>219</v>
      </c>
      <c r="DK15" s="82">
        <v>1</v>
      </c>
      <c r="DL15" s="82">
        <v>1619</v>
      </c>
      <c r="DM15" s="82">
        <v>0</v>
      </c>
      <c r="DN15" s="82">
        <v>93</v>
      </c>
      <c r="DP15" s="82">
        <v>67</v>
      </c>
      <c r="DQ15" s="82">
        <v>95</v>
      </c>
      <c r="DR15" s="82">
        <v>0</v>
      </c>
      <c r="DS15" s="82">
        <v>28</v>
      </c>
      <c r="DV15" s="82">
        <v>0</v>
      </c>
      <c r="DW15" s="82">
        <v>1</v>
      </c>
      <c r="DX15" s="82">
        <v>4</v>
      </c>
      <c r="DY15" s="82">
        <v>792</v>
      </c>
      <c r="DZ15" s="82">
        <v>0</v>
      </c>
      <c r="EA15" s="82">
        <v>95</v>
      </c>
      <c r="EC15" s="82">
        <v>62</v>
      </c>
      <c r="ED15" s="82">
        <v>92</v>
      </c>
      <c r="EE15" s="82">
        <v>0</v>
      </c>
      <c r="EF15" s="82">
        <v>30</v>
      </c>
      <c r="EI15" s="82">
        <v>0</v>
      </c>
      <c r="EJ15" s="82">
        <v>2</v>
      </c>
      <c r="EK15" s="82">
        <v>6</v>
      </c>
      <c r="EL15" s="82">
        <v>826</v>
      </c>
      <c r="EM15" s="82">
        <v>0</v>
      </c>
      <c r="EN15" s="82">
        <v>92</v>
      </c>
      <c r="EP15" s="82">
        <v>65</v>
      </c>
      <c r="EQ15" s="82">
        <v>93</v>
      </c>
      <c r="ER15" s="82">
        <v>0</v>
      </c>
      <c r="ES15" s="82">
        <v>29</v>
      </c>
      <c r="EV15" s="82">
        <v>0</v>
      </c>
      <c r="EW15" s="82">
        <v>1</v>
      </c>
      <c r="EX15" s="82">
        <v>5</v>
      </c>
      <c r="EY15" s="82">
        <v>1618</v>
      </c>
      <c r="EZ15" s="82">
        <v>0</v>
      </c>
      <c r="FA15" s="82">
        <v>93</v>
      </c>
    </row>
    <row r="16" spans="1:158">
      <c r="B16" s="82" t="s">
        <v>76</v>
      </c>
      <c r="C16" s="82">
        <v>43</v>
      </c>
      <c r="D16" s="82">
        <v>9</v>
      </c>
      <c r="E16" s="82">
        <v>15</v>
      </c>
      <c r="F16" s="82">
        <v>14</v>
      </c>
      <c r="G16" s="82">
        <v>5</v>
      </c>
      <c r="H16" s="82">
        <v>0</v>
      </c>
      <c r="I16" s="82" t="s">
        <v>219</v>
      </c>
      <c r="J16" s="82">
        <v>0</v>
      </c>
      <c r="K16" s="82">
        <v>12</v>
      </c>
      <c r="L16" s="82">
        <v>238</v>
      </c>
      <c r="M16" s="82">
        <v>0</v>
      </c>
      <c r="N16" s="82">
        <v>42</v>
      </c>
      <c r="P16" s="82">
        <v>42</v>
      </c>
      <c r="Q16" s="82">
        <v>8</v>
      </c>
      <c r="R16" s="82">
        <v>13</v>
      </c>
      <c r="S16" s="82">
        <v>14</v>
      </c>
      <c r="T16" s="82">
        <v>2</v>
      </c>
      <c r="U16" s="82">
        <v>0</v>
      </c>
      <c r="V16" s="82">
        <v>3</v>
      </c>
      <c r="W16" s="82" t="s">
        <v>219</v>
      </c>
      <c r="X16" s="82">
        <v>19</v>
      </c>
      <c r="Y16" s="82">
        <v>258</v>
      </c>
      <c r="Z16" s="82">
        <v>0</v>
      </c>
      <c r="AA16" s="82">
        <v>36</v>
      </c>
      <c r="AC16" s="82">
        <v>43</v>
      </c>
      <c r="AD16" s="82">
        <v>8</v>
      </c>
      <c r="AE16" s="82">
        <v>14</v>
      </c>
      <c r="AF16" s="82">
        <v>14</v>
      </c>
      <c r="AG16" s="82">
        <v>3</v>
      </c>
      <c r="AH16" s="82">
        <v>0</v>
      </c>
      <c r="AI16" s="82" t="s">
        <v>219</v>
      </c>
      <c r="AJ16" s="82" t="s">
        <v>219</v>
      </c>
      <c r="AK16" s="82">
        <v>16</v>
      </c>
      <c r="AL16" s="82">
        <v>496</v>
      </c>
      <c r="AM16" s="82">
        <v>0</v>
      </c>
      <c r="AN16" s="82">
        <v>39</v>
      </c>
      <c r="AP16" s="82">
        <v>45</v>
      </c>
      <c r="AQ16" s="82" t="s">
        <v>219</v>
      </c>
      <c r="AR16" s="82">
        <v>12</v>
      </c>
      <c r="AS16" s="82">
        <v>20</v>
      </c>
      <c r="AT16" s="82">
        <v>1</v>
      </c>
      <c r="AU16" s="82">
        <v>0</v>
      </c>
      <c r="AV16" s="82" t="s">
        <v>219</v>
      </c>
      <c r="AW16" s="82">
        <v>0</v>
      </c>
      <c r="AX16" s="82">
        <v>15</v>
      </c>
      <c r="AY16" s="82">
        <v>238</v>
      </c>
      <c r="AZ16" s="82">
        <v>0</v>
      </c>
      <c r="BA16" s="82">
        <v>38</v>
      </c>
      <c r="BC16" s="82">
        <v>44</v>
      </c>
      <c r="BD16" s="82" t="s">
        <v>219</v>
      </c>
      <c r="BE16" s="82">
        <v>9</v>
      </c>
      <c r="BF16" s="82">
        <v>17</v>
      </c>
      <c r="BG16" s="82">
        <v>0</v>
      </c>
      <c r="BH16" s="82">
        <v>0</v>
      </c>
      <c r="BI16" s="82">
        <v>3</v>
      </c>
      <c r="BJ16" s="82" t="s">
        <v>219</v>
      </c>
      <c r="BK16" s="82">
        <v>26</v>
      </c>
      <c r="BL16" s="82">
        <v>258</v>
      </c>
      <c r="BM16" s="82">
        <v>0</v>
      </c>
      <c r="BN16" s="82">
        <v>27</v>
      </c>
      <c r="BP16" s="82">
        <v>44</v>
      </c>
      <c r="BQ16" s="82">
        <v>3</v>
      </c>
      <c r="BR16" s="82">
        <v>10</v>
      </c>
      <c r="BS16" s="82">
        <v>18</v>
      </c>
      <c r="BT16" s="82">
        <v>1</v>
      </c>
      <c r="BU16" s="82">
        <v>0</v>
      </c>
      <c r="BV16" s="82" t="s">
        <v>219</v>
      </c>
      <c r="BW16" s="82" t="s">
        <v>219</v>
      </c>
      <c r="BX16" s="82">
        <v>21</v>
      </c>
      <c r="BY16" s="82">
        <v>496</v>
      </c>
      <c r="BZ16" s="82">
        <v>0</v>
      </c>
      <c r="CA16" s="82">
        <v>32</v>
      </c>
      <c r="CC16" s="82">
        <v>35</v>
      </c>
      <c r="CD16" s="82">
        <v>8</v>
      </c>
      <c r="CE16" s="82">
        <v>20</v>
      </c>
      <c r="CF16" s="82">
        <v>26</v>
      </c>
      <c r="CG16" s="82">
        <v>3</v>
      </c>
      <c r="CH16" s="82">
        <v>0</v>
      </c>
      <c r="CI16" s="82" t="s">
        <v>219</v>
      </c>
      <c r="CJ16" s="82">
        <v>0</v>
      </c>
      <c r="CK16" s="82">
        <v>6</v>
      </c>
      <c r="CL16" s="82">
        <v>238</v>
      </c>
      <c r="CM16" s="82">
        <v>0</v>
      </c>
      <c r="CN16" s="82">
        <v>57</v>
      </c>
      <c r="CP16" s="82">
        <v>31</v>
      </c>
      <c r="CQ16" s="82">
        <v>9</v>
      </c>
      <c r="CR16" s="82">
        <v>20</v>
      </c>
      <c r="CS16" s="82">
        <v>21</v>
      </c>
      <c r="CT16" s="82">
        <v>3</v>
      </c>
      <c r="CU16" s="82">
        <v>0</v>
      </c>
      <c r="CV16" s="82">
        <v>3</v>
      </c>
      <c r="CW16" s="82">
        <v>0</v>
      </c>
      <c r="CX16" s="82">
        <v>12</v>
      </c>
      <c r="CY16" s="82">
        <v>258</v>
      </c>
      <c r="CZ16" s="82">
        <v>0</v>
      </c>
      <c r="DA16" s="82">
        <v>53</v>
      </c>
      <c r="DC16" s="82">
        <v>33</v>
      </c>
      <c r="DD16" s="82">
        <v>8</v>
      </c>
      <c r="DE16" s="82">
        <v>20</v>
      </c>
      <c r="DF16" s="82">
        <v>24</v>
      </c>
      <c r="DG16" s="82">
        <v>3</v>
      </c>
      <c r="DH16" s="82">
        <v>0</v>
      </c>
      <c r="DI16" s="82" t="s">
        <v>219</v>
      </c>
      <c r="DJ16" s="82">
        <v>0</v>
      </c>
      <c r="DK16" s="82">
        <v>9</v>
      </c>
      <c r="DL16" s="82">
        <v>496</v>
      </c>
      <c r="DM16" s="82">
        <v>0</v>
      </c>
      <c r="DN16" s="82">
        <v>55</v>
      </c>
      <c r="DP16" s="82">
        <v>53</v>
      </c>
      <c r="DQ16" s="82">
        <v>54</v>
      </c>
      <c r="DR16" s="82">
        <v>0</v>
      </c>
      <c r="DS16" s="82">
        <v>1</v>
      </c>
      <c r="DV16" s="82">
        <v>3</v>
      </c>
      <c r="DW16" s="82">
        <v>6</v>
      </c>
      <c r="DX16" s="82">
        <v>38</v>
      </c>
      <c r="DY16" s="82">
        <v>238</v>
      </c>
      <c r="DZ16" s="82">
        <v>0</v>
      </c>
      <c r="EA16" s="82">
        <v>54</v>
      </c>
      <c r="EC16" s="82">
        <v>48</v>
      </c>
      <c r="ED16" s="82">
        <v>50</v>
      </c>
      <c r="EE16" s="82">
        <v>0</v>
      </c>
      <c r="EF16" s="82">
        <v>2</v>
      </c>
      <c r="EI16" s="82">
        <v>3</v>
      </c>
      <c r="EJ16" s="82">
        <v>9</v>
      </c>
      <c r="EK16" s="82">
        <v>38</v>
      </c>
      <c r="EL16" s="82">
        <v>258</v>
      </c>
      <c r="EM16" s="82">
        <v>0</v>
      </c>
      <c r="EN16" s="82">
        <v>50</v>
      </c>
      <c r="EP16" s="82">
        <v>50</v>
      </c>
      <c r="EQ16" s="82">
        <v>52</v>
      </c>
      <c r="ER16" s="82">
        <v>0</v>
      </c>
      <c r="ES16" s="82">
        <v>1</v>
      </c>
      <c r="EV16" s="82">
        <v>3</v>
      </c>
      <c r="EW16" s="82">
        <v>7</v>
      </c>
      <c r="EX16" s="82">
        <v>38</v>
      </c>
      <c r="EY16" s="82">
        <v>496</v>
      </c>
      <c r="EZ16" s="82">
        <v>0</v>
      </c>
      <c r="FA16" s="82">
        <v>52</v>
      </c>
    </row>
    <row r="17" spans="2:157">
      <c r="B17" s="84" t="s">
        <v>77</v>
      </c>
      <c r="C17" s="82">
        <v>36</v>
      </c>
      <c r="D17" s="82">
        <v>9</v>
      </c>
      <c r="E17" s="82">
        <v>17</v>
      </c>
      <c r="F17" s="82">
        <v>14</v>
      </c>
      <c r="G17" s="82">
        <v>4</v>
      </c>
      <c r="H17" s="82">
        <v>0</v>
      </c>
      <c r="I17" s="82">
        <v>0</v>
      </c>
      <c r="J17" s="82" t="s">
        <v>219</v>
      </c>
      <c r="K17" s="82">
        <v>20</v>
      </c>
      <c r="L17" s="82">
        <v>761</v>
      </c>
      <c r="M17" s="82">
        <v>0</v>
      </c>
      <c r="N17" s="82">
        <v>43</v>
      </c>
      <c r="P17" s="82">
        <v>42</v>
      </c>
      <c r="Q17" s="82">
        <v>7</v>
      </c>
      <c r="R17" s="82">
        <v>11</v>
      </c>
      <c r="S17" s="82">
        <v>14</v>
      </c>
      <c r="T17" s="82">
        <v>1</v>
      </c>
      <c r="U17" s="82">
        <v>0</v>
      </c>
      <c r="V17" s="82">
        <v>1</v>
      </c>
      <c r="W17" s="82" t="s">
        <v>219</v>
      </c>
      <c r="X17" s="82">
        <v>23</v>
      </c>
      <c r="Y17" s="82">
        <v>809</v>
      </c>
      <c r="Z17" s="82">
        <v>0</v>
      </c>
      <c r="AA17" s="82">
        <v>33</v>
      </c>
      <c r="AC17" s="82">
        <v>39</v>
      </c>
      <c r="AD17" s="82">
        <v>8</v>
      </c>
      <c r="AE17" s="82">
        <v>14</v>
      </c>
      <c r="AF17" s="82">
        <v>14</v>
      </c>
      <c r="AG17" s="82">
        <v>2</v>
      </c>
      <c r="AH17" s="82">
        <v>0</v>
      </c>
      <c r="AI17" s="82">
        <v>1</v>
      </c>
      <c r="AJ17" s="82">
        <v>1</v>
      </c>
      <c r="AK17" s="82">
        <v>21</v>
      </c>
      <c r="AL17" s="82">
        <v>1570</v>
      </c>
      <c r="AM17" s="82">
        <v>0</v>
      </c>
      <c r="AN17" s="82">
        <v>38</v>
      </c>
      <c r="AP17" s="82">
        <v>36</v>
      </c>
      <c r="AQ17" s="82" t="s">
        <v>219</v>
      </c>
      <c r="AR17" s="82">
        <v>15</v>
      </c>
      <c r="AS17" s="82">
        <v>21</v>
      </c>
      <c r="AT17" s="82" t="s">
        <v>219</v>
      </c>
      <c r="AU17" s="82">
        <v>0</v>
      </c>
      <c r="AV17" s="82">
        <v>1</v>
      </c>
      <c r="AW17" s="82" t="s">
        <v>219</v>
      </c>
      <c r="AX17" s="82">
        <v>21</v>
      </c>
      <c r="AY17" s="82">
        <v>761</v>
      </c>
      <c r="AZ17" s="82">
        <v>0</v>
      </c>
      <c r="BA17" s="82">
        <v>42</v>
      </c>
      <c r="BC17" s="82">
        <v>44</v>
      </c>
      <c r="BD17" s="82" t="s">
        <v>219</v>
      </c>
      <c r="BE17" s="82">
        <v>10</v>
      </c>
      <c r="BF17" s="82">
        <v>14</v>
      </c>
      <c r="BG17" s="82" t="s">
        <v>219</v>
      </c>
      <c r="BH17" s="82">
        <v>0</v>
      </c>
      <c r="BI17" s="82">
        <v>1</v>
      </c>
      <c r="BJ17" s="82" t="s">
        <v>219</v>
      </c>
      <c r="BK17" s="82">
        <v>28</v>
      </c>
      <c r="BL17" s="82">
        <v>809</v>
      </c>
      <c r="BM17" s="82">
        <v>0</v>
      </c>
      <c r="BN17" s="82">
        <v>27</v>
      </c>
      <c r="BP17" s="82">
        <v>40</v>
      </c>
      <c r="BQ17" s="82">
        <v>4</v>
      </c>
      <c r="BR17" s="82">
        <v>12</v>
      </c>
      <c r="BS17" s="82">
        <v>17</v>
      </c>
      <c r="BT17" s="82">
        <v>1</v>
      </c>
      <c r="BU17" s="82">
        <v>0</v>
      </c>
      <c r="BV17" s="82">
        <v>1</v>
      </c>
      <c r="BW17" s="82">
        <v>1</v>
      </c>
      <c r="BX17" s="82">
        <v>24</v>
      </c>
      <c r="BY17" s="82">
        <v>1570</v>
      </c>
      <c r="BZ17" s="82">
        <v>0</v>
      </c>
      <c r="CA17" s="82">
        <v>34</v>
      </c>
      <c r="CC17" s="82">
        <v>35</v>
      </c>
      <c r="CD17" s="82">
        <v>9</v>
      </c>
      <c r="CE17" s="82">
        <v>21</v>
      </c>
      <c r="CF17" s="82">
        <v>20</v>
      </c>
      <c r="CG17" s="82">
        <v>2</v>
      </c>
      <c r="CH17" s="82">
        <v>0</v>
      </c>
      <c r="CI17" s="82">
        <v>0</v>
      </c>
      <c r="CJ17" s="82" t="s">
        <v>219</v>
      </c>
      <c r="CK17" s="82">
        <v>12</v>
      </c>
      <c r="CL17" s="82">
        <v>761</v>
      </c>
      <c r="CM17" s="82">
        <v>0</v>
      </c>
      <c r="CN17" s="82">
        <v>51</v>
      </c>
      <c r="CP17" s="82">
        <v>35</v>
      </c>
      <c r="CQ17" s="82">
        <v>9</v>
      </c>
      <c r="CR17" s="82">
        <v>17</v>
      </c>
      <c r="CS17" s="82">
        <v>20</v>
      </c>
      <c r="CT17" s="82">
        <v>3</v>
      </c>
      <c r="CU17" s="82">
        <v>0</v>
      </c>
      <c r="CV17" s="82">
        <v>1</v>
      </c>
      <c r="CW17" s="82">
        <v>1</v>
      </c>
      <c r="CX17" s="82">
        <v>14</v>
      </c>
      <c r="CY17" s="82">
        <v>809</v>
      </c>
      <c r="CZ17" s="82">
        <v>0</v>
      </c>
      <c r="DA17" s="82">
        <v>49</v>
      </c>
      <c r="DC17" s="82">
        <v>35</v>
      </c>
      <c r="DD17" s="82">
        <v>9</v>
      </c>
      <c r="DE17" s="82">
        <v>19</v>
      </c>
      <c r="DF17" s="82">
        <v>20</v>
      </c>
      <c r="DG17" s="82">
        <v>2</v>
      </c>
      <c r="DH17" s="82">
        <v>0</v>
      </c>
      <c r="DI17" s="82">
        <v>1</v>
      </c>
      <c r="DJ17" s="82" t="s">
        <v>219</v>
      </c>
      <c r="DK17" s="82">
        <v>13</v>
      </c>
      <c r="DL17" s="82">
        <v>1570</v>
      </c>
      <c r="DM17" s="82">
        <v>0</v>
      </c>
      <c r="DN17" s="82">
        <v>50</v>
      </c>
      <c r="DP17" s="82">
        <v>45</v>
      </c>
      <c r="DQ17" s="82">
        <v>48</v>
      </c>
      <c r="DR17" s="82">
        <v>0</v>
      </c>
      <c r="DS17" s="82">
        <v>2</v>
      </c>
      <c r="DV17" s="82">
        <v>2</v>
      </c>
      <c r="DW17" s="82">
        <v>11</v>
      </c>
      <c r="DX17" s="82">
        <v>40</v>
      </c>
      <c r="DY17" s="82">
        <v>761</v>
      </c>
      <c r="DZ17" s="82">
        <v>0</v>
      </c>
      <c r="EA17" s="82">
        <v>48</v>
      </c>
      <c r="EC17" s="82">
        <v>45</v>
      </c>
      <c r="ED17" s="82">
        <v>48</v>
      </c>
      <c r="EE17" s="82">
        <v>0</v>
      </c>
      <c r="EF17" s="82">
        <v>3</v>
      </c>
      <c r="EI17" s="82">
        <v>2</v>
      </c>
      <c r="EJ17" s="82">
        <v>12</v>
      </c>
      <c r="EK17" s="82">
        <v>38</v>
      </c>
      <c r="EL17" s="82">
        <v>809</v>
      </c>
      <c r="EM17" s="82">
        <v>0</v>
      </c>
      <c r="EN17" s="82">
        <v>48</v>
      </c>
      <c r="EP17" s="82">
        <v>45</v>
      </c>
      <c r="EQ17" s="82">
        <v>48</v>
      </c>
      <c r="ER17" s="82">
        <v>0</v>
      </c>
      <c r="ES17" s="82">
        <v>2</v>
      </c>
      <c r="EV17" s="82">
        <v>2</v>
      </c>
      <c r="EW17" s="82">
        <v>12</v>
      </c>
      <c r="EX17" s="82">
        <v>39</v>
      </c>
      <c r="EY17" s="82">
        <v>1570</v>
      </c>
      <c r="EZ17" s="82">
        <v>0</v>
      </c>
      <c r="FA17" s="82">
        <v>48</v>
      </c>
    </row>
    <row r="18" spans="2:157">
      <c r="B18" s="82" t="s">
        <v>78</v>
      </c>
      <c r="C18" s="82">
        <v>14</v>
      </c>
      <c r="D18" s="82">
        <v>23</v>
      </c>
      <c r="E18" s="82">
        <v>23</v>
      </c>
      <c r="F18" s="82">
        <v>12</v>
      </c>
      <c r="G18" s="82">
        <v>24</v>
      </c>
      <c r="H18" s="82" t="s">
        <v>219</v>
      </c>
      <c r="I18" s="82">
        <v>0</v>
      </c>
      <c r="J18" s="82">
        <v>0</v>
      </c>
      <c r="K18" s="82">
        <v>4</v>
      </c>
      <c r="L18" s="82">
        <v>12884</v>
      </c>
      <c r="M18" s="82">
        <v>0</v>
      </c>
      <c r="N18" s="82">
        <v>82</v>
      </c>
      <c r="P18" s="82">
        <v>19</v>
      </c>
      <c r="Q18" s="82">
        <v>20</v>
      </c>
      <c r="R18" s="82">
        <v>24</v>
      </c>
      <c r="S18" s="82">
        <v>14</v>
      </c>
      <c r="T18" s="82">
        <v>18</v>
      </c>
      <c r="U18" s="82" t="s">
        <v>219</v>
      </c>
      <c r="V18" s="82">
        <v>0</v>
      </c>
      <c r="W18" s="82">
        <v>0</v>
      </c>
      <c r="X18" s="82">
        <v>6</v>
      </c>
      <c r="Y18" s="82">
        <v>13594</v>
      </c>
      <c r="Z18" s="82">
        <v>0</v>
      </c>
      <c r="AA18" s="82">
        <v>75</v>
      </c>
      <c r="AC18" s="82">
        <v>16</v>
      </c>
      <c r="AD18" s="82">
        <v>22</v>
      </c>
      <c r="AE18" s="82">
        <v>24</v>
      </c>
      <c r="AF18" s="82">
        <v>13</v>
      </c>
      <c r="AG18" s="82">
        <v>21</v>
      </c>
      <c r="AH18" s="82">
        <v>0</v>
      </c>
      <c r="AI18" s="82">
        <v>0</v>
      </c>
      <c r="AJ18" s="82">
        <v>0</v>
      </c>
      <c r="AK18" s="82">
        <v>5</v>
      </c>
      <c r="AL18" s="82">
        <v>26478</v>
      </c>
      <c r="AM18" s="82">
        <v>0</v>
      </c>
      <c r="AN18" s="82">
        <v>79</v>
      </c>
      <c r="AP18" s="82">
        <v>15</v>
      </c>
      <c r="AQ18" s="82">
        <v>21</v>
      </c>
      <c r="AR18" s="82">
        <v>28</v>
      </c>
      <c r="AS18" s="82">
        <v>18</v>
      </c>
      <c r="AT18" s="82">
        <v>14</v>
      </c>
      <c r="AU18" s="82">
        <v>0</v>
      </c>
      <c r="AV18" s="82">
        <v>0</v>
      </c>
      <c r="AW18" s="82">
        <v>0</v>
      </c>
      <c r="AX18" s="82">
        <v>4</v>
      </c>
      <c r="AY18" s="82">
        <v>12884</v>
      </c>
      <c r="AZ18" s="82">
        <v>0</v>
      </c>
      <c r="BA18" s="82">
        <v>80</v>
      </c>
      <c r="BC18" s="82">
        <v>23</v>
      </c>
      <c r="BD18" s="82">
        <v>14</v>
      </c>
      <c r="BE18" s="82">
        <v>26</v>
      </c>
      <c r="BF18" s="82">
        <v>22</v>
      </c>
      <c r="BG18" s="82">
        <v>8</v>
      </c>
      <c r="BH18" s="82" t="s">
        <v>219</v>
      </c>
      <c r="BI18" s="82">
        <v>0</v>
      </c>
      <c r="BJ18" s="82">
        <v>0</v>
      </c>
      <c r="BK18" s="82">
        <v>7</v>
      </c>
      <c r="BL18" s="82">
        <v>13594</v>
      </c>
      <c r="BM18" s="82">
        <v>0</v>
      </c>
      <c r="BN18" s="82">
        <v>70</v>
      </c>
      <c r="BP18" s="82">
        <v>19</v>
      </c>
      <c r="BQ18" s="82">
        <v>17</v>
      </c>
      <c r="BR18" s="82">
        <v>27</v>
      </c>
      <c r="BS18" s="82">
        <v>20</v>
      </c>
      <c r="BT18" s="82">
        <v>11</v>
      </c>
      <c r="BU18" s="82" t="s">
        <v>219</v>
      </c>
      <c r="BV18" s="82">
        <v>0</v>
      </c>
      <c r="BW18" s="82">
        <v>0</v>
      </c>
      <c r="BX18" s="82">
        <v>6</v>
      </c>
      <c r="BY18" s="82">
        <v>26478</v>
      </c>
      <c r="BZ18" s="82">
        <v>0</v>
      </c>
      <c r="CA18" s="82">
        <v>75</v>
      </c>
      <c r="CC18" s="82">
        <v>10</v>
      </c>
      <c r="CD18" s="82">
        <v>27</v>
      </c>
      <c r="CE18" s="82">
        <v>28</v>
      </c>
      <c r="CF18" s="82">
        <v>16</v>
      </c>
      <c r="CG18" s="82">
        <v>16</v>
      </c>
      <c r="CH18" s="82" t="s">
        <v>219</v>
      </c>
      <c r="CI18" s="82">
        <v>0</v>
      </c>
      <c r="CJ18" s="82">
        <v>0</v>
      </c>
      <c r="CK18" s="82">
        <v>2</v>
      </c>
      <c r="CL18" s="82">
        <v>12884</v>
      </c>
      <c r="CM18" s="82">
        <v>0</v>
      </c>
      <c r="CN18" s="82">
        <v>87</v>
      </c>
      <c r="CP18" s="82">
        <v>11</v>
      </c>
      <c r="CQ18" s="82">
        <v>23</v>
      </c>
      <c r="CR18" s="82">
        <v>25</v>
      </c>
      <c r="CS18" s="82">
        <v>16</v>
      </c>
      <c r="CT18" s="82">
        <v>22</v>
      </c>
      <c r="CU18" s="82" t="s">
        <v>219</v>
      </c>
      <c r="CV18" s="82">
        <v>0</v>
      </c>
      <c r="CW18" s="82">
        <v>0</v>
      </c>
      <c r="CX18" s="82">
        <v>3</v>
      </c>
      <c r="CY18" s="82">
        <v>13594</v>
      </c>
      <c r="CZ18" s="82">
        <v>0</v>
      </c>
      <c r="DA18" s="82">
        <v>86</v>
      </c>
      <c r="DC18" s="82">
        <v>11</v>
      </c>
      <c r="DD18" s="82">
        <v>25</v>
      </c>
      <c r="DE18" s="82">
        <v>27</v>
      </c>
      <c r="DF18" s="82">
        <v>16</v>
      </c>
      <c r="DG18" s="82">
        <v>19</v>
      </c>
      <c r="DH18" s="82">
        <v>0</v>
      </c>
      <c r="DI18" s="82">
        <v>0</v>
      </c>
      <c r="DJ18" s="82">
        <v>0</v>
      </c>
      <c r="DK18" s="82">
        <v>2</v>
      </c>
      <c r="DL18" s="82">
        <v>26478</v>
      </c>
      <c r="DM18" s="82">
        <v>0</v>
      </c>
      <c r="DN18" s="82">
        <v>87</v>
      </c>
      <c r="DP18" s="82">
        <v>68</v>
      </c>
      <c r="DQ18" s="82">
        <v>84</v>
      </c>
      <c r="DR18" s="82">
        <v>0</v>
      </c>
      <c r="DS18" s="82">
        <v>16</v>
      </c>
      <c r="DV18" s="82">
        <v>0</v>
      </c>
      <c r="DW18" s="82">
        <v>2</v>
      </c>
      <c r="DX18" s="82">
        <v>14</v>
      </c>
      <c r="DY18" s="82">
        <v>12884</v>
      </c>
      <c r="DZ18" s="82">
        <v>0</v>
      </c>
      <c r="EA18" s="82">
        <v>84</v>
      </c>
      <c r="EC18" s="82">
        <v>62</v>
      </c>
      <c r="ED18" s="82">
        <v>81</v>
      </c>
      <c r="EE18" s="82">
        <v>0</v>
      </c>
      <c r="EF18" s="82">
        <v>18</v>
      </c>
      <c r="EI18" s="82">
        <v>0</v>
      </c>
      <c r="EJ18" s="82">
        <v>3</v>
      </c>
      <c r="EK18" s="82">
        <v>16</v>
      </c>
      <c r="EL18" s="82">
        <v>13594</v>
      </c>
      <c r="EM18" s="82">
        <v>0</v>
      </c>
      <c r="EN18" s="82">
        <v>81</v>
      </c>
      <c r="EP18" s="82">
        <v>65</v>
      </c>
      <c r="EQ18" s="82">
        <v>82</v>
      </c>
      <c r="ER18" s="82">
        <v>0</v>
      </c>
      <c r="ES18" s="82">
        <v>17</v>
      </c>
      <c r="EV18" s="82">
        <v>0</v>
      </c>
      <c r="EW18" s="82">
        <v>3</v>
      </c>
      <c r="EX18" s="82">
        <v>15</v>
      </c>
      <c r="EY18" s="82">
        <v>26478</v>
      </c>
      <c r="EZ18" s="82">
        <v>0</v>
      </c>
      <c r="FA18" s="82">
        <v>82</v>
      </c>
    </row>
    <row r="19" spans="2:157">
      <c r="B19" s="82" t="s">
        <v>79</v>
      </c>
      <c r="C19" s="82">
        <v>9</v>
      </c>
      <c r="D19" s="82">
        <v>29</v>
      </c>
      <c r="E19" s="82">
        <v>23</v>
      </c>
      <c r="F19" s="82">
        <v>10</v>
      </c>
      <c r="G19" s="82">
        <v>28</v>
      </c>
      <c r="H19" s="82" t="s">
        <v>219</v>
      </c>
      <c r="I19" s="82">
        <v>0</v>
      </c>
      <c r="J19" s="82">
        <v>0</v>
      </c>
      <c r="K19" s="82">
        <v>1</v>
      </c>
      <c r="L19" s="82">
        <v>4121</v>
      </c>
      <c r="M19" s="82">
        <v>0</v>
      </c>
      <c r="N19" s="82">
        <v>90</v>
      </c>
      <c r="P19" s="82">
        <v>15</v>
      </c>
      <c r="Q19" s="82">
        <v>24</v>
      </c>
      <c r="R19" s="82">
        <v>26</v>
      </c>
      <c r="S19" s="82">
        <v>14</v>
      </c>
      <c r="T19" s="82">
        <v>19</v>
      </c>
      <c r="U19" s="82" t="s">
        <v>219</v>
      </c>
      <c r="V19" s="82" t="s">
        <v>219</v>
      </c>
      <c r="W19" s="82" t="s">
        <v>219</v>
      </c>
      <c r="X19" s="82">
        <v>3</v>
      </c>
      <c r="Y19" s="82">
        <v>4197</v>
      </c>
      <c r="Z19" s="82">
        <v>0</v>
      </c>
      <c r="AA19" s="82">
        <v>82</v>
      </c>
      <c r="AC19" s="82">
        <v>12</v>
      </c>
      <c r="AD19" s="82">
        <v>26</v>
      </c>
      <c r="AE19" s="82">
        <v>25</v>
      </c>
      <c r="AF19" s="82">
        <v>12</v>
      </c>
      <c r="AG19" s="82">
        <v>23</v>
      </c>
      <c r="AH19" s="82" t="s">
        <v>219</v>
      </c>
      <c r="AI19" s="82" t="s">
        <v>219</v>
      </c>
      <c r="AJ19" s="82" t="s">
        <v>219</v>
      </c>
      <c r="AK19" s="82">
        <v>2</v>
      </c>
      <c r="AL19" s="82">
        <v>8318</v>
      </c>
      <c r="AM19" s="82">
        <v>0</v>
      </c>
      <c r="AN19" s="82">
        <v>86</v>
      </c>
      <c r="AP19" s="82">
        <v>11</v>
      </c>
      <c r="AQ19" s="82">
        <v>23</v>
      </c>
      <c r="AR19" s="82">
        <v>31</v>
      </c>
      <c r="AS19" s="82">
        <v>18</v>
      </c>
      <c r="AT19" s="82">
        <v>15</v>
      </c>
      <c r="AU19" s="82">
        <v>0</v>
      </c>
      <c r="AV19" s="82">
        <v>0</v>
      </c>
      <c r="AW19" s="82">
        <v>0</v>
      </c>
      <c r="AX19" s="82">
        <v>1</v>
      </c>
      <c r="AY19" s="82">
        <v>4121</v>
      </c>
      <c r="AZ19" s="82">
        <v>0</v>
      </c>
      <c r="BA19" s="82">
        <v>87</v>
      </c>
      <c r="BC19" s="82">
        <v>20</v>
      </c>
      <c r="BD19" s="82">
        <v>16</v>
      </c>
      <c r="BE19" s="82">
        <v>28</v>
      </c>
      <c r="BF19" s="82">
        <v>24</v>
      </c>
      <c r="BG19" s="82">
        <v>7</v>
      </c>
      <c r="BH19" s="82" t="s">
        <v>219</v>
      </c>
      <c r="BI19" s="82" t="s">
        <v>219</v>
      </c>
      <c r="BJ19" s="82" t="s">
        <v>219</v>
      </c>
      <c r="BK19" s="82">
        <v>4</v>
      </c>
      <c r="BL19" s="82">
        <v>4197</v>
      </c>
      <c r="BM19" s="82">
        <v>0</v>
      </c>
      <c r="BN19" s="82">
        <v>75</v>
      </c>
      <c r="BP19" s="82">
        <v>16</v>
      </c>
      <c r="BQ19" s="82">
        <v>20</v>
      </c>
      <c r="BR19" s="82">
        <v>29</v>
      </c>
      <c r="BS19" s="82">
        <v>21</v>
      </c>
      <c r="BT19" s="82">
        <v>11</v>
      </c>
      <c r="BU19" s="82" t="s">
        <v>219</v>
      </c>
      <c r="BV19" s="82" t="s">
        <v>219</v>
      </c>
      <c r="BW19" s="82" t="s">
        <v>219</v>
      </c>
      <c r="BX19" s="82">
        <v>3</v>
      </c>
      <c r="BY19" s="82">
        <v>8318</v>
      </c>
      <c r="BZ19" s="82">
        <v>0</v>
      </c>
      <c r="CA19" s="82">
        <v>81</v>
      </c>
      <c r="CC19" s="82">
        <v>8</v>
      </c>
      <c r="CD19" s="82">
        <v>29</v>
      </c>
      <c r="CE19" s="82">
        <v>31</v>
      </c>
      <c r="CF19" s="82">
        <v>17</v>
      </c>
      <c r="CG19" s="82">
        <v>15</v>
      </c>
      <c r="CH19" s="82">
        <v>0</v>
      </c>
      <c r="CI19" s="82">
        <v>0</v>
      </c>
      <c r="CJ19" s="82">
        <v>0</v>
      </c>
      <c r="CK19" s="82">
        <v>1</v>
      </c>
      <c r="CL19" s="82">
        <v>4121</v>
      </c>
      <c r="CM19" s="82">
        <v>0</v>
      </c>
      <c r="CN19" s="82">
        <v>91</v>
      </c>
      <c r="CP19" s="82">
        <v>10</v>
      </c>
      <c r="CQ19" s="82">
        <v>24</v>
      </c>
      <c r="CR19" s="82">
        <v>27</v>
      </c>
      <c r="CS19" s="82">
        <v>17</v>
      </c>
      <c r="CT19" s="82">
        <v>19</v>
      </c>
      <c r="CU19" s="82">
        <v>0</v>
      </c>
      <c r="CV19" s="82" t="s">
        <v>219</v>
      </c>
      <c r="CW19" s="82" t="s">
        <v>219</v>
      </c>
      <c r="CX19" s="82">
        <v>2</v>
      </c>
      <c r="CY19" s="82">
        <v>4197</v>
      </c>
      <c r="CZ19" s="82">
        <v>0</v>
      </c>
      <c r="DA19" s="82">
        <v>88</v>
      </c>
      <c r="DC19" s="82">
        <v>9</v>
      </c>
      <c r="DD19" s="82">
        <v>27</v>
      </c>
      <c r="DE19" s="82">
        <v>29</v>
      </c>
      <c r="DF19" s="82">
        <v>17</v>
      </c>
      <c r="DG19" s="82">
        <v>17</v>
      </c>
      <c r="DH19" s="82">
        <v>0</v>
      </c>
      <c r="DI19" s="82" t="s">
        <v>219</v>
      </c>
      <c r="DJ19" s="82" t="s">
        <v>219</v>
      </c>
      <c r="DK19" s="82">
        <v>2</v>
      </c>
      <c r="DL19" s="82">
        <v>8318</v>
      </c>
      <c r="DM19" s="82">
        <v>0</v>
      </c>
      <c r="DN19" s="82">
        <v>89</v>
      </c>
      <c r="DP19" s="82">
        <v>75</v>
      </c>
      <c r="DQ19" s="82">
        <v>92</v>
      </c>
      <c r="DR19" s="82">
        <v>0</v>
      </c>
      <c r="DS19" s="82">
        <v>17</v>
      </c>
      <c r="DV19" s="82" t="s">
        <v>219</v>
      </c>
      <c r="DW19" s="82">
        <v>1</v>
      </c>
      <c r="DX19" s="82">
        <v>8</v>
      </c>
      <c r="DY19" s="82">
        <v>4121</v>
      </c>
      <c r="DZ19" s="82">
        <v>0</v>
      </c>
      <c r="EA19" s="82">
        <v>92</v>
      </c>
      <c r="EC19" s="82">
        <v>69</v>
      </c>
      <c r="ED19" s="82">
        <v>87</v>
      </c>
      <c r="EE19" s="82">
        <v>0</v>
      </c>
      <c r="EF19" s="82">
        <v>17</v>
      </c>
      <c r="EI19" s="82" t="s">
        <v>219</v>
      </c>
      <c r="EJ19" s="82">
        <v>2</v>
      </c>
      <c r="EK19" s="82">
        <v>11</v>
      </c>
      <c r="EL19" s="82">
        <v>4197</v>
      </c>
      <c r="EM19" s="82">
        <v>0</v>
      </c>
      <c r="EN19" s="82">
        <v>87</v>
      </c>
      <c r="EP19" s="82">
        <v>72</v>
      </c>
      <c r="EQ19" s="82">
        <v>89</v>
      </c>
      <c r="ER19" s="82">
        <v>0</v>
      </c>
      <c r="ES19" s="82">
        <v>17</v>
      </c>
      <c r="EV19" s="82">
        <v>0</v>
      </c>
      <c r="EW19" s="82">
        <v>1</v>
      </c>
      <c r="EX19" s="82">
        <v>10</v>
      </c>
      <c r="EY19" s="82">
        <v>8318</v>
      </c>
      <c r="EZ19" s="82">
        <v>0</v>
      </c>
      <c r="FA19" s="82">
        <v>89</v>
      </c>
    </row>
    <row r="20" spans="2:157">
      <c r="B20" s="82" t="s">
        <v>80</v>
      </c>
      <c r="C20" s="82">
        <v>7</v>
      </c>
      <c r="D20" s="82">
        <v>29</v>
      </c>
      <c r="E20" s="82">
        <v>24</v>
      </c>
      <c r="F20" s="82">
        <v>9</v>
      </c>
      <c r="G20" s="82">
        <v>31</v>
      </c>
      <c r="H20" s="82">
        <v>0</v>
      </c>
      <c r="I20" s="82">
        <v>0</v>
      </c>
      <c r="J20" s="82">
        <v>0</v>
      </c>
      <c r="K20" s="82">
        <v>2</v>
      </c>
      <c r="L20" s="82">
        <v>1850</v>
      </c>
      <c r="M20" s="82">
        <v>0</v>
      </c>
      <c r="N20" s="82">
        <v>91</v>
      </c>
      <c r="P20" s="82">
        <v>12</v>
      </c>
      <c r="Q20" s="82">
        <v>24</v>
      </c>
      <c r="R20" s="82">
        <v>25</v>
      </c>
      <c r="S20" s="82">
        <v>11</v>
      </c>
      <c r="T20" s="82">
        <v>24</v>
      </c>
      <c r="U20" s="82" t="s">
        <v>219</v>
      </c>
      <c r="V20" s="82" t="s">
        <v>219</v>
      </c>
      <c r="W20" s="82">
        <v>0</v>
      </c>
      <c r="X20" s="82">
        <v>3</v>
      </c>
      <c r="Y20" s="82">
        <v>1961</v>
      </c>
      <c r="Z20" s="82">
        <v>0</v>
      </c>
      <c r="AA20" s="82">
        <v>84</v>
      </c>
      <c r="AC20" s="82">
        <v>10</v>
      </c>
      <c r="AD20" s="82">
        <v>26</v>
      </c>
      <c r="AE20" s="82">
        <v>24</v>
      </c>
      <c r="AF20" s="82">
        <v>10</v>
      </c>
      <c r="AG20" s="82">
        <v>27</v>
      </c>
      <c r="AH20" s="82" t="s">
        <v>219</v>
      </c>
      <c r="AI20" s="82" t="s">
        <v>219</v>
      </c>
      <c r="AJ20" s="82">
        <v>0</v>
      </c>
      <c r="AK20" s="82">
        <v>2</v>
      </c>
      <c r="AL20" s="82">
        <v>3811</v>
      </c>
      <c r="AM20" s="82">
        <v>0</v>
      </c>
      <c r="AN20" s="82">
        <v>88</v>
      </c>
      <c r="AP20" s="82">
        <v>8</v>
      </c>
      <c r="AQ20" s="82">
        <v>25</v>
      </c>
      <c r="AR20" s="82">
        <v>31</v>
      </c>
      <c r="AS20" s="82">
        <v>17</v>
      </c>
      <c r="AT20" s="82">
        <v>17</v>
      </c>
      <c r="AU20" s="82">
        <v>0</v>
      </c>
      <c r="AV20" s="82">
        <v>0</v>
      </c>
      <c r="AW20" s="82">
        <v>0</v>
      </c>
      <c r="AX20" s="82">
        <v>2</v>
      </c>
      <c r="AY20" s="82">
        <v>1850</v>
      </c>
      <c r="AZ20" s="82">
        <v>0</v>
      </c>
      <c r="BA20" s="82">
        <v>90</v>
      </c>
      <c r="BC20" s="82">
        <v>18</v>
      </c>
      <c r="BD20" s="82">
        <v>17</v>
      </c>
      <c r="BE20" s="82">
        <v>30</v>
      </c>
      <c r="BF20" s="82">
        <v>20</v>
      </c>
      <c r="BG20" s="82">
        <v>10</v>
      </c>
      <c r="BH20" s="82">
        <v>0</v>
      </c>
      <c r="BI20" s="82" t="s">
        <v>219</v>
      </c>
      <c r="BJ20" s="82">
        <v>0</v>
      </c>
      <c r="BK20" s="82">
        <v>4</v>
      </c>
      <c r="BL20" s="82">
        <v>1961</v>
      </c>
      <c r="BM20" s="82">
        <v>0</v>
      </c>
      <c r="BN20" s="82">
        <v>77</v>
      </c>
      <c r="BP20" s="82">
        <v>13</v>
      </c>
      <c r="BQ20" s="82">
        <v>21</v>
      </c>
      <c r="BR20" s="82">
        <v>31</v>
      </c>
      <c r="BS20" s="82">
        <v>19</v>
      </c>
      <c r="BT20" s="82">
        <v>13</v>
      </c>
      <c r="BU20" s="82">
        <v>0</v>
      </c>
      <c r="BV20" s="82" t="s">
        <v>219</v>
      </c>
      <c r="BW20" s="82">
        <v>0</v>
      </c>
      <c r="BX20" s="82">
        <v>3</v>
      </c>
      <c r="BY20" s="82">
        <v>3811</v>
      </c>
      <c r="BZ20" s="82">
        <v>0</v>
      </c>
      <c r="CA20" s="82">
        <v>83</v>
      </c>
      <c r="CC20" s="82">
        <v>7</v>
      </c>
      <c r="CD20" s="82">
        <v>29</v>
      </c>
      <c r="CE20" s="82">
        <v>31</v>
      </c>
      <c r="CF20" s="82">
        <v>15</v>
      </c>
      <c r="CG20" s="82">
        <v>17</v>
      </c>
      <c r="CH20" s="82" t="s">
        <v>219</v>
      </c>
      <c r="CI20" s="82">
        <v>0</v>
      </c>
      <c r="CJ20" s="82">
        <v>0</v>
      </c>
      <c r="CK20" s="82">
        <v>1</v>
      </c>
      <c r="CL20" s="82">
        <v>1850</v>
      </c>
      <c r="CM20" s="82">
        <v>0</v>
      </c>
      <c r="CN20" s="82">
        <v>92</v>
      </c>
      <c r="CP20" s="82">
        <v>9</v>
      </c>
      <c r="CQ20" s="82">
        <v>23</v>
      </c>
      <c r="CR20" s="82">
        <v>28</v>
      </c>
      <c r="CS20" s="82">
        <v>15</v>
      </c>
      <c r="CT20" s="82">
        <v>23</v>
      </c>
      <c r="CU20" s="82" t="s">
        <v>219</v>
      </c>
      <c r="CV20" s="82" t="s">
        <v>219</v>
      </c>
      <c r="CW20" s="82" t="s">
        <v>219</v>
      </c>
      <c r="CX20" s="82">
        <v>3</v>
      </c>
      <c r="CY20" s="82">
        <v>1961</v>
      </c>
      <c r="CZ20" s="82">
        <v>0</v>
      </c>
      <c r="DA20" s="82">
        <v>89</v>
      </c>
      <c r="DC20" s="82">
        <v>8</v>
      </c>
      <c r="DD20" s="82">
        <v>26</v>
      </c>
      <c r="DE20" s="82">
        <v>29</v>
      </c>
      <c r="DF20" s="82">
        <v>15</v>
      </c>
      <c r="DG20" s="82">
        <v>20</v>
      </c>
      <c r="DH20" s="82" t="s">
        <v>219</v>
      </c>
      <c r="DI20" s="82" t="s">
        <v>219</v>
      </c>
      <c r="DJ20" s="82" t="s">
        <v>219</v>
      </c>
      <c r="DK20" s="82">
        <v>2</v>
      </c>
      <c r="DL20" s="82">
        <v>3811</v>
      </c>
      <c r="DM20" s="82">
        <v>0</v>
      </c>
      <c r="DN20" s="82">
        <v>90</v>
      </c>
      <c r="DP20" s="82">
        <v>73</v>
      </c>
      <c r="DQ20" s="82">
        <v>91</v>
      </c>
      <c r="DR20" s="82">
        <v>0</v>
      </c>
      <c r="DS20" s="82">
        <v>18</v>
      </c>
      <c r="DV20" s="82" t="s">
        <v>219</v>
      </c>
      <c r="DW20" s="82">
        <v>1</v>
      </c>
      <c r="DX20" s="82">
        <v>8</v>
      </c>
      <c r="DY20" s="82">
        <v>1850</v>
      </c>
      <c r="DZ20" s="82">
        <v>0</v>
      </c>
      <c r="EA20" s="82">
        <v>91</v>
      </c>
      <c r="EC20" s="82">
        <v>66</v>
      </c>
      <c r="ED20" s="82">
        <v>87</v>
      </c>
      <c r="EE20" s="82">
        <v>0</v>
      </c>
      <c r="EF20" s="82">
        <v>22</v>
      </c>
      <c r="EI20" s="82" t="s">
        <v>219</v>
      </c>
      <c r="EJ20" s="82">
        <v>3</v>
      </c>
      <c r="EK20" s="82">
        <v>10</v>
      </c>
      <c r="EL20" s="82">
        <v>1961</v>
      </c>
      <c r="EM20" s="82">
        <v>0</v>
      </c>
      <c r="EN20" s="82">
        <v>87</v>
      </c>
      <c r="EP20" s="82">
        <v>69</v>
      </c>
      <c r="EQ20" s="82">
        <v>89</v>
      </c>
      <c r="ER20" s="82">
        <v>0</v>
      </c>
      <c r="ES20" s="82">
        <v>20</v>
      </c>
      <c r="EV20" s="82">
        <v>0</v>
      </c>
      <c r="EW20" s="82">
        <v>2</v>
      </c>
      <c r="EX20" s="82">
        <v>9</v>
      </c>
      <c r="EY20" s="82">
        <v>3811</v>
      </c>
      <c r="EZ20" s="82">
        <v>0</v>
      </c>
      <c r="FA20" s="82">
        <v>89</v>
      </c>
    </row>
    <row r="21" spans="2:157">
      <c r="B21" s="82" t="s">
        <v>81</v>
      </c>
      <c r="C21" s="82">
        <v>6</v>
      </c>
      <c r="D21" s="82">
        <v>27</v>
      </c>
      <c r="E21" s="82">
        <v>19</v>
      </c>
      <c r="F21" s="82">
        <v>8</v>
      </c>
      <c r="G21" s="82">
        <v>39</v>
      </c>
      <c r="H21" s="82" t="s">
        <v>219</v>
      </c>
      <c r="I21" s="82" t="s">
        <v>219</v>
      </c>
      <c r="J21" s="82" t="s">
        <v>219</v>
      </c>
      <c r="K21" s="82">
        <v>1</v>
      </c>
      <c r="L21" s="82">
        <v>3326</v>
      </c>
      <c r="M21" s="82">
        <v>0</v>
      </c>
      <c r="N21" s="82">
        <v>93</v>
      </c>
      <c r="P21" s="82">
        <v>10</v>
      </c>
      <c r="Q21" s="82">
        <v>25</v>
      </c>
      <c r="R21" s="82">
        <v>22</v>
      </c>
      <c r="S21" s="82">
        <v>10</v>
      </c>
      <c r="T21" s="82">
        <v>31</v>
      </c>
      <c r="U21" s="82" t="s">
        <v>219</v>
      </c>
      <c r="V21" s="82" t="s">
        <v>219</v>
      </c>
      <c r="W21" s="82">
        <v>0</v>
      </c>
      <c r="X21" s="82">
        <v>2</v>
      </c>
      <c r="Y21" s="82">
        <v>3605</v>
      </c>
      <c r="Z21" s="82">
        <v>0</v>
      </c>
      <c r="AA21" s="82">
        <v>88</v>
      </c>
      <c r="AC21" s="82">
        <v>8</v>
      </c>
      <c r="AD21" s="82">
        <v>26</v>
      </c>
      <c r="AE21" s="82">
        <v>20</v>
      </c>
      <c r="AF21" s="82">
        <v>9</v>
      </c>
      <c r="AG21" s="82">
        <v>35</v>
      </c>
      <c r="AH21" s="82">
        <v>0</v>
      </c>
      <c r="AI21" s="82">
        <v>0</v>
      </c>
      <c r="AJ21" s="82" t="s">
        <v>219</v>
      </c>
      <c r="AK21" s="82">
        <v>2</v>
      </c>
      <c r="AL21" s="82">
        <v>6931</v>
      </c>
      <c r="AM21" s="82">
        <v>0</v>
      </c>
      <c r="AN21" s="82">
        <v>90</v>
      </c>
      <c r="AP21" s="82">
        <v>7</v>
      </c>
      <c r="AQ21" s="82">
        <v>27</v>
      </c>
      <c r="AR21" s="82">
        <v>27</v>
      </c>
      <c r="AS21" s="82">
        <v>14</v>
      </c>
      <c r="AT21" s="82">
        <v>24</v>
      </c>
      <c r="AU21" s="82" t="s">
        <v>219</v>
      </c>
      <c r="AV21" s="82" t="s">
        <v>219</v>
      </c>
      <c r="AW21" s="82" t="s">
        <v>219</v>
      </c>
      <c r="AX21" s="82">
        <v>1</v>
      </c>
      <c r="AY21" s="82">
        <v>3326</v>
      </c>
      <c r="AZ21" s="82">
        <v>0</v>
      </c>
      <c r="BA21" s="82">
        <v>92</v>
      </c>
      <c r="BC21" s="82">
        <v>13</v>
      </c>
      <c r="BD21" s="82">
        <v>21</v>
      </c>
      <c r="BE21" s="82">
        <v>29</v>
      </c>
      <c r="BF21" s="82">
        <v>20</v>
      </c>
      <c r="BG21" s="82">
        <v>15</v>
      </c>
      <c r="BH21" s="82">
        <v>0</v>
      </c>
      <c r="BI21" s="82" t="s">
        <v>219</v>
      </c>
      <c r="BJ21" s="82" t="s">
        <v>219</v>
      </c>
      <c r="BK21" s="82">
        <v>3</v>
      </c>
      <c r="BL21" s="82">
        <v>3605</v>
      </c>
      <c r="BM21" s="82">
        <v>0</v>
      </c>
      <c r="BN21" s="82">
        <v>84</v>
      </c>
      <c r="BP21" s="82">
        <v>10</v>
      </c>
      <c r="BQ21" s="82">
        <v>24</v>
      </c>
      <c r="BR21" s="82">
        <v>28</v>
      </c>
      <c r="BS21" s="82">
        <v>17</v>
      </c>
      <c r="BT21" s="82">
        <v>19</v>
      </c>
      <c r="BU21" s="82" t="s">
        <v>219</v>
      </c>
      <c r="BV21" s="82">
        <v>0</v>
      </c>
      <c r="BW21" s="82" t="s">
        <v>219</v>
      </c>
      <c r="BX21" s="82">
        <v>2</v>
      </c>
      <c r="BY21" s="82">
        <v>6931</v>
      </c>
      <c r="BZ21" s="82">
        <v>0</v>
      </c>
      <c r="CA21" s="82">
        <v>88</v>
      </c>
      <c r="CC21" s="82">
        <v>6</v>
      </c>
      <c r="CD21" s="82">
        <v>32</v>
      </c>
      <c r="CE21" s="82">
        <v>26</v>
      </c>
      <c r="CF21" s="82">
        <v>11</v>
      </c>
      <c r="CG21" s="82">
        <v>25</v>
      </c>
      <c r="CH21" s="82">
        <v>0</v>
      </c>
      <c r="CI21" s="82" t="s">
        <v>219</v>
      </c>
      <c r="CJ21" s="82" t="s">
        <v>219</v>
      </c>
      <c r="CK21" s="82">
        <v>1</v>
      </c>
      <c r="CL21" s="82">
        <v>3326</v>
      </c>
      <c r="CM21" s="82">
        <v>0</v>
      </c>
      <c r="CN21" s="82">
        <v>93</v>
      </c>
      <c r="CP21" s="82">
        <v>6</v>
      </c>
      <c r="CQ21" s="82">
        <v>26</v>
      </c>
      <c r="CR21" s="82">
        <v>22</v>
      </c>
      <c r="CS21" s="82">
        <v>12</v>
      </c>
      <c r="CT21" s="82">
        <v>32</v>
      </c>
      <c r="CU21" s="82" t="s">
        <v>219</v>
      </c>
      <c r="CV21" s="82" t="s">
        <v>219</v>
      </c>
      <c r="CW21" s="82" t="s">
        <v>219</v>
      </c>
      <c r="CX21" s="82">
        <v>2</v>
      </c>
      <c r="CY21" s="82">
        <v>3605</v>
      </c>
      <c r="CZ21" s="82">
        <v>0</v>
      </c>
      <c r="DA21" s="82">
        <v>92</v>
      </c>
      <c r="DC21" s="82">
        <v>6</v>
      </c>
      <c r="DD21" s="82">
        <v>29</v>
      </c>
      <c r="DE21" s="82">
        <v>24</v>
      </c>
      <c r="DF21" s="82">
        <v>11</v>
      </c>
      <c r="DG21" s="82">
        <v>28</v>
      </c>
      <c r="DH21" s="82" t="s">
        <v>219</v>
      </c>
      <c r="DI21" s="82">
        <v>0</v>
      </c>
      <c r="DJ21" s="82">
        <v>0</v>
      </c>
      <c r="DK21" s="82">
        <v>1</v>
      </c>
      <c r="DL21" s="82">
        <v>6931</v>
      </c>
      <c r="DM21" s="82">
        <v>0</v>
      </c>
      <c r="DN21" s="82">
        <v>92</v>
      </c>
      <c r="DP21" s="82">
        <v>66</v>
      </c>
      <c r="DQ21" s="82">
        <v>93</v>
      </c>
      <c r="DR21" s="82">
        <v>0</v>
      </c>
      <c r="DS21" s="82">
        <v>26</v>
      </c>
      <c r="DV21" s="82">
        <v>0</v>
      </c>
      <c r="DW21" s="82">
        <v>1</v>
      </c>
      <c r="DX21" s="82">
        <v>6</v>
      </c>
      <c r="DY21" s="82">
        <v>3326</v>
      </c>
      <c r="DZ21" s="82">
        <v>0</v>
      </c>
      <c r="EA21" s="82">
        <v>93</v>
      </c>
      <c r="EC21" s="82">
        <v>61</v>
      </c>
      <c r="ED21" s="82">
        <v>90</v>
      </c>
      <c r="EE21" s="82">
        <v>0</v>
      </c>
      <c r="EF21" s="82">
        <v>29</v>
      </c>
      <c r="EI21" s="82">
        <v>0</v>
      </c>
      <c r="EJ21" s="82">
        <v>1</v>
      </c>
      <c r="EK21" s="82">
        <v>8</v>
      </c>
      <c r="EL21" s="82">
        <v>3605</v>
      </c>
      <c r="EM21" s="82">
        <v>0</v>
      </c>
      <c r="EN21" s="82">
        <v>90</v>
      </c>
      <c r="EP21" s="82">
        <v>64</v>
      </c>
      <c r="EQ21" s="82">
        <v>91</v>
      </c>
      <c r="ER21" s="82">
        <v>0</v>
      </c>
      <c r="ES21" s="82">
        <v>28</v>
      </c>
      <c r="EV21" s="82">
        <v>0</v>
      </c>
      <c r="EW21" s="82">
        <v>1</v>
      </c>
      <c r="EX21" s="82">
        <v>7</v>
      </c>
      <c r="EY21" s="82">
        <v>6931</v>
      </c>
      <c r="EZ21" s="82">
        <v>0</v>
      </c>
      <c r="FA21" s="82">
        <v>91</v>
      </c>
    </row>
    <row r="22" spans="2:157">
      <c r="B22" s="82" t="s">
        <v>82</v>
      </c>
      <c r="C22" s="82">
        <v>7</v>
      </c>
      <c r="D22" s="82">
        <v>27</v>
      </c>
      <c r="E22" s="82">
        <v>21</v>
      </c>
      <c r="F22" s="82">
        <v>8</v>
      </c>
      <c r="G22" s="82">
        <v>34</v>
      </c>
      <c r="H22" s="82">
        <v>0</v>
      </c>
      <c r="I22" s="82" t="s">
        <v>219</v>
      </c>
      <c r="J22" s="82" t="s">
        <v>219</v>
      </c>
      <c r="K22" s="82">
        <v>1</v>
      </c>
      <c r="L22" s="82">
        <v>5326</v>
      </c>
      <c r="M22" s="82">
        <v>0</v>
      </c>
      <c r="N22" s="82">
        <v>91</v>
      </c>
      <c r="P22" s="82">
        <v>12</v>
      </c>
      <c r="Q22" s="82">
        <v>24</v>
      </c>
      <c r="R22" s="82">
        <v>24</v>
      </c>
      <c r="S22" s="82">
        <v>11</v>
      </c>
      <c r="T22" s="82">
        <v>26</v>
      </c>
      <c r="U22" s="82">
        <v>0</v>
      </c>
      <c r="V22" s="82" t="s">
        <v>219</v>
      </c>
      <c r="W22" s="82" t="s">
        <v>219</v>
      </c>
      <c r="X22" s="82">
        <v>3</v>
      </c>
      <c r="Y22" s="82">
        <v>5467</v>
      </c>
      <c r="Z22" s="82">
        <v>0</v>
      </c>
      <c r="AA22" s="82">
        <v>85</v>
      </c>
      <c r="AC22" s="82">
        <v>9</v>
      </c>
      <c r="AD22" s="82">
        <v>26</v>
      </c>
      <c r="AE22" s="82">
        <v>23</v>
      </c>
      <c r="AF22" s="82">
        <v>10</v>
      </c>
      <c r="AG22" s="82">
        <v>30</v>
      </c>
      <c r="AH22" s="82">
        <v>0</v>
      </c>
      <c r="AI22" s="82">
        <v>0</v>
      </c>
      <c r="AJ22" s="82">
        <v>0</v>
      </c>
      <c r="AK22" s="82">
        <v>2</v>
      </c>
      <c r="AL22" s="82">
        <v>10793</v>
      </c>
      <c r="AM22" s="82">
        <v>0</v>
      </c>
      <c r="AN22" s="82">
        <v>88</v>
      </c>
      <c r="AP22" s="82">
        <v>9</v>
      </c>
      <c r="AQ22" s="82">
        <v>24</v>
      </c>
      <c r="AR22" s="82">
        <v>28</v>
      </c>
      <c r="AS22" s="82">
        <v>15</v>
      </c>
      <c r="AT22" s="82">
        <v>21</v>
      </c>
      <c r="AU22" s="82" t="s">
        <v>219</v>
      </c>
      <c r="AV22" s="82" t="s">
        <v>219</v>
      </c>
      <c r="AW22" s="82" t="s">
        <v>219</v>
      </c>
      <c r="AX22" s="82">
        <v>2</v>
      </c>
      <c r="AY22" s="82">
        <v>5326</v>
      </c>
      <c r="AZ22" s="82">
        <v>0</v>
      </c>
      <c r="BA22" s="82">
        <v>90</v>
      </c>
      <c r="BC22" s="82">
        <v>16</v>
      </c>
      <c r="BD22" s="82">
        <v>19</v>
      </c>
      <c r="BE22" s="82">
        <v>30</v>
      </c>
      <c r="BF22" s="82">
        <v>20</v>
      </c>
      <c r="BG22" s="82">
        <v>11</v>
      </c>
      <c r="BH22" s="82" t="s">
        <v>219</v>
      </c>
      <c r="BI22" s="82" t="s">
        <v>219</v>
      </c>
      <c r="BJ22" s="82" t="s">
        <v>219</v>
      </c>
      <c r="BK22" s="82">
        <v>4</v>
      </c>
      <c r="BL22" s="82">
        <v>5467</v>
      </c>
      <c r="BM22" s="82">
        <v>0</v>
      </c>
      <c r="BN22" s="82">
        <v>80</v>
      </c>
      <c r="BP22" s="82">
        <v>12</v>
      </c>
      <c r="BQ22" s="82">
        <v>22</v>
      </c>
      <c r="BR22" s="82">
        <v>29</v>
      </c>
      <c r="BS22" s="82">
        <v>18</v>
      </c>
      <c r="BT22" s="82">
        <v>16</v>
      </c>
      <c r="BU22" s="82">
        <v>0</v>
      </c>
      <c r="BV22" s="82">
        <v>0</v>
      </c>
      <c r="BW22" s="82">
        <v>0</v>
      </c>
      <c r="BX22" s="82">
        <v>3</v>
      </c>
      <c r="BY22" s="82">
        <v>10793</v>
      </c>
      <c r="BZ22" s="82">
        <v>0</v>
      </c>
      <c r="CA22" s="82">
        <v>85</v>
      </c>
      <c r="CC22" s="82">
        <v>6</v>
      </c>
      <c r="CD22" s="82">
        <v>30</v>
      </c>
      <c r="CE22" s="82">
        <v>29</v>
      </c>
      <c r="CF22" s="82">
        <v>13</v>
      </c>
      <c r="CG22" s="82">
        <v>20</v>
      </c>
      <c r="CH22" s="82" t="s">
        <v>219</v>
      </c>
      <c r="CI22" s="82" t="s">
        <v>219</v>
      </c>
      <c r="CJ22" s="82" t="s">
        <v>219</v>
      </c>
      <c r="CK22" s="82">
        <v>1</v>
      </c>
      <c r="CL22" s="82">
        <v>5326</v>
      </c>
      <c r="CM22" s="82">
        <v>0</v>
      </c>
      <c r="CN22" s="82">
        <v>93</v>
      </c>
      <c r="CP22" s="82">
        <v>8</v>
      </c>
      <c r="CQ22" s="82">
        <v>25</v>
      </c>
      <c r="CR22" s="82">
        <v>25</v>
      </c>
      <c r="CS22" s="82">
        <v>14</v>
      </c>
      <c r="CT22" s="82">
        <v>25</v>
      </c>
      <c r="CU22" s="82" t="s">
        <v>219</v>
      </c>
      <c r="CV22" s="82" t="s">
        <v>219</v>
      </c>
      <c r="CW22" s="82" t="s">
        <v>219</v>
      </c>
      <c r="CX22" s="82">
        <v>2</v>
      </c>
      <c r="CY22" s="82">
        <v>5467</v>
      </c>
      <c r="CZ22" s="82">
        <v>0</v>
      </c>
      <c r="DA22" s="82">
        <v>90</v>
      </c>
      <c r="DC22" s="82">
        <v>7</v>
      </c>
      <c r="DD22" s="82">
        <v>27</v>
      </c>
      <c r="DE22" s="82">
        <v>27</v>
      </c>
      <c r="DF22" s="82">
        <v>14</v>
      </c>
      <c r="DG22" s="82">
        <v>23</v>
      </c>
      <c r="DH22" s="82">
        <v>0</v>
      </c>
      <c r="DI22" s="82">
        <v>0</v>
      </c>
      <c r="DJ22" s="82">
        <v>0</v>
      </c>
      <c r="DK22" s="82">
        <v>2</v>
      </c>
      <c r="DL22" s="82">
        <v>10793</v>
      </c>
      <c r="DM22" s="82">
        <v>0</v>
      </c>
      <c r="DN22" s="82">
        <v>91</v>
      </c>
      <c r="DP22" s="82">
        <v>71</v>
      </c>
      <c r="DQ22" s="82">
        <v>92</v>
      </c>
      <c r="DR22" s="82">
        <v>0</v>
      </c>
      <c r="DS22" s="82">
        <v>21</v>
      </c>
      <c r="DV22" s="82">
        <v>0</v>
      </c>
      <c r="DW22" s="82">
        <v>1</v>
      </c>
      <c r="DX22" s="82">
        <v>7</v>
      </c>
      <c r="DY22" s="82">
        <v>5326</v>
      </c>
      <c r="DZ22" s="82">
        <v>0</v>
      </c>
      <c r="EA22" s="82">
        <v>92</v>
      </c>
      <c r="EC22" s="82">
        <v>66</v>
      </c>
      <c r="ED22" s="82">
        <v>89</v>
      </c>
      <c r="EE22" s="82">
        <v>0</v>
      </c>
      <c r="EF22" s="82">
        <v>22</v>
      </c>
      <c r="EI22" s="82">
        <v>0</v>
      </c>
      <c r="EJ22" s="82">
        <v>2</v>
      </c>
      <c r="EK22" s="82">
        <v>9</v>
      </c>
      <c r="EL22" s="82">
        <v>5467</v>
      </c>
      <c r="EM22" s="82">
        <v>0</v>
      </c>
      <c r="EN22" s="82">
        <v>89</v>
      </c>
      <c r="EP22" s="82">
        <v>68</v>
      </c>
      <c r="EQ22" s="82">
        <v>90</v>
      </c>
      <c r="ER22" s="82">
        <v>0</v>
      </c>
      <c r="ES22" s="82">
        <v>22</v>
      </c>
      <c r="EV22" s="82">
        <v>0</v>
      </c>
      <c r="EW22" s="82">
        <v>2</v>
      </c>
      <c r="EX22" s="82">
        <v>8</v>
      </c>
      <c r="EY22" s="82">
        <v>10793</v>
      </c>
      <c r="EZ22" s="82">
        <v>0</v>
      </c>
      <c r="FA22" s="82">
        <v>90</v>
      </c>
    </row>
    <row r="23" spans="2:157">
      <c r="B23" s="82" t="s">
        <v>83</v>
      </c>
      <c r="C23" s="82">
        <v>4</v>
      </c>
      <c r="D23" s="82">
        <v>29</v>
      </c>
      <c r="E23" s="82">
        <v>21</v>
      </c>
      <c r="F23" s="82">
        <v>7</v>
      </c>
      <c r="G23" s="82">
        <v>39</v>
      </c>
      <c r="H23" s="82" t="s">
        <v>219</v>
      </c>
      <c r="I23" s="82">
        <v>0</v>
      </c>
      <c r="J23" s="82" t="s">
        <v>219</v>
      </c>
      <c r="K23" s="82">
        <v>1</v>
      </c>
      <c r="L23" s="82">
        <v>7362</v>
      </c>
      <c r="M23" s="82">
        <v>0</v>
      </c>
      <c r="N23" s="82">
        <v>96</v>
      </c>
      <c r="P23" s="82">
        <v>7</v>
      </c>
      <c r="Q23" s="82">
        <v>27</v>
      </c>
      <c r="R23" s="82">
        <v>26</v>
      </c>
      <c r="S23" s="82">
        <v>9</v>
      </c>
      <c r="T23" s="82">
        <v>29</v>
      </c>
      <c r="U23" s="82" t="s">
        <v>219</v>
      </c>
      <c r="V23" s="82">
        <v>0</v>
      </c>
      <c r="W23" s="82" t="s">
        <v>219</v>
      </c>
      <c r="X23" s="82">
        <v>2</v>
      </c>
      <c r="Y23" s="82">
        <v>7789</v>
      </c>
      <c r="Z23" s="82">
        <v>0</v>
      </c>
      <c r="AA23" s="82">
        <v>90</v>
      </c>
      <c r="AC23" s="82">
        <v>6</v>
      </c>
      <c r="AD23" s="82">
        <v>28</v>
      </c>
      <c r="AE23" s="82">
        <v>24</v>
      </c>
      <c r="AF23" s="82">
        <v>8</v>
      </c>
      <c r="AG23" s="82">
        <v>33</v>
      </c>
      <c r="AH23" s="82">
        <v>0</v>
      </c>
      <c r="AI23" s="82">
        <v>0</v>
      </c>
      <c r="AJ23" s="82">
        <v>0</v>
      </c>
      <c r="AK23" s="82">
        <v>1</v>
      </c>
      <c r="AL23" s="82">
        <v>15151</v>
      </c>
      <c r="AM23" s="82">
        <v>0</v>
      </c>
      <c r="AN23" s="82">
        <v>93</v>
      </c>
      <c r="AP23" s="82">
        <v>5</v>
      </c>
      <c r="AQ23" s="82">
        <v>29</v>
      </c>
      <c r="AR23" s="82">
        <v>28</v>
      </c>
      <c r="AS23" s="82">
        <v>12</v>
      </c>
      <c r="AT23" s="82">
        <v>25</v>
      </c>
      <c r="AU23" s="82">
        <v>0</v>
      </c>
      <c r="AV23" s="82">
        <v>0</v>
      </c>
      <c r="AW23" s="82" t="s">
        <v>219</v>
      </c>
      <c r="AX23" s="82">
        <v>1</v>
      </c>
      <c r="AY23" s="82">
        <v>7362</v>
      </c>
      <c r="AZ23" s="82">
        <v>0</v>
      </c>
      <c r="BA23" s="82">
        <v>94</v>
      </c>
      <c r="BC23" s="82">
        <v>10</v>
      </c>
      <c r="BD23" s="82">
        <v>23</v>
      </c>
      <c r="BE23" s="82">
        <v>30</v>
      </c>
      <c r="BF23" s="82">
        <v>18</v>
      </c>
      <c r="BG23" s="82">
        <v>15</v>
      </c>
      <c r="BH23" s="82">
        <v>0</v>
      </c>
      <c r="BI23" s="82">
        <v>0</v>
      </c>
      <c r="BJ23" s="82" t="s">
        <v>219</v>
      </c>
      <c r="BK23" s="82">
        <v>2</v>
      </c>
      <c r="BL23" s="82">
        <v>7789</v>
      </c>
      <c r="BM23" s="82">
        <v>0</v>
      </c>
      <c r="BN23" s="82">
        <v>87</v>
      </c>
      <c r="BP23" s="82">
        <v>7</v>
      </c>
      <c r="BQ23" s="82">
        <v>26</v>
      </c>
      <c r="BR23" s="82">
        <v>29</v>
      </c>
      <c r="BS23" s="82">
        <v>15</v>
      </c>
      <c r="BT23" s="82">
        <v>20</v>
      </c>
      <c r="BU23" s="82">
        <v>0</v>
      </c>
      <c r="BV23" s="82">
        <v>0</v>
      </c>
      <c r="BW23" s="82">
        <v>0</v>
      </c>
      <c r="BX23" s="82">
        <v>2</v>
      </c>
      <c r="BY23" s="82">
        <v>15151</v>
      </c>
      <c r="BZ23" s="82">
        <v>0</v>
      </c>
      <c r="CA23" s="82">
        <v>91</v>
      </c>
      <c r="CC23" s="82">
        <v>3</v>
      </c>
      <c r="CD23" s="82">
        <v>31</v>
      </c>
      <c r="CE23" s="82">
        <v>26</v>
      </c>
      <c r="CF23" s="82">
        <v>10</v>
      </c>
      <c r="CG23" s="82">
        <v>28</v>
      </c>
      <c r="CH23" s="82" t="s">
        <v>219</v>
      </c>
      <c r="CI23" s="82">
        <v>0</v>
      </c>
      <c r="CJ23" s="82" t="s">
        <v>219</v>
      </c>
      <c r="CK23" s="82">
        <v>1</v>
      </c>
      <c r="CL23" s="82">
        <v>7362</v>
      </c>
      <c r="CM23" s="82">
        <v>0</v>
      </c>
      <c r="CN23" s="82">
        <v>96</v>
      </c>
      <c r="CP23" s="82">
        <v>6</v>
      </c>
      <c r="CQ23" s="82">
        <v>25</v>
      </c>
      <c r="CR23" s="82">
        <v>25</v>
      </c>
      <c r="CS23" s="82">
        <v>11</v>
      </c>
      <c r="CT23" s="82">
        <v>31</v>
      </c>
      <c r="CU23" s="82" t="s">
        <v>219</v>
      </c>
      <c r="CV23" s="82">
        <v>0</v>
      </c>
      <c r="CW23" s="82" t="s">
        <v>219</v>
      </c>
      <c r="CX23" s="82">
        <v>2</v>
      </c>
      <c r="CY23" s="82">
        <v>7789</v>
      </c>
      <c r="CZ23" s="82">
        <v>0</v>
      </c>
      <c r="DA23" s="82">
        <v>93</v>
      </c>
      <c r="DC23" s="82">
        <v>5</v>
      </c>
      <c r="DD23" s="82">
        <v>28</v>
      </c>
      <c r="DE23" s="82">
        <v>25</v>
      </c>
      <c r="DF23" s="82">
        <v>11</v>
      </c>
      <c r="DG23" s="82">
        <v>30</v>
      </c>
      <c r="DH23" s="82">
        <v>0</v>
      </c>
      <c r="DI23" s="82">
        <v>0</v>
      </c>
      <c r="DJ23" s="82">
        <v>0</v>
      </c>
      <c r="DK23" s="82">
        <v>1</v>
      </c>
      <c r="DL23" s="82">
        <v>15151</v>
      </c>
      <c r="DM23" s="82">
        <v>0</v>
      </c>
      <c r="DN23" s="82">
        <v>94</v>
      </c>
      <c r="DP23" s="82">
        <v>68</v>
      </c>
      <c r="DQ23" s="82">
        <v>94</v>
      </c>
      <c r="DR23" s="82">
        <v>0</v>
      </c>
      <c r="DS23" s="82">
        <v>25</v>
      </c>
      <c r="DV23" s="82">
        <v>0</v>
      </c>
      <c r="DW23" s="82">
        <v>1</v>
      </c>
      <c r="DX23" s="82">
        <v>5</v>
      </c>
      <c r="DY23" s="82">
        <v>7362</v>
      </c>
      <c r="DZ23" s="82">
        <v>0</v>
      </c>
      <c r="EA23" s="82">
        <v>94</v>
      </c>
      <c r="EC23" s="82">
        <v>63</v>
      </c>
      <c r="ED23" s="82">
        <v>90</v>
      </c>
      <c r="EE23" s="82">
        <v>0</v>
      </c>
      <c r="EF23" s="82">
        <v>26</v>
      </c>
      <c r="EI23" s="82">
        <v>0</v>
      </c>
      <c r="EJ23" s="82">
        <v>2</v>
      </c>
      <c r="EK23" s="82">
        <v>8</v>
      </c>
      <c r="EL23" s="82">
        <v>7789</v>
      </c>
      <c r="EM23" s="82">
        <v>0</v>
      </c>
      <c r="EN23" s="82">
        <v>90</v>
      </c>
      <c r="EP23" s="82">
        <v>66</v>
      </c>
      <c r="EQ23" s="82">
        <v>92</v>
      </c>
      <c r="ER23" s="82">
        <v>0</v>
      </c>
      <c r="ES23" s="82">
        <v>26</v>
      </c>
      <c r="EV23" s="82">
        <v>0</v>
      </c>
      <c r="EW23" s="82">
        <v>1</v>
      </c>
      <c r="EX23" s="82">
        <v>7</v>
      </c>
      <c r="EY23" s="82">
        <v>15151</v>
      </c>
      <c r="EZ23" s="82">
        <v>0</v>
      </c>
      <c r="FA23" s="82">
        <v>92</v>
      </c>
    </row>
    <row r="24" spans="2:157">
      <c r="B24" s="82" t="s">
        <v>84</v>
      </c>
      <c r="C24" s="82">
        <v>10</v>
      </c>
      <c r="D24" s="82">
        <v>27</v>
      </c>
      <c r="E24" s="82">
        <v>29</v>
      </c>
      <c r="F24" s="82">
        <v>12</v>
      </c>
      <c r="G24" s="82">
        <v>20</v>
      </c>
      <c r="H24" s="82">
        <v>0</v>
      </c>
      <c r="I24" s="82">
        <v>0</v>
      </c>
      <c r="J24" s="82">
        <v>0</v>
      </c>
      <c r="K24" s="82">
        <v>2</v>
      </c>
      <c r="L24" s="82">
        <v>12310</v>
      </c>
      <c r="M24" s="82">
        <v>0</v>
      </c>
      <c r="N24" s="82">
        <v>88</v>
      </c>
      <c r="P24" s="82">
        <v>15</v>
      </c>
      <c r="Q24" s="82">
        <v>23</v>
      </c>
      <c r="R24" s="82">
        <v>30</v>
      </c>
      <c r="S24" s="82">
        <v>15</v>
      </c>
      <c r="T24" s="82">
        <v>14</v>
      </c>
      <c r="U24" s="82" t="s">
        <v>219</v>
      </c>
      <c r="V24" s="82">
        <v>0</v>
      </c>
      <c r="W24" s="82">
        <v>0</v>
      </c>
      <c r="X24" s="82">
        <v>4</v>
      </c>
      <c r="Y24" s="82">
        <v>12950</v>
      </c>
      <c r="Z24" s="82">
        <v>0</v>
      </c>
      <c r="AA24" s="82">
        <v>81</v>
      </c>
      <c r="AC24" s="82">
        <v>12</v>
      </c>
      <c r="AD24" s="82">
        <v>25</v>
      </c>
      <c r="AE24" s="82">
        <v>29</v>
      </c>
      <c r="AF24" s="82">
        <v>13</v>
      </c>
      <c r="AG24" s="82">
        <v>17</v>
      </c>
      <c r="AH24" s="82" t="s">
        <v>219</v>
      </c>
      <c r="AI24" s="82">
        <v>0</v>
      </c>
      <c r="AJ24" s="82">
        <v>0</v>
      </c>
      <c r="AK24" s="82">
        <v>3</v>
      </c>
      <c r="AL24" s="82">
        <v>25260</v>
      </c>
      <c r="AM24" s="82">
        <v>0</v>
      </c>
      <c r="AN24" s="82">
        <v>85</v>
      </c>
      <c r="AP24" s="82">
        <v>12</v>
      </c>
      <c r="AQ24" s="82">
        <v>23</v>
      </c>
      <c r="AR24" s="82">
        <v>32</v>
      </c>
      <c r="AS24" s="82">
        <v>19</v>
      </c>
      <c r="AT24" s="82">
        <v>11</v>
      </c>
      <c r="AU24" s="82">
        <v>0</v>
      </c>
      <c r="AV24" s="82">
        <v>0</v>
      </c>
      <c r="AW24" s="82">
        <v>0</v>
      </c>
      <c r="AX24" s="82">
        <v>3</v>
      </c>
      <c r="AY24" s="82">
        <v>12310</v>
      </c>
      <c r="AZ24" s="82">
        <v>0</v>
      </c>
      <c r="BA24" s="82">
        <v>85</v>
      </c>
      <c r="BC24" s="82">
        <v>20</v>
      </c>
      <c r="BD24" s="82">
        <v>16</v>
      </c>
      <c r="BE24" s="82">
        <v>30</v>
      </c>
      <c r="BF24" s="82">
        <v>24</v>
      </c>
      <c r="BG24" s="82">
        <v>6</v>
      </c>
      <c r="BH24" s="82">
        <v>0</v>
      </c>
      <c r="BI24" s="82">
        <v>0</v>
      </c>
      <c r="BJ24" s="82">
        <v>0</v>
      </c>
      <c r="BK24" s="82">
        <v>5</v>
      </c>
      <c r="BL24" s="82">
        <v>12950</v>
      </c>
      <c r="BM24" s="82">
        <v>0</v>
      </c>
      <c r="BN24" s="82">
        <v>75</v>
      </c>
      <c r="BP24" s="82">
        <v>16</v>
      </c>
      <c r="BQ24" s="82">
        <v>19</v>
      </c>
      <c r="BR24" s="82">
        <v>31</v>
      </c>
      <c r="BS24" s="82">
        <v>22</v>
      </c>
      <c r="BT24" s="82">
        <v>9</v>
      </c>
      <c r="BU24" s="82">
        <v>0</v>
      </c>
      <c r="BV24" s="82">
        <v>0</v>
      </c>
      <c r="BW24" s="82">
        <v>0</v>
      </c>
      <c r="BX24" s="82">
        <v>4</v>
      </c>
      <c r="BY24" s="82">
        <v>25260</v>
      </c>
      <c r="BZ24" s="82">
        <v>0</v>
      </c>
      <c r="CA24" s="82">
        <v>80</v>
      </c>
      <c r="CC24" s="82">
        <v>9</v>
      </c>
      <c r="CD24" s="82">
        <v>26</v>
      </c>
      <c r="CE24" s="82">
        <v>32</v>
      </c>
      <c r="CF24" s="82">
        <v>18</v>
      </c>
      <c r="CG24" s="82">
        <v>12</v>
      </c>
      <c r="CH24" s="82">
        <v>0</v>
      </c>
      <c r="CI24" s="82">
        <v>0</v>
      </c>
      <c r="CJ24" s="82">
        <v>0</v>
      </c>
      <c r="CK24" s="82">
        <v>2</v>
      </c>
      <c r="CL24" s="82">
        <v>12310</v>
      </c>
      <c r="CM24" s="82">
        <v>0</v>
      </c>
      <c r="CN24" s="82">
        <v>88</v>
      </c>
      <c r="CP24" s="82">
        <v>12</v>
      </c>
      <c r="CQ24" s="82">
        <v>22</v>
      </c>
      <c r="CR24" s="82">
        <v>29</v>
      </c>
      <c r="CS24" s="82">
        <v>18</v>
      </c>
      <c r="CT24" s="82">
        <v>16</v>
      </c>
      <c r="CU24" s="82" t="s">
        <v>219</v>
      </c>
      <c r="CV24" s="82">
        <v>0</v>
      </c>
      <c r="CW24" s="82">
        <v>0</v>
      </c>
      <c r="CX24" s="82">
        <v>3</v>
      </c>
      <c r="CY24" s="82">
        <v>12950</v>
      </c>
      <c r="CZ24" s="82">
        <v>0</v>
      </c>
      <c r="DA24" s="82">
        <v>85</v>
      </c>
      <c r="DC24" s="82">
        <v>11</v>
      </c>
      <c r="DD24" s="82">
        <v>24</v>
      </c>
      <c r="DE24" s="82">
        <v>30</v>
      </c>
      <c r="DF24" s="82">
        <v>18</v>
      </c>
      <c r="DG24" s="82">
        <v>14</v>
      </c>
      <c r="DH24" s="82" t="s">
        <v>219</v>
      </c>
      <c r="DI24" s="82">
        <v>0</v>
      </c>
      <c r="DJ24" s="82">
        <v>0</v>
      </c>
      <c r="DK24" s="82">
        <v>3</v>
      </c>
      <c r="DL24" s="82">
        <v>25260</v>
      </c>
      <c r="DM24" s="82">
        <v>0</v>
      </c>
      <c r="DN24" s="82">
        <v>87</v>
      </c>
      <c r="DP24" s="82">
        <v>74</v>
      </c>
      <c r="DQ24" s="82">
        <v>85</v>
      </c>
      <c r="DR24" s="82">
        <v>0</v>
      </c>
      <c r="DS24" s="82">
        <v>12</v>
      </c>
      <c r="DV24" s="82">
        <v>0</v>
      </c>
      <c r="DW24" s="82">
        <v>2</v>
      </c>
      <c r="DX24" s="82">
        <v>12</v>
      </c>
      <c r="DY24" s="82">
        <v>12310</v>
      </c>
      <c r="DZ24" s="82">
        <v>0</v>
      </c>
      <c r="EA24" s="82">
        <v>85</v>
      </c>
      <c r="EC24" s="82">
        <v>69</v>
      </c>
      <c r="ED24" s="82">
        <v>81</v>
      </c>
      <c r="EE24" s="82">
        <v>0</v>
      </c>
      <c r="EF24" s="82">
        <v>12</v>
      </c>
      <c r="EI24" s="82">
        <v>0</v>
      </c>
      <c r="EJ24" s="82">
        <v>3</v>
      </c>
      <c r="EK24" s="82">
        <v>16</v>
      </c>
      <c r="EL24" s="82">
        <v>12950</v>
      </c>
      <c r="EM24" s="82">
        <v>0</v>
      </c>
      <c r="EN24" s="82">
        <v>81</v>
      </c>
      <c r="EP24" s="82">
        <v>71</v>
      </c>
      <c r="EQ24" s="82">
        <v>83</v>
      </c>
      <c r="ER24" s="82">
        <v>0</v>
      </c>
      <c r="ES24" s="82">
        <v>12</v>
      </c>
      <c r="EV24" s="82">
        <v>0</v>
      </c>
      <c r="EW24" s="82">
        <v>2</v>
      </c>
      <c r="EX24" s="82">
        <v>14</v>
      </c>
      <c r="EY24" s="82">
        <v>25260</v>
      </c>
      <c r="EZ24" s="82">
        <v>0</v>
      </c>
      <c r="FA24" s="82">
        <v>83</v>
      </c>
    </row>
    <row r="25" spans="2:157">
      <c r="B25" s="82" t="s">
        <v>85</v>
      </c>
      <c r="C25" s="82">
        <v>8</v>
      </c>
      <c r="D25" s="82">
        <v>29</v>
      </c>
      <c r="E25" s="82">
        <v>26</v>
      </c>
      <c r="F25" s="82">
        <v>12</v>
      </c>
      <c r="G25" s="82">
        <v>23</v>
      </c>
      <c r="H25" s="82" t="s">
        <v>219</v>
      </c>
      <c r="I25" s="82">
        <v>0</v>
      </c>
      <c r="J25" s="82">
        <v>0</v>
      </c>
      <c r="K25" s="82">
        <v>1</v>
      </c>
      <c r="L25" s="82">
        <v>4764</v>
      </c>
      <c r="M25" s="82">
        <v>0</v>
      </c>
      <c r="N25" s="82">
        <v>90</v>
      </c>
      <c r="P25" s="82">
        <v>13</v>
      </c>
      <c r="Q25" s="82">
        <v>24</v>
      </c>
      <c r="R25" s="82">
        <v>29</v>
      </c>
      <c r="S25" s="82">
        <v>14</v>
      </c>
      <c r="T25" s="82">
        <v>17</v>
      </c>
      <c r="U25" s="82" t="s">
        <v>219</v>
      </c>
      <c r="V25" s="82">
        <v>0</v>
      </c>
      <c r="W25" s="82">
        <v>0</v>
      </c>
      <c r="X25" s="82">
        <v>4</v>
      </c>
      <c r="Y25" s="82">
        <v>4842</v>
      </c>
      <c r="Z25" s="82">
        <v>0</v>
      </c>
      <c r="AA25" s="82">
        <v>83</v>
      </c>
      <c r="AC25" s="82">
        <v>11</v>
      </c>
      <c r="AD25" s="82">
        <v>27</v>
      </c>
      <c r="AE25" s="82">
        <v>28</v>
      </c>
      <c r="AF25" s="82">
        <v>13</v>
      </c>
      <c r="AG25" s="82">
        <v>20</v>
      </c>
      <c r="AH25" s="82" t="s">
        <v>219</v>
      </c>
      <c r="AI25" s="82">
        <v>0</v>
      </c>
      <c r="AJ25" s="82">
        <v>0</v>
      </c>
      <c r="AK25" s="82">
        <v>2</v>
      </c>
      <c r="AL25" s="82">
        <v>9606</v>
      </c>
      <c r="AM25" s="82">
        <v>0</v>
      </c>
      <c r="AN25" s="82">
        <v>87</v>
      </c>
      <c r="AP25" s="82">
        <v>10</v>
      </c>
      <c r="AQ25" s="82">
        <v>24</v>
      </c>
      <c r="AR25" s="82">
        <v>32</v>
      </c>
      <c r="AS25" s="82">
        <v>18</v>
      </c>
      <c r="AT25" s="82">
        <v>14</v>
      </c>
      <c r="AU25" s="82">
        <v>0</v>
      </c>
      <c r="AV25" s="82">
        <v>0</v>
      </c>
      <c r="AW25" s="82">
        <v>0</v>
      </c>
      <c r="AX25" s="82">
        <v>2</v>
      </c>
      <c r="AY25" s="82">
        <v>4764</v>
      </c>
      <c r="AZ25" s="82">
        <v>0</v>
      </c>
      <c r="BA25" s="82">
        <v>88</v>
      </c>
      <c r="BC25" s="82">
        <v>17</v>
      </c>
      <c r="BD25" s="82">
        <v>18</v>
      </c>
      <c r="BE25" s="82">
        <v>31</v>
      </c>
      <c r="BF25" s="82">
        <v>23</v>
      </c>
      <c r="BG25" s="82">
        <v>8</v>
      </c>
      <c r="BH25" s="82">
        <v>0</v>
      </c>
      <c r="BI25" s="82">
        <v>0</v>
      </c>
      <c r="BJ25" s="82">
        <v>0</v>
      </c>
      <c r="BK25" s="82">
        <v>4</v>
      </c>
      <c r="BL25" s="82">
        <v>4842</v>
      </c>
      <c r="BM25" s="82">
        <v>0</v>
      </c>
      <c r="BN25" s="82">
        <v>79</v>
      </c>
      <c r="BP25" s="82">
        <v>14</v>
      </c>
      <c r="BQ25" s="82">
        <v>21</v>
      </c>
      <c r="BR25" s="82">
        <v>31</v>
      </c>
      <c r="BS25" s="82">
        <v>20</v>
      </c>
      <c r="BT25" s="82">
        <v>11</v>
      </c>
      <c r="BU25" s="82">
        <v>0</v>
      </c>
      <c r="BV25" s="82">
        <v>0</v>
      </c>
      <c r="BW25" s="82">
        <v>0</v>
      </c>
      <c r="BX25" s="82">
        <v>3</v>
      </c>
      <c r="BY25" s="82">
        <v>9606</v>
      </c>
      <c r="BZ25" s="82">
        <v>0</v>
      </c>
      <c r="CA25" s="82">
        <v>83</v>
      </c>
      <c r="CC25" s="82">
        <v>8</v>
      </c>
      <c r="CD25" s="82">
        <v>29</v>
      </c>
      <c r="CE25" s="82">
        <v>32</v>
      </c>
      <c r="CF25" s="82">
        <v>16</v>
      </c>
      <c r="CG25" s="82">
        <v>14</v>
      </c>
      <c r="CH25" s="82">
        <v>0</v>
      </c>
      <c r="CI25" s="82">
        <v>0</v>
      </c>
      <c r="CJ25" s="82">
        <v>0</v>
      </c>
      <c r="CK25" s="82">
        <v>1</v>
      </c>
      <c r="CL25" s="82">
        <v>4764</v>
      </c>
      <c r="CM25" s="82">
        <v>0</v>
      </c>
      <c r="CN25" s="82">
        <v>91</v>
      </c>
      <c r="CP25" s="82">
        <v>10</v>
      </c>
      <c r="CQ25" s="82">
        <v>24</v>
      </c>
      <c r="CR25" s="82">
        <v>27</v>
      </c>
      <c r="CS25" s="82">
        <v>17</v>
      </c>
      <c r="CT25" s="82">
        <v>19</v>
      </c>
      <c r="CU25" s="82">
        <v>0</v>
      </c>
      <c r="CV25" s="82">
        <v>0</v>
      </c>
      <c r="CW25" s="82">
        <v>0</v>
      </c>
      <c r="CX25" s="82">
        <v>3</v>
      </c>
      <c r="CY25" s="82">
        <v>4842</v>
      </c>
      <c r="CZ25" s="82">
        <v>0</v>
      </c>
      <c r="DA25" s="82">
        <v>87</v>
      </c>
      <c r="DC25" s="82">
        <v>9</v>
      </c>
      <c r="DD25" s="82">
        <v>26</v>
      </c>
      <c r="DE25" s="82">
        <v>29</v>
      </c>
      <c r="DF25" s="82">
        <v>17</v>
      </c>
      <c r="DG25" s="82">
        <v>17</v>
      </c>
      <c r="DH25" s="82">
        <v>0</v>
      </c>
      <c r="DI25" s="82">
        <v>0</v>
      </c>
      <c r="DJ25" s="82">
        <v>0</v>
      </c>
      <c r="DK25" s="82">
        <v>2</v>
      </c>
      <c r="DL25" s="82">
        <v>9606</v>
      </c>
      <c r="DM25" s="82">
        <v>0</v>
      </c>
      <c r="DN25" s="82">
        <v>89</v>
      </c>
      <c r="DP25" s="82">
        <v>74</v>
      </c>
      <c r="DQ25" s="82">
        <v>87</v>
      </c>
      <c r="DR25" s="82">
        <v>0</v>
      </c>
      <c r="DS25" s="82">
        <v>13</v>
      </c>
      <c r="DV25" s="82" t="s">
        <v>219</v>
      </c>
      <c r="DW25" s="82">
        <v>1</v>
      </c>
      <c r="DX25" s="82">
        <v>11</v>
      </c>
      <c r="DY25" s="82">
        <v>4764</v>
      </c>
      <c r="DZ25" s="82">
        <v>0</v>
      </c>
      <c r="EA25" s="82">
        <v>87</v>
      </c>
      <c r="EC25" s="82">
        <v>68</v>
      </c>
      <c r="ED25" s="82">
        <v>82</v>
      </c>
      <c r="EE25" s="82">
        <v>0</v>
      </c>
      <c r="EF25" s="82">
        <v>14</v>
      </c>
      <c r="EI25" s="82" t="s">
        <v>219</v>
      </c>
      <c r="EJ25" s="82">
        <v>3</v>
      </c>
      <c r="EK25" s="82">
        <v>15</v>
      </c>
      <c r="EL25" s="82">
        <v>4842</v>
      </c>
      <c r="EM25" s="82">
        <v>0</v>
      </c>
      <c r="EN25" s="82">
        <v>82</v>
      </c>
      <c r="EP25" s="82">
        <v>71</v>
      </c>
      <c r="EQ25" s="82">
        <v>85</v>
      </c>
      <c r="ER25" s="82">
        <v>0</v>
      </c>
      <c r="ES25" s="82">
        <v>14</v>
      </c>
      <c r="EV25" s="82">
        <v>0</v>
      </c>
      <c r="EW25" s="82">
        <v>2</v>
      </c>
      <c r="EX25" s="82">
        <v>13</v>
      </c>
      <c r="EY25" s="82">
        <v>9606</v>
      </c>
      <c r="EZ25" s="82">
        <v>0</v>
      </c>
      <c r="FA25" s="82">
        <v>85</v>
      </c>
    </row>
    <row r="26" spans="2:157">
      <c r="B26" s="82" t="s">
        <v>86</v>
      </c>
      <c r="C26" s="82">
        <v>6</v>
      </c>
      <c r="D26" s="82">
        <v>29</v>
      </c>
      <c r="E26" s="82">
        <v>24</v>
      </c>
      <c r="F26" s="82">
        <v>8</v>
      </c>
      <c r="G26" s="82">
        <v>31</v>
      </c>
      <c r="H26" s="82" t="s">
        <v>219</v>
      </c>
      <c r="I26" s="82" t="s">
        <v>219</v>
      </c>
      <c r="J26" s="82" t="s">
        <v>219</v>
      </c>
      <c r="K26" s="82">
        <v>1</v>
      </c>
      <c r="L26" s="82">
        <v>4684</v>
      </c>
      <c r="M26" s="82">
        <v>0</v>
      </c>
      <c r="N26" s="82">
        <v>92</v>
      </c>
      <c r="P26" s="82">
        <v>11</v>
      </c>
      <c r="Q26" s="82">
        <v>25</v>
      </c>
      <c r="R26" s="82">
        <v>27</v>
      </c>
      <c r="S26" s="82">
        <v>11</v>
      </c>
      <c r="T26" s="82">
        <v>23</v>
      </c>
      <c r="U26" s="82" t="s">
        <v>219</v>
      </c>
      <c r="V26" s="82" t="s">
        <v>219</v>
      </c>
      <c r="W26" s="82" t="s">
        <v>219</v>
      </c>
      <c r="X26" s="82">
        <v>3</v>
      </c>
      <c r="Y26" s="82">
        <v>5008</v>
      </c>
      <c r="Z26" s="82">
        <v>0</v>
      </c>
      <c r="AA26" s="82">
        <v>86</v>
      </c>
      <c r="AC26" s="82">
        <v>9</v>
      </c>
      <c r="AD26" s="82">
        <v>27</v>
      </c>
      <c r="AE26" s="82">
        <v>26</v>
      </c>
      <c r="AF26" s="82">
        <v>10</v>
      </c>
      <c r="AG26" s="82">
        <v>27</v>
      </c>
      <c r="AH26" s="82">
        <v>0</v>
      </c>
      <c r="AI26" s="82">
        <v>0</v>
      </c>
      <c r="AJ26" s="82">
        <v>0</v>
      </c>
      <c r="AK26" s="82">
        <v>2</v>
      </c>
      <c r="AL26" s="82">
        <v>9692</v>
      </c>
      <c r="AM26" s="82">
        <v>0</v>
      </c>
      <c r="AN26" s="82">
        <v>89</v>
      </c>
      <c r="AP26" s="82">
        <v>8</v>
      </c>
      <c r="AQ26" s="82">
        <v>27</v>
      </c>
      <c r="AR26" s="82">
        <v>29</v>
      </c>
      <c r="AS26" s="82">
        <v>14</v>
      </c>
      <c r="AT26" s="82">
        <v>19</v>
      </c>
      <c r="AU26" s="82">
        <v>0</v>
      </c>
      <c r="AV26" s="82" t="s">
        <v>219</v>
      </c>
      <c r="AW26" s="82" t="s">
        <v>219</v>
      </c>
      <c r="AX26" s="82">
        <v>2</v>
      </c>
      <c r="AY26" s="82">
        <v>4684</v>
      </c>
      <c r="AZ26" s="82">
        <v>0</v>
      </c>
      <c r="BA26" s="82">
        <v>90</v>
      </c>
      <c r="BC26" s="82">
        <v>14</v>
      </c>
      <c r="BD26" s="82">
        <v>21</v>
      </c>
      <c r="BE26" s="82">
        <v>30</v>
      </c>
      <c r="BF26" s="82">
        <v>19</v>
      </c>
      <c r="BG26" s="82">
        <v>11</v>
      </c>
      <c r="BH26" s="82">
        <v>0</v>
      </c>
      <c r="BI26" s="82" t="s">
        <v>219</v>
      </c>
      <c r="BJ26" s="82" t="s">
        <v>219</v>
      </c>
      <c r="BK26" s="82">
        <v>4</v>
      </c>
      <c r="BL26" s="82">
        <v>5008</v>
      </c>
      <c r="BM26" s="82">
        <v>0</v>
      </c>
      <c r="BN26" s="82">
        <v>82</v>
      </c>
      <c r="BP26" s="82">
        <v>11</v>
      </c>
      <c r="BQ26" s="82">
        <v>24</v>
      </c>
      <c r="BR26" s="82">
        <v>30</v>
      </c>
      <c r="BS26" s="82">
        <v>17</v>
      </c>
      <c r="BT26" s="82">
        <v>15</v>
      </c>
      <c r="BU26" s="82">
        <v>0</v>
      </c>
      <c r="BV26" s="82">
        <v>0</v>
      </c>
      <c r="BW26" s="82">
        <v>0</v>
      </c>
      <c r="BX26" s="82">
        <v>3</v>
      </c>
      <c r="BY26" s="82">
        <v>9692</v>
      </c>
      <c r="BZ26" s="82">
        <v>0</v>
      </c>
      <c r="CA26" s="82">
        <v>86</v>
      </c>
      <c r="CC26" s="82">
        <v>6</v>
      </c>
      <c r="CD26" s="82">
        <v>30</v>
      </c>
      <c r="CE26" s="82">
        <v>27</v>
      </c>
      <c r="CF26" s="82">
        <v>12</v>
      </c>
      <c r="CG26" s="82">
        <v>24</v>
      </c>
      <c r="CH26" s="82" t="s">
        <v>219</v>
      </c>
      <c r="CI26" s="82" t="s">
        <v>219</v>
      </c>
      <c r="CJ26" s="82" t="s">
        <v>219</v>
      </c>
      <c r="CK26" s="82">
        <v>1</v>
      </c>
      <c r="CL26" s="82">
        <v>4684</v>
      </c>
      <c r="CM26" s="82">
        <v>0</v>
      </c>
      <c r="CN26" s="82">
        <v>93</v>
      </c>
      <c r="CP26" s="82">
        <v>7</v>
      </c>
      <c r="CQ26" s="82">
        <v>24</v>
      </c>
      <c r="CR26" s="82">
        <v>25</v>
      </c>
      <c r="CS26" s="82">
        <v>14</v>
      </c>
      <c r="CT26" s="82">
        <v>27</v>
      </c>
      <c r="CU26" s="82" t="s">
        <v>219</v>
      </c>
      <c r="CV26" s="82" t="s">
        <v>219</v>
      </c>
      <c r="CW26" s="82" t="s">
        <v>219</v>
      </c>
      <c r="CX26" s="82">
        <v>2</v>
      </c>
      <c r="CY26" s="82">
        <v>5008</v>
      </c>
      <c r="CZ26" s="82">
        <v>0</v>
      </c>
      <c r="DA26" s="82">
        <v>90</v>
      </c>
      <c r="DC26" s="82">
        <v>7</v>
      </c>
      <c r="DD26" s="82">
        <v>27</v>
      </c>
      <c r="DE26" s="82">
        <v>26</v>
      </c>
      <c r="DF26" s="82">
        <v>13</v>
      </c>
      <c r="DG26" s="82">
        <v>25</v>
      </c>
      <c r="DH26" s="82">
        <v>0</v>
      </c>
      <c r="DI26" s="82">
        <v>0</v>
      </c>
      <c r="DJ26" s="82">
        <v>0</v>
      </c>
      <c r="DK26" s="82">
        <v>2</v>
      </c>
      <c r="DL26" s="82">
        <v>9692</v>
      </c>
      <c r="DM26" s="82">
        <v>0</v>
      </c>
      <c r="DN26" s="82">
        <v>91</v>
      </c>
      <c r="DP26" s="82">
        <v>71</v>
      </c>
      <c r="DQ26" s="82">
        <v>90</v>
      </c>
      <c r="DR26" s="82">
        <v>0</v>
      </c>
      <c r="DS26" s="82">
        <v>19</v>
      </c>
      <c r="DV26" s="82">
        <v>0</v>
      </c>
      <c r="DW26" s="82">
        <v>1</v>
      </c>
      <c r="DX26" s="82">
        <v>8</v>
      </c>
      <c r="DY26" s="82">
        <v>4684</v>
      </c>
      <c r="DZ26" s="82">
        <v>0</v>
      </c>
      <c r="EA26" s="82">
        <v>90</v>
      </c>
      <c r="EC26" s="82">
        <v>65</v>
      </c>
      <c r="ED26" s="82">
        <v>86</v>
      </c>
      <c r="EE26" s="82">
        <v>0</v>
      </c>
      <c r="EF26" s="82">
        <v>20</v>
      </c>
      <c r="EI26" s="82">
        <v>0</v>
      </c>
      <c r="EJ26" s="82">
        <v>2</v>
      </c>
      <c r="EK26" s="82">
        <v>12</v>
      </c>
      <c r="EL26" s="82">
        <v>5008</v>
      </c>
      <c r="EM26" s="82">
        <v>0</v>
      </c>
      <c r="EN26" s="82">
        <v>86</v>
      </c>
      <c r="EP26" s="82">
        <v>68</v>
      </c>
      <c r="EQ26" s="82">
        <v>88</v>
      </c>
      <c r="ER26" s="82">
        <v>0</v>
      </c>
      <c r="ES26" s="82">
        <v>20</v>
      </c>
      <c r="EV26" s="82">
        <v>0</v>
      </c>
      <c r="EW26" s="82">
        <v>2</v>
      </c>
      <c r="EX26" s="82">
        <v>10</v>
      </c>
      <c r="EY26" s="82">
        <v>9692</v>
      </c>
      <c r="EZ26" s="82">
        <v>0</v>
      </c>
      <c r="FA26" s="82">
        <v>88</v>
      </c>
    </row>
    <row r="27" spans="2:157">
      <c r="B27" s="84" t="s">
        <v>87</v>
      </c>
      <c r="C27" s="82">
        <v>9</v>
      </c>
      <c r="D27" s="82">
        <v>28</v>
      </c>
      <c r="E27" s="82">
        <v>28</v>
      </c>
      <c r="F27" s="82">
        <v>11</v>
      </c>
      <c r="G27" s="82">
        <v>22</v>
      </c>
      <c r="H27" s="82">
        <v>0</v>
      </c>
      <c r="I27" s="82" t="s">
        <v>219</v>
      </c>
      <c r="J27" s="82" t="s">
        <v>219</v>
      </c>
      <c r="K27" s="82">
        <v>2</v>
      </c>
      <c r="L27" s="82">
        <v>3646</v>
      </c>
      <c r="M27" s="82">
        <v>0</v>
      </c>
      <c r="N27" s="82">
        <v>89</v>
      </c>
      <c r="P27" s="82">
        <v>16</v>
      </c>
      <c r="Q27" s="82">
        <v>23</v>
      </c>
      <c r="R27" s="82">
        <v>28</v>
      </c>
      <c r="S27" s="82">
        <v>15</v>
      </c>
      <c r="T27" s="82">
        <v>14</v>
      </c>
      <c r="U27" s="82">
        <v>0</v>
      </c>
      <c r="V27" s="82" t="s">
        <v>219</v>
      </c>
      <c r="W27" s="82" t="s">
        <v>219</v>
      </c>
      <c r="X27" s="82">
        <v>4</v>
      </c>
      <c r="Y27" s="82">
        <v>3796</v>
      </c>
      <c r="Z27" s="82">
        <v>0</v>
      </c>
      <c r="AA27" s="82">
        <v>80</v>
      </c>
      <c r="AC27" s="82">
        <v>12</v>
      </c>
      <c r="AD27" s="82">
        <v>26</v>
      </c>
      <c r="AE27" s="82">
        <v>28</v>
      </c>
      <c r="AF27" s="82">
        <v>13</v>
      </c>
      <c r="AG27" s="82">
        <v>18</v>
      </c>
      <c r="AH27" s="82">
        <v>0</v>
      </c>
      <c r="AI27" s="82">
        <v>0</v>
      </c>
      <c r="AJ27" s="82" t="s">
        <v>219</v>
      </c>
      <c r="AK27" s="82">
        <v>3</v>
      </c>
      <c r="AL27" s="82">
        <v>7442</v>
      </c>
      <c r="AM27" s="82">
        <v>0</v>
      </c>
      <c r="AN27" s="82">
        <v>84</v>
      </c>
      <c r="AP27" s="82">
        <v>12</v>
      </c>
      <c r="AQ27" s="82">
        <v>22</v>
      </c>
      <c r="AR27" s="82">
        <v>33</v>
      </c>
      <c r="AS27" s="82">
        <v>20</v>
      </c>
      <c r="AT27" s="82">
        <v>10</v>
      </c>
      <c r="AU27" s="82">
        <v>0</v>
      </c>
      <c r="AV27" s="82" t="s">
        <v>219</v>
      </c>
      <c r="AW27" s="82" t="s">
        <v>219</v>
      </c>
      <c r="AX27" s="82">
        <v>2</v>
      </c>
      <c r="AY27" s="82">
        <v>3646</v>
      </c>
      <c r="AZ27" s="82">
        <v>0</v>
      </c>
      <c r="BA27" s="82">
        <v>86</v>
      </c>
      <c r="BC27" s="82">
        <v>22</v>
      </c>
      <c r="BD27" s="82">
        <v>14</v>
      </c>
      <c r="BE27" s="82">
        <v>29</v>
      </c>
      <c r="BF27" s="82">
        <v>25</v>
      </c>
      <c r="BG27" s="82">
        <v>5</v>
      </c>
      <c r="BH27" s="82">
        <v>0</v>
      </c>
      <c r="BI27" s="82" t="s">
        <v>219</v>
      </c>
      <c r="BJ27" s="82" t="s">
        <v>219</v>
      </c>
      <c r="BK27" s="82">
        <v>5</v>
      </c>
      <c r="BL27" s="82">
        <v>3796</v>
      </c>
      <c r="BM27" s="82">
        <v>0</v>
      </c>
      <c r="BN27" s="82">
        <v>72</v>
      </c>
      <c r="BP27" s="82">
        <v>17</v>
      </c>
      <c r="BQ27" s="82">
        <v>18</v>
      </c>
      <c r="BR27" s="82">
        <v>31</v>
      </c>
      <c r="BS27" s="82">
        <v>22</v>
      </c>
      <c r="BT27" s="82">
        <v>8</v>
      </c>
      <c r="BU27" s="82">
        <v>0</v>
      </c>
      <c r="BV27" s="82">
        <v>0</v>
      </c>
      <c r="BW27" s="82" t="s">
        <v>219</v>
      </c>
      <c r="BX27" s="82">
        <v>4</v>
      </c>
      <c r="BY27" s="82">
        <v>7442</v>
      </c>
      <c r="BZ27" s="82">
        <v>0</v>
      </c>
      <c r="CA27" s="82">
        <v>79</v>
      </c>
      <c r="CC27" s="82">
        <v>9</v>
      </c>
      <c r="CD27" s="82">
        <v>25</v>
      </c>
      <c r="CE27" s="82">
        <v>33</v>
      </c>
      <c r="CF27" s="82">
        <v>21</v>
      </c>
      <c r="CG27" s="82">
        <v>10</v>
      </c>
      <c r="CH27" s="82">
        <v>0</v>
      </c>
      <c r="CI27" s="82" t="s">
        <v>219</v>
      </c>
      <c r="CJ27" s="82" t="s">
        <v>219</v>
      </c>
      <c r="CK27" s="82">
        <v>2</v>
      </c>
      <c r="CL27" s="82">
        <v>3646</v>
      </c>
      <c r="CM27" s="82">
        <v>0</v>
      </c>
      <c r="CN27" s="82">
        <v>89</v>
      </c>
      <c r="CP27" s="82">
        <v>13</v>
      </c>
      <c r="CQ27" s="82">
        <v>22</v>
      </c>
      <c r="CR27" s="82">
        <v>30</v>
      </c>
      <c r="CS27" s="82">
        <v>20</v>
      </c>
      <c r="CT27" s="82">
        <v>12</v>
      </c>
      <c r="CU27" s="82">
        <v>0</v>
      </c>
      <c r="CV27" s="82" t="s">
        <v>219</v>
      </c>
      <c r="CW27" s="82" t="s">
        <v>219</v>
      </c>
      <c r="CX27" s="82">
        <v>3</v>
      </c>
      <c r="CY27" s="82">
        <v>3796</v>
      </c>
      <c r="CZ27" s="82">
        <v>0</v>
      </c>
      <c r="DA27" s="82">
        <v>84</v>
      </c>
      <c r="DC27" s="82">
        <v>11</v>
      </c>
      <c r="DD27" s="82">
        <v>23</v>
      </c>
      <c r="DE27" s="82">
        <v>32</v>
      </c>
      <c r="DF27" s="82">
        <v>20</v>
      </c>
      <c r="DG27" s="82">
        <v>11</v>
      </c>
      <c r="DH27" s="82">
        <v>0</v>
      </c>
      <c r="DI27" s="82">
        <v>0</v>
      </c>
      <c r="DJ27" s="82" t="s">
        <v>219</v>
      </c>
      <c r="DK27" s="82">
        <v>2</v>
      </c>
      <c r="DL27" s="82">
        <v>7442</v>
      </c>
      <c r="DM27" s="82">
        <v>0</v>
      </c>
      <c r="DN27" s="82">
        <v>86</v>
      </c>
      <c r="DP27" s="82">
        <v>76</v>
      </c>
      <c r="DQ27" s="82">
        <v>88</v>
      </c>
      <c r="DR27" s="82">
        <v>0</v>
      </c>
      <c r="DS27" s="82">
        <v>12</v>
      </c>
      <c r="DV27" s="82" t="s">
        <v>219</v>
      </c>
      <c r="DW27" s="82">
        <v>2</v>
      </c>
      <c r="DX27" s="82">
        <v>10</v>
      </c>
      <c r="DY27" s="82">
        <v>3646</v>
      </c>
      <c r="DZ27" s="82">
        <v>0</v>
      </c>
      <c r="EA27" s="82">
        <v>88</v>
      </c>
      <c r="EC27" s="82">
        <v>71</v>
      </c>
      <c r="ED27" s="82">
        <v>83</v>
      </c>
      <c r="EE27" s="82">
        <v>0</v>
      </c>
      <c r="EF27" s="82">
        <v>12</v>
      </c>
      <c r="EI27" s="82" t="s">
        <v>219</v>
      </c>
      <c r="EJ27" s="82">
        <v>3</v>
      </c>
      <c r="EK27" s="82">
        <v>14</v>
      </c>
      <c r="EL27" s="82">
        <v>3795</v>
      </c>
      <c r="EM27" s="82">
        <v>0</v>
      </c>
      <c r="EN27" s="82">
        <v>83</v>
      </c>
      <c r="EP27" s="82">
        <v>73</v>
      </c>
      <c r="EQ27" s="82">
        <v>85</v>
      </c>
      <c r="ER27" s="82">
        <v>0</v>
      </c>
      <c r="ES27" s="82">
        <v>12</v>
      </c>
      <c r="EV27" s="82">
        <v>0</v>
      </c>
      <c r="EW27" s="82">
        <v>2</v>
      </c>
      <c r="EX27" s="82">
        <v>12</v>
      </c>
      <c r="EY27" s="82">
        <v>7441</v>
      </c>
      <c r="EZ27" s="82">
        <v>0</v>
      </c>
      <c r="FA27" s="82">
        <v>85</v>
      </c>
    </row>
    <row r="28" spans="2:157">
      <c r="B28" s="84" t="s">
        <v>88</v>
      </c>
      <c r="C28" s="82">
        <v>7</v>
      </c>
      <c r="D28" s="82">
        <v>30</v>
      </c>
      <c r="E28" s="82">
        <v>26</v>
      </c>
      <c r="F28" s="82">
        <v>9</v>
      </c>
      <c r="G28" s="82">
        <v>25</v>
      </c>
      <c r="H28" s="82" t="s">
        <v>219</v>
      </c>
      <c r="I28" s="82" t="s">
        <v>219</v>
      </c>
      <c r="J28" s="82" t="s">
        <v>219</v>
      </c>
      <c r="K28" s="82">
        <v>2</v>
      </c>
      <c r="L28" s="82">
        <v>10377</v>
      </c>
      <c r="M28" s="82">
        <v>0</v>
      </c>
      <c r="N28" s="82">
        <v>91</v>
      </c>
      <c r="P28" s="82">
        <v>12</v>
      </c>
      <c r="Q28" s="82">
        <v>25</v>
      </c>
      <c r="R28" s="82">
        <v>29</v>
      </c>
      <c r="S28" s="82">
        <v>13</v>
      </c>
      <c r="T28" s="82">
        <v>19</v>
      </c>
      <c r="U28" s="82" t="s">
        <v>219</v>
      </c>
      <c r="V28" s="82" t="s">
        <v>219</v>
      </c>
      <c r="W28" s="82" t="s">
        <v>219</v>
      </c>
      <c r="X28" s="82">
        <v>4</v>
      </c>
      <c r="Y28" s="82">
        <v>10687</v>
      </c>
      <c r="Z28" s="82">
        <v>0</v>
      </c>
      <c r="AA28" s="82">
        <v>85</v>
      </c>
      <c r="AC28" s="82">
        <v>9</v>
      </c>
      <c r="AD28" s="82">
        <v>27</v>
      </c>
      <c r="AE28" s="82">
        <v>27</v>
      </c>
      <c r="AF28" s="82">
        <v>11</v>
      </c>
      <c r="AG28" s="82">
        <v>22</v>
      </c>
      <c r="AH28" s="82" t="s">
        <v>219</v>
      </c>
      <c r="AI28" s="82">
        <v>0</v>
      </c>
      <c r="AJ28" s="82">
        <v>0</v>
      </c>
      <c r="AK28" s="82">
        <v>3</v>
      </c>
      <c r="AL28" s="82">
        <v>21064</v>
      </c>
      <c r="AM28" s="82">
        <v>0</v>
      </c>
      <c r="AN28" s="82">
        <v>88</v>
      </c>
      <c r="AP28" s="82">
        <v>10</v>
      </c>
      <c r="AQ28" s="82">
        <v>25</v>
      </c>
      <c r="AR28" s="82">
        <v>33</v>
      </c>
      <c r="AS28" s="82">
        <v>16</v>
      </c>
      <c r="AT28" s="82">
        <v>14</v>
      </c>
      <c r="AU28" s="82">
        <v>0</v>
      </c>
      <c r="AV28" s="82" t="s">
        <v>219</v>
      </c>
      <c r="AW28" s="82" t="s">
        <v>219</v>
      </c>
      <c r="AX28" s="82">
        <v>2</v>
      </c>
      <c r="AY28" s="82">
        <v>10377</v>
      </c>
      <c r="AZ28" s="82">
        <v>0</v>
      </c>
      <c r="BA28" s="82">
        <v>88</v>
      </c>
      <c r="BC28" s="82">
        <v>17</v>
      </c>
      <c r="BD28" s="82">
        <v>17</v>
      </c>
      <c r="BE28" s="82">
        <v>32</v>
      </c>
      <c r="BF28" s="82">
        <v>21</v>
      </c>
      <c r="BG28" s="82">
        <v>8</v>
      </c>
      <c r="BH28" s="82" t="s">
        <v>219</v>
      </c>
      <c r="BI28" s="82" t="s">
        <v>219</v>
      </c>
      <c r="BJ28" s="82" t="s">
        <v>219</v>
      </c>
      <c r="BK28" s="82">
        <v>5</v>
      </c>
      <c r="BL28" s="82">
        <v>10687</v>
      </c>
      <c r="BM28" s="82">
        <v>0</v>
      </c>
      <c r="BN28" s="82">
        <v>78</v>
      </c>
      <c r="BP28" s="82">
        <v>13</v>
      </c>
      <c r="BQ28" s="82">
        <v>21</v>
      </c>
      <c r="BR28" s="82">
        <v>32</v>
      </c>
      <c r="BS28" s="82">
        <v>19</v>
      </c>
      <c r="BT28" s="82">
        <v>11</v>
      </c>
      <c r="BU28" s="82" t="s">
        <v>219</v>
      </c>
      <c r="BV28" s="82">
        <v>0</v>
      </c>
      <c r="BW28" s="82">
        <v>0</v>
      </c>
      <c r="BX28" s="82">
        <v>3</v>
      </c>
      <c r="BY28" s="82">
        <v>21064</v>
      </c>
      <c r="BZ28" s="82">
        <v>0</v>
      </c>
      <c r="CA28" s="82">
        <v>83</v>
      </c>
      <c r="CC28" s="82">
        <v>8</v>
      </c>
      <c r="CD28" s="82">
        <v>27</v>
      </c>
      <c r="CE28" s="82">
        <v>33</v>
      </c>
      <c r="CF28" s="82">
        <v>16</v>
      </c>
      <c r="CG28" s="82">
        <v>14</v>
      </c>
      <c r="CH28" s="82">
        <v>0</v>
      </c>
      <c r="CI28" s="82" t="s">
        <v>219</v>
      </c>
      <c r="CJ28" s="82" t="s">
        <v>219</v>
      </c>
      <c r="CK28" s="82">
        <v>2</v>
      </c>
      <c r="CL28" s="82">
        <v>10377</v>
      </c>
      <c r="CM28" s="82">
        <v>0</v>
      </c>
      <c r="CN28" s="82">
        <v>91</v>
      </c>
      <c r="CP28" s="82">
        <v>11</v>
      </c>
      <c r="CQ28" s="82">
        <v>23</v>
      </c>
      <c r="CR28" s="82">
        <v>29</v>
      </c>
      <c r="CS28" s="82">
        <v>17</v>
      </c>
      <c r="CT28" s="82">
        <v>17</v>
      </c>
      <c r="CU28" s="82" t="s">
        <v>219</v>
      </c>
      <c r="CV28" s="82" t="s">
        <v>219</v>
      </c>
      <c r="CW28" s="82" t="s">
        <v>219</v>
      </c>
      <c r="CX28" s="82">
        <v>3</v>
      </c>
      <c r="CY28" s="82">
        <v>10687</v>
      </c>
      <c r="CZ28" s="82">
        <v>0</v>
      </c>
      <c r="DA28" s="82">
        <v>86</v>
      </c>
      <c r="DC28" s="82">
        <v>9</v>
      </c>
      <c r="DD28" s="82">
        <v>25</v>
      </c>
      <c r="DE28" s="82">
        <v>31</v>
      </c>
      <c r="DF28" s="82">
        <v>17</v>
      </c>
      <c r="DG28" s="82">
        <v>16</v>
      </c>
      <c r="DH28" s="82" t="s">
        <v>219</v>
      </c>
      <c r="DI28" s="82">
        <v>0</v>
      </c>
      <c r="DJ28" s="82">
        <v>0</v>
      </c>
      <c r="DK28" s="82">
        <v>2</v>
      </c>
      <c r="DL28" s="82">
        <v>21064</v>
      </c>
      <c r="DM28" s="82">
        <v>0</v>
      </c>
      <c r="DN28" s="82">
        <v>88</v>
      </c>
      <c r="DP28" s="82">
        <v>75</v>
      </c>
      <c r="DQ28" s="82">
        <v>90</v>
      </c>
      <c r="DR28" s="82">
        <v>0</v>
      </c>
      <c r="DS28" s="82">
        <v>14</v>
      </c>
      <c r="DV28" s="82">
        <v>0</v>
      </c>
      <c r="DW28" s="82">
        <v>1</v>
      </c>
      <c r="DX28" s="82">
        <v>9</v>
      </c>
      <c r="DY28" s="82">
        <v>10377</v>
      </c>
      <c r="DZ28" s="82">
        <v>0</v>
      </c>
      <c r="EA28" s="82">
        <v>90</v>
      </c>
      <c r="EC28" s="82">
        <v>70</v>
      </c>
      <c r="ED28" s="82">
        <v>83</v>
      </c>
      <c r="EE28" s="82">
        <v>0</v>
      </c>
      <c r="EF28" s="82">
        <v>14</v>
      </c>
      <c r="EI28" s="82">
        <v>0</v>
      </c>
      <c r="EJ28" s="82">
        <v>3</v>
      </c>
      <c r="EK28" s="82">
        <v>13</v>
      </c>
      <c r="EL28" s="82">
        <v>10685</v>
      </c>
      <c r="EM28" s="82">
        <v>0</v>
      </c>
      <c r="EN28" s="82">
        <v>83</v>
      </c>
      <c r="EP28" s="82">
        <v>72</v>
      </c>
      <c r="EQ28" s="82">
        <v>86</v>
      </c>
      <c r="ER28" s="82">
        <v>0</v>
      </c>
      <c r="ES28" s="82">
        <v>14</v>
      </c>
      <c r="EV28" s="82">
        <v>0</v>
      </c>
      <c r="EW28" s="82">
        <v>2</v>
      </c>
      <c r="EX28" s="82">
        <v>11</v>
      </c>
      <c r="EY28" s="82">
        <v>21062</v>
      </c>
      <c r="EZ28" s="82">
        <v>0</v>
      </c>
      <c r="FA28" s="82">
        <v>86</v>
      </c>
    </row>
    <row r="29" spans="2:157">
      <c r="B29" s="82" t="s">
        <v>89</v>
      </c>
      <c r="C29" s="82">
        <v>10</v>
      </c>
      <c r="D29" s="82">
        <v>28</v>
      </c>
      <c r="E29" s="82">
        <v>27</v>
      </c>
      <c r="F29" s="82">
        <v>10</v>
      </c>
      <c r="G29" s="82">
        <v>23</v>
      </c>
      <c r="H29" s="82" t="s">
        <v>219</v>
      </c>
      <c r="I29" s="82">
        <v>0</v>
      </c>
      <c r="J29" s="82">
        <v>0</v>
      </c>
      <c r="K29" s="82">
        <v>2</v>
      </c>
      <c r="L29" s="82">
        <v>1979</v>
      </c>
      <c r="M29" s="82">
        <v>0</v>
      </c>
      <c r="N29" s="82">
        <v>88</v>
      </c>
      <c r="P29" s="82">
        <v>13</v>
      </c>
      <c r="Q29" s="82">
        <v>23</v>
      </c>
      <c r="R29" s="82">
        <v>29</v>
      </c>
      <c r="S29" s="82">
        <v>15</v>
      </c>
      <c r="T29" s="82">
        <v>15</v>
      </c>
      <c r="U29" s="82">
        <v>0</v>
      </c>
      <c r="V29" s="82" t="s">
        <v>219</v>
      </c>
      <c r="W29" s="82" t="s">
        <v>219</v>
      </c>
      <c r="X29" s="82">
        <v>5</v>
      </c>
      <c r="Y29" s="82">
        <v>2057</v>
      </c>
      <c r="Z29" s="82">
        <v>0</v>
      </c>
      <c r="AA29" s="82">
        <v>82</v>
      </c>
      <c r="AC29" s="82">
        <v>12</v>
      </c>
      <c r="AD29" s="82">
        <v>25</v>
      </c>
      <c r="AE29" s="82">
        <v>28</v>
      </c>
      <c r="AF29" s="82">
        <v>12</v>
      </c>
      <c r="AG29" s="82">
        <v>19</v>
      </c>
      <c r="AH29" s="82" t="s">
        <v>219</v>
      </c>
      <c r="AI29" s="82" t="s">
        <v>219</v>
      </c>
      <c r="AJ29" s="82" t="s">
        <v>219</v>
      </c>
      <c r="AK29" s="82">
        <v>3</v>
      </c>
      <c r="AL29" s="82">
        <v>4036</v>
      </c>
      <c r="AM29" s="82">
        <v>0</v>
      </c>
      <c r="AN29" s="82">
        <v>85</v>
      </c>
      <c r="AP29" s="82">
        <v>13</v>
      </c>
      <c r="AQ29" s="82">
        <v>22</v>
      </c>
      <c r="AR29" s="82">
        <v>32</v>
      </c>
      <c r="AS29" s="82">
        <v>19</v>
      </c>
      <c r="AT29" s="82">
        <v>12</v>
      </c>
      <c r="AU29" s="82">
        <v>0</v>
      </c>
      <c r="AV29" s="82">
        <v>0</v>
      </c>
      <c r="AW29" s="82">
        <v>0</v>
      </c>
      <c r="AX29" s="82">
        <v>2</v>
      </c>
      <c r="AY29" s="82">
        <v>1979</v>
      </c>
      <c r="AZ29" s="82">
        <v>0</v>
      </c>
      <c r="BA29" s="82">
        <v>85</v>
      </c>
      <c r="BC29" s="82">
        <v>20</v>
      </c>
      <c r="BD29" s="82">
        <v>16</v>
      </c>
      <c r="BE29" s="82">
        <v>29</v>
      </c>
      <c r="BF29" s="82">
        <v>23</v>
      </c>
      <c r="BG29" s="82">
        <v>7</v>
      </c>
      <c r="BH29" s="82">
        <v>0</v>
      </c>
      <c r="BI29" s="82" t="s">
        <v>219</v>
      </c>
      <c r="BJ29" s="82" t="s">
        <v>219</v>
      </c>
      <c r="BK29" s="82">
        <v>6</v>
      </c>
      <c r="BL29" s="82">
        <v>2057</v>
      </c>
      <c r="BM29" s="82">
        <v>0</v>
      </c>
      <c r="BN29" s="82">
        <v>75</v>
      </c>
      <c r="BP29" s="82">
        <v>16</v>
      </c>
      <c r="BQ29" s="82">
        <v>19</v>
      </c>
      <c r="BR29" s="82">
        <v>30</v>
      </c>
      <c r="BS29" s="82">
        <v>21</v>
      </c>
      <c r="BT29" s="82">
        <v>9</v>
      </c>
      <c r="BU29" s="82">
        <v>0</v>
      </c>
      <c r="BV29" s="82" t="s">
        <v>219</v>
      </c>
      <c r="BW29" s="82" t="s">
        <v>219</v>
      </c>
      <c r="BX29" s="82">
        <v>4</v>
      </c>
      <c r="BY29" s="82">
        <v>4036</v>
      </c>
      <c r="BZ29" s="82">
        <v>0</v>
      </c>
      <c r="CA29" s="82">
        <v>80</v>
      </c>
      <c r="CC29" s="82">
        <v>10</v>
      </c>
      <c r="CD29" s="82">
        <v>25</v>
      </c>
      <c r="CE29" s="82">
        <v>32</v>
      </c>
      <c r="CF29" s="82">
        <v>19</v>
      </c>
      <c r="CG29" s="82">
        <v>12</v>
      </c>
      <c r="CH29" s="82">
        <v>0</v>
      </c>
      <c r="CI29" s="82">
        <v>0</v>
      </c>
      <c r="CJ29" s="82">
        <v>0</v>
      </c>
      <c r="CK29" s="82">
        <v>2</v>
      </c>
      <c r="CL29" s="82">
        <v>1979</v>
      </c>
      <c r="CM29" s="82">
        <v>0</v>
      </c>
      <c r="CN29" s="82">
        <v>88</v>
      </c>
      <c r="CP29" s="82">
        <v>12</v>
      </c>
      <c r="CQ29" s="82">
        <v>22</v>
      </c>
      <c r="CR29" s="82">
        <v>29</v>
      </c>
      <c r="CS29" s="82">
        <v>19</v>
      </c>
      <c r="CT29" s="82">
        <v>14</v>
      </c>
      <c r="CU29" s="82">
        <v>0</v>
      </c>
      <c r="CV29" s="82" t="s">
        <v>219</v>
      </c>
      <c r="CW29" s="82" t="s">
        <v>219</v>
      </c>
      <c r="CX29" s="82">
        <v>3</v>
      </c>
      <c r="CY29" s="82">
        <v>2057</v>
      </c>
      <c r="CZ29" s="82">
        <v>0</v>
      </c>
      <c r="DA29" s="82">
        <v>84</v>
      </c>
      <c r="DC29" s="82">
        <v>11</v>
      </c>
      <c r="DD29" s="82">
        <v>24</v>
      </c>
      <c r="DE29" s="82">
        <v>31</v>
      </c>
      <c r="DF29" s="82">
        <v>19</v>
      </c>
      <c r="DG29" s="82">
        <v>13</v>
      </c>
      <c r="DH29" s="82">
        <v>0</v>
      </c>
      <c r="DI29" s="82" t="s">
        <v>219</v>
      </c>
      <c r="DJ29" s="82" t="s">
        <v>219</v>
      </c>
      <c r="DK29" s="82">
        <v>3</v>
      </c>
      <c r="DL29" s="82">
        <v>4036</v>
      </c>
      <c r="DM29" s="82">
        <v>0</v>
      </c>
      <c r="DN29" s="82">
        <v>86</v>
      </c>
      <c r="DP29" s="82">
        <v>74</v>
      </c>
      <c r="DQ29" s="82">
        <v>86</v>
      </c>
      <c r="DR29" s="82">
        <v>0</v>
      </c>
      <c r="DS29" s="82">
        <v>12</v>
      </c>
      <c r="DV29" s="82" t="s">
        <v>219</v>
      </c>
      <c r="DW29" s="82">
        <v>2</v>
      </c>
      <c r="DX29" s="82">
        <v>12</v>
      </c>
      <c r="DY29" s="82">
        <v>1980</v>
      </c>
      <c r="DZ29" s="82">
        <v>0</v>
      </c>
      <c r="EA29" s="82">
        <v>86</v>
      </c>
      <c r="EC29" s="82">
        <v>69</v>
      </c>
      <c r="ED29" s="82">
        <v>82</v>
      </c>
      <c r="EE29" s="82">
        <v>0</v>
      </c>
      <c r="EF29" s="82">
        <v>13</v>
      </c>
      <c r="EI29" s="82" t="s">
        <v>219</v>
      </c>
      <c r="EJ29" s="82">
        <v>4</v>
      </c>
      <c r="EK29" s="82">
        <v>14</v>
      </c>
      <c r="EL29" s="82">
        <v>2057</v>
      </c>
      <c r="EM29" s="82">
        <v>0</v>
      </c>
      <c r="EN29" s="82">
        <v>82</v>
      </c>
      <c r="EP29" s="82">
        <v>71</v>
      </c>
      <c r="EQ29" s="82">
        <v>84</v>
      </c>
      <c r="ER29" s="82">
        <v>0</v>
      </c>
      <c r="ES29" s="82">
        <v>13</v>
      </c>
      <c r="EV29" s="82">
        <v>0</v>
      </c>
      <c r="EW29" s="82">
        <v>3</v>
      </c>
      <c r="EX29" s="82">
        <v>13</v>
      </c>
      <c r="EY29" s="82">
        <v>4037</v>
      </c>
      <c r="EZ29" s="82">
        <v>0</v>
      </c>
      <c r="FA29" s="82">
        <v>84</v>
      </c>
    </row>
    <row r="30" spans="2:157">
      <c r="B30" s="82" t="s">
        <v>53</v>
      </c>
      <c r="C30" s="82">
        <v>11</v>
      </c>
      <c r="D30" s="82">
        <v>25</v>
      </c>
      <c r="E30" s="82">
        <v>27</v>
      </c>
      <c r="F30" s="82">
        <v>13</v>
      </c>
      <c r="G30" s="82">
        <v>22</v>
      </c>
      <c r="H30" s="82">
        <v>0</v>
      </c>
      <c r="I30" s="82">
        <v>0</v>
      </c>
      <c r="J30" s="82">
        <v>0</v>
      </c>
      <c r="K30" s="82">
        <v>3</v>
      </c>
      <c r="L30" s="82">
        <v>4654</v>
      </c>
      <c r="M30" s="82">
        <v>0</v>
      </c>
      <c r="N30" s="82">
        <v>86</v>
      </c>
      <c r="P30" s="82">
        <v>16</v>
      </c>
      <c r="Q30" s="82">
        <v>21</v>
      </c>
      <c r="R30" s="82">
        <v>28</v>
      </c>
      <c r="S30" s="82">
        <v>13</v>
      </c>
      <c r="T30" s="82">
        <v>17</v>
      </c>
      <c r="U30" s="82" t="s">
        <v>219</v>
      </c>
      <c r="V30" s="82">
        <v>0</v>
      </c>
      <c r="W30" s="82">
        <v>0</v>
      </c>
      <c r="X30" s="82">
        <v>4</v>
      </c>
      <c r="Y30" s="82">
        <v>4740</v>
      </c>
      <c r="Z30" s="82">
        <v>0</v>
      </c>
      <c r="AA30" s="82">
        <v>79</v>
      </c>
      <c r="AC30" s="82">
        <v>14</v>
      </c>
      <c r="AD30" s="82">
        <v>23</v>
      </c>
      <c r="AE30" s="82">
        <v>27</v>
      </c>
      <c r="AF30" s="82">
        <v>13</v>
      </c>
      <c r="AG30" s="82">
        <v>19</v>
      </c>
      <c r="AH30" s="82" t="s">
        <v>219</v>
      </c>
      <c r="AI30" s="82">
        <v>0</v>
      </c>
      <c r="AJ30" s="82">
        <v>0</v>
      </c>
      <c r="AK30" s="82">
        <v>3</v>
      </c>
      <c r="AL30" s="82">
        <v>9394</v>
      </c>
      <c r="AM30" s="82">
        <v>0</v>
      </c>
      <c r="AN30" s="82">
        <v>83</v>
      </c>
      <c r="AP30" s="82">
        <v>14</v>
      </c>
      <c r="AQ30" s="82">
        <v>21</v>
      </c>
      <c r="AR30" s="82">
        <v>30</v>
      </c>
      <c r="AS30" s="82">
        <v>18</v>
      </c>
      <c r="AT30" s="82">
        <v>13</v>
      </c>
      <c r="AU30" s="82">
        <v>0</v>
      </c>
      <c r="AV30" s="82">
        <v>0</v>
      </c>
      <c r="AW30" s="82">
        <v>0</v>
      </c>
      <c r="AX30" s="82">
        <v>3</v>
      </c>
      <c r="AY30" s="82">
        <v>4654</v>
      </c>
      <c r="AZ30" s="82">
        <v>0</v>
      </c>
      <c r="BA30" s="82">
        <v>83</v>
      </c>
      <c r="BC30" s="82">
        <v>21</v>
      </c>
      <c r="BD30" s="82">
        <v>15</v>
      </c>
      <c r="BE30" s="82">
        <v>28</v>
      </c>
      <c r="BF30" s="82">
        <v>23</v>
      </c>
      <c r="BG30" s="82">
        <v>8</v>
      </c>
      <c r="BH30" s="82">
        <v>0</v>
      </c>
      <c r="BI30" s="82">
        <v>0</v>
      </c>
      <c r="BJ30" s="82">
        <v>0</v>
      </c>
      <c r="BK30" s="82">
        <v>5</v>
      </c>
      <c r="BL30" s="82">
        <v>4740</v>
      </c>
      <c r="BM30" s="82">
        <v>0</v>
      </c>
      <c r="BN30" s="82">
        <v>74</v>
      </c>
      <c r="BP30" s="82">
        <v>17</v>
      </c>
      <c r="BQ30" s="82">
        <v>18</v>
      </c>
      <c r="BR30" s="82">
        <v>29</v>
      </c>
      <c r="BS30" s="82">
        <v>21</v>
      </c>
      <c r="BT30" s="82">
        <v>10</v>
      </c>
      <c r="BU30" s="82">
        <v>0</v>
      </c>
      <c r="BV30" s="82">
        <v>0</v>
      </c>
      <c r="BW30" s="82">
        <v>0</v>
      </c>
      <c r="BX30" s="82">
        <v>4</v>
      </c>
      <c r="BY30" s="82">
        <v>9394</v>
      </c>
      <c r="BZ30" s="82">
        <v>0</v>
      </c>
      <c r="CA30" s="82">
        <v>78</v>
      </c>
      <c r="CC30" s="82">
        <v>10</v>
      </c>
      <c r="CD30" s="82">
        <v>26</v>
      </c>
      <c r="CE30" s="82">
        <v>31</v>
      </c>
      <c r="CF30" s="82">
        <v>17</v>
      </c>
      <c r="CG30" s="82">
        <v>15</v>
      </c>
      <c r="CH30" s="82">
        <v>0</v>
      </c>
      <c r="CI30" s="82">
        <v>0</v>
      </c>
      <c r="CJ30" s="82">
        <v>0</v>
      </c>
      <c r="CK30" s="82">
        <v>2</v>
      </c>
      <c r="CL30" s="82">
        <v>4654</v>
      </c>
      <c r="CM30" s="82">
        <v>0</v>
      </c>
      <c r="CN30" s="82">
        <v>88</v>
      </c>
      <c r="CP30" s="82">
        <v>11</v>
      </c>
      <c r="CQ30" s="82">
        <v>23</v>
      </c>
      <c r="CR30" s="82">
        <v>28</v>
      </c>
      <c r="CS30" s="82">
        <v>16</v>
      </c>
      <c r="CT30" s="82">
        <v>20</v>
      </c>
      <c r="CU30" s="82">
        <v>0</v>
      </c>
      <c r="CV30" s="82">
        <v>0</v>
      </c>
      <c r="CW30" s="82">
        <v>0</v>
      </c>
      <c r="CX30" s="82">
        <v>2</v>
      </c>
      <c r="CY30" s="82">
        <v>4739</v>
      </c>
      <c r="CZ30" s="82">
        <v>0</v>
      </c>
      <c r="DA30" s="82">
        <v>87</v>
      </c>
      <c r="DC30" s="82">
        <v>10</v>
      </c>
      <c r="DD30" s="82">
        <v>25</v>
      </c>
      <c r="DE30" s="82">
        <v>29</v>
      </c>
      <c r="DF30" s="82">
        <v>16</v>
      </c>
      <c r="DG30" s="82">
        <v>17</v>
      </c>
      <c r="DH30" s="82">
        <v>0</v>
      </c>
      <c r="DI30" s="82">
        <v>0</v>
      </c>
      <c r="DJ30" s="82">
        <v>0</v>
      </c>
      <c r="DK30" s="82">
        <v>2</v>
      </c>
      <c r="DL30" s="82">
        <v>9393</v>
      </c>
      <c r="DM30" s="82">
        <v>0</v>
      </c>
      <c r="DN30" s="82">
        <v>88</v>
      </c>
      <c r="DP30" s="82">
        <v>71</v>
      </c>
      <c r="DQ30" s="82">
        <v>85</v>
      </c>
      <c r="DR30" s="82">
        <v>0</v>
      </c>
      <c r="DS30" s="82">
        <v>13</v>
      </c>
      <c r="DV30" s="82">
        <v>0</v>
      </c>
      <c r="DW30" s="82">
        <v>2</v>
      </c>
      <c r="DX30" s="82">
        <v>13</v>
      </c>
      <c r="DY30" s="82">
        <v>4654</v>
      </c>
      <c r="DZ30" s="82">
        <v>0</v>
      </c>
      <c r="EA30" s="82">
        <v>85</v>
      </c>
      <c r="EC30" s="82">
        <v>66</v>
      </c>
      <c r="ED30" s="82">
        <v>81</v>
      </c>
      <c r="EE30" s="82">
        <v>0</v>
      </c>
      <c r="EF30" s="82">
        <v>15</v>
      </c>
      <c r="EI30" s="82">
        <v>0</v>
      </c>
      <c r="EJ30" s="82">
        <v>3</v>
      </c>
      <c r="EK30" s="82">
        <v>16</v>
      </c>
      <c r="EL30" s="82">
        <v>4740</v>
      </c>
      <c r="EM30" s="82">
        <v>0</v>
      </c>
      <c r="EN30" s="82">
        <v>81</v>
      </c>
      <c r="EP30" s="82">
        <v>69</v>
      </c>
      <c r="EQ30" s="82">
        <v>83</v>
      </c>
      <c r="ER30" s="82">
        <v>0</v>
      </c>
      <c r="ES30" s="82">
        <v>14</v>
      </c>
      <c r="EV30" s="82">
        <v>0</v>
      </c>
      <c r="EW30" s="82">
        <v>2</v>
      </c>
      <c r="EX30" s="82">
        <v>14</v>
      </c>
      <c r="EY30" s="82">
        <v>9394</v>
      </c>
      <c r="EZ30" s="82">
        <v>0</v>
      </c>
      <c r="FA30" s="82">
        <v>83</v>
      </c>
    </row>
    <row r="31" spans="2:157">
      <c r="B31" s="84" t="s">
        <v>220</v>
      </c>
      <c r="C31" s="82">
        <v>11</v>
      </c>
      <c r="D31" s="82">
        <v>23</v>
      </c>
      <c r="E31" s="82">
        <v>19</v>
      </c>
      <c r="F31" s="82">
        <v>9</v>
      </c>
      <c r="G31" s="82">
        <v>24</v>
      </c>
      <c r="H31" s="82" t="s">
        <v>219</v>
      </c>
      <c r="I31" s="82">
        <v>1</v>
      </c>
      <c r="J31" s="82">
        <v>1</v>
      </c>
      <c r="K31" s="82">
        <v>11</v>
      </c>
      <c r="L31" s="82">
        <v>2966</v>
      </c>
      <c r="M31" s="82">
        <v>0</v>
      </c>
      <c r="N31" s="82">
        <v>75</v>
      </c>
      <c r="P31" s="82">
        <v>15</v>
      </c>
      <c r="Q31" s="82">
        <v>20</v>
      </c>
      <c r="R31" s="82">
        <v>20</v>
      </c>
      <c r="S31" s="82">
        <v>11</v>
      </c>
      <c r="T31" s="82">
        <v>18</v>
      </c>
      <c r="U31" s="82" t="s">
        <v>219</v>
      </c>
      <c r="V31" s="82">
        <v>2</v>
      </c>
      <c r="W31" s="82">
        <v>1</v>
      </c>
      <c r="X31" s="82">
        <v>13</v>
      </c>
      <c r="Y31" s="82">
        <v>3139</v>
      </c>
      <c r="Z31" s="82">
        <v>0</v>
      </c>
      <c r="AA31" s="82">
        <v>69</v>
      </c>
      <c r="AC31" s="82">
        <v>13</v>
      </c>
      <c r="AD31" s="82">
        <v>22</v>
      </c>
      <c r="AE31" s="82">
        <v>19</v>
      </c>
      <c r="AF31" s="82">
        <v>10</v>
      </c>
      <c r="AG31" s="82">
        <v>21</v>
      </c>
      <c r="AH31" s="82">
        <v>0</v>
      </c>
      <c r="AI31" s="82">
        <v>2</v>
      </c>
      <c r="AJ31" s="82">
        <v>1</v>
      </c>
      <c r="AK31" s="82">
        <v>12</v>
      </c>
      <c r="AL31" s="82">
        <v>6105</v>
      </c>
      <c r="AM31" s="82">
        <v>0</v>
      </c>
      <c r="AN31" s="82">
        <v>72</v>
      </c>
      <c r="AP31" s="82">
        <v>13</v>
      </c>
      <c r="AQ31" s="82">
        <v>20</v>
      </c>
      <c r="AR31" s="82">
        <v>25</v>
      </c>
      <c r="AS31" s="82">
        <v>15</v>
      </c>
      <c r="AT31" s="82">
        <v>13</v>
      </c>
      <c r="AU31" s="82" t="s">
        <v>219</v>
      </c>
      <c r="AV31" s="82">
        <v>1</v>
      </c>
      <c r="AW31" s="82">
        <v>1</v>
      </c>
      <c r="AX31" s="82">
        <v>12</v>
      </c>
      <c r="AY31" s="82">
        <v>2965</v>
      </c>
      <c r="AZ31" s="82">
        <v>0</v>
      </c>
      <c r="BA31" s="82">
        <v>73</v>
      </c>
      <c r="BC31" s="82">
        <v>19</v>
      </c>
      <c r="BD31" s="82">
        <v>14</v>
      </c>
      <c r="BE31" s="82">
        <v>24</v>
      </c>
      <c r="BF31" s="82">
        <v>19</v>
      </c>
      <c r="BG31" s="82">
        <v>7</v>
      </c>
      <c r="BH31" s="82">
        <v>0</v>
      </c>
      <c r="BI31" s="82">
        <v>2</v>
      </c>
      <c r="BJ31" s="82">
        <v>1</v>
      </c>
      <c r="BK31" s="82">
        <v>14</v>
      </c>
      <c r="BL31" s="82">
        <v>3139</v>
      </c>
      <c r="BM31" s="82">
        <v>0</v>
      </c>
      <c r="BN31" s="82">
        <v>64</v>
      </c>
      <c r="BP31" s="82">
        <v>16</v>
      </c>
      <c r="BQ31" s="82">
        <v>17</v>
      </c>
      <c r="BR31" s="82">
        <v>24</v>
      </c>
      <c r="BS31" s="82">
        <v>17</v>
      </c>
      <c r="BT31" s="82">
        <v>10</v>
      </c>
      <c r="BU31" s="82" t="s">
        <v>219</v>
      </c>
      <c r="BV31" s="82">
        <v>2</v>
      </c>
      <c r="BW31" s="82">
        <v>1</v>
      </c>
      <c r="BX31" s="82">
        <v>13</v>
      </c>
      <c r="BY31" s="82">
        <v>6104</v>
      </c>
      <c r="BZ31" s="82">
        <v>0</v>
      </c>
      <c r="CA31" s="82">
        <v>68</v>
      </c>
      <c r="CC31" s="82">
        <v>11</v>
      </c>
      <c r="CD31" s="82">
        <v>24</v>
      </c>
      <c r="CE31" s="82">
        <v>25</v>
      </c>
      <c r="CF31" s="82">
        <v>15</v>
      </c>
      <c r="CG31" s="82">
        <v>14</v>
      </c>
      <c r="CH31" s="82">
        <v>0</v>
      </c>
      <c r="CI31" s="82">
        <v>1</v>
      </c>
      <c r="CJ31" s="82">
        <v>2</v>
      </c>
      <c r="CK31" s="82">
        <v>6</v>
      </c>
      <c r="CL31" s="82">
        <v>2965</v>
      </c>
      <c r="CM31" s="82">
        <v>0</v>
      </c>
      <c r="CN31" s="82">
        <v>79</v>
      </c>
      <c r="CP31" s="82">
        <v>13</v>
      </c>
      <c r="CQ31" s="82">
        <v>20</v>
      </c>
      <c r="CR31" s="82">
        <v>22</v>
      </c>
      <c r="CS31" s="82">
        <v>15</v>
      </c>
      <c r="CT31" s="82">
        <v>19</v>
      </c>
      <c r="CU31" s="82">
        <v>0</v>
      </c>
      <c r="CV31" s="82">
        <v>2</v>
      </c>
      <c r="CW31" s="82">
        <v>2</v>
      </c>
      <c r="CX31" s="82">
        <v>7</v>
      </c>
      <c r="CY31" s="82">
        <v>3139</v>
      </c>
      <c r="CZ31" s="82">
        <v>0</v>
      </c>
      <c r="DA31" s="82">
        <v>76</v>
      </c>
      <c r="DC31" s="82">
        <v>12</v>
      </c>
      <c r="DD31" s="82">
        <v>22</v>
      </c>
      <c r="DE31" s="82">
        <v>24</v>
      </c>
      <c r="DF31" s="82">
        <v>15</v>
      </c>
      <c r="DG31" s="82">
        <v>17</v>
      </c>
      <c r="DH31" s="82">
        <v>0</v>
      </c>
      <c r="DI31" s="82">
        <v>1</v>
      </c>
      <c r="DJ31" s="82">
        <v>2</v>
      </c>
      <c r="DK31" s="82">
        <v>7</v>
      </c>
      <c r="DL31" s="82">
        <v>6104</v>
      </c>
      <c r="DM31" s="82">
        <v>0</v>
      </c>
      <c r="DN31" s="82">
        <v>78</v>
      </c>
      <c r="DP31" s="82">
        <v>62</v>
      </c>
      <c r="DQ31" s="82">
        <v>76</v>
      </c>
      <c r="DR31" s="82" t="s">
        <v>219</v>
      </c>
      <c r="DS31" s="82">
        <v>15</v>
      </c>
      <c r="DV31" s="82">
        <v>4</v>
      </c>
      <c r="DW31" s="82">
        <v>8</v>
      </c>
      <c r="DX31" s="82">
        <v>11</v>
      </c>
      <c r="DY31" s="82">
        <v>2965</v>
      </c>
      <c r="DZ31" s="82">
        <v>0</v>
      </c>
      <c r="EA31" s="82">
        <v>76</v>
      </c>
      <c r="EC31" s="82">
        <v>55</v>
      </c>
      <c r="ED31" s="82">
        <v>72</v>
      </c>
      <c r="EE31" s="82">
        <v>0</v>
      </c>
      <c r="EF31" s="82">
        <v>17</v>
      </c>
      <c r="EI31" s="82">
        <v>5</v>
      </c>
      <c r="EJ31" s="82">
        <v>8</v>
      </c>
      <c r="EK31" s="82">
        <v>15</v>
      </c>
      <c r="EL31" s="82">
        <v>3138</v>
      </c>
      <c r="EM31" s="82">
        <v>0</v>
      </c>
      <c r="EN31" s="82">
        <v>72</v>
      </c>
      <c r="EP31" s="82">
        <v>58</v>
      </c>
      <c r="EQ31" s="82">
        <v>74</v>
      </c>
      <c r="ER31" s="82" t="s">
        <v>219</v>
      </c>
      <c r="ES31" s="82">
        <v>16</v>
      </c>
      <c r="EV31" s="82">
        <v>5</v>
      </c>
      <c r="EW31" s="82">
        <v>8</v>
      </c>
      <c r="EX31" s="82">
        <v>13</v>
      </c>
      <c r="EY31" s="82">
        <v>6103</v>
      </c>
      <c r="EZ31" s="82">
        <v>0</v>
      </c>
      <c r="FA31" s="82">
        <v>74</v>
      </c>
    </row>
    <row r="35" spans="1:157">
      <c r="A35" s="82" t="s">
        <v>221</v>
      </c>
      <c r="B35" s="82" t="s">
        <v>6</v>
      </c>
      <c r="C35" s="82">
        <v>8</v>
      </c>
      <c r="D35" s="82">
        <v>27</v>
      </c>
      <c r="E35" s="82">
        <v>22</v>
      </c>
      <c r="F35" s="82">
        <v>9</v>
      </c>
      <c r="G35" s="82">
        <v>31</v>
      </c>
      <c r="H35" s="82">
        <v>0</v>
      </c>
      <c r="I35" s="82">
        <v>0</v>
      </c>
      <c r="J35" s="82">
        <v>0</v>
      </c>
      <c r="K35" s="82">
        <v>2</v>
      </c>
      <c r="L35" s="82">
        <v>284286</v>
      </c>
      <c r="M35" s="82">
        <v>0</v>
      </c>
      <c r="N35" s="82">
        <v>90</v>
      </c>
      <c r="O35" s="82">
        <v>0</v>
      </c>
      <c r="P35" s="82">
        <v>13</v>
      </c>
      <c r="Q35" s="82">
        <v>24</v>
      </c>
      <c r="R35" s="82">
        <v>24</v>
      </c>
      <c r="S35" s="82">
        <v>12</v>
      </c>
      <c r="T35" s="82">
        <v>23</v>
      </c>
      <c r="U35" s="82">
        <v>0</v>
      </c>
      <c r="V35" s="82">
        <v>0</v>
      </c>
      <c r="W35" s="82">
        <v>0</v>
      </c>
      <c r="X35" s="82">
        <v>3</v>
      </c>
      <c r="Y35" s="82">
        <v>298051</v>
      </c>
      <c r="Z35" s="82">
        <v>0</v>
      </c>
      <c r="AA35" s="82">
        <v>84</v>
      </c>
      <c r="AB35" s="82">
        <v>0</v>
      </c>
      <c r="AC35" s="82">
        <v>11</v>
      </c>
      <c r="AD35" s="82">
        <v>26</v>
      </c>
      <c r="AE35" s="82">
        <v>23</v>
      </c>
      <c r="AF35" s="82">
        <v>11</v>
      </c>
      <c r="AG35" s="82">
        <v>27</v>
      </c>
      <c r="AH35" s="82">
        <v>0</v>
      </c>
      <c r="AI35" s="82">
        <v>0</v>
      </c>
      <c r="AJ35" s="82">
        <v>0</v>
      </c>
      <c r="AK35" s="82">
        <v>2</v>
      </c>
      <c r="AL35" s="82">
        <v>582337</v>
      </c>
      <c r="AM35" s="82">
        <v>0</v>
      </c>
      <c r="AN35" s="82">
        <v>87</v>
      </c>
      <c r="AO35" s="82">
        <v>0</v>
      </c>
      <c r="AP35" s="82">
        <v>10</v>
      </c>
      <c r="AQ35" s="82">
        <v>25</v>
      </c>
      <c r="AR35" s="82">
        <v>30</v>
      </c>
      <c r="AS35" s="82">
        <v>16</v>
      </c>
      <c r="AT35" s="82">
        <v>18</v>
      </c>
      <c r="AU35" s="82">
        <v>0</v>
      </c>
      <c r="AV35" s="82">
        <v>0</v>
      </c>
      <c r="AW35" s="82">
        <v>0</v>
      </c>
      <c r="AX35" s="82">
        <v>2</v>
      </c>
      <c r="AY35" s="82">
        <v>284283</v>
      </c>
      <c r="AZ35" s="82">
        <v>0</v>
      </c>
      <c r="BA35" s="82">
        <v>88</v>
      </c>
      <c r="BB35" s="82">
        <v>0</v>
      </c>
      <c r="BC35" s="82">
        <v>18</v>
      </c>
      <c r="BD35" s="82">
        <v>18</v>
      </c>
      <c r="BE35" s="82">
        <v>29</v>
      </c>
      <c r="BF35" s="82">
        <v>22</v>
      </c>
      <c r="BG35" s="82">
        <v>10</v>
      </c>
      <c r="BH35" s="82">
        <v>0</v>
      </c>
      <c r="BI35" s="82">
        <v>0</v>
      </c>
      <c r="BJ35" s="82">
        <v>0</v>
      </c>
      <c r="BK35" s="82">
        <v>4</v>
      </c>
      <c r="BL35" s="82">
        <v>298050</v>
      </c>
      <c r="BM35" s="82">
        <v>0</v>
      </c>
      <c r="BN35" s="82">
        <v>78</v>
      </c>
      <c r="BO35" s="82">
        <v>0</v>
      </c>
      <c r="BP35" s="82">
        <v>14</v>
      </c>
      <c r="BQ35" s="82">
        <v>21</v>
      </c>
      <c r="BR35" s="82">
        <v>29</v>
      </c>
      <c r="BS35" s="82">
        <v>19</v>
      </c>
      <c r="BT35" s="82">
        <v>14</v>
      </c>
      <c r="BU35" s="82">
        <v>0</v>
      </c>
      <c r="BV35" s="82">
        <v>0</v>
      </c>
      <c r="BW35" s="82">
        <v>0</v>
      </c>
      <c r="BX35" s="82">
        <v>3</v>
      </c>
      <c r="BY35" s="82">
        <v>582333</v>
      </c>
      <c r="BZ35" s="82">
        <v>0</v>
      </c>
      <c r="CA35" s="82">
        <v>83</v>
      </c>
      <c r="CB35" s="82">
        <v>0</v>
      </c>
      <c r="CC35" s="82">
        <v>7</v>
      </c>
      <c r="CD35" s="82">
        <v>30</v>
      </c>
      <c r="CE35" s="82">
        <v>29</v>
      </c>
      <c r="CF35" s="82">
        <v>14</v>
      </c>
      <c r="CG35" s="82">
        <v>19</v>
      </c>
      <c r="CH35" s="82">
        <v>0</v>
      </c>
      <c r="CI35" s="82">
        <v>0</v>
      </c>
      <c r="CJ35" s="82">
        <v>0</v>
      </c>
      <c r="CK35" s="82">
        <v>1</v>
      </c>
      <c r="CL35" s="82">
        <v>284285</v>
      </c>
      <c r="CM35" s="82">
        <v>0</v>
      </c>
      <c r="CN35" s="82">
        <v>92</v>
      </c>
      <c r="CO35" s="82">
        <v>0</v>
      </c>
      <c r="CP35" s="82">
        <v>9</v>
      </c>
      <c r="CQ35" s="82">
        <v>25</v>
      </c>
      <c r="CR35" s="82">
        <v>25</v>
      </c>
      <c r="CS35" s="82">
        <v>14</v>
      </c>
      <c r="CT35" s="82">
        <v>24</v>
      </c>
      <c r="CU35" s="82">
        <v>0</v>
      </c>
      <c r="CV35" s="82">
        <v>0</v>
      </c>
      <c r="CW35" s="82">
        <v>0</v>
      </c>
      <c r="CX35" s="82">
        <v>2</v>
      </c>
      <c r="CY35" s="82">
        <v>298051</v>
      </c>
      <c r="CZ35" s="82">
        <v>0</v>
      </c>
      <c r="DA35" s="82">
        <v>89</v>
      </c>
      <c r="DB35" s="82">
        <v>0</v>
      </c>
      <c r="DC35" s="82">
        <v>8</v>
      </c>
      <c r="DD35" s="82">
        <v>28</v>
      </c>
      <c r="DE35" s="82">
        <v>27</v>
      </c>
      <c r="DF35" s="82">
        <v>14</v>
      </c>
      <c r="DG35" s="82">
        <v>22</v>
      </c>
      <c r="DH35" s="82">
        <v>0</v>
      </c>
      <c r="DI35" s="82">
        <v>0</v>
      </c>
      <c r="DJ35" s="82">
        <v>0</v>
      </c>
      <c r="DK35" s="82">
        <v>2</v>
      </c>
      <c r="DL35" s="82">
        <v>582336</v>
      </c>
      <c r="DM35" s="82">
        <v>0</v>
      </c>
      <c r="DN35" s="82">
        <v>91</v>
      </c>
      <c r="DO35" s="82">
        <v>0</v>
      </c>
      <c r="DP35" s="82">
        <v>71</v>
      </c>
      <c r="DQ35" s="82">
        <v>91</v>
      </c>
      <c r="DR35" s="82">
        <v>0</v>
      </c>
      <c r="DS35" s="82">
        <v>20</v>
      </c>
      <c r="DT35" s="82">
        <v>0</v>
      </c>
      <c r="DU35" s="82">
        <v>0</v>
      </c>
      <c r="DV35" s="82">
        <v>0</v>
      </c>
      <c r="DW35" s="82">
        <v>1</v>
      </c>
      <c r="DX35" s="82">
        <v>8</v>
      </c>
      <c r="DY35" s="82">
        <v>284287</v>
      </c>
      <c r="DZ35" s="82">
        <v>0</v>
      </c>
      <c r="EA35" s="82">
        <v>91</v>
      </c>
      <c r="EB35" s="82">
        <v>0</v>
      </c>
      <c r="EC35" s="82">
        <v>66</v>
      </c>
      <c r="ED35" s="82">
        <v>88</v>
      </c>
      <c r="EE35" s="82">
        <v>0</v>
      </c>
      <c r="EF35" s="82">
        <v>22</v>
      </c>
      <c r="EG35" s="82">
        <v>0</v>
      </c>
      <c r="EH35" s="82">
        <v>0</v>
      </c>
      <c r="EI35" s="82">
        <v>0</v>
      </c>
      <c r="EJ35" s="82">
        <v>2</v>
      </c>
      <c r="EK35" s="82">
        <v>10</v>
      </c>
      <c r="EL35" s="82">
        <v>298045</v>
      </c>
      <c r="EM35" s="82">
        <v>0</v>
      </c>
      <c r="EN35" s="82">
        <v>88</v>
      </c>
      <c r="EO35" s="82">
        <v>0</v>
      </c>
      <c r="EP35" s="82">
        <v>68</v>
      </c>
      <c r="EQ35" s="82">
        <v>89</v>
      </c>
      <c r="ER35" s="82">
        <v>0</v>
      </c>
      <c r="ES35" s="82">
        <v>21</v>
      </c>
      <c r="ET35" s="82">
        <v>0</v>
      </c>
      <c r="EU35" s="82">
        <v>0</v>
      </c>
      <c r="EV35" s="82">
        <v>0</v>
      </c>
      <c r="EW35" s="82">
        <v>2</v>
      </c>
      <c r="EX35" s="82">
        <v>9</v>
      </c>
      <c r="EY35" s="82">
        <v>582332</v>
      </c>
      <c r="EZ35" s="82">
        <v>0</v>
      </c>
      <c r="FA35" s="82">
        <v>89</v>
      </c>
    </row>
    <row r="36" spans="1:157">
      <c r="B36" s="82" t="s">
        <v>222</v>
      </c>
      <c r="C36" s="82">
        <v>7</v>
      </c>
      <c r="D36" s="82">
        <v>28</v>
      </c>
      <c r="E36" s="82">
        <v>22</v>
      </c>
      <c r="F36" s="82">
        <v>9</v>
      </c>
      <c r="G36" s="82">
        <v>33</v>
      </c>
      <c r="H36" s="82">
        <v>0</v>
      </c>
      <c r="I36" s="82">
        <v>0</v>
      </c>
      <c r="J36" s="82">
        <v>0</v>
      </c>
      <c r="K36" s="82">
        <v>1</v>
      </c>
      <c r="L36" s="82">
        <v>232726</v>
      </c>
      <c r="M36" s="82">
        <v>0</v>
      </c>
      <c r="N36" s="82">
        <v>91</v>
      </c>
      <c r="O36" s="82">
        <v>0</v>
      </c>
      <c r="P36" s="82">
        <v>13</v>
      </c>
      <c r="Q36" s="82">
        <v>24</v>
      </c>
      <c r="R36" s="82">
        <v>24</v>
      </c>
      <c r="S36" s="82">
        <v>12</v>
      </c>
      <c r="T36" s="82">
        <v>24</v>
      </c>
      <c r="U36" s="82">
        <v>0</v>
      </c>
      <c r="V36" s="82">
        <v>0</v>
      </c>
      <c r="W36" s="82">
        <v>0</v>
      </c>
      <c r="X36" s="82">
        <v>3</v>
      </c>
      <c r="Y36" s="82">
        <v>244135</v>
      </c>
      <c r="Z36" s="82">
        <v>0</v>
      </c>
      <c r="AA36" s="82">
        <v>85</v>
      </c>
      <c r="AB36" s="82">
        <v>0</v>
      </c>
      <c r="AC36" s="82">
        <v>10</v>
      </c>
      <c r="AD36" s="82">
        <v>26</v>
      </c>
      <c r="AE36" s="82">
        <v>23</v>
      </c>
      <c r="AF36" s="82">
        <v>10</v>
      </c>
      <c r="AG36" s="82">
        <v>29</v>
      </c>
      <c r="AH36" s="82">
        <v>0</v>
      </c>
      <c r="AI36" s="82">
        <v>0</v>
      </c>
      <c r="AJ36" s="82">
        <v>0</v>
      </c>
      <c r="AK36" s="82">
        <v>2</v>
      </c>
      <c r="AL36" s="82">
        <v>476861</v>
      </c>
      <c r="AM36" s="82">
        <v>0</v>
      </c>
      <c r="AN36" s="82">
        <v>88</v>
      </c>
      <c r="AO36" s="82">
        <v>0</v>
      </c>
      <c r="AP36" s="82">
        <v>9</v>
      </c>
      <c r="AQ36" s="82">
        <v>26</v>
      </c>
      <c r="AR36" s="82">
        <v>29</v>
      </c>
      <c r="AS36" s="82">
        <v>16</v>
      </c>
      <c r="AT36" s="82">
        <v>19</v>
      </c>
      <c r="AU36" s="82" t="s">
        <v>219</v>
      </c>
      <c r="AV36" s="82">
        <v>0</v>
      </c>
      <c r="AW36" s="82">
        <v>0</v>
      </c>
      <c r="AX36" s="82">
        <v>2</v>
      </c>
      <c r="AY36" s="82">
        <v>232724</v>
      </c>
      <c r="AZ36" s="82">
        <v>0</v>
      </c>
      <c r="BA36" s="82">
        <v>89</v>
      </c>
      <c r="BB36" s="82">
        <v>0</v>
      </c>
      <c r="BC36" s="82">
        <v>17</v>
      </c>
      <c r="BD36" s="82">
        <v>18</v>
      </c>
      <c r="BE36" s="82">
        <v>29</v>
      </c>
      <c r="BF36" s="82">
        <v>22</v>
      </c>
      <c r="BG36" s="82">
        <v>10</v>
      </c>
      <c r="BH36" s="82" t="s">
        <v>219</v>
      </c>
      <c r="BI36" s="82">
        <v>0</v>
      </c>
      <c r="BJ36" s="82">
        <v>0</v>
      </c>
      <c r="BK36" s="82">
        <v>4</v>
      </c>
      <c r="BL36" s="82">
        <v>244135</v>
      </c>
      <c r="BM36" s="82">
        <v>0</v>
      </c>
      <c r="BN36" s="82">
        <v>79</v>
      </c>
      <c r="BO36" s="82">
        <v>0</v>
      </c>
      <c r="BP36" s="82">
        <v>13</v>
      </c>
      <c r="BQ36" s="82">
        <v>22</v>
      </c>
      <c r="BR36" s="82">
        <v>29</v>
      </c>
      <c r="BS36" s="82">
        <v>19</v>
      </c>
      <c r="BT36" s="82">
        <v>14</v>
      </c>
      <c r="BU36" s="82" t="s">
        <v>219</v>
      </c>
      <c r="BV36" s="82">
        <v>0</v>
      </c>
      <c r="BW36" s="82">
        <v>0</v>
      </c>
      <c r="BX36" s="82">
        <v>3</v>
      </c>
      <c r="BY36" s="82">
        <v>476859</v>
      </c>
      <c r="BZ36" s="82">
        <v>0</v>
      </c>
      <c r="CA36" s="82">
        <v>84</v>
      </c>
      <c r="CB36" s="82">
        <v>0</v>
      </c>
      <c r="CC36" s="82">
        <v>6</v>
      </c>
      <c r="CD36" s="82">
        <v>31</v>
      </c>
      <c r="CE36" s="82">
        <v>28</v>
      </c>
      <c r="CF36" s="82">
        <v>14</v>
      </c>
      <c r="CG36" s="82">
        <v>20</v>
      </c>
      <c r="CH36" s="82">
        <v>0</v>
      </c>
      <c r="CI36" s="82">
        <v>0</v>
      </c>
      <c r="CJ36" s="82">
        <v>0</v>
      </c>
      <c r="CK36" s="82">
        <v>1</v>
      </c>
      <c r="CL36" s="82">
        <v>232726</v>
      </c>
      <c r="CM36" s="82">
        <v>0</v>
      </c>
      <c r="CN36" s="82">
        <v>93</v>
      </c>
      <c r="CO36" s="82">
        <v>0</v>
      </c>
      <c r="CP36" s="82">
        <v>8</v>
      </c>
      <c r="CQ36" s="82">
        <v>26</v>
      </c>
      <c r="CR36" s="82">
        <v>25</v>
      </c>
      <c r="CS36" s="82">
        <v>14</v>
      </c>
      <c r="CT36" s="82">
        <v>25</v>
      </c>
      <c r="CU36" s="82">
        <v>0</v>
      </c>
      <c r="CV36" s="82">
        <v>0</v>
      </c>
      <c r="CW36" s="82">
        <v>0</v>
      </c>
      <c r="CX36" s="82">
        <v>2</v>
      </c>
      <c r="CY36" s="82">
        <v>244136</v>
      </c>
      <c r="CZ36" s="82">
        <v>0</v>
      </c>
      <c r="DA36" s="82">
        <v>90</v>
      </c>
      <c r="DB36" s="82">
        <v>0</v>
      </c>
      <c r="DC36" s="82">
        <v>7</v>
      </c>
      <c r="DD36" s="82">
        <v>28</v>
      </c>
      <c r="DE36" s="82">
        <v>27</v>
      </c>
      <c r="DF36" s="82">
        <v>14</v>
      </c>
      <c r="DG36" s="82">
        <v>23</v>
      </c>
      <c r="DH36" s="82">
        <v>0</v>
      </c>
      <c r="DI36" s="82">
        <v>0</v>
      </c>
      <c r="DJ36" s="82">
        <v>0</v>
      </c>
      <c r="DK36" s="82">
        <v>1</v>
      </c>
      <c r="DL36" s="82">
        <v>476862</v>
      </c>
      <c r="DM36" s="82">
        <v>0</v>
      </c>
      <c r="DN36" s="82">
        <v>91</v>
      </c>
      <c r="DO36" s="82">
        <v>0</v>
      </c>
      <c r="DP36" s="82">
        <v>71</v>
      </c>
      <c r="DQ36" s="82">
        <v>92</v>
      </c>
      <c r="DR36" s="82">
        <v>0</v>
      </c>
      <c r="DS36" s="82">
        <v>21</v>
      </c>
      <c r="DT36" s="82">
        <v>0</v>
      </c>
      <c r="DU36" s="82">
        <v>0</v>
      </c>
      <c r="DV36" s="82">
        <v>0</v>
      </c>
      <c r="DW36" s="82">
        <v>1</v>
      </c>
      <c r="DX36" s="82">
        <v>7</v>
      </c>
      <c r="DY36" s="82">
        <v>232728</v>
      </c>
      <c r="DZ36" s="82">
        <v>0</v>
      </c>
      <c r="EA36" s="82">
        <v>92</v>
      </c>
      <c r="EB36" s="82">
        <v>0</v>
      </c>
      <c r="EC36" s="82">
        <v>66</v>
      </c>
      <c r="ED36" s="82">
        <v>89</v>
      </c>
      <c r="EE36" s="82" t="s">
        <v>219</v>
      </c>
      <c r="EF36" s="82">
        <v>24</v>
      </c>
      <c r="EG36" s="82">
        <v>0</v>
      </c>
      <c r="EH36" s="82">
        <v>0</v>
      </c>
      <c r="EI36" s="82">
        <v>0</v>
      </c>
      <c r="EJ36" s="82">
        <v>2</v>
      </c>
      <c r="EK36" s="82">
        <v>9</v>
      </c>
      <c r="EL36" s="82">
        <v>244131</v>
      </c>
      <c r="EM36" s="82">
        <v>0</v>
      </c>
      <c r="EN36" s="82">
        <v>89</v>
      </c>
      <c r="EO36" s="82">
        <v>0</v>
      </c>
      <c r="EP36" s="82">
        <v>68</v>
      </c>
      <c r="EQ36" s="82">
        <v>91</v>
      </c>
      <c r="ER36" s="82" t="s">
        <v>219</v>
      </c>
      <c r="ES36" s="82">
        <v>22</v>
      </c>
      <c r="ET36" s="82">
        <v>0</v>
      </c>
      <c r="EU36" s="82">
        <v>0</v>
      </c>
      <c r="EV36" s="82">
        <v>0</v>
      </c>
      <c r="EW36" s="82">
        <v>1</v>
      </c>
      <c r="EX36" s="82">
        <v>8</v>
      </c>
      <c r="EY36" s="82">
        <v>476859</v>
      </c>
      <c r="EZ36" s="82">
        <v>0</v>
      </c>
      <c r="FA36" s="82">
        <v>91</v>
      </c>
    </row>
    <row r="37" spans="1:157">
      <c r="B37" s="82" t="s">
        <v>223</v>
      </c>
      <c r="C37" s="82">
        <v>10</v>
      </c>
      <c r="D37" s="82">
        <v>27</v>
      </c>
      <c r="E37" s="82">
        <v>26</v>
      </c>
      <c r="F37" s="82">
        <v>11</v>
      </c>
      <c r="G37" s="82">
        <v>23</v>
      </c>
      <c r="H37" s="82">
        <v>0</v>
      </c>
      <c r="I37" s="82">
        <v>0</v>
      </c>
      <c r="J37" s="82">
        <v>0</v>
      </c>
      <c r="K37" s="82">
        <v>3</v>
      </c>
      <c r="L37" s="82">
        <v>50113</v>
      </c>
      <c r="M37" s="82">
        <v>0</v>
      </c>
      <c r="N37" s="82">
        <v>87</v>
      </c>
      <c r="O37" s="82">
        <v>0</v>
      </c>
      <c r="P37" s="82">
        <v>15</v>
      </c>
      <c r="Q37" s="82">
        <v>22</v>
      </c>
      <c r="R37" s="82">
        <v>27</v>
      </c>
      <c r="S37" s="82">
        <v>13</v>
      </c>
      <c r="T37" s="82">
        <v>17</v>
      </c>
      <c r="U37" s="82">
        <v>0</v>
      </c>
      <c r="V37" s="82">
        <v>0</v>
      </c>
      <c r="W37" s="82">
        <v>0</v>
      </c>
      <c r="X37" s="82">
        <v>4</v>
      </c>
      <c r="Y37" s="82">
        <v>52327</v>
      </c>
      <c r="Z37" s="82">
        <v>0</v>
      </c>
      <c r="AA37" s="82">
        <v>81</v>
      </c>
      <c r="AB37" s="82">
        <v>0</v>
      </c>
      <c r="AC37" s="82">
        <v>13</v>
      </c>
      <c r="AD37" s="82">
        <v>24</v>
      </c>
      <c r="AE37" s="82">
        <v>27</v>
      </c>
      <c r="AF37" s="82">
        <v>12</v>
      </c>
      <c r="AG37" s="82">
        <v>20</v>
      </c>
      <c r="AH37" s="82">
        <v>0</v>
      </c>
      <c r="AI37" s="82">
        <v>0</v>
      </c>
      <c r="AJ37" s="82">
        <v>0</v>
      </c>
      <c r="AK37" s="82">
        <v>4</v>
      </c>
      <c r="AL37" s="82">
        <v>102440</v>
      </c>
      <c r="AM37" s="82">
        <v>0</v>
      </c>
      <c r="AN37" s="82">
        <v>84</v>
      </c>
      <c r="AO37" s="82">
        <v>0</v>
      </c>
      <c r="AP37" s="82">
        <v>12</v>
      </c>
      <c r="AQ37" s="82">
        <v>23</v>
      </c>
      <c r="AR37" s="82">
        <v>30</v>
      </c>
      <c r="AS37" s="82">
        <v>17</v>
      </c>
      <c r="AT37" s="82">
        <v>14</v>
      </c>
      <c r="AU37" s="82" t="s">
        <v>219</v>
      </c>
      <c r="AV37" s="82">
        <v>0</v>
      </c>
      <c r="AW37" s="82">
        <v>0</v>
      </c>
      <c r="AX37" s="82">
        <v>3</v>
      </c>
      <c r="AY37" s="82">
        <v>50113</v>
      </c>
      <c r="AZ37" s="82">
        <v>0</v>
      </c>
      <c r="BA37" s="82">
        <v>85</v>
      </c>
      <c r="BB37" s="82">
        <v>0</v>
      </c>
      <c r="BC37" s="82">
        <v>19</v>
      </c>
      <c r="BD37" s="82">
        <v>17</v>
      </c>
      <c r="BE37" s="82">
        <v>29</v>
      </c>
      <c r="BF37" s="82">
        <v>22</v>
      </c>
      <c r="BG37" s="82">
        <v>8</v>
      </c>
      <c r="BH37" s="82" t="s">
        <v>219</v>
      </c>
      <c r="BI37" s="82">
        <v>0</v>
      </c>
      <c r="BJ37" s="82">
        <v>0</v>
      </c>
      <c r="BK37" s="82">
        <v>5</v>
      </c>
      <c r="BL37" s="82">
        <v>52326</v>
      </c>
      <c r="BM37" s="82">
        <v>0</v>
      </c>
      <c r="BN37" s="82">
        <v>75</v>
      </c>
      <c r="BO37" s="82">
        <v>0</v>
      </c>
      <c r="BP37" s="82">
        <v>16</v>
      </c>
      <c r="BQ37" s="82">
        <v>20</v>
      </c>
      <c r="BR37" s="82">
        <v>30</v>
      </c>
      <c r="BS37" s="82">
        <v>20</v>
      </c>
      <c r="BT37" s="82">
        <v>11</v>
      </c>
      <c r="BU37" s="82" t="s">
        <v>219</v>
      </c>
      <c r="BV37" s="82">
        <v>0</v>
      </c>
      <c r="BW37" s="82">
        <v>0</v>
      </c>
      <c r="BX37" s="82">
        <v>4</v>
      </c>
      <c r="BY37" s="82">
        <v>102439</v>
      </c>
      <c r="BZ37" s="82">
        <v>0</v>
      </c>
      <c r="CA37" s="82">
        <v>80</v>
      </c>
      <c r="CB37" s="82">
        <v>0</v>
      </c>
      <c r="CC37" s="82">
        <v>9</v>
      </c>
      <c r="CD37" s="82">
        <v>27</v>
      </c>
      <c r="CE37" s="82">
        <v>30</v>
      </c>
      <c r="CF37" s="82">
        <v>16</v>
      </c>
      <c r="CG37" s="82">
        <v>16</v>
      </c>
      <c r="CH37" s="82">
        <v>0</v>
      </c>
      <c r="CI37" s="82">
        <v>0</v>
      </c>
      <c r="CJ37" s="82">
        <v>0</v>
      </c>
      <c r="CK37" s="82">
        <v>2</v>
      </c>
      <c r="CL37" s="82">
        <v>50113</v>
      </c>
      <c r="CM37" s="82">
        <v>0</v>
      </c>
      <c r="CN37" s="82">
        <v>89</v>
      </c>
      <c r="CO37" s="82">
        <v>0</v>
      </c>
      <c r="CP37" s="82">
        <v>11</v>
      </c>
      <c r="CQ37" s="82">
        <v>23</v>
      </c>
      <c r="CR37" s="82">
        <v>27</v>
      </c>
      <c r="CS37" s="82">
        <v>16</v>
      </c>
      <c r="CT37" s="82">
        <v>20</v>
      </c>
      <c r="CU37" s="82">
        <v>0</v>
      </c>
      <c r="CV37" s="82">
        <v>0</v>
      </c>
      <c r="CW37" s="82">
        <v>0</v>
      </c>
      <c r="CX37" s="82">
        <v>3</v>
      </c>
      <c r="CY37" s="82">
        <v>52326</v>
      </c>
      <c r="CZ37" s="82">
        <v>0</v>
      </c>
      <c r="DA37" s="82">
        <v>86</v>
      </c>
      <c r="DB37" s="82">
        <v>0</v>
      </c>
      <c r="DC37" s="82">
        <v>10</v>
      </c>
      <c r="DD37" s="82">
        <v>25</v>
      </c>
      <c r="DE37" s="82">
        <v>29</v>
      </c>
      <c r="DF37" s="82">
        <v>16</v>
      </c>
      <c r="DG37" s="82">
        <v>18</v>
      </c>
      <c r="DH37" s="82">
        <v>0</v>
      </c>
      <c r="DI37" s="82">
        <v>0</v>
      </c>
      <c r="DJ37" s="82">
        <v>0</v>
      </c>
      <c r="DK37" s="82">
        <v>2</v>
      </c>
      <c r="DL37" s="82">
        <v>102439</v>
      </c>
      <c r="DM37" s="82">
        <v>0</v>
      </c>
      <c r="DN37" s="82">
        <v>88</v>
      </c>
      <c r="DO37" s="82">
        <v>0</v>
      </c>
      <c r="DP37" s="82">
        <v>71</v>
      </c>
      <c r="DQ37" s="82">
        <v>86</v>
      </c>
      <c r="DR37" s="82">
        <v>0</v>
      </c>
      <c r="DS37" s="82">
        <v>14</v>
      </c>
      <c r="DT37" s="82">
        <v>0</v>
      </c>
      <c r="DU37" s="82">
        <v>0</v>
      </c>
      <c r="DV37" s="82">
        <v>0</v>
      </c>
      <c r="DW37" s="82">
        <v>2</v>
      </c>
      <c r="DX37" s="82">
        <v>12</v>
      </c>
      <c r="DY37" s="82">
        <v>50113</v>
      </c>
      <c r="DZ37" s="82">
        <v>0</v>
      </c>
      <c r="EA37" s="82">
        <v>86</v>
      </c>
      <c r="EB37" s="82">
        <v>0</v>
      </c>
      <c r="EC37" s="82">
        <v>66</v>
      </c>
      <c r="ED37" s="82">
        <v>82</v>
      </c>
      <c r="EE37" s="82" t="s">
        <v>219</v>
      </c>
      <c r="EF37" s="82">
        <v>15</v>
      </c>
      <c r="EG37" s="82">
        <v>0</v>
      </c>
      <c r="EH37" s="82">
        <v>0</v>
      </c>
      <c r="EI37" s="82">
        <v>0</v>
      </c>
      <c r="EJ37" s="82">
        <v>3</v>
      </c>
      <c r="EK37" s="82">
        <v>15</v>
      </c>
      <c r="EL37" s="82">
        <v>52325</v>
      </c>
      <c r="EM37" s="82">
        <v>0</v>
      </c>
      <c r="EN37" s="82">
        <v>82</v>
      </c>
      <c r="EO37" s="82">
        <v>0</v>
      </c>
      <c r="EP37" s="82">
        <v>69</v>
      </c>
      <c r="EQ37" s="82">
        <v>84</v>
      </c>
      <c r="ER37" s="82" t="s">
        <v>219</v>
      </c>
      <c r="ES37" s="82">
        <v>15</v>
      </c>
      <c r="ET37" s="82">
        <v>0</v>
      </c>
      <c r="EU37" s="82">
        <v>0</v>
      </c>
      <c r="EV37" s="82">
        <v>0</v>
      </c>
      <c r="EW37" s="82">
        <v>3</v>
      </c>
      <c r="EX37" s="82">
        <v>14</v>
      </c>
      <c r="EY37" s="82">
        <v>102438</v>
      </c>
      <c r="EZ37" s="82">
        <v>0</v>
      </c>
      <c r="FA37" s="82">
        <v>84</v>
      </c>
    </row>
    <row r="38" spans="1:157">
      <c r="B38" s="82" t="s">
        <v>220</v>
      </c>
      <c r="C38" s="82">
        <v>15</v>
      </c>
      <c r="D38" s="82">
        <v>18</v>
      </c>
      <c r="E38" s="82">
        <v>15</v>
      </c>
      <c r="F38" s="82">
        <v>9</v>
      </c>
      <c r="G38" s="82">
        <v>16</v>
      </c>
      <c r="H38" s="82">
        <v>0</v>
      </c>
      <c r="I38" s="82">
        <v>3</v>
      </c>
      <c r="J38" s="82">
        <v>2</v>
      </c>
      <c r="K38" s="82">
        <v>22</v>
      </c>
      <c r="L38" s="82">
        <v>1447</v>
      </c>
      <c r="M38" s="82">
        <v>0</v>
      </c>
      <c r="N38" s="82">
        <v>58</v>
      </c>
      <c r="O38" s="82">
        <v>0</v>
      </c>
      <c r="P38" s="82">
        <v>18</v>
      </c>
      <c r="Q38" s="82">
        <v>16</v>
      </c>
      <c r="R38" s="82">
        <v>17</v>
      </c>
      <c r="S38" s="82">
        <v>10</v>
      </c>
      <c r="T38" s="82">
        <v>11</v>
      </c>
      <c r="U38" s="82">
        <v>0</v>
      </c>
      <c r="V38" s="82">
        <v>3</v>
      </c>
      <c r="W38" s="82">
        <v>3</v>
      </c>
      <c r="X38" s="82">
        <v>21</v>
      </c>
      <c r="Y38" s="82">
        <v>1589</v>
      </c>
      <c r="Z38" s="82">
        <v>0</v>
      </c>
      <c r="AA38" s="82">
        <v>54</v>
      </c>
      <c r="AB38" s="82">
        <v>0</v>
      </c>
      <c r="AC38" s="82">
        <v>17</v>
      </c>
      <c r="AD38" s="82">
        <v>17</v>
      </c>
      <c r="AE38" s="82">
        <v>16</v>
      </c>
      <c r="AF38" s="82">
        <v>9</v>
      </c>
      <c r="AG38" s="82">
        <v>14</v>
      </c>
      <c r="AH38" s="82">
        <v>0</v>
      </c>
      <c r="AI38" s="82">
        <v>3</v>
      </c>
      <c r="AJ38" s="82">
        <v>3</v>
      </c>
      <c r="AK38" s="82">
        <v>22</v>
      </c>
      <c r="AL38" s="82">
        <v>3036</v>
      </c>
      <c r="AM38" s="82">
        <v>0</v>
      </c>
      <c r="AN38" s="82">
        <v>56</v>
      </c>
      <c r="AO38" s="82">
        <v>0</v>
      </c>
      <c r="AP38" s="82">
        <v>17</v>
      </c>
      <c r="AQ38" s="82">
        <v>14</v>
      </c>
      <c r="AR38" s="82">
        <v>20</v>
      </c>
      <c r="AS38" s="82">
        <v>13</v>
      </c>
      <c r="AT38" s="82">
        <v>8</v>
      </c>
      <c r="AU38" s="82">
        <v>0</v>
      </c>
      <c r="AV38" s="82">
        <v>3</v>
      </c>
      <c r="AW38" s="82">
        <v>2</v>
      </c>
      <c r="AX38" s="82">
        <v>23</v>
      </c>
      <c r="AY38" s="82">
        <v>1446</v>
      </c>
      <c r="AZ38" s="82">
        <v>0</v>
      </c>
      <c r="BA38" s="82">
        <v>55</v>
      </c>
      <c r="BB38" s="82">
        <v>0</v>
      </c>
      <c r="BC38" s="82">
        <v>21</v>
      </c>
      <c r="BD38" s="82">
        <v>9</v>
      </c>
      <c r="BE38" s="82">
        <v>19</v>
      </c>
      <c r="BF38" s="82">
        <v>16</v>
      </c>
      <c r="BG38" s="82">
        <v>5</v>
      </c>
      <c r="BH38" s="82">
        <v>0</v>
      </c>
      <c r="BI38" s="82">
        <v>3</v>
      </c>
      <c r="BJ38" s="82">
        <v>3</v>
      </c>
      <c r="BK38" s="82">
        <v>23</v>
      </c>
      <c r="BL38" s="82">
        <v>1589</v>
      </c>
      <c r="BM38" s="82">
        <v>0</v>
      </c>
      <c r="BN38" s="82">
        <v>50</v>
      </c>
      <c r="BO38" s="82">
        <v>0</v>
      </c>
      <c r="BP38" s="82">
        <v>19</v>
      </c>
      <c r="BQ38" s="82">
        <v>12</v>
      </c>
      <c r="BR38" s="82">
        <v>20</v>
      </c>
      <c r="BS38" s="82">
        <v>15</v>
      </c>
      <c r="BT38" s="82">
        <v>6</v>
      </c>
      <c r="BU38" s="82">
        <v>0</v>
      </c>
      <c r="BV38" s="82">
        <v>3</v>
      </c>
      <c r="BW38" s="82">
        <v>3</v>
      </c>
      <c r="BX38" s="82">
        <v>23</v>
      </c>
      <c r="BY38" s="82">
        <v>3035</v>
      </c>
      <c r="BZ38" s="82">
        <v>0</v>
      </c>
      <c r="CA38" s="82">
        <v>52</v>
      </c>
      <c r="CB38" s="82">
        <v>0</v>
      </c>
      <c r="CC38" s="82">
        <v>16</v>
      </c>
      <c r="CD38" s="82">
        <v>18</v>
      </c>
      <c r="CE38" s="82">
        <v>22</v>
      </c>
      <c r="CF38" s="82">
        <v>15</v>
      </c>
      <c r="CG38" s="82">
        <v>10</v>
      </c>
      <c r="CH38" s="82">
        <v>0</v>
      </c>
      <c r="CI38" s="82">
        <v>3</v>
      </c>
      <c r="CJ38" s="82">
        <v>4</v>
      </c>
      <c r="CK38" s="82">
        <v>13</v>
      </c>
      <c r="CL38" s="82">
        <v>1446</v>
      </c>
      <c r="CM38" s="82">
        <v>0</v>
      </c>
      <c r="CN38" s="82">
        <v>64</v>
      </c>
      <c r="CO38" s="82">
        <v>0</v>
      </c>
      <c r="CP38" s="82">
        <v>18</v>
      </c>
      <c r="CQ38" s="82">
        <v>16</v>
      </c>
      <c r="CR38" s="82">
        <v>19</v>
      </c>
      <c r="CS38" s="82">
        <v>16</v>
      </c>
      <c r="CT38" s="82">
        <v>13</v>
      </c>
      <c r="CU38" s="82">
        <v>0</v>
      </c>
      <c r="CV38" s="82">
        <v>3</v>
      </c>
      <c r="CW38" s="82">
        <v>4</v>
      </c>
      <c r="CX38" s="82">
        <v>11</v>
      </c>
      <c r="CY38" s="82">
        <v>1589</v>
      </c>
      <c r="CZ38" s="82">
        <v>0</v>
      </c>
      <c r="DA38" s="82">
        <v>64</v>
      </c>
      <c r="DB38" s="82">
        <v>0</v>
      </c>
      <c r="DC38" s="82">
        <v>17</v>
      </c>
      <c r="DD38" s="82">
        <v>17</v>
      </c>
      <c r="DE38" s="82">
        <v>20</v>
      </c>
      <c r="DF38" s="82">
        <v>15</v>
      </c>
      <c r="DG38" s="82">
        <v>11</v>
      </c>
      <c r="DH38" s="82">
        <v>0</v>
      </c>
      <c r="DI38" s="82">
        <v>3</v>
      </c>
      <c r="DJ38" s="82">
        <v>4</v>
      </c>
      <c r="DK38" s="82">
        <v>12</v>
      </c>
      <c r="DL38" s="82">
        <v>3035</v>
      </c>
      <c r="DM38" s="82">
        <v>0</v>
      </c>
      <c r="DN38" s="82">
        <v>64</v>
      </c>
      <c r="DO38" s="82">
        <v>0</v>
      </c>
      <c r="DP38" s="82">
        <v>50</v>
      </c>
      <c r="DQ38" s="82">
        <v>59</v>
      </c>
      <c r="DR38" s="82">
        <v>0</v>
      </c>
      <c r="DS38" s="82">
        <v>9</v>
      </c>
      <c r="DT38" s="82">
        <v>0</v>
      </c>
      <c r="DU38" s="82">
        <v>0</v>
      </c>
      <c r="DV38" s="82">
        <v>9</v>
      </c>
      <c r="DW38" s="82">
        <v>16</v>
      </c>
      <c r="DX38" s="82">
        <v>17</v>
      </c>
      <c r="DY38" s="82">
        <v>1446</v>
      </c>
      <c r="DZ38" s="82">
        <v>0</v>
      </c>
      <c r="EA38" s="82">
        <v>59</v>
      </c>
      <c r="EB38" s="82">
        <v>0</v>
      </c>
      <c r="EC38" s="82">
        <v>46</v>
      </c>
      <c r="ED38" s="82">
        <v>56</v>
      </c>
      <c r="EE38" s="82">
        <v>0</v>
      </c>
      <c r="EF38" s="82">
        <v>11</v>
      </c>
      <c r="EG38" s="82">
        <v>0</v>
      </c>
      <c r="EH38" s="82">
        <v>0</v>
      </c>
      <c r="EI38" s="82">
        <v>10</v>
      </c>
      <c r="EJ38" s="82">
        <v>13</v>
      </c>
      <c r="EK38" s="82">
        <v>21</v>
      </c>
      <c r="EL38" s="82">
        <v>1589</v>
      </c>
      <c r="EM38" s="82">
        <v>0</v>
      </c>
      <c r="EN38" s="82">
        <v>56</v>
      </c>
      <c r="EO38" s="82">
        <v>0</v>
      </c>
      <c r="EP38" s="82">
        <v>48</v>
      </c>
      <c r="EQ38" s="82">
        <v>58</v>
      </c>
      <c r="ER38" s="82">
        <v>0</v>
      </c>
      <c r="ES38" s="82">
        <v>10</v>
      </c>
      <c r="ET38" s="82">
        <v>0</v>
      </c>
      <c r="EU38" s="82">
        <v>0</v>
      </c>
      <c r="EV38" s="82">
        <v>9</v>
      </c>
      <c r="EW38" s="82">
        <v>14</v>
      </c>
      <c r="EX38" s="82">
        <v>19</v>
      </c>
      <c r="EY38" s="82">
        <v>3035</v>
      </c>
      <c r="EZ38" s="82">
        <v>0</v>
      </c>
      <c r="FA38" s="82">
        <v>58</v>
      </c>
    </row>
    <row r="39" spans="1:157">
      <c r="A39" s="82" t="s">
        <v>224</v>
      </c>
      <c r="B39" s="82" t="s">
        <v>6</v>
      </c>
      <c r="C39" s="82">
        <v>8</v>
      </c>
      <c r="D39" s="82">
        <v>27</v>
      </c>
      <c r="E39" s="82">
        <v>22</v>
      </c>
      <c r="F39" s="82">
        <v>9</v>
      </c>
      <c r="G39" s="82">
        <v>31</v>
      </c>
      <c r="H39" s="82">
        <v>0</v>
      </c>
      <c r="I39" s="82">
        <v>0</v>
      </c>
      <c r="J39" s="82">
        <v>0</v>
      </c>
      <c r="K39" s="82">
        <v>2</v>
      </c>
      <c r="L39" s="82">
        <v>284286</v>
      </c>
      <c r="M39" s="82">
        <v>0</v>
      </c>
      <c r="N39" s="82">
        <v>90</v>
      </c>
      <c r="O39" s="82">
        <v>0</v>
      </c>
      <c r="P39" s="82">
        <v>13</v>
      </c>
      <c r="Q39" s="82">
        <v>24</v>
      </c>
      <c r="R39" s="82">
        <v>24</v>
      </c>
      <c r="S39" s="82">
        <v>12</v>
      </c>
      <c r="T39" s="82">
        <v>23</v>
      </c>
      <c r="U39" s="82">
        <v>0</v>
      </c>
      <c r="V39" s="82">
        <v>0</v>
      </c>
      <c r="W39" s="82">
        <v>0</v>
      </c>
      <c r="X39" s="82">
        <v>3</v>
      </c>
      <c r="Y39" s="82">
        <v>298051</v>
      </c>
      <c r="Z39" s="82">
        <v>0</v>
      </c>
      <c r="AA39" s="82">
        <v>84</v>
      </c>
      <c r="AB39" s="82">
        <v>0</v>
      </c>
      <c r="AC39" s="82">
        <v>11</v>
      </c>
      <c r="AD39" s="82">
        <v>26</v>
      </c>
      <c r="AE39" s="82">
        <v>23</v>
      </c>
      <c r="AF39" s="82">
        <v>11</v>
      </c>
      <c r="AG39" s="82">
        <v>27</v>
      </c>
      <c r="AH39" s="82">
        <v>0</v>
      </c>
      <c r="AI39" s="82">
        <v>0</v>
      </c>
      <c r="AJ39" s="82">
        <v>0</v>
      </c>
      <c r="AK39" s="82">
        <v>2</v>
      </c>
      <c r="AL39" s="82">
        <v>582337</v>
      </c>
      <c r="AM39" s="82">
        <v>0</v>
      </c>
      <c r="AN39" s="82">
        <v>87</v>
      </c>
      <c r="AO39" s="82">
        <v>0</v>
      </c>
      <c r="AP39" s="82">
        <v>10</v>
      </c>
      <c r="AQ39" s="82">
        <v>25</v>
      </c>
      <c r="AR39" s="82">
        <v>30</v>
      </c>
      <c r="AS39" s="82">
        <v>16</v>
      </c>
      <c r="AT39" s="82">
        <v>18</v>
      </c>
      <c r="AU39" s="82">
        <v>0</v>
      </c>
      <c r="AV39" s="82">
        <v>0</v>
      </c>
      <c r="AW39" s="82">
        <v>0</v>
      </c>
      <c r="AX39" s="82">
        <v>2</v>
      </c>
      <c r="AY39" s="82">
        <v>284283</v>
      </c>
      <c r="AZ39" s="82">
        <v>0</v>
      </c>
      <c r="BA39" s="82">
        <v>88</v>
      </c>
      <c r="BB39" s="82">
        <v>0</v>
      </c>
      <c r="BC39" s="82">
        <v>18</v>
      </c>
      <c r="BD39" s="82">
        <v>18</v>
      </c>
      <c r="BE39" s="82">
        <v>29</v>
      </c>
      <c r="BF39" s="82">
        <v>22</v>
      </c>
      <c r="BG39" s="82">
        <v>10</v>
      </c>
      <c r="BH39" s="82">
        <v>0</v>
      </c>
      <c r="BI39" s="82">
        <v>0</v>
      </c>
      <c r="BJ39" s="82">
        <v>0</v>
      </c>
      <c r="BK39" s="82">
        <v>4</v>
      </c>
      <c r="BL39" s="82">
        <v>298050</v>
      </c>
      <c r="BM39" s="82">
        <v>0</v>
      </c>
      <c r="BN39" s="82">
        <v>78</v>
      </c>
      <c r="BO39" s="82">
        <v>0</v>
      </c>
      <c r="BP39" s="82">
        <v>14</v>
      </c>
      <c r="BQ39" s="82">
        <v>21</v>
      </c>
      <c r="BR39" s="82">
        <v>29</v>
      </c>
      <c r="BS39" s="82">
        <v>19</v>
      </c>
      <c r="BT39" s="82">
        <v>14</v>
      </c>
      <c r="BU39" s="82">
        <v>0</v>
      </c>
      <c r="BV39" s="82">
        <v>0</v>
      </c>
      <c r="BW39" s="82">
        <v>0</v>
      </c>
      <c r="BX39" s="82">
        <v>3</v>
      </c>
      <c r="BY39" s="82">
        <v>582333</v>
      </c>
      <c r="BZ39" s="82">
        <v>0</v>
      </c>
      <c r="CA39" s="82">
        <v>83</v>
      </c>
      <c r="CB39" s="82">
        <v>0</v>
      </c>
      <c r="CC39" s="82">
        <v>7</v>
      </c>
      <c r="CD39" s="82">
        <v>30</v>
      </c>
      <c r="CE39" s="82">
        <v>29</v>
      </c>
      <c r="CF39" s="82">
        <v>14</v>
      </c>
      <c r="CG39" s="82">
        <v>19</v>
      </c>
      <c r="CH39" s="82">
        <v>0</v>
      </c>
      <c r="CI39" s="82">
        <v>0</v>
      </c>
      <c r="CJ39" s="82">
        <v>0</v>
      </c>
      <c r="CK39" s="82">
        <v>1</v>
      </c>
      <c r="CL39" s="82">
        <v>284285</v>
      </c>
      <c r="CM39" s="82">
        <v>0</v>
      </c>
      <c r="CN39" s="82">
        <v>92</v>
      </c>
      <c r="CO39" s="82">
        <v>0</v>
      </c>
      <c r="CP39" s="82">
        <v>9</v>
      </c>
      <c r="CQ39" s="82">
        <v>25</v>
      </c>
      <c r="CR39" s="82">
        <v>25</v>
      </c>
      <c r="CS39" s="82">
        <v>14</v>
      </c>
      <c r="CT39" s="82">
        <v>24</v>
      </c>
      <c r="CU39" s="82">
        <v>0</v>
      </c>
      <c r="CV39" s="82">
        <v>0</v>
      </c>
      <c r="CW39" s="82">
        <v>0</v>
      </c>
      <c r="CX39" s="82">
        <v>2</v>
      </c>
      <c r="CY39" s="82">
        <v>298051</v>
      </c>
      <c r="CZ39" s="82">
        <v>0</v>
      </c>
      <c r="DA39" s="82">
        <v>89</v>
      </c>
      <c r="DB39" s="82">
        <v>0</v>
      </c>
      <c r="DC39" s="82">
        <v>8</v>
      </c>
      <c r="DD39" s="82">
        <v>28</v>
      </c>
      <c r="DE39" s="82">
        <v>27</v>
      </c>
      <c r="DF39" s="82">
        <v>14</v>
      </c>
      <c r="DG39" s="82">
        <v>22</v>
      </c>
      <c r="DH39" s="82">
        <v>0</v>
      </c>
      <c r="DI39" s="82">
        <v>0</v>
      </c>
      <c r="DJ39" s="82">
        <v>0</v>
      </c>
      <c r="DK39" s="82">
        <v>2</v>
      </c>
      <c r="DL39" s="82">
        <v>582336</v>
      </c>
      <c r="DM39" s="82">
        <v>0</v>
      </c>
      <c r="DN39" s="82">
        <v>91</v>
      </c>
      <c r="DO39" s="82">
        <v>0</v>
      </c>
      <c r="DP39" s="82">
        <v>71</v>
      </c>
      <c r="DQ39" s="82">
        <v>91</v>
      </c>
      <c r="DR39" s="82">
        <v>0</v>
      </c>
      <c r="DS39" s="82">
        <v>20</v>
      </c>
      <c r="DT39" s="82">
        <v>0</v>
      </c>
      <c r="DU39" s="82">
        <v>0</v>
      </c>
      <c r="DV39" s="82">
        <v>0</v>
      </c>
      <c r="DW39" s="82">
        <v>1</v>
      </c>
      <c r="DX39" s="82">
        <v>8</v>
      </c>
      <c r="DY39" s="82">
        <v>284287</v>
      </c>
      <c r="DZ39" s="82">
        <v>0</v>
      </c>
      <c r="EA39" s="82">
        <v>91</v>
      </c>
      <c r="EB39" s="82">
        <v>0</v>
      </c>
      <c r="EC39" s="82">
        <v>66</v>
      </c>
      <c r="ED39" s="82">
        <v>88</v>
      </c>
      <c r="EE39" s="82">
        <v>0</v>
      </c>
      <c r="EF39" s="82">
        <v>22</v>
      </c>
      <c r="EG39" s="82">
        <v>0</v>
      </c>
      <c r="EH39" s="82">
        <v>0</v>
      </c>
      <c r="EI39" s="82">
        <v>0</v>
      </c>
      <c r="EJ39" s="82">
        <v>2</v>
      </c>
      <c r="EK39" s="82">
        <v>10</v>
      </c>
      <c r="EL39" s="82">
        <v>298045</v>
      </c>
      <c r="EM39" s="82">
        <v>0</v>
      </c>
      <c r="EN39" s="82">
        <v>88</v>
      </c>
      <c r="EO39" s="82">
        <v>0</v>
      </c>
      <c r="EP39" s="82">
        <v>68</v>
      </c>
      <c r="EQ39" s="82">
        <v>89</v>
      </c>
      <c r="ER39" s="82">
        <v>0</v>
      </c>
      <c r="ES39" s="82">
        <v>21</v>
      </c>
      <c r="ET39" s="82">
        <v>0</v>
      </c>
      <c r="EU39" s="82">
        <v>0</v>
      </c>
      <c r="EV39" s="82">
        <v>0</v>
      </c>
      <c r="EW39" s="82">
        <v>2</v>
      </c>
      <c r="EX39" s="82">
        <v>9</v>
      </c>
      <c r="EY39" s="82">
        <v>582332</v>
      </c>
      <c r="EZ39" s="82">
        <v>0</v>
      </c>
      <c r="FA39" s="82">
        <v>89</v>
      </c>
    </row>
    <row r="40" spans="1:157">
      <c r="B40" s="82" t="s">
        <v>17</v>
      </c>
      <c r="C40" s="82">
        <v>16</v>
      </c>
      <c r="D40" s="82">
        <v>24</v>
      </c>
      <c r="E40" s="82">
        <v>27</v>
      </c>
      <c r="F40" s="82">
        <v>14</v>
      </c>
      <c r="G40" s="82">
        <v>16</v>
      </c>
      <c r="H40" s="82">
        <v>0</v>
      </c>
      <c r="I40" s="82">
        <v>0</v>
      </c>
      <c r="J40" s="82">
        <v>0</v>
      </c>
      <c r="K40" s="82">
        <v>3</v>
      </c>
      <c r="L40" s="82">
        <v>56850</v>
      </c>
      <c r="M40" s="82">
        <v>0</v>
      </c>
      <c r="N40" s="82">
        <v>81</v>
      </c>
      <c r="O40" s="82">
        <v>0</v>
      </c>
      <c r="P40" s="82">
        <v>23</v>
      </c>
      <c r="Q40" s="82">
        <v>18</v>
      </c>
      <c r="R40" s="82">
        <v>26</v>
      </c>
      <c r="S40" s="82">
        <v>16</v>
      </c>
      <c r="T40" s="82">
        <v>11</v>
      </c>
      <c r="U40" s="82">
        <v>0</v>
      </c>
      <c r="V40" s="82">
        <v>0</v>
      </c>
      <c r="W40" s="82">
        <v>0</v>
      </c>
      <c r="X40" s="82">
        <v>6</v>
      </c>
      <c r="Y40" s="82">
        <v>59012</v>
      </c>
      <c r="Z40" s="82">
        <v>0</v>
      </c>
      <c r="AA40" s="82">
        <v>71</v>
      </c>
      <c r="AB40" s="82">
        <v>0</v>
      </c>
      <c r="AC40" s="82">
        <v>19</v>
      </c>
      <c r="AD40" s="82">
        <v>21</v>
      </c>
      <c r="AE40" s="82">
        <v>26</v>
      </c>
      <c r="AF40" s="82">
        <v>15</v>
      </c>
      <c r="AG40" s="82">
        <v>13</v>
      </c>
      <c r="AH40" s="82">
        <v>0</v>
      </c>
      <c r="AI40" s="82">
        <v>0</v>
      </c>
      <c r="AJ40" s="82">
        <v>0</v>
      </c>
      <c r="AK40" s="82">
        <v>5</v>
      </c>
      <c r="AL40" s="82">
        <v>115862</v>
      </c>
      <c r="AM40" s="82">
        <v>0</v>
      </c>
      <c r="AN40" s="82">
        <v>76</v>
      </c>
      <c r="AO40" s="82">
        <v>0</v>
      </c>
      <c r="AP40" s="82">
        <v>18</v>
      </c>
      <c r="AQ40" s="82">
        <v>17</v>
      </c>
      <c r="AR40" s="82">
        <v>30</v>
      </c>
      <c r="AS40" s="82">
        <v>23</v>
      </c>
      <c r="AT40" s="82">
        <v>8</v>
      </c>
      <c r="AU40" s="82" t="s">
        <v>219</v>
      </c>
      <c r="AV40" s="82">
        <v>0</v>
      </c>
      <c r="AW40" s="82">
        <v>0</v>
      </c>
      <c r="AX40" s="82">
        <v>4</v>
      </c>
      <c r="AY40" s="82">
        <v>56850</v>
      </c>
      <c r="AZ40" s="82">
        <v>0</v>
      </c>
      <c r="BA40" s="82">
        <v>78</v>
      </c>
      <c r="BB40" s="82">
        <v>0</v>
      </c>
      <c r="BC40" s="82">
        <v>29</v>
      </c>
      <c r="BD40" s="82">
        <v>10</v>
      </c>
      <c r="BE40" s="82">
        <v>25</v>
      </c>
      <c r="BF40" s="82">
        <v>25</v>
      </c>
      <c r="BG40" s="82">
        <v>3</v>
      </c>
      <c r="BH40" s="82" t="s">
        <v>219</v>
      </c>
      <c r="BI40" s="82">
        <v>0</v>
      </c>
      <c r="BJ40" s="82">
        <v>0</v>
      </c>
      <c r="BK40" s="82">
        <v>8</v>
      </c>
      <c r="BL40" s="82">
        <v>59012</v>
      </c>
      <c r="BM40" s="82">
        <v>0</v>
      </c>
      <c r="BN40" s="82">
        <v>63</v>
      </c>
      <c r="BO40" s="82">
        <v>0</v>
      </c>
      <c r="BP40" s="82">
        <v>24</v>
      </c>
      <c r="BQ40" s="82">
        <v>14</v>
      </c>
      <c r="BR40" s="82">
        <v>27</v>
      </c>
      <c r="BS40" s="82">
        <v>24</v>
      </c>
      <c r="BT40" s="82">
        <v>5</v>
      </c>
      <c r="BU40" s="82" t="s">
        <v>219</v>
      </c>
      <c r="BV40" s="82">
        <v>0</v>
      </c>
      <c r="BW40" s="82">
        <v>0</v>
      </c>
      <c r="BX40" s="82">
        <v>6</v>
      </c>
      <c r="BY40" s="82">
        <v>115862</v>
      </c>
      <c r="BZ40" s="82">
        <v>0</v>
      </c>
      <c r="CA40" s="82">
        <v>70</v>
      </c>
      <c r="CB40" s="82">
        <v>0</v>
      </c>
      <c r="CC40" s="82">
        <v>13</v>
      </c>
      <c r="CD40" s="82">
        <v>23</v>
      </c>
      <c r="CE40" s="82">
        <v>32</v>
      </c>
      <c r="CF40" s="82">
        <v>21</v>
      </c>
      <c r="CG40" s="82">
        <v>9</v>
      </c>
      <c r="CH40" s="82" t="s">
        <v>219</v>
      </c>
      <c r="CI40" s="82">
        <v>0</v>
      </c>
      <c r="CJ40" s="82">
        <v>0</v>
      </c>
      <c r="CK40" s="82">
        <v>2</v>
      </c>
      <c r="CL40" s="82">
        <v>56850</v>
      </c>
      <c r="CM40" s="82">
        <v>0</v>
      </c>
      <c r="CN40" s="82">
        <v>85</v>
      </c>
      <c r="CO40" s="82">
        <v>0</v>
      </c>
      <c r="CP40" s="82">
        <v>16</v>
      </c>
      <c r="CQ40" s="82">
        <v>20</v>
      </c>
      <c r="CR40" s="82">
        <v>28</v>
      </c>
      <c r="CS40" s="82">
        <v>20</v>
      </c>
      <c r="CT40" s="82">
        <v>12</v>
      </c>
      <c r="CU40" s="82" t="s">
        <v>219</v>
      </c>
      <c r="CV40" s="82">
        <v>0</v>
      </c>
      <c r="CW40" s="82">
        <v>0</v>
      </c>
      <c r="CX40" s="82">
        <v>4</v>
      </c>
      <c r="CY40" s="82">
        <v>59012</v>
      </c>
      <c r="CZ40" s="82">
        <v>0</v>
      </c>
      <c r="DA40" s="82">
        <v>80</v>
      </c>
      <c r="DB40" s="82">
        <v>0</v>
      </c>
      <c r="DC40" s="82">
        <v>14</v>
      </c>
      <c r="DD40" s="82">
        <v>21</v>
      </c>
      <c r="DE40" s="82">
        <v>30</v>
      </c>
      <c r="DF40" s="82">
        <v>21</v>
      </c>
      <c r="DG40" s="82">
        <v>10</v>
      </c>
      <c r="DH40" s="82">
        <v>0</v>
      </c>
      <c r="DI40" s="82">
        <v>0</v>
      </c>
      <c r="DJ40" s="82">
        <v>0</v>
      </c>
      <c r="DK40" s="82">
        <v>3</v>
      </c>
      <c r="DL40" s="82">
        <v>115862</v>
      </c>
      <c r="DM40" s="82">
        <v>0</v>
      </c>
      <c r="DN40" s="82">
        <v>82</v>
      </c>
      <c r="DO40" s="82">
        <v>0</v>
      </c>
      <c r="DP40" s="82">
        <v>74</v>
      </c>
      <c r="DQ40" s="82">
        <v>83</v>
      </c>
      <c r="DR40" s="82">
        <v>0</v>
      </c>
      <c r="DS40" s="82">
        <v>9</v>
      </c>
      <c r="DT40" s="82">
        <v>0</v>
      </c>
      <c r="DU40" s="82">
        <v>0</v>
      </c>
      <c r="DV40" s="82">
        <v>0</v>
      </c>
      <c r="DW40" s="82">
        <v>2</v>
      </c>
      <c r="DX40" s="82">
        <v>15</v>
      </c>
      <c r="DY40" s="82">
        <v>56851</v>
      </c>
      <c r="DZ40" s="82">
        <v>0</v>
      </c>
      <c r="EA40" s="82">
        <v>83</v>
      </c>
      <c r="EB40" s="82">
        <v>0</v>
      </c>
      <c r="EC40" s="82">
        <v>68</v>
      </c>
      <c r="ED40" s="82">
        <v>77</v>
      </c>
      <c r="EE40" s="82">
        <v>0</v>
      </c>
      <c r="EF40" s="82">
        <v>10</v>
      </c>
      <c r="EG40" s="82">
        <v>0</v>
      </c>
      <c r="EH40" s="82">
        <v>0</v>
      </c>
      <c r="EI40" s="82">
        <v>0</v>
      </c>
      <c r="EJ40" s="82">
        <v>4</v>
      </c>
      <c r="EK40" s="82">
        <v>19</v>
      </c>
      <c r="EL40" s="82">
        <v>59011</v>
      </c>
      <c r="EM40" s="82">
        <v>0</v>
      </c>
      <c r="EN40" s="82">
        <v>77</v>
      </c>
      <c r="EO40" s="82">
        <v>0</v>
      </c>
      <c r="EP40" s="82">
        <v>71</v>
      </c>
      <c r="EQ40" s="82">
        <v>80</v>
      </c>
      <c r="ER40" s="82">
        <v>0</v>
      </c>
      <c r="ES40" s="82">
        <v>9</v>
      </c>
      <c r="ET40" s="82">
        <v>0</v>
      </c>
      <c r="EU40" s="82">
        <v>0</v>
      </c>
      <c r="EV40" s="82">
        <v>0</v>
      </c>
      <c r="EW40" s="82">
        <v>3</v>
      </c>
      <c r="EX40" s="82">
        <v>17</v>
      </c>
      <c r="EY40" s="82">
        <v>115862</v>
      </c>
      <c r="EZ40" s="82">
        <v>0</v>
      </c>
      <c r="FA40" s="82">
        <v>80</v>
      </c>
    </row>
    <row r="41" spans="1:157">
      <c r="B41" s="84" t="s">
        <v>225</v>
      </c>
      <c r="C41" s="82">
        <v>6</v>
      </c>
      <c r="D41" s="82">
        <v>28</v>
      </c>
      <c r="E41" s="82">
        <v>21</v>
      </c>
      <c r="F41" s="82">
        <v>8</v>
      </c>
      <c r="G41" s="82">
        <v>35</v>
      </c>
      <c r="H41" s="82">
        <v>0</v>
      </c>
      <c r="I41" s="82">
        <v>0</v>
      </c>
      <c r="J41" s="82">
        <v>0</v>
      </c>
      <c r="K41" s="82">
        <v>1</v>
      </c>
      <c r="L41" s="82">
        <v>227436</v>
      </c>
      <c r="M41" s="82">
        <v>0</v>
      </c>
      <c r="N41" s="82">
        <v>93</v>
      </c>
      <c r="O41" s="82">
        <v>0</v>
      </c>
      <c r="P41" s="82">
        <v>11</v>
      </c>
      <c r="Q41" s="82">
        <v>25</v>
      </c>
      <c r="R41" s="82">
        <v>24</v>
      </c>
      <c r="S41" s="82">
        <v>11</v>
      </c>
      <c r="T41" s="82">
        <v>26</v>
      </c>
      <c r="U41" s="82">
        <v>0</v>
      </c>
      <c r="V41" s="82">
        <v>0</v>
      </c>
      <c r="W41" s="82">
        <v>0</v>
      </c>
      <c r="X41" s="82">
        <v>2</v>
      </c>
      <c r="Y41" s="82">
        <v>239039</v>
      </c>
      <c r="Z41" s="82">
        <v>0</v>
      </c>
      <c r="AA41" s="82">
        <v>87</v>
      </c>
      <c r="AB41" s="82">
        <v>0</v>
      </c>
      <c r="AC41" s="82">
        <v>8</v>
      </c>
      <c r="AD41" s="82">
        <v>27</v>
      </c>
      <c r="AE41" s="82">
        <v>23</v>
      </c>
      <c r="AF41" s="82">
        <v>10</v>
      </c>
      <c r="AG41" s="82">
        <v>31</v>
      </c>
      <c r="AH41" s="82">
        <v>0</v>
      </c>
      <c r="AI41" s="82">
        <v>0</v>
      </c>
      <c r="AJ41" s="82">
        <v>0</v>
      </c>
      <c r="AK41" s="82">
        <v>2</v>
      </c>
      <c r="AL41" s="82">
        <v>466475</v>
      </c>
      <c r="AM41" s="82">
        <v>0</v>
      </c>
      <c r="AN41" s="82">
        <v>90</v>
      </c>
      <c r="AO41" s="82">
        <v>0</v>
      </c>
      <c r="AP41" s="82">
        <v>7</v>
      </c>
      <c r="AQ41" s="82">
        <v>27</v>
      </c>
      <c r="AR41" s="82">
        <v>29</v>
      </c>
      <c r="AS41" s="82">
        <v>14</v>
      </c>
      <c r="AT41" s="82">
        <v>20</v>
      </c>
      <c r="AU41" s="82" t="s">
        <v>219</v>
      </c>
      <c r="AV41" s="82">
        <v>0</v>
      </c>
      <c r="AW41" s="82">
        <v>0</v>
      </c>
      <c r="AX41" s="82">
        <v>2</v>
      </c>
      <c r="AY41" s="82">
        <v>227433</v>
      </c>
      <c r="AZ41" s="82">
        <v>0</v>
      </c>
      <c r="BA41" s="82">
        <v>91</v>
      </c>
      <c r="BB41" s="82">
        <v>0</v>
      </c>
      <c r="BC41" s="82">
        <v>15</v>
      </c>
      <c r="BD41" s="82">
        <v>20</v>
      </c>
      <c r="BE41" s="82">
        <v>30</v>
      </c>
      <c r="BF41" s="82">
        <v>21</v>
      </c>
      <c r="BG41" s="82">
        <v>11</v>
      </c>
      <c r="BH41" s="82" t="s">
        <v>219</v>
      </c>
      <c r="BI41" s="82">
        <v>0</v>
      </c>
      <c r="BJ41" s="82">
        <v>0</v>
      </c>
      <c r="BK41" s="82">
        <v>3</v>
      </c>
      <c r="BL41" s="82">
        <v>239038</v>
      </c>
      <c r="BM41" s="82">
        <v>0</v>
      </c>
      <c r="BN41" s="82">
        <v>82</v>
      </c>
      <c r="BO41" s="82">
        <v>0</v>
      </c>
      <c r="BP41" s="82">
        <v>11</v>
      </c>
      <c r="BQ41" s="82">
        <v>23</v>
      </c>
      <c r="BR41" s="82">
        <v>30</v>
      </c>
      <c r="BS41" s="82">
        <v>18</v>
      </c>
      <c r="BT41" s="82">
        <v>16</v>
      </c>
      <c r="BU41" s="82" t="s">
        <v>219</v>
      </c>
      <c r="BV41" s="82">
        <v>0</v>
      </c>
      <c r="BW41" s="82">
        <v>0</v>
      </c>
      <c r="BX41" s="82">
        <v>2</v>
      </c>
      <c r="BY41" s="82">
        <v>466471</v>
      </c>
      <c r="BZ41" s="82">
        <v>0</v>
      </c>
      <c r="CA41" s="82">
        <v>86</v>
      </c>
      <c r="CB41" s="82">
        <v>0</v>
      </c>
      <c r="CC41" s="82">
        <v>5</v>
      </c>
      <c r="CD41" s="82">
        <v>32</v>
      </c>
      <c r="CE41" s="82">
        <v>28</v>
      </c>
      <c r="CF41" s="82">
        <v>12</v>
      </c>
      <c r="CG41" s="82">
        <v>22</v>
      </c>
      <c r="CH41" s="82" t="s">
        <v>219</v>
      </c>
      <c r="CI41" s="82">
        <v>0</v>
      </c>
      <c r="CJ41" s="82">
        <v>0</v>
      </c>
      <c r="CK41" s="82">
        <v>1</v>
      </c>
      <c r="CL41" s="82">
        <v>227435</v>
      </c>
      <c r="CM41" s="82">
        <v>0</v>
      </c>
      <c r="CN41" s="82">
        <v>94</v>
      </c>
      <c r="CO41" s="82">
        <v>0</v>
      </c>
      <c r="CP41" s="82">
        <v>7</v>
      </c>
      <c r="CQ41" s="82">
        <v>27</v>
      </c>
      <c r="CR41" s="82">
        <v>25</v>
      </c>
      <c r="CS41" s="82">
        <v>13</v>
      </c>
      <c r="CT41" s="82">
        <v>27</v>
      </c>
      <c r="CU41" s="82" t="s">
        <v>219</v>
      </c>
      <c r="CV41" s="82">
        <v>0</v>
      </c>
      <c r="CW41" s="82">
        <v>0</v>
      </c>
      <c r="CX41" s="82">
        <v>2</v>
      </c>
      <c r="CY41" s="82">
        <v>239039</v>
      </c>
      <c r="CZ41" s="82">
        <v>0</v>
      </c>
      <c r="DA41" s="82">
        <v>91</v>
      </c>
      <c r="DB41" s="82">
        <v>0</v>
      </c>
      <c r="DC41" s="82">
        <v>6</v>
      </c>
      <c r="DD41" s="82">
        <v>29</v>
      </c>
      <c r="DE41" s="82">
        <v>26</v>
      </c>
      <c r="DF41" s="82">
        <v>13</v>
      </c>
      <c r="DG41" s="82">
        <v>24</v>
      </c>
      <c r="DH41" s="82">
        <v>0</v>
      </c>
      <c r="DI41" s="82">
        <v>0</v>
      </c>
      <c r="DJ41" s="82">
        <v>0</v>
      </c>
      <c r="DK41" s="82">
        <v>1</v>
      </c>
      <c r="DL41" s="82">
        <v>466474</v>
      </c>
      <c r="DM41" s="82">
        <v>0</v>
      </c>
      <c r="DN41" s="82">
        <v>93</v>
      </c>
      <c r="DO41" s="82">
        <v>0</v>
      </c>
      <c r="DP41" s="82">
        <v>70</v>
      </c>
      <c r="DQ41" s="82">
        <v>93</v>
      </c>
      <c r="DR41" s="82">
        <v>0</v>
      </c>
      <c r="DS41" s="82">
        <v>23</v>
      </c>
      <c r="DT41" s="82">
        <v>0</v>
      </c>
      <c r="DU41" s="82">
        <v>0</v>
      </c>
      <c r="DV41" s="82">
        <v>0</v>
      </c>
      <c r="DW41" s="82">
        <v>1</v>
      </c>
      <c r="DX41" s="82">
        <v>6</v>
      </c>
      <c r="DY41" s="82">
        <v>227436</v>
      </c>
      <c r="DZ41" s="82">
        <v>0</v>
      </c>
      <c r="EA41" s="82">
        <v>93</v>
      </c>
      <c r="EB41" s="82">
        <v>0</v>
      </c>
      <c r="EC41" s="82">
        <v>65</v>
      </c>
      <c r="ED41" s="82">
        <v>90</v>
      </c>
      <c r="EE41" s="82">
        <v>0</v>
      </c>
      <c r="EF41" s="82">
        <v>25</v>
      </c>
      <c r="EG41" s="82">
        <v>0</v>
      </c>
      <c r="EH41" s="82">
        <v>0</v>
      </c>
      <c r="EI41" s="82">
        <v>0</v>
      </c>
      <c r="EJ41" s="82">
        <v>2</v>
      </c>
      <c r="EK41" s="82">
        <v>8</v>
      </c>
      <c r="EL41" s="82">
        <v>239034</v>
      </c>
      <c r="EM41" s="82">
        <v>0</v>
      </c>
      <c r="EN41" s="82">
        <v>90</v>
      </c>
      <c r="EO41" s="82">
        <v>0</v>
      </c>
      <c r="EP41" s="82">
        <v>68</v>
      </c>
      <c r="EQ41" s="82">
        <v>92</v>
      </c>
      <c r="ER41" s="82">
        <v>0</v>
      </c>
      <c r="ES41" s="82">
        <v>24</v>
      </c>
      <c r="ET41" s="82">
        <v>0</v>
      </c>
      <c r="EU41" s="82">
        <v>0</v>
      </c>
      <c r="EV41" s="82">
        <v>0</v>
      </c>
      <c r="EW41" s="82">
        <v>1</v>
      </c>
      <c r="EX41" s="82">
        <v>7</v>
      </c>
      <c r="EY41" s="82">
        <v>466470</v>
      </c>
      <c r="EZ41" s="82">
        <v>0</v>
      </c>
      <c r="FA41" s="82">
        <v>92</v>
      </c>
    </row>
    <row r="42" spans="1:157">
      <c r="A42" s="82" t="s">
        <v>226</v>
      </c>
      <c r="B42" s="82" t="s">
        <v>6</v>
      </c>
      <c r="C42" s="82">
        <v>8</v>
      </c>
      <c r="D42" s="82">
        <v>27</v>
      </c>
      <c r="E42" s="82">
        <v>22</v>
      </c>
      <c r="F42" s="82">
        <v>9</v>
      </c>
      <c r="G42" s="82">
        <v>31</v>
      </c>
      <c r="H42" s="82">
        <v>0</v>
      </c>
      <c r="I42" s="82">
        <v>0</v>
      </c>
      <c r="J42" s="82">
        <v>0</v>
      </c>
      <c r="K42" s="82">
        <v>2</v>
      </c>
      <c r="L42" s="82">
        <v>284286</v>
      </c>
      <c r="M42" s="82">
        <v>0</v>
      </c>
      <c r="N42" s="82">
        <v>90</v>
      </c>
      <c r="O42" s="82">
        <v>0</v>
      </c>
      <c r="P42" s="82">
        <v>13</v>
      </c>
      <c r="Q42" s="82">
        <v>24</v>
      </c>
      <c r="R42" s="82">
        <v>24</v>
      </c>
      <c r="S42" s="82">
        <v>12</v>
      </c>
      <c r="T42" s="82">
        <v>23</v>
      </c>
      <c r="U42" s="82">
        <v>0</v>
      </c>
      <c r="V42" s="82">
        <v>0</v>
      </c>
      <c r="W42" s="82">
        <v>0</v>
      </c>
      <c r="X42" s="82">
        <v>3</v>
      </c>
      <c r="Y42" s="82">
        <v>298051</v>
      </c>
      <c r="Z42" s="82">
        <v>0</v>
      </c>
      <c r="AA42" s="82">
        <v>84</v>
      </c>
      <c r="AB42" s="82">
        <v>0</v>
      </c>
      <c r="AC42" s="82">
        <v>11</v>
      </c>
      <c r="AD42" s="82">
        <v>26</v>
      </c>
      <c r="AE42" s="82">
        <v>23</v>
      </c>
      <c r="AF42" s="82">
        <v>11</v>
      </c>
      <c r="AG42" s="82">
        <v>27</v>
      </c>
      <c r="AH42" s="82">
        <v>0</v>
      </c>
      <c r="AI42" s="82">
        <v>0</v>
      </c>
      <c r="AJ42" s="82">
        <v>0</v>
      </c>
      <c r="AK42" s="82">
        <v>2</v>
      </c>
      <c r="AL42" s="82">
        <v>582337</v>
      </c>
      <c r="AM42" s="82">
        <v>0</v>
      </c>
      <c r="AN42" s="82">
        <v>87</v>
      </c>
      <c r="AO42" s="82">
        <v>0</v>
      </c>
      <c r="AP42" s="82">
        <v>10</v>
      </c>
      <c r="AQ42" s="82">
        <v>25</v>
      </c>
      <c r="AR42" s="82">
        <v>30</v>
      </c>
      <c r="AS42" s="82">
        <v>16</v>
      </c>
      <c r="AT42" s="82">
        <v>18</v>
      </c>
      <c r="AU42" s="82">
        <v>0</v>
      </c>
      <c r="AV42" s="82">
        <v>0</v>
      </c>
      <c r="AW42" s="82">
        <v>0</v>
      </c>
      <c r="AX42" s="82">
        <v>2</v>
      </c>
      <c r="AY42" s="82">
        <v>284283</v>
      </c>
      <c r="AZ42" s="82">
        <v>0</v>
      </c>
      <c r="BA42" s="82">
        <v>88</v>
      </c>
      <c r="BB42" s="82">
        <v>0</v>
      </c>
      <c r="BC42" s="82">
        <v>18</v>
      </c>
      <c r="BD42" s="82">
        <v>18</v>
      </c>
      <c r="BE42" s="82">
        <v>29</v>
      </c>
      <c r="BF42" s="82">
        <v>22</v>
      </c>
      <c r="BG42" s="82">
        <v>10</v>
      </c>
      <c r="BH42" s="82">
        <v>0</v>
      </c>
      <c r="BI42" s="82">
        <v>0</v>
      </c>
      <c r="BJ42" s="82">
        <v>0</v>
      </c>
      <c r="BK42" s="82">
        <v>4</v>
      </c>
      <c r="BL42" s="82">
        <v>298050</v>
      </c>
      <c r="BM42" s="82">
        <v>0</v>
      </c>
      <c r="BN42" s="82">
        <v>78</v>
      </c>
      <c r="BO42" s="82">
        <v>0</v>
      </c>
      <c r="BP42" s="82">
        <v>14</v>
      </c>
      <c r="BQ42" s="82">
        <v>21</v>
      </c>
      <c r="BR42" s="82">
        <v>29</v>
      </c>
      <c r="BS42" s="82">
        <v>19</v>
      </c>
      <c r="BT42" s="82">
        <v>14</v>
      </c>
      <c r="BU42" s="82">
        <v>0</v>
      </c>
      <c r="BV42" s="82">
        <v>0</v>
      </c>
      <c r="BW42" s="82">
        <v>0</v>
      </c>
      <c r="BX42" s="82">
        <v>3</v>
      </c>
      <c r="BY42" s="82">
        <v>582333</v>
      </c>
      <c r="BZ42" s="82">
        <v>0</v>
      </c>
      <c r="CA42" s="82">
        <v>83</v>
      </c>
      <c r="CB42" s="82">
        <v>0</v>
      </c>
      <c r="CC42" s="82">
        <v>7</v>
      </c>
      <c r="CD42" s="82">
        <v>30</v>
      </c>
      <c r="CE42" s="82">
        <v>29</v>
      </c>
      <c r="CF42" s="82">
        <v>14</v>
      </c>
      <c r="CG42" s="82">
        <v>19</v>
      </c>
      <c r="CH42" s="82">
        <v>0</v>
      </c>
      <c r="CI42" s="82">
        <v>0</v>
      </c>
      <c r="CJ42" s="82">
        <v>0</v>
      </c>
      <c r="CK42" s="82">
        <v>1</v>
      </c>
      <c r="CL42" s="82">
        <v>284285</v>
      </c>
      <c r="CM42" s="82">
        <v>0</v>
      </c>
      <c r="CN42" s="82">
        <v>92</v>
      </c>
      <c r="CO42" s="82">
        <v>0</v>
      </c>
      <c r="CP42" s="82">
        <v>9</v>
      </c>
      <c r="CQ42" s="82">
        <v>25</v>
      </c>
      <c r="CR42" s="82">
        <v>25</v>
      </c>
      <c r="CS42" s="82">
        <v>14</v>
      </c>
      <c r="CT42" s="82">
        <v>24</v>
      </c>
      <c r="CU42" s="82">
        <v>0</v>
      </c>
      <c r="CV42" s="82">
        <v>0</v>
      </c>
      <c r="CW42" s="82">
        <v>0</v>
      </c>
      <c r="CX42" s="82">
        <v>2</v>
      </c>
      <c r="CY42" s="82">
        <v>298051</v>
      </c>
      <c r="CZ42" s="82">
        <v>0</v>
      </c>
      <c r="DA42" s="82">
        <v>89</v>
      </c>
      <c r="DB42" s="82">
        <v>0</v>
      </c>
      <c r="DC42" s="82">
        <v>8</v>
      </c>
      <c r="DD42" s="82">
        <v>28</v>
      </c>
      <c r="DE42" s="82">
        <v>27</v>
      </c>
      <c r="DF42" s="82">
        <v>14</v>
      </c>
      <c r="DG42" s="82">
        <v>22</v>
      </c>
      <c r="DH42" s="82">
        <v>0</v>
      </c>
      <c r="DI42" s="82">
        <v>0</v>
      </c>
      <c r="DJ42" s="82">
        <v>0</v>
      </c>
      <c r="DK42" s="82">
        <v>2</v>
      </c>
      <c r="DL42" s="82">
        <v>582336</v>
      </c>
      <c r="DM42" s="82">
        <v>0</v>
      </c>
      <c r="DN42" s="82">
        <v>91</v>
      </c>
      <c r="DO42" s="82">
        <v>0</v>
      </c>
      <c r="DP42" s="82">
        <v>71</v>
      </c>
      <c r="DQ42" s="82">
        <v>91</v>
      </c>
      <c r="DR42" s="82">
        <v>0</v>
      </c>
      <c r="DS42" s="82">
        <v>20</v>
      </c>
      <c r="DT42" s="82">
        <v>0</v>
      </c>
      <c r="DU42" s="82">
        <v>0</v>
      </c>
      <c r="DV42" s="82">
        <v>0</v>
      </c>
      <c r="DW42" s="82">
        <v>1</v>
      </c>
      <c r="DX42" s="82">
        <v>8</v>
      </c>
      <c r="DY42" s="82">
        <v>284287</v>
      </c>
      <c r="DZ42" s="82">
        <v>0</v>
      </c>
      <c r="EA42" s="82">
        <v>91</v>
      </c>
      <c r="EB42" s="82">
        <v>0</v>
      </c>
      <c r="EC42" s="82">
        <v>66</v>
      </c>
      <c r="ED42" s="82">
        <v>88</v>
      </c>
      <c r="EE42" s="82">
        <v>0</v>
      </c>
      <c r="EF42" s="82">
        <v>22</v>
      </c>
      <c r="EG42" s="82">
        <v>0</v>
      </c>
      <c r="EH42" s="82">
        <v>0</v>
      </c>
      <c r="EI42" s="82">
        <v>0</v>
      </c>
      <c r="EJ42" s="82">
        <v>2</v>
      </c>
      <c r="EK42" s="82">
        <v>10</v>
      </c>
      <c r="EL42" s="82">
        <v>298045</v>
      </c>
      <c r="EM42" s="82">
        <v>0</v>
      </c>
      <c r="EN42" s="82">
        <v>88</v>
      </c>
      <c r="EO42" s="82">
        <v>0</v>
      </c>
      <c r="EP42" s="82">
        <v>68</v>
      </c>
      <c r="EQ42" s="82">
        <v>89</v>
      </c>
      <c r="ER42" s="82">
        <v>0</v>
      </c>
      <c r="ES42" s="82">
        <v>21</v>
      </c>
      <c r="ET42" s="82">
        <v>0</v>
      </c>
      <c r="EU42" s="82">
        <v>0</v>
      </c>
      <c r="EV42" s="82">
        <v>0</v>
      </c>
      <c r="EW42" s="82">
        <v>2</v>
      </c>
      <c r="EX42" s="82">
        <v>9</v>
      </c>
      <c r="EY42" s="82">
        <v>582332</v>
      </c>
      <c r="EZ42" s="82">
        <v>0</v>
      </c>
      <c r="FA42" s="82">
        <v>89</v>
      </c>
    </row>
    <row r="44" spans="1:157">
      <c r="B44" s="82" t="s">
        <v>20</v>
      </c>
      <c r="C44" s="82">
        <v>4</v>
      </c>
      <c r="D44" s="82">
        <v>30</v>
      </c>
      <c r="E44" s="82">
        <v>23</v>
      </c>
      <c r="F44" s="82">
        <v>7</v>
      </c>
      <c r="G44" s="82">
        <v>36</v>
      </c>
      <c r="H44" s="82">
        <v>0</v>
      </c>
      <c r="I44" s="82">
        <v>0</v>
      </c>
      <c r="J44" s="82">
        <v>0</v>
      </c>
      <c r="K44" s="82">
        <v>0</v>
      </c>
      <c r="L44" s="82">
        <v>243032</v>
      </c>
      <c r="M44" s="82">
        <v>0</v>
      </c>
      <c r="N44" s="82">
        <v>96</v>
      </c>
      <c r="O44" s="82">
        <v>0</v>
      </c>
      <c r="P44" s="82">
        <v>5</v>
      </c>
      <c r="Q44" s="82">
        <v>29</v>
      </c>
      <c r="R44" s="82">
        <v>26</v>
      </c>
      <c r="S44" s="82">
        <v>9</v>
      </c>
      <c r="T44" s="82">
        <v>30</v>
      </c>
      <c r="U44" s="82">
        <v>0</v>
      </c>
      <c r="V44" s="82">
        <v>0</v>
      </c>
      <c r="W44" s="82">
        <v>0</v>
      </c>
      <c r="X44" s="82">
        <v>0</v>
      </c>
      <c r="Y44" s="82">
        <v>217645</v>
      </c>
      <c r="Z44" s="82">
        <v>0</v>
      </c>
      <c r="AA44" s="82">
        <v>95</v>
      </c>
      <c r="AB44" s="82">
        <v>0</v>
      </c>
      <c r="AC44" s="82">
        <v>4</v>
      </c>
      <c r="AD44" s="82">
        <v>30</v>
      </c>
      <c r="AE44" s="82">
        <v>24</v>
      </c>
      <c r="AF44" s="82">
        <v>8</v>
      </c>
      <c r="AG44" s="82">
        <v>33</v>
      </c>
      <c r="AH44" s="82">
        <v>0</v>
      </c>
      <c r="AI44" s="82">
        <v>0</v>
      </c>
      <c r="AJ44" s="82">
        <v>0</v>
      </c>
      <c r="AK44" s="82">
        <v>0</v>
      </c>
      <c r="AL44" s="82">
        <v>460677</v>
      </c>
      <c r="AM44" s="82">
        <v>0</v>
      </c>
      <c r="AN44" s="82">
        <v>95</v>
      </c>
      <c r="AO44" s="82">
        <v>0</v>
      </c>
      <c r="AP44" s="82">
        <v>5</v>
      </c>
      <c r="AQ44" s="82">
        <v>28</v>
      </c>
      <c r="AR44" s="82">
        <v>32</v>
      </c>
      <c r="AS44" s="82">
        <v>14</v>
      </c>
      <c r="AT44" s="82">
        <v>20</v>
      </c>
      <c r="AU44" s="82">
        <v>0</v>
      </c>
      <c r="AV44" s="82">
        <v>0</v>
      </c>
      <c r="AW44" s="82">
        <v>0</v>
      </c>
      <c r="AX44" s="82">
        <v>0</v>
      </c>
      <c r="AY44" s="82">
        <v>243032</v>
      </c>
      <c r="AZ44" s="82">
        <v>0</v>
      </c>
      <c r="BA44" s="82">
        <v>95</v>
      </c>
      <c r="BB44" s="82">
        <v>0</v>
      </c>
      <c r="BC44" s="82">
        <v>8</v>
      </c>
      <c r="BD44" s="82">
        <v>23</v>
      </c>
      <c r="BE44" s="82">
        <v>35</v>
      </c>
      <c r="BF44" s="82">
        <v>20</v>
      </c>
      <c r="BG44" s="82">
        <v>13</v>
      </c>
      <c r="BH44" s="82">
        <v>0</v>
      </c>
      <c r="BI44" s="82">
        <v>0</v>
      </c>
      <c r="BJ44" s="82">
        <v>0</v>
      </c>
      <c r="BK44" s="82">
        <v>1</v>
      </c>
      <c r="BL44" s="82">
        <v>217645</v>
      </c>
      <c r="BM44" s="82">
        <v>0</v>
      </c>
      <c r="BN44" s="82">
        <v>91</v>
      </c>
      <c r="BO44" s="82">
        <v>0</v>
      </c>
      <c r="BP44" s="82">
        <v>6</v>
      </c>
      <c r="BQ44" s="82">
        <v>26</v>
      </c>
      <c r="BR44" s="82">
        <v>33</v>
      </c>
      <c r="BS44" s="82">
        <v>17</v>
      </c>
      <c r="BT44" s="82">
        <v>17</v>
      </c>
      <c r="BU44" s="82">
        <v>0</v>
      </c>
      <c r="BV44" s="82">
        <v>0</v>
      </c>
      <c r="BW44" s="82">
        <v>0</v>
      </c>
      <c r="BX44" s="82">
        <v>0</v>
      </c>
      <c r="BY44" s="82">
        <v>460677</v>
      </c>
      <c r="BZ44" s="82">
        <v>0</v>
      </c>
      <c r="CA44" s="82">
        <v>93</v>
      </c>
      <c r="CB44" s="82">
        <v>0</v>
      </c>
      <c r="CC44" s="82">
        <v>3</v>
      </c>
      <c r="CD44" s="82">
        <v>34</v>
      </c>
      <c r="CE44" s="82">
        <v>30</v>
      </c>
      <c r="CF44" s="82">
        <v>11</v>
      </c>
      <c r="CG44" s="82">
        <v>22</v>
      </c>
      <c r="CH44" s="82">
        <v>0</v>
      </c>
      <c r="CI44" s="82">
        <v>0</v>
      </c>
      <c r="CJ44" s="82">
        <v>0</v>
      </c>
      <c r="CK44" s="82">
        <v>0</v>
      </c>
      <c r="CL44" s="82">
        <v>243032</v>
      </c>
      <c r="CM44" s="82">
        <v>0</v>
      </c>
      <c r="CN44" s="82">
        <v>97</v>
      </c>
      <c r="CO44" s="82">
        <v>0</v>
      </c>
      <c r="CP44" s="82">
        <v>3</v>
      </c>
      <c r="CQ44" s="82">
        <v>31</v>
      </c>
      <c r="CR44" s="82">
        <v>26</v>
      </c>
      <c r="CS44" s="82">
        <v>10</v>
      </c>
      <c r="CT44" s="82">
        <v>31</v>
      </c>
      <c r="CU44" s="82">
        <v>0</v>
      </c>
      <c r="CV44" s="82">
        <v>0</v>
      </c>
      <c r="CW44" s="82">
        <v>0</v>
      </c>
      <c r="CX44" s="82">
        <v>0</v>
      </c>
      <c r="CY44" s="82">
        <v>217644</v>
      </c>
      <c r="CZ44" s="82">
        <v>0</v>
      </c>
      <c r="DA44" s="82">
        <v>97</v>
      </c>
      <c r="DB44" s="82">
        <v>0</v>
      </c>
      <c r="DC44" s="82">
        <v>3</v>
      </c>
      <c r="DD44" s="82">
        <v>32</v>
      </c>
      <c r="DE44" s="82">
        <v>28</v>
      </c>
      <c r="DF44" s="82">
        <v>11</v>
      </c>
      <c r="DG44" s="82">
        <v>26</v>
      </c>
      <c r="DH44" s="82">
        <v>0</v>
      </c>
      <c r="DI44" s="82">
        <v>0</v>
      </c>
      <c r="DJ44" s="82">
        <v>0</v>
      </c>
      <c r="DK44" s="82">
        <v>0</v>
      </c>
      <c r="DL44" s="82">
        <v>460676</v>
      </c>
      <c r="DM44" s="82">
        <v>0</v>
      </c>
      <c r="DN44" s="82">
        <v>97</v>
      </c>
      <c r="DO44" s="82">
        <v>0</v>
      </c>
      <c r="DP44" s="82">
        <v>73</v>
      </c>
      <c r="DQ44" s="82">
        <v>96</v>
      </c>
      <c r="DR44" s="82">
        <v>0</v>
      </c>
      <c r="DS44" s="82">
        <v>23</v>
      </c>
      <c r="DT44" s="82">
        <v>0</v>
      </c>
      <c r="DU44" s="82">
        <v>0</v>
      </c>
      <c r="DV44" s="82">
        <v>0</v>
      </c>
      <c r="DW44" s="82">
        <v>0</v>
      </c>
      <c r="DX44" s="82">
        <v>4</v>
      </c>
      <c r="DY44" s="82">
        <v>243032</v>
      </c>
      <c r="DZ44" s="82">
        <v>0</v>
      </c>
      <c r="EA44" s="82">
        <v>96</v>
      </c>
      <c r="EB44" s="82">
        <v>0</v>
      </c>
      <c r="EC44" s="82">
        <v>68</v>
      </c>
      <c r="ED44" s="82">
        <v>96</v>
      </c>
      <c r="EE44" s="82">
        <v>0</v>
      </c>
      <c r="EF44" s="82">
        <v>29</v>
      </c>
      <c r="EG44" s="82">
        <v>0</v>
      </c>
      <c r="EH44" s="82">
        <v>0</v>
      </c>
      <c r="EI44" s="82">
        <v>0</v>
      </c>
      <c r="EJ44" s="82">
        <v>0</v>
      </c>
      <c r="EK44" s="82">
        <v>4</v>
      </c>
      <c r="EL44" s="82">
        <v>217645</v>
      </c>
      <c r="EM44" s="82">
        <v>0</v>
      </c>
      <c r="EN44" s="82">
        <v>96</v>
      </c>
      <c r="EO44" s="82">
        <v>0</v>
      </c>
      <c r="EP44" s="82">
        <v>71</v>
      </c>
      <c r="EQ44" s="82">
        <v>96</v>
      </c>
      <c r="ER44" s="82">
        <v>0</v>
      </c>
      <c r="ES44" s="82">
        <v>26</v>
      </c>
      <c r="ET44" s="82">
        <v>0</v>
      </c>
      <c r="EU44" s="82">
        <v>0</v>
      </c>
      <c r="EV44" s="82">
        <v>0</v>
      </c>
      <c r="EW44" s="82">
        <v>0</v>
      </c>
      <c r="EX44" s="82">
        <v>4</v>
      </c>
      <c r="EY44" s="82">
        <v>460677</v>
      </c>
      <c r="EZ44" s="82">
        <v>0</v>
      </c>
      <c r="FA44" s="82">
        <v>96</v>
      </c>
    </row>
    <row r="45" spans="1:157">
      <c r="B45" s="82" t="s">
        <v>22</v>
      </c>
      <c r="C45" s="82">
        <v>36</v>
      </c>
      <c r="D45" s="82">
        <v>10</v>
      </c>
      <c r="E45" s="82">
        <v>22</v>
      </c>
      <c r="F45" s="82">
        <v>23</v>
      </c>
      <c r="G45" s="82">
        <v>4</v>
      </c>
      <c r="H45" s="82">
        <v>0</v>
      </c>
      <c r="I45" s="82">
        <v>0</v>
      </c>
      <c r="J45" s="82">
        <v>0</v>
      </c>
      <c r="K45" s="82">
        <v>5</v>
      </c>
      <c r="L45" s="82">
        <v>37062</v>
      </c>
      <c r="M45" s="82">
        <v>0</v>
      </c>
      <c r="N45" s="82">
        <v>59</v>
      </c>
      <c r="O45" s="82">
        <v>0</v>
      </c>
      <c r="P45" s="82">
        <v>36</v>
      </c>
      <c r="Q45" s="82">
        <v>10</v>
      </c>
      <c r="R45" s="82">
        <v>22</v>
      </c>
      <c r="S45" s="82">
        <v>21</v>
      </c>
      <c r="T45" s="82">
        <v>5</v>
      </c>
      <c r="U45" s="82" t="s">
        <v>219</v>
      </c>
      <c r="V45" s="82">
        <v>0</v>
      </c>
      <c r="W45" s="82">
        <v>0</v>
      </c>
      <c r="X45" s="82">
        <v>6</v>
      </c>
      <c r="Y45" s="82">
        <v>71294</v>
      </c>
      <c r="Z45" s="82">
        <v>0</v>
      </c>
      <c r="AA45" s="82">
        <v>58</v>
      </c>
      <c r="AB45" s="82">
        <v>0</v>
      </c>
      <c r="AC45" s="82">
        <v>36</v>
      </c>
      <c r="AD45" s="82">
        <v>10</v>
      </c>
      <c r="AE45" s="82">
        <v>22</v>
      </c>
      <c r="AF45" s="82">
        <v>22</v>
      </c>
      <c r="AG45" s="82">
        <v>5</v>
      </c>
      <c r="AH45" s="82" t="s">
        <v>219</v>
      </c>
      <c r="AI45" s="82">
        <v>0</v>
      </c>
      <c r="AJ45" s="82">
        <v>0</v>
      </c>
      <c r="AK45" s="82">
        <v>5</v>
      </c>
      <c r="AL45" s="82">
        <v>108356</v>
      </c>
      <c r="AM45" s="82">
        <v>0</v>
      </c>
      <c r="AN45" s="82">
        <v>58</v>
      </c>
      <c r="AO45" s="82">
        <v>0</v>
      </c>
      <c r="AP45" s="82">
        <v>40</v>
      </c>
      <c r="AQ45" s="82">
        <v>5</v>
      </c>
      <c r="AR45" s="82">
        <v>17</v>
      </c>
      <c r="AS45" s="82">
        <v>29</v>
      </c>
      <c r="AT45" s="82">
        <v>2</v>
      </c>
      <c r="AU45" s="82">
        <v>0</v>
      </c>
      <c r="AV45" s="82">
        <v>0</v>
      </c>
      <c r="AW45" s="82">
        <v>0</v>
      </c>
      <c r="AX45" s="82">
        <v>7</v>
      </c>
      <c r="AY45" s="82">
        <v>37061</v>
      </c>
      <c r="AZ45" s="82">
        <v>0</v>
      </c>
      <c r="BA45" s="82">
        <v>53</v>
      </c>
      <c r="BB45" s="82">
        <v>0</v>
      </c>
      <c r="BC45" s="82">
        <v>45</v>
      </c>
      <c r="BD45" s="82">
        <v>4</v>
      </c>
      <c r="BE45" s="82">
        <v>15</v>
      </c>
      <c r="BF45" s="82">
        <v>27</v>
      </c>
      <c r="BG45" s="82">
        <v>1</v>
      </c>
      <c r="BH45" s="82">
        <v>0</v>
      </c>
      <c r="BI45" s="82">
        <v>0</v>
      </c>
      <c r="BJ45" s="82">
        <v>0</v>
      </c>
      <c r="BK45" s="82">
        <v>9</v>
      </c>
      <c r="BL45" s="82">
        <v>71294</v>
      </c>
      <c r="BM45" s="82">
        <v>0</v>
      </c>
      <c r="BN45" s="82">
        <v>46</v>
      </c>
      <c r="BO45" s="82">
        <v>0</v>
      </c>
      <c r="BP45" s="82">
        <v>43</v>
      </c>
      <c r="BQ45" s="82">
        <v>4</v>
      </c>
      <c r="BR45" s="82">
        <v>15</v>
      </c>
      <c r="BS45" s="82">
        <v>28</v>
      </c>
      <c r="BT45" s="82">
        <v>1</v>
      </c>
      <c r="BU45" s="82">
        <v>0</v>
      </c>
      <c r="BV45" s="82">
        <v>0</v>
      </c>
      <c r="BW45" s="82">
        <v>0</v>
      </c>
      <c r="BX45" s="82">
        <v>8</v>
      </c>
      <c r="BY45" s="82">
        <v>108355</v>
      </c>
      <c r="BZ45" s="82">
        <v>0</v>
      </c>
      <c r="CA45" s="82">
        <v>49</v>
      </c>
      <c r="CB45" s="82">
        <v>0</v>
      </c>
      <c r="CC45" s="82">
        <v>31</v>
      </c>
      <c r="CD45" s="82">
        <v>8</v>
      </c>
      <c r="CE45" s="82">
        <v>22</v>
      </c>
      <c r="CF45" s="82">
        <v>33</v>
      </c>
      <c r="CG45" s="82">
        <v>2</v>
      </c>
      <c r="CH45" s="82" t="s">
        <v>219</v>
      </c>
      <c r="CI45" s="82">
        <v>0</v>
      </c>
      <c r="CJ45" s="82">
        <v>0</v>
      </c>
      <c r="CK45" s="82">
        <v>3</v>
      </c>
      <c r="CL45" s="82">
        <v>37061</v>
      </c>
      <c r="CM45" s="82">
        <v>0</v>
      </c>
      <c r="CN45" s="82">
        <v>65</v>
      </c>
      <c r="CO45" s="82">
        <v>0</v>
      </c>
      <c r="CP45" s="82">
        <v>25</v>
      </c>
      <c r="CQ45" s="82">
        <v>12</v>
      </c>
      <c r="CR45" s="82">
        <v>26</v>
      </c>
      <c r="CS45" s="82">
        <v>29</v>
      </c>
      <c r="CT45" s="82">
        <v>5</v>
      </c>
      <c r="CU45" s="82" t="s">
        <v>219</v>
      </c>
      <c r="CV45" s="82">
        <v>0</v>
      </c>
      <c r="CW45" s="82">
        <v>0</v>
      </c>
      <c r="CX45" s="82">
        <v>3</v>
      </c>
      <c r="CY45" s="82">
        <v>71294</v>
      </c>
      <c r="CZ45" s="82">
        <v>0</v>
      </c>
      <c r="DA45" s="82">
        <v>72</v>
      </c>
      <c r="DB45" s="82">
        <v>0</v>
      </c>
      <c r="DC45" s="82">
        <v>27</v>
      </c>
      <c r="DD45" s="82">
        <v>11</v>
      </c>
      <c r="DE45" s="82">
        <v>25</v>
      </c>
      <c r="DF45" s="82">
        <v>30</v>
      </c>
      <c r="DG45" s="82">
        <v>4</v>
      </c>
      <c r="DH45" s="82" t="s">
        <v>219</v>
      </c>
      <c r="DI45" s="82">
        <v>0</v>
      </c>
      <c r="DJ45" s="82">
        <v>0</v>
      </c>
      <c r="DK45" s="82">
        <v>3</v>
      </c>
      <c r="DL45" s="82">
        <v>108355</v>
      </c>
      <c r="DM45" s="82">
        <v>0</v>
      </c>
      <c r="DN45" s="82">
        <v>70</v>
      </c>
      <c r="DO45" s="82">
        <v>0</v>
      </c>
      <c r="DP45" s="82">
        <v>62</v>
      </c>
      <c r="DQ45" s="82">
        <v>64</v>
      </c>
      <c r="DR45" s="82">
        <v>0</v>
      </c>
      <c r="DS45" s="82">
        <v>3</v>
      </c>
      <c r="DT45" s="82">
        <v>0</v>
      </c>
      <c r="DU45" s="82">
        <v>0</v>
      </c>
      <c r="DV45" s="82">
        <v>0</v>
      </c>
      <c r="DW45" s="82">
        <v>3</v>
      </c>
      <c r="DX45" s="82">
        <v>33</v>
      </c>
      <c r="DY45" s="82">
        <v>37063</v>
      </c>
      <c r="DZ45" s="82">
        <v>0</v>
      </c>
      <c r="EA45" s="82">
        <v>64</v>
      </c>
      <c r="EB45" s="82">
        <v>0</v>
      </c>
      <c r="EC45" s="82">
        <v>64</v>
      </c>
      <c r="ED45" s="82">
        <v>70</v>
      </c>
      <c r="EE45" s="82">
        <v>0</v>
      </c>
      <c r="EF45" s="82">
        <v>5</v>
      </c>
      <c r="EG45" s="82">
        <v>0</v>
      </c>
      <c r="EH45" s="82">
        <v>0</v>
      </c>
      <c r="EI45" s="82">
        <v>0</v>
      </c>
      <c r="EJ45" s="82">
        <v>2</v>
      </c>
      <c r="EK45" s="82">
        <v>28</v>
      </c>
      <c r="EL45" s="82">
        <v>71294</v>
      </c>
      <c r="EM45" s="82">
        <v>0</v>
      </c>
      <c r="EN45" s="82">
        <v>70</v>
      </c>
      <c r="EO45" s="82">
        <v>0</v>
      </c>
      <c r="EP45" s="82">
        <v>63</v>
      </c>
      <c r="EQ45" s="82">
        <v>68</v>
      </c>
      <c r="ER45" s="82">
        <v>0</v>
      </c>
      <c r="ES45" s="82">
        <v>4</v>
      </c>
      <c r="ET45" s="82">
        <v>0</v>
      </c>
      <c r="EU45" s="82">
        <v>0</v>
      </c>
      <c r="EV45" s="82">
        <v>0</v>
      </c>
      <c r="EW45" s="82">
        <v>2</v>
      </c>
      <c r="EX45" s="82">
        <v>30</v>
      </c>
      <c r="EY45" s="82">
        <v>108357</v>
      </c>
      <c r="EZ45" s="82">
        <v>0</v>
      </c>
      <c r="FA45" s="82">
        <v>68</v>
      </c>
    </row>
    <row r="46" spans="1:157">
      <c r="B46" s="82" t="s">
        <v>23</v>
      </c>
      <c r="C46" s="82">
        <v>34</v>
      </c>
      <c r="D46" s="82">
        <v>9</v>
      </c>
      <c r="E46" s="82">
        <v>25</v>
      </c>
      <c r="F46" s="82">
        <v>26</v>
      </c>
      <c r="G46" s="82">
        <v>3</v>
      </c>
      <c r="H46" s="82">
        <v>0</v>
      </c>
      <c r="I46" s="82">
        <v>0</v>
      </c>
      <c r="J46" s="82">
        <v>0</v>
      </c>
      <c r="K46" s="82">
        <v>2</v>
      </c>
      <c r="L46" s="82">
        <v>25765</v>
      </c>
      <c r="M46" s="82">
        <v>0</v>
      </c>
      <c r="N46" s="82">
        <v>63</v>
      </c>
      <c r="O46" s="82">
        <v>0</v>
      </c>
      <c r="P46" s="82">
        <v>35</v>
      </c>
      <c r="Q46" s="82">
        <v>10</v>
      </c>
      <c r="R46" s="82">
        <v>25</v>
      </c>
      <c r="S46" s="82">
        <v>24</v>
      </c>
      <c r="T46" s="82">
        <v>4</v>
      </c>
      <c r="U46" s="82">
        <v>0</v>
      </c>
      <c r="V46" s="82">
        <v>0</v>
      </c>
      <c r="W46" s="82">
        <v>0</v>
      </c>
      <c r="X46" s="82">
        <v>3</v>
      </c>
      <c r="Y46" s="82">
        <v>44278</v>
      </c>
      <c r="Z46" s="82">
        <v>0</v>
      </c>
      <c r="AA46" s="82">
        <v>62</v>
      </c>
      <c r="AB46" s="82">
        <v>0</v>
      </c>
      <c r="AC46" s="82">
        <v>35</v>
      </c>
      <c r="AD46" s="82">
        <v>10</v>
      </c>
      <c r="AE46" s="82">
        <v>25</v>
      </c>
      <c r="AF46" s="82">
        <v>25</v>
      </c>
      <c r="AG46" s="82">
        <v>4</v>
      </c>
      <c r="AH46" s="82">
        <v>0</v>
      </c>
      <c r="AI46" s="82">
        <v>0</v>
      </c>
      <c r="AJ46" s="82">
        <v>0</v>
      </c>
      <c r="AK46" s="82">
        <v>3</v>
      </c>
      <c r="AL46" s="82">
        <v>70043</v>
      </c>
      <c r="AM46" s="82">
        <v>0</v>
      </c>
      <c r="AN46" s="82">
        <v>63</v>
      </c>
      <c r="AO46" s="82">
        <v>0</v>
      </c>
      <c r="AP46" s="82">
        <v>40</v>
      </c>
      <c r="AQ46" s="82">
        <v>4</v>
      </c>
      <c r="AR46" s="82">
        <v>18</v>
      </c>
      <c r="AS46" s="82">
        <v>33</v>
      </c>
      <c r="AT46" s="82">
        <v>1</v>
      </c>
      <c r="AU46" s="82">
        <v>0</v>
      </c>
      <c r="AV46" s="82">
        <v>0</v>
      </c>
      <c r="AW46" s="82">
        <v>0</v>
      </c>
      <c r="AX46" s="82">
        <v>4</v>
      </c>
      <c r="AY46" s="82">
        <v>25765</v>
      </c>
      <c r="AZ46" s="82">
        <v>0</v>
      </c>
      <c r="BA46" s="82">
        <v>57</v>
      </c>
      <c r="BB46" s="82">
        <v>0</v>
      </c>
      <c r="BC46" s="82">
        <v>45</v>
      </c>
      <c r="BD46" s="82">
        <v>3</v>
      </c>
      <c r="BE46" s="82">
        <v>16</v>
      </c>
      <c r="BF46" s="82">
        <v>31</v>
      </c>
      <c r="BG46" s="82">
        <v>1</v>
      </c>
      <c r="BH46" s="82" t="s">
        <v>219</v>
      </c>
      <c r="BI46" s="82">
        <v>0</v>
      </c>
      <c r="BJ46" s="82">
        <v>0</v>
      </c>
      <c r="BK46" s="82">
        <v>5</v>
      </c>
      <c r="BL46" s="82">
        <v>44278</v>
      </c>
      <c r="BM46" s="82">
        <v>0</v>
      </c>
      <c r="BN46" s="82">
        <v>51</v>
      </c>
      <c r="BO46" s="82">
        <v>0</v>
      </c>
      <c r="BP46" s="82">
        <v>43</v>
      </c>
      <c r="BQ46" s="82">
        <v>4</v>
      </c>
      <c r="BR46" s="82">
        <v>16</v>
      </c>
      <c r="BS46" s="82">
        <v>32</v>
      </c>
      <c r="BT46" s="82">
        <v>1</v>
      </c>
      <c r="BU46" s="82" t="s">
        <v>219</v>
      </c>
      <c r="BV46" s="82">
        <v>0</v>
      </c>
      <c r="BW46" s="82">
        <v>0</v>
      </c>
      <c r="BX46" s="82">
        <v>4</v>
      </c>
      <c r="BY46" s="82">
        <v>70043</v>
      </c>
      <c r="BZ46" s="82">
        <v>0</v>
      </c>
      <c r="CA46" s="82">
        <v>53</v>
      </c>
      <c r="CB46" s="82">
        <v>0</v>
      </c>
      <c r="CC46" s="82">
        <v>29</v>
      </c>
      <c r="CD46" s="82">
        <v>8</v>
      </c>
      <c r="CE46" s="82">
        <v>24</v>
      </c>
      <c r="CF46" s="82">
        <v>36</v>
      </c>
      <c r="CG46" s="82">
        <v>2</v>
      </c>
      <c r="CH46" s="82" t="s">
        <v>219</v>
      </c>
      <c r="CI46" s="82">
        <v>0</v>
      </c>
      <c r="CJ46" s="82">
        <v>0</v>
      </c>
      <c r="CK46" s="82">
        <v>1</v>
      </c>
      <c r="CL46" s="82">
        <v>25765</v>
      </c>
      <c r="CM46" s="82">
        <v>0</v>
      </c>
      <c r="CN46" s="82">
        <v>70</v>
      </c>
      <c r="CO46" s="82">
        <v>0</v>
      </c>
      <c r="CP46" s="82">
        <v>22</v>
      </c>
      <c r="CQ46" s="82">
        <v>12</v>
      </c>
      <c r="CR46" s="82">
        <v>29</v>
      </c>
      <c r="CS46" s="82">
        <v>31</v>
      </c>
      <c r="CT46" s="82">
        <v>5</v>
      </c>
      <c r="CU46" s="82">
        <v>0</v>
      </c>
      <c r="CV46" s="82">
        <v>0</v>
      </c>
      <c r="CW46" s="82">
        <v>0</v>
      </c>
      <c r="CX46" s="82">
        <v>1</v>
      </c>
      <c r="CY46" s="82">
        <v>44278</v>
      </c>
      <c r="CZ46" s="82">
        <v>0</v>
      </c>
      <c r="DA46" s="82">
        <v>77</v>
      </c>
      <c r="DB46" s="82">
        <v>0</v>
      </c>
      <c r="DC46" s="82">
        <v>24</v>
      </c>
      <c r="DD46" s="82">
        <v>11</v>
      </c>
      <c r="DE46" s="82">
        <v>27</v>
      </c>
      <c r="DF46" s="82">
        <v>33</v>
      </c>
      <c r="DG46" s="82">
        <v>4</v>
      </c>
      <c r="DH46" s="82" t="s">
        <v>219</v>
      </c>
      <c r="DI46" s="82">
        <v>0</v>
      </c>
      <c r="DJ46" s="82">
        <v>0</v>
      </c>
      <c r="DK46" s="82">
        <v>1</v>
      </c>
      <c r="DL46" s="82">
        <v>70043</v>
      </c>
      <c r="DM46" s="82">
        <v>0</v>
      </c>
      <c r="DN46" s="82">
        <v>74</v>
      </c>
      <c r="DO46" s="82">
        <v>0</v>
      </c>
      <c r="DP46" s="82">
        <v>66</v>
      </c>
      <c r="DQ46" s="82">
        <v>69</v>
      </c>
      <c r="DR46" s="82">
        <v>0</v>
      </c>
      <c r="DS46" s="82">
        <v>2</v>
      </c>
      <c r="DT46" s="82">
        <v>0</v>
      </c>
      <c r="DU46" s="82">
        <v>0</v>
      </c>
      <c r="DV46" s="82">
        <v>0</v>
      </c>
      <c r="DW46" s="82">
        <v>1</v>
      </c>
      <c r="DX46" s="82">
        <v>30</v>
      </c>
      <c r="DY46" s="82">
        <v>25765</v>
      </c>
      <c r="DZ46" s="82">
        <v>0</v>
      </c>
      <c r="EA46" s="82">
        <v>69</v>
      </c>
      <c r="EB46" s="82">
        <v>0</v>
      </c>
      <c r="EC46" s="82">
        <v>70</v>
      </c>
      <c r="ED46" s="82">
        <v>75</v>
      </c>
      <c r="EE46" s="82" t="s">
        <v>219</v>
      </c>
      <c r="EF46" s="82">
        <v>5</v>
      </c>
      <c r="EG46" s="82">
        <v>0</v>
      </c>
      <c r="EH46" s="82">
        <v>0</v>
      </c>
      <c r="EI46" s="82">
        <v>0</v>
      </c>
      <c r="EJ46" s="82">
        <v>1</v>
      </c>
      <c r="EK46" s="82">
        <v>24</v>
      </c>
      <c r="EL46" s="82">
        <v>44278</v>
      </c>
      <c r="EM46" s="82">
        <v>0</v>
      </c>
      <c r="EN46" s="82">
        <v>75</v>
      </c>
      <c r="EO46" s="82">
        <v>0</v>
      </c>
      <c r="EP46" s="82">
        <v>69</v>
      </c>
      <c r="EQ46" s="82">
        <v>73</v>
      </c>
      <c r="ER46" s="82" t="s">
        <v>219</v>
      </c>
      <c r="ES46" s="82">
        <v>4</v>
      </c>
      <c r="ET46" s="82">
        <v>0</v>
      </c>
      <c r="EU46" s="82">
        <v>0</v>
      </c>
      <c r="EV46" s="82">
        <v>0</v>
      </c>
      <c r="EW46" s="82">
        <v>1</v>
      </c>
      <c r="EX46" s="82">
        <v>26</v>
      </c>
      <c r="EY46" s="82">
        <v>70043</v>
      </c>
      <c r="EZ46" s="82">
        <v>0</v>
      </c>
      <c r="FA46" s="82">
        <v>73</v>
      </c>
    </row>
    <row r="47" spans="1:157">
      <c r="B47" s="82" t="s">
        <v>24</v>
      </c>
      <c r="C47" s="82">
        <v>39</v>
      </c>
      <c r="D47" s="82">
        <v>10</v>
      </c>
      <c r="E47" s="82">
        <v>17</v>
      </c>
      <c r="F47" s="82">
        <v>17</v>
      </c>
      <c r="G47" s="82">
        <v>6</v>
      </c>
      <c r="H47" s="82">
        <v>0</v>
      </c>
      <c r="I47" s="82">
        <v>0</v>
      </c>
      <c r="J47" s="82">
        <v>0</v>
      </c>
      <c r="K47" s="82">
        <v>11</v>
      </c>
      <c r="L47" s="82">
        <v>11297</v>
      </c>
      <c r="M47" s="82">
        <v>0</v>
      </c>
      <c r="N47" s="82">
        <v>50</v>
      </c>
      <c r="O47" s="82">
        <v>0</v>
      </c>
      <c r="P47" s="82">
        <v>39</v>
      </c>
      <c r="Q47" s="82">
        <v>10</v>
      </c>
      <c r="R47" s="82">
        <v>18</v>
      </c>
      <c r="S47" s="82">
        <v>17</v>
      </c>
      <c r="T47" s="82">
        <v>6</v>
      </c>
      <c r="U47" s="82" t="s">
        <v>219</v>
      </c>
      <c r="V47" s="82">
        <v>0</v>
      </c>
      <c r="W47" s="82">
        <v>0</v>
      </c>
      <c r="X47" s="82">
        <v>11</v>
      </c>
      <c r="Y47" s="82">
        <v>27016</v>
      </c>
      <c r="Z47" s="82">
        <v>0</v>
      </c>
      <c r="AA47" s="82">
        <v>50</v>
      </c>
      <c r="AB47" s="82">
        <v>0</v>
      </c>
      <c r="AC47" s="82">
        <v>39</v>
      </c>
      <c r="AD47" s="82">
        <v>10</v>
      </c>
      <c r="AE47" s="82">
        <v>18</v>
      </c>
      <c r="AF47" s="82">
        <v>17</v>
      </c>
      <c r="AG47" s="82">
        <v>6</v>
      </c>
      <c r="AH47" s="82" t="s">
        <v>219</v>
      </c>
      <c r="AI47" s="82">
        <v>0</v>
      </c>
      <c r="AJ47" s="82">
        <v>0</v>
      </c>
      <c r="AK47" s="82">
        <v>11</v>
      </c>
      <c r="AL47" s="82">
        <v>38313</v>
      </c>
      <c r="AM47" s="82">
        <v>0</v>
      </c>
      <c r="AN47" s="82">
        <v>50</v>
      </c>
      <c r="AO47" s="82">
        <v>0</v>
      </c>
      <c r="AP47" s="82">
        <v>41</v>
      </c>
      <c r="AQ47" s="82">
        <v>6</v>
      </c>
      <c r="AR47" s="82">
        <v>15</v>
      </c>
      <c r="AS47" s="82">
        <v>21</v>
      </c>
      <c r="AT47" s="82">
        <v>2</v>
      </c>
      <c r="AU47" s="82">
        <v>0</v>
      </c>
      <c r="AV47" s="82">
        <v>0</v>
      </c>
      <c r="AW47" s="82">
        <v>0</v>
      </c>
      <c r="AX47" s="82">
        <v>14</v>
      </c>
      <c r="AY47" s="82">
        <v>11296</v>
      </c>
      <c r="AZ47" s="82">
        <v>0</v>
      </c>
      <c r="BA47" s="82">
        <v>44</v>
      </c>
      <c r="BB47" s="82">
        <v>0</v>
      </c>
      <c r="BC47" s="82">
        <v>45</v>
      </c>
      <c r="BD47" s="82">
        <v>4</v>
      </c>
      <c r="BE47" s="82">
        <v>13</v>
      </c>
      <c r="BF47" s="82">
        <v>21</v>
      </c>
      <c r="BG47" s="82">
        <v>1</v>
      </c>
      <c r="BH47" s="82" t="s">
        <v>219</v>
      </c>
      <c r="BI47" s="82">
        <v>0</v>
      </c>
      <c r="BJ47" s="82">
        <v>0</v>
      </c>
      <c r="BK47" s="82">
        <v>15</v>
      </c>
      <c r="BL47" s="82">
        <v>27016</v>
      </c>
      <c r="BM47" s="82">
        <v>0</v>
      </c>
      <c r="BN47" s="82">
        <v>40</v>
      </c>
      <c r="BO47" s="82">
        <v>0</v>
      </c>
      <c r="BP47" s="82">
        <v>44</v>
      </c>
      <c r="BQ47" s="82">
        <v>5</v>
      </c>
      <c r="BR47" s="82">
        <v>13</v>
      </c>
      <c r="BS47" s="82">
        <v>21</v>
      </c>
      <c r="BT47" s="82">
        <v>2</v>
      </c>
      <c r="BU47" s="82" t="s">
        <v>219</v>
      </c>
      <c r="BV47" s="82">
        <v>0</v>
      </c>
      <c r="BW47" s="82">
        <v>0</v>
      </c>
      <c r="BX47" s="82">
        <v>15</v>
      </c>
      <c r="BY47" s="82">
        <v>38312</v>
      </c>
      <c r="BZ47" s="82">
        <v>0</v>
      </c>
      <c r="CA47" s="82">
        <v>41</v>
      </c>
      <c r="CB47" s="82">
        <v>0</v>
      </c>
      <c r="CC47" s="82">
        <v>37</v>
      </c>
      <c r="CD47" s="82">
        <v>9</v>
      </c>
      <c r="CE47" s="82">
        <v>18</v>
      </c>
      <c r="CF47" s="82">
        <v>25</v>
      </c>
      <c r="CG47" s="82">
        <v>3</v>
      </c>
      <c r="CH47" s="82">
        <v>0</v>
      </c>
      <c r="CI47" s="82">
        <v>0</v>
      </c>
      <c r="CJ47" s="82">
        <v>0</v>
      </c>
      <c r="CK47" s="82">
        <v>8</v>
      </c>
      <c r="CL47" s="82">
        <v>11296</v>
      </c>
      <c r="CM47" s="82">
        <v>0</v>
      </c>
      <c r="CN47" s="82">
        <v>55</v>
      </c>
      <c r="CO47" s="82">
        <v>0</v>
      </c>
      <c r="CP47" s="82">
        <v>30</v>
      </c>
      <c r="CQ47" s="82">
        <v>11</v>
      </c>
      <c r="CR47" s="82">
        <v>21</v>
      </c>
      <c r="CS47" s="82">
        <v>24</v>
      </c>
      <c r="CT47" s="82">
        <v>6</v>
      </c>
      <c r="CU47" s="82" t="s">
        <v>219</v>
      </c>
      <c r="CV47" s="82">
        <v>0</v>
      </c>
      <c r="CW47" s="82">
        <v>0</v>
      </c>
      <c r="CX47" s="82">
        <v>7</v>
      </c>
      <c r="CY47" s="82">
        <v>27016</v>
      </c>
      <c r="CZ47" s="82">
        <v>0</v>
      </c>
      <c r="DA47" s="82">
        <v>63</v>
      </c>
      <c r="DB47" s="82">
        <v>0</v>
      </c>
      <c r="DC47" s="82">
        <v>32</v>
      </c>
      <c r="DD47" s="82">
        <v>11</v>
      </c>
      <c r="DE47" s="82">
        <v>20</v>
      </c>
      <c r="DF47" s="82">
        <v>25</v>
      </c>
      <c r="DG47" s="82">
        <v>5</v>
      </c>
      <c r="DH47" s="82" t="s">
        <v>219</v>
      </c>
      <c r="DI47" s="82">
        <v>0</v>
      </c>
      <c r="DJ47" s="82">
        <v>0</v>
      </c>
      <c r="DK47" s="82">
        <v>7</v>
      </c>
      <c r="DL47" s="82">
        <v>38312</v>
      </c>
      <c r="DM47" s="82">
        <v>0</v>
      </c>
      <c r="DN47" s="82">
        <v>61</v>
      </c>
      <c r="DO47" s="82">
        <v>0</v>
      </c>
      <c r="DP47" s="82">
        <v>51</v>
      </c>
      <c r="DQ47" s="82">
        <v>54</v>
      </c>
      <c r="DR47" s="82">
        <v>0</v>
      </c>
      <c r="DS47" s="82">
        <v>3</v>
      </c>
      <c r="DT47" s="82">
        <v>0</v>
      </c>
      <c r="DU47" s="82">
        <v>0</v>
      </c>
      <c r="DV47" s="82">
        <v>0</v>
      </c>
      <c r="DW47" s="82">
        <v>6</v>
      </c>
      <c r="DX47" s="82">
        <v>39</v>
      </c>
      <c r="DY47" s="82">
        <v>11298</v>
      </c>
      <c r="DZ47" s="82">
        <v>0</v>
      </c>
      <c r="EA47" s="82">
        <v>54</v>
      </c>
      <c r="EB47" s="82">
        <v>0</v>
      </c>
      <c r="EC47" s="82">
        <v>55</v>
      </c>
      <c r="ED47" s="82">
        <v>61</v>
      </c>
      <c r="EE47" s="82" t="s">
        <v>219</v>
      </c>
      <c r="EF47" s="82">
        <v>6</v>
      </c>
      <c r="EG47" s="82">
        <v>0</v>
      </c>
      <c r="EH47" s="82">
        <v>0</v>
      </c>
      <c r="EI47" s="82">
        <v>0</v>
      </c>
      <c r="EJ47" s="82">
        <v>5</v>
      </c>
      <c r="EK47" s="82">
        <v>34</v>
      </c>
      <c r="EL47" s="82">
        <v>27016</v>
      </c>
      <c r="EM47" s="82">
        <v>0</v>
      </c>
      <c r="EN47" s="82">
        <v>61</v>
      </c>
      <c r="EO47" s="82">
        <v>0</v>
      </c>
      <c r="EP47" s="82">
        <v>54</v>
      </c>
      <c r="EQ47" s="82">
        <v>59</v>
      </c>
      <c r="ER47" s="82" t="s">
        <v>219</v>
      </c>
      <c r="ES47" s="82">
        <v>5</v>
      </c>
      <c r="ET47" s="82">
        <v>0</v>
      </c>
      <c r="EU47" s="82">
        <v>0</v>
      </c>
      <c r="EV47" s="82">
        <v>0</v>
      </c>
      <c r="EW47" s="82">
        <v>5</v>
      </c>
      <c r="EX47" s="82">
        <v>35</v>
      </c>
      <c r="EY47" s="82">
        <v>38314</v>
      </c>
      <c r="EZ47" s="82">
        <v>0</v>
      </c>
      <c r="FA47" s="82">
        <v>59</v>
      </c>
    </row>
    <row r="49" spans="1:157">
      <c r="B49" s="82" t="s">
        <v>25</v>
      </c>
      <c r="C49" s="82">
        <v>22</v>
      </c>
      <c r="D49" s="82">
        <v>5</v>
      </c>
      <c r="E49" s="82">
        <v>7</v>
      </c>
      <c r="F49" s="82">
        <v>7</v>
      </c>
      <c r="G49" s="82">
        <v>3</v>
      </c>
      <c r="H49" s="82">
        <v>0</v>
      </c>
      <c r="I49" s="82">
        <v>0</v>
      </c>
      <c r="J49" s="82">
        <v>1</v>
      </c>
      <c r="K49" s="82">
        <v>56</v>
      </c>
      <c r="L49" s="82">
        <v>3063</v>
      </c>
      <c r="M49" s="82">
        <v>0</v>
      </c>
      <c r="N49" s="82">
        <v>21</v>
      </c>
      <c r="O49" s="82">
        <v>0</v>
      </c>
      <c r="P49" s="82">
        <v>25</v>
      </c>
      <c r="Q49" s="82">
        <v>5</v>
      </c>
      <c r="R49" s="82">
        <v>9</v>
      </c>
      <c r="S49" s="82">
        <v>8</v>
      </c>
      <c r="T49" s="82">
        <v>3</v>
      </c>
      <c r="U49" s="82" t="s">
        <v>219</v>
      </c>
      <c r="V49" s="82">
        <v>0</v>
      </c>
      <c r="W49" s="82">
        <v>1</v>
      </c>
      <c r="X49" s="82">
        <v>49</v>
      </c>
      <c r="Y49" s="82">
        <v>7823</v>
      </c>
      <c r="Z49" s="82">
        <v>0</v>
      </c>
      <c r="AA49" s="82">
        <v>24</v>
      </c>
      <c r="AB49" s="82">
        <v>0</v>
      </c>
      <c r="AC49" s="82">
        <v>24</v>
      </c>
      <c r="AD49" s="82">
        <v>5</v>
      </c>
      <c r="AE49" s="82">
        <v>8</v>
      </c>
      <c r="AF49" s="82">
        <v>8</v>
      </c>
      <c r="AG49" s="82">
        <v>3</v>
      </c>
      <c r="AH49" s="82" t="s">
        <v>219</v>
      </c>
      <c r="AI49" s="82">
        <v>0</v>
      </c>
      <c r="AJ49" s="82">
        <v>1</v>
      </c>
      <c r="AK49" s="82">
        <v>51</v>
      </c>
      <c r="AL49" s="82">
        <v>10886</v>
      </c>
      <c r="AM49" s="82">
        <v>0</v>
      </c>
      <c r="AN49" s="82">
        <v>23</v>
      </c>
      <c r="AO49" s="82">
        <v>0</v>
      </c>
      <c r="AP49" s="82">
        <v>20</v>
      </c>
      <c r="AQ49" s="82">
        <v>3</v>
      </c>
      <c r="AR49" s="82">
        <v>6</v>
      </c>
      <c r="AS49" s="82">
        <v>6</v>
      </c>
      <c r="AT49" s="82">
        <v>1</v>
      </c>
      <c r="AU49" s="82">
        <v>0</v>
      </c>
      <c r="AV49" s="82">
        <v>0</v>
      </c>
      <c r="AW49" s="82">
        <v>1</v>
      </c>
      <c r="AX49" s="82">
        <v>61</v>
      </c>
      <c r="AY49" s="82">
        <v>3062</v>
      </c>
      <c r="AZ49" s="82">
        <v>0</v>
      </c>
      <c r="BA49" s="82">
        <v>17</v>
      </c>
      <c r="BB49" s="82">
        <v>0</v>
      </c>
      <c r="BC49" s="82">
        <v>26</v>
      </c>
      <c r="BD49" s="82">
        <v>2</v>
      </c>
      <c r="BE49" s="82">
        <v>6</v>
      </c>
      <c r="BF49" s="82">
        <v>8</v>
      </c>
      <c r="BG49" s="82">
        <v>1</v>
      </c>
      <c r="BH49" s="82">
        <v>0</v>
      </c>
      <c r="BI49" s="82">
        <v>0</v>
      </c>
      <c r="BJ49" s="82">
        <v>2</v>
      </c>
      <c r="BK49" s="82">
        <v>55</v>
      </c>
      <c r="BL49" s="82">
        <v>7822</v>
      </c>
      <c r="BM49" s="82">
        <v>0</v>
      </c>
      <c r="BN49" s="82">
        <v>17</v>
      </c>
      <c r="BO49" s="82">
        <v>0</v>
      </c>
      <c r="BP49" s="82">
        <v>24</v>
      </c>
      <c r="BQ49" s="82">
        <v>2</v>
      </c>
      <c r="BR49" s="82">
        <v>6</v>
      </c>
      <c r="BS49" s="82">
        <v>8</v>
      </c>
      <c r="BT49" s="82">
        <v>1</v>
      </c>
      <c r="BU49" s="82">
        <v>0</v>
      </c>
      <c r="BV49" s="82">
        <v>0</v>
      </c>
      <c r="BW49" s="82">
        <v>1</v>
      </c>
      <c r="BX49" s="82">
        <v>57</v>
      </c>
      <c r="BY49" s="82">
        <v>10884</v>
      </c>
      <c r="BZ49" s="82">
        <v>0</v>
      </c>
      <c r="CA49" s="82">
        <v>17</v>
      </c>
      <c r="CB49" s="82">
        <v>0</v>
      </c>
      <c r="CC49" s="82">
        <v>23</v>
      </c>
      <c r="CD49" s="82">
        <v>5</v>
      </c>
      <c r="CE49" s="82">
        <v>6</v>
      </c>
      <c r="CF49" s="82">
        <v>8</v>
      </c>
      <c r="CG49" s="82">
        <v>2</v>
      </c>
      <c r="CH49" s="82" t="s">
        <v>219</v>
      </c>
      <c r="CI49" s="82">
        <v>0</v>
      </c>
      <c r="CJ49" s="82">
        <v>1</v>
      </c>
      <c r="CK49" s="82">
        <v>55</v>
      </c>
      <c r="CL49" s="82">
        <v>3064</v>
      </c>
      <c r="CM49" s="82">
        <v>0</v>
      </c>
      <c r="CN49" s="82">
        <v>21</v>
      </c>
      <c r="CO49" s="82">
        <v>0</v>
      </c>
      <c r="CP49" s="82">
        <v>25</v>
      </c>
      <c r="CQ49" s="82">
        <v>5</v>
      </c>
      <c r="CR49" s="82">
        <v>9</v>
      </c>
      <c r="CS49" s="82">
        <v>11</v>
      </c>
      <c r="CT49" s="82">
        <v>3</v>
      </c>
      <c r="CU49" s="82" t="s">
        <v>219</v>
      </c>
      <c r="CV49" s="82">
        <v>0</v>
      </c>
      <c r="CW49" s="82">
        <v>1</v>
      </c>
      <c r="CX49" s="82">
        <v>46</v>
      </c>
      <c r="CY49" s="82">
        <v>7824</v>
      </c>
      <c r="CZ49" s="82">
        <v>0</v>
      </c>
      <c r="DA49" s="82">
        <v>28</v>
      </c>
      <c r="DB49" s="82">
        <v>0</v>
      </c>
      <c r="DC49" s="82">
        <v>24</v>
      </c>
      <c r="DD49" s="82">
        <v>5</v>
      </c>
      <c r="DE49" s="82">
        <v>8</v>
      </c>
      <c r="DF49" s="82">
        <v>10</v>
      </c>
      <c r="DG49" s="82">
        <v>3</v>
      </c>
      <c r="DH49" s="82" t="s">
        <v>219</v>
      </c>
      <c r="DI49" s="82">
        <v>0</v>
      </c>
      <c r="DJ49" s="82">
        <v>1</v>
      </c>
      <c r="DK49" s="82">
        <v>48</v>
      </c>
      <c r="DL49" s="82">
        <v>10888</v>
      </c>
      <c r="DM49" s="82">
        <v>0</v>
      </c>
      <c r="DN49" s="82">
        <v>26</v>
      </c>
      <c r="DO49" s="82">
        <v>0</v>
      </c>
      <c r="DP49" s="82">
        <v>19</v>
      </c>
      <c r="DQ49" s="82">
        <v>20</v>
      </c>
      <c r="DR49" s="82">
        <v>0</v>
      </c>
      <c r="DS49" s="82">
        <v>2</v>
      </c>
      <c r="DT49" s="82">
        <v>0</v>
      </c>
      <c r="DU49" s="82">
        <v>0</v>
      </c>
      <c r="DV49" s="82">
        <v>1</v>
      </c>
      <c r="DW49" s="82">
        <v>54</v>
      </c>
      <c r="DX49" s="82">
        <v>24</v>
      </c>
      <c r="DY49" s="82">
        <v>3064</v>
      </c>
      <c r="DZ49" s="82">
        <v>0</v>
      </c>
      <c r="EA49" s="82">
        <v>20</v>
      </c>
      <c r="EB49" s="82">
        <v>0</v>
      </c>
      <c r="EC49" s="82">
        <v>24</v>
      </c>
      <c r="ED49" s="82">
        <v>26</v>
      </c>
      <c r="EE49" s="82">
        <v>0</v>
      </c>
      <c r="EF49" s="82">
        <v>2</v>
      </c>
      <c r="EG49" s="82">
        <v>0</v>
      </c>
      <c r="EH49" s="82">
        <v>0</v>
      </c>
      <c r="EI49" s="82">
        <v>2</v>
      </c>
      <c r="EJ49" s="82">
        <v>46</v>
      </c>
      <c r="EK49" s="82">
        <v>26</v>
      </c>
      <c r="EL49" s="82">
        <v>7817</v>
      </c>
      <c r="EM49" s="82">
        <v>0</v>
      </c>
      <c r="EN49" s="82">
        <v>26</v>
      </c>
      <c r="EO49" s="82">
        <v>0</v>
      </c>
      <c r="EP49" s="82">
        <v>22</v>
      </c>
      <c r="EQ49" s="82">
        <v>24</v>
      </c>
      <c r="ER49" s="82">
        <v>0</v>
      </c>
      <c r="ES49" s="82">
        <v>2</v>
      </c>
      <c r="ET49" s="82">
        <v>0</v>
      </c>
      <c r="EU49" s="82">
        <v>0</v>
      </c>
      <c r="EV49" s="82">
        <v>2</v>
      </c>
      <c r="EW49" s="82">
        <v>49</v>
      </c>
      <c r="EX49" s="82">
        <v>25</v>
      </c>
      <c r="EY49" s="82">
        <v>10881</v>
      </c>
      <c r="EZ49" s="82">
        <v>0</v>
      </c>
      <c r="FA49" s="82">
        <v>24</v>
      </c>
    </row>
    <row r="51" spans="1:157">
      <c r="B51" s="84" t="s">
        <v>227</v>
      </c>
      <c r="C51" s="82">
        <v>18</v>
      </c>
      <c r="D51" s="82">
        <v>14</v>
      </c>
      <c r="E51" s="82">
        <v>13</v>
      </c>
      <c r="F51" s="82">
        <v>10</v>
      </c>
      <c r="G51" s="82">
        <v>11</v>
      </c>
      <c r="H51" s="82">
        <v>0</v>
      </c>
      <c r="I51" s="82">
        <v>4</v>
      </c>
      <c r="J51" s="82">
        <v>3</v>
      </c>
      <c r="K51" s="82">
        <v>28</v>
      </c>
      <c r="L51" s="82">
        <v>1129</v>
      </c>
      <c r="M51" s="82">
        <v>0</v>
      </c>
      <c r="N51" s="82">
        <v>47</v>
      </c>
      <c r="O51" s="82">
        <v>0</v>
      </c>
      <c r="P51" s="82">
        <v>22</v>
      </c>
      <c r="Q51" s="82">
        <v>12</v>
      </c>
      <c r="R51" s="82">
        <v>14</v>
      </c>
      <c r="S51" s="82">
        <v>8</v>
      </c>
      <c r="T51" s="82">
        <v>8</v>
      </c>
      <c r="U51" s="82">
        <v>0</v>
      </c>
      <c r="V51" s="82">
        <v>5</v>
      </c>
      <c r="W51" s="82">
        <v>4</v>
      </c>
      <c r="X51" s="82">
        <v>27</v>
      </c>
      <c r="Y51" s="82">
        <v>1289</v>
      </c>
      <c r="Z51" s="82">
        <v>0</v>
      </c>
      <c r="AA51" s="82">
        <v>42</v>
      </c>
      <c r="AB51" s="82">
        <v>0</v>
      </c>
      <c r="AC51" s="82">
        <v>20</v>
      </c>
      <c r="AD51" s="82">
        <v>13</v>
      </c>
      <c r="AE51" s="82">
        <v>13</v>
      </c>
      <c r="AF51" s="82">
        <v>9</v>
      </c>
      <c r="AG51" s="82">
        <v>9</v>
      </c>
      <c r="AH51" s="82">
        <v>0</v>
      </c>
      <c r="AI51" s="82">
        <v>4</v>
      </c>
      <c r="AJ51" s="82">
        <v>3</v>
      </c>
      <c r="AK51" s="82">
        <v>28</v>
      </c>
      <c r="AL51" s="82">
        <v>2418</v>
      </c>
      <c r="AM51" s="82">
        <v>0</v>
      </c>
      <c r="AN51" s="82">
        <v>44</v>
      </c>
      <c r="AO51" s="82">
        <v>0</v>
      </c>
      <c r="AP51" s="82">
        <v>20</v>
      </c>
      <c r="AQ51" s="82">
        <v>9</v>
      </c>
      <c r="AR51" s="82">
        <v>17</v>
      </c>
      <c r="AS51" s="82">
        <v>13</v>
      </c>
      <c r="AT51" s="82">
        <v>4</v>
      </c>
      <c r="AU51" s="82">
        <v>0</v>
      </c>
      <c r="AV51" s="82">
        <v>4</v>
      </c>
      <c r="AW51" s="82">
        <v>3</v>
      </c>
      <c r="AX51" s="82">
        <v>30</v>
      </c>
      <c r="AY51" s="82">
        <v>1128</v>
      </c>
      <c r="AZ51" s="82">
        <v>0</v>
      </c>
      <c r="BA51" s="82">
        <v>44</v>
      </c>
      <c r="BB51" s="82">
        <v>0</v>
      </c>
      <c r="BC51" s="82">
        <v>24</v>
      </c>
      <c r="BD51" s="82">
        <v>6</v>
      </c>
      <c r="BE51" s="82">
        <v>14</v>
      </c>
      <c r="BF51" s="82">
        <v>16</v>
      </c>
      <c r="BG51" s="82">
        <v>2</v>
      </c>
      <c r="BH51" s="82">
        <v>0</v>
      </c>
      <c r="BI51" s="82">
        <v>5</v>
      </c>
      <c r="BJ51" s="82">
        <v>4</v>
      </c>
      <c r="BK51" s="82">
        <v>30</v>
      </c>
      <c r="BL51" s="82">
        <v>1289</v>
      </c>
      <c r="BM51" s="82">
        <v>0</v>
      </c>
      <c r="BN51" s="82">
        <v>39</v>
      </c>
      <c r="BO51" s="82">
        <v>0</v>
      </c>
      <c r="BP51" s="82">
        <v>22</v>
      </c>
      <c r="BQ51" s="82">
        <v>8</v>
      </c>
      <c r="BR51" s="82">
        <v>15</v>
      </c>
      <c r="BS51" s="82">
        <v>14</v>
      </c>
      <c r="BT51" s="82">
        <v>3</v>
      </c>
      <c r="BU51" s="82">
        <v>0</v>
      </c>
      <c r="BV51" s="82">
        <v>4</v>
      </c>
      <c r="BW51" s="82">
        <v>3</v>
      </c>
      <c r="BX51" s="82">
        <v>30</v>
      </c>
      <c r="BY51" s="82">
        <v>2417</v>
      </c>
      <c r="BZ51" s="82">
        <v>0</v>
      </c>
      <c r="CA51" s="82">
        <v>41</v>
      </c>
      <c r="CB51" s="82">
        <v>0</v>
      </c>
      <c r="CC51" s="82">
        <v>20</v>
      </c>
      <c r="CD51" s="82">
        <v>14</v>
      </c>
      <c r="CE51" s="82">
        <v>19</v>
      </c>
      <c r="CF51" s="82">
        <v>17</v>
      </c>
      <c r="CG51" s="82">
        <v>5</v>
      </c>
      <c r="CH51" s="82">
        <v>0</v>
      </c>
      <c r="CI51" s="82">
        <v>4</v>
      </c>
      <c r="CJ51" s="82">
        <v>6</v>
      </c>
      <c r="CK51" s="82">
        <v>16</v>
      </c>
      <c r="CL51" s="82">
        <v>1128</v>
      </c>
      <c r="CM51" s="82">
        <v>0</v>
      </c>
      <c r="CN51" s="82">
        <v>55</v>
      </c>
      <c r="CO51" s="82">
        <v>0</v>
      </c>
      <c r="CP51" s="82">
        <v>22</v>
      </c>
      <c r="CQ51" s="82">
        <v>13</v>
      </c>
      <c r="CR51" s="82">
        <v>18</v>
      </c>
      <c r="CS51" s="82">
        <v>15</v>
      </c>
      <c r="CT51" s="82">
        <v>8</v>
      </c>
      <c r="CU51" s="82">
        <v>0</v>
      </c>
      <c r="CV51" s="82">
        <v>4</v>
      </c>
      <c r="CW51" s="82">
        <v>5</v>
      </c>
      <c r="CX51" s="82">
        <v>14</v>
      </c>
      <c r="CY51" s="82">
        <v>1289</v>
      </c>
      <c r="CZ51" s="82">
        <v>0</v>
      </c>
      <c r="DA51" s="82">
        <v>54</v>
      </c>
      <c r="DB51" s="82">
        <v>0</v>
      </c>
      <c r="DC51" s="82">
        <v>21</v>
      </c>
      <c r="DD51" s="82">
        <v>14</v>
      </c>
      <c r="DE51" s="82">
        <v>18</v>
      </c>
      <c r="DF51" s="82">
        <v>16</v>
      </c>
      <c r="DG51" s="82">
        <v>7</v>
      </c>
      <c r="DH51" s="82">
        <v>0</v>
      </c>
      <c r="DI51" s="82">
        <v>4</v>
      </c>
      <c r="DJ51" s="82">
        <v>6</v>
      </c>
      <c r="DK51" s="82">
        <v>15</v>
      </c>
      <c r="DL51" s="82">
        <v>2417</v>
      </c>
      <c r="DM51" s="82">
        <v>0</v>
      </c>
      <c r="DN51" s="82">
        <v>54</v>
      </c>
      <c r="DO51" s="82">
        <v>0</v>
      </c>
      <c r="DP51" s="82">
        <v>43</v>
      </c>
      <c r="DQ51" s="82">
        <v>48</v>
      </c>
      <c r="DR51" s="82">
        <v>0</v>
      </c>
      <c r="DS51" s="82">
        <v>5</v>
      </c>
      <c r="DT51" s="82">
        <v>0</v>
      </c>
      <c r="DU51" s="82">
        <v>0</v>
      </c>
      <c r="DV51" s="82">
        <v>12</v>
      </c>
      <c r="DW51" s="82">
        <v>20</v>
      </c>
      <c r="DX51" s="82">
        <v>20</v>
      </c>
      <c r="DY51" s="82">
        <v>1128</v>
      </c>
      <c r="DZ51" s="82">
        <v>0</v>
      </c>
      <c r="EA51" s="82">
        <v>48</v>
      </c>
      <c r="EB51" s="82">
        <v>0</v>
      </c>
      <c r="EC51" s="82">
        <v>41</v>
      </c>
      <c r="ED51" s="82">
        <v>47</v>
      </c>
      <c r="EE51" s="82">
        <v>0</v>
      </c>
      <c r="EF51" s="82">
        <v>6</v>
      </c>
      <c r="EG51" s="82">
        <v>0</v>
      </c>
      <c r="EH51" s="82">
        <v>0</v>
      </c>
      <c r="EI51" s="82">
        <v>13</v>
      </c>
      <c r="EJ51" s="82">
        <v>16</v>
      </c>
      <c r="EK51" s="82">
        <v>24</v>
      </c>
      <c r="EL51" s="82">
        <v>1289</v>
      </c>
      <c r="EM51" s="82">
        <v>0</v>
      </c>
      <c r="EN51" s="82">
        <v>47</v>
      </c>
      <c r="EO51" s="82">
        <v>0</v>
      </c>
      <c r="EP51" s="82">
        <v>42</v>
      </c>
      <c r="EQ51" s="82">
        <v>48</v>
      </c>
      <c r="ER51" s="82">
        <v>0</v>
      </c>
      <c r="ES51" s="82">
        <v>6</v>
      </c>
      <c r="ET51" s="82">
        <v>0</v>
      </c>
      <c r="EU51" s="82">
        <v>0</v>
      </c>
      <c r="EV51" s="82">
        <v>13</v>
      </c>
      <c r="EW51" s="82">
        <v>18</v>
      </c>
      <c r="EX51" s="82">
        <v>22</v>
      </c>
      <c r="EY51" s="82">
        <v>2417</v>
      </c>
      <c r="EZ51" s="82">
        <v>0</v>
      </c>
      <c r="FA51" s="82">
        <v>48</v>
      </c>
    </row>
    <row r="52" spans="1:157">
      <c r="B52" s="82" t="s">
        <v>21</v>
      </c>
      <c r="C52" s="82">
        <v>35</v>
      </c>
      <c r="D52" s="82">
        <v>9</v>
      </c>
      <c r="E52" s="82">
        <v>21</v>
      </c>
      <c r="F52" s="82">
        <v>22</v>
      </c>
      <c r="G52" s="82">
        <v>4</v>
      </c>
      <c r="H52" s="82">
        <v>0</v>
      </c>
      <c r="I52" s="82">
        <v>0</v>
      </c>
      <c r="J52" s="82">
        <v>0</v>
      </c>
      <c r="K52" s="82">
        <v>9</v>
      </c>
      <c r="L52" s="82">
        <v>40125</v>
      </c>
      <c r="M52" s="82">
        <v>0</v>
      </c>
      <c r="N52" s="82">
        <v>56</v>
      </c>
      <c r="O52" s="82">
        <v>0</v>
      </c>
      <c r="P52" s="82">
        <v>35</v>
      </c>
      <c r="Q52" s="82">
        <v>9</v>
      </c>
      <c r="R52" s="82">
        <v>21</v>
      </c>
      <c r="S52" s="82">
        <v>20</v>
      </c>
      <c r="T52" s="82">
        <v>5</v>
      </c>
      <c r="U52" s="82">
        <v>0</v>
      </c>
      <c r="V52" s="82">
        <v>0</v>
      </c>
      <c r="W52" s="82">
        <v>0</v>
      </c>
      <c r="X52" s="82">
        <v>10</v>
      </c>
      <c r="Y52" s="82">
        <v>79117</v>
      </c>
      <c r="Z52" s="82">
        <v>0</v>
      </c>
      <c r="AA52" s="82">
        <v>54</v>
      </c>
      <c r="AB52" s="82">
        <v>0</v>
      </c>
      <c r="AC52" s="82">
        <v>35</v>
      </c>
      <c r="AD52" s="82">
        <v>9</v>
      </c>
      <c r="AE52" s="82">
        <v>21</v>
      </c>
      <c r="AF52" s="82">
        <v>21</v>
      </c>
      <c r="AG52" s="82">
        <v>4</v>
      </c>
      <c r="AH52" s="82">
        <v>0</v>
      </c>
      <c r="AI52" s="82">
        <v>0</v>
      </c>
      <c r="AJ52" s="82">
        <v>0</v>
      </c>
      <c r="AK52" s="82">
        <v>10</v>
      </c>
      <c r="AL52" s="82">
        <v>119242</v>
      </c>
      <c r="AM52" s="82">
        <v>0</v>
      </c>
      <c r="AN52" s="82">
        <v>55</v>
      </c>
      <c r="AO52" s="82">
        <v>0</v>
      </c>
      <c r="AP52" s="82">
        <v>39</v>
      </c>
      <c r="AQ52" s="82">
        <v>5</v>
      </c>
      <c r="AR52" s="82">
        <v>16</v>
      </c>
      <c r="AS52" s="82">
        <v>28</v>
      </c>
      <c r="AT52" s="82">
        <v>2</v>
      </c>
      <c r="AU52" s="82">
        <v>0</v>
      </c>
      <c r="AV52" s="82">
        <v>0</v>
      </c>
      <c r="AW52" s="82">
        <v>0</v>
      </c>
      <c r="AX52" s="82">
        <v>11</v>
      </c>
      <c r="AY52" s="82">
        <v>40123</v>
      </c>
      <c r="AZ52" s="82">
        <v>0</v>
      </c>
      <c r="BA52" s="82">
        <v>50</v>
      </c>
      <c r="BB52" s="82">
        <v>0</v>
      </c>
      <c r="BC52" s="82">
        <v>43</v>
      </c>
      <c r="BD52" s="82">
        <v>3</v>
      </c>
      <c r="BE52" s="82">
        <v>14</v>
      </c>
      <c r="BF52" s="82">
        <v>25</v>
      </c>
      <c r="BG52" s="82">
        <v>1</v>
      </c>
      <c r="BH52" s="82">
        <v>0</v>
      </c>
      <c r="BI52" s="82">
        <v>0</v>
      </c>
      <c r="BJ52" s="82">
        <v>0</v>
      </c>
      <c r="BK52" s="82">
        <v>13</v>
      </c>
      <c r="BL52" s="82">
        <v>79116</v>
      </c>
      <c r="BM52" s="82">
        <v>0</v>
      </c>
      <c r="BN52" s="82">
        <v>44</v>
      </c>
      <c r="BO52" s="82">
        <v>0</v>
      </c>
      <c r="BP52" s="82">
        <v>41</v>
      </c>
      <c r="BQ52" s="82">
        <v>4</v>
      </c>
      <c r="BR52" s="82">
        <v>15</v>
      </c>
      <c r="BS52" s="82">
        <v>26</v>
      </c>
      <c r="BT52" s="82">
        <v>1</v>
      </c>
      <c r="BU52" s="82">
        <v>0</v>
      </c>
      <c r="BV52" s="82">
        <v>0</v>
      </c>
      <c r="BW52" s="82">
        <v>0</v>
      </c>
      <c r="BX52" s="82">
        <v>12</v>
      </c>
      <c r="BY52" s="82">
        <v>119239</v>
      </c>
      <c r="BZ52" s="82">
        <v>0</v>
      </c>
      <c r="CA52" s="82">
        <v>46</v>
      </c>
      <c r="CB52" s="82">
        <v>0</v>
      </c>
      <c r="CC52" s="82">
        <v>30</v>
      </c>
      <c r="CD52" s="82">
        <v>8</v>
      </c>
      <c r="CE52" s="82">
        <v>21</v>
      </c>
      <c r="CF52" s="82">
        <v>31</v>
      </c>
      <c r="CG52" s="82">
        <v>2</v>
      </c>
      <c r="CH52" s="82" t="s">
        <v>219</v>
      </c>
      <c r="CI52" s="82">
        <v>0</v>
      </c>
      <c r="CJ52" s="82">
        <v>0</v>
      </c>
      <c r="CK52" s="82">
        <v>7</v>
      </c>
      <c r="CL52" s="82">
        <v>40125</v>
      </c>
      <c r="CM52" s="82">
        <v>0</v>
      </c>
      <c r="CN52" s="82">
        <v>62</v>
      </c>
      <c r="CO52" s="82">
        <v>0</v>
      </c>
      <c r="CP52" s="82">
        <v>25</v>
      </c>
      <c r="CQ52" s="82">
        <v>11</v>
      </c>
      <c r="CR52" s="82">
        <v>24</v>
      </c>
      <c r="CS52" s="82">
        <v>27</v>
      </c>
      <c r="CT52" s="82">
        <v>5</v>
      </c>
      <c r="CU52" s="82" t="s">
        <v>219</v>
      </c>
      <c r="CV52" s="82">
        <v>0</v>
      </c>
      <c r="CW52" s="82">
        <v>0</v>
      </c>
      <c r="CX52" s="82">
        <v>7</v>
      </c>
      <c r="CY52" s="82">
        <v>79118</v>
      </c>
      <c r="CZ52" s="82">
        <v>0</v>
      </c>
      <c r="DA52" s="82">
        <v>67</v>
      </c>
      <c r="DB52" s="82">
        <v>0</v>
      </c>
      <c r="DC52" s="82">
        <v>27</v>
      </c>
      <c r="DD52" s="82">
        <v>10</v>
      </c>
      <c r="DE52" s="82">
        <v>23</v>
      </c>
      <c r="DF52" s="82">
        <v>28</v>
      </c>
      <c r="DG52" s="82">
        <v>4</v>
      </c>
      <c r="DH52" s="82">
        <v>0</v>
      </c>
      <c r="DI52" s="82">
        <v>0</v>
      </c>
      <c r="DJ52" s="82">
        <v>0</v>
      </c>
      <c r="DK52" s="82">
        <v>7</v>
      </c>
      <c r="DL52" s="82">
        <v>119243</v>
      </c>
      <c r="DM52" s="82">
        <v>0</v>
      </c>
      <c r="DN52" s="82">
        <v>66</v>
      </c>
      <c r="DO52" s="82">
        <v>0</v>
      </c>
      <c r="DP52" s="82">
        <v>58</v>
      </c>
      <c r="DQ52" s="82">
        <v>61</v>
      </c>
      <c r="DR52" s="82">
        <v>0</v>
      </c>
      <c r="DS52" s="82">
        <v>3</v>
      </c>
      <c r="DT52" s="82">
        <v>0</v>
      </c>
      <c r="DU52" s="82">
        <v>0</v>
      </c>
      <c r="DV52" s="82">
        <v>0</v>
      </c>
      <c r="DW52" s="82">
        <v>7</v>
      </c>
      <c r="DX52" s="82">
        <v>32</v>
      </c>
      <c r="DY52" s="82">
        <v>40127</v>
      </c>
      <c r="DZ52" s="82">
        <v>0</v>
      </c>
      <c r="EA52" s="82">
        <v>61</v>
      </c>
      <c r="EB52" s="82">
        <v>0</v>
      </c>
      <c r="EC52" s="82">
        <v>60</v>
      </c>
      <c r="ED52" s="82">
        <v>65</v>
      </c>
      <c r="EE52" s="82">
        <v>0</v>
      </c>
      <c r="EF52" s="82">
        <v>5</v>
      </c>
      <c r="EG52" s="82">
        <v>0</v>
      </c>
      <c r="EH52" s="82">
        <v>0</v>
      </c>
      <c r="EI52" s="82">
        <v>0</v>
      </c>
      <c r="EJ52" s="82">
        <v>7</v>
      </c>
      <c r="EK52" s="82">
        <v>28</v>
      </c>
      <c r="EL52" s="82">
        <v>79111</v>
      </c>
      <c r="EM52" s="82">
        <v>0</v>
      </c>
      <c r="EN52" s="82">
        <v>65</v>
      </c>
      <c r="EO52" s="82">
        <v>0</v>
      </c>
      <c r="EP52" s="82">
        <v>60</v>
      </c>
      <c r="EQ52" s="82">
        <v>64</v>
      </c>
      <c r="ER52" s="82">
        <v>0</v>
      </c>
      <c r="ES52" s="82">
        <v>4</v>
      </c>
      <c r="ET52" s="82">
        <v>0</v>
      </c>
      <c r="EU52" s="82">
        <v>0</v>
      </c>
      <c r="EV52" s="82">
        <v>0</v>
      </c>
      <c r="EW52" s="82">
        <v>7</v>
      </c>
      <c r="EX52" s="82">
        <v>29</v>
      </c>
      <c r="EY52" s="82">
        <v>119238</v>
      </c>
      <c r="EZ52" s="82">
        <v>0</v>
      </c>
      <c r="FA52" s="82">
        <v>64</v>
      </c>
    </row>
    <row r="53" spans="1:157">
      <c r="A53" s="82" t="s">
        <v>228</v>
      </c>
      <c r="B53" s="82" t="s">
        <v>108</v>
      </c>
      <c r="C53" s="82">
        <v>7</v>
      </c>
      <c r="D53" s="82">
        <v>28</v>
      </c>
      <c r="E53" s="82">
        <v>23</v>
      </c>
      <c r="F53" s="82">
        <v>9</v>
      </c>
      <c r="G53" s="82">
        <v>33</v>
      </c>
      <c r="H53" s="82">
        <v>0</v>
      </c>
      <c r="I53" s="82">
        <v>0</v>
      </c>
      <c r="J53" s="82">
        <v>0</v>
      </c>
      <c r="K53" s="82">
        <v>1</v>
      </c>
      <c r="L53" s="82">
        <v>269926</v>
      </c>
      <c r="M53" s="82">
        <v>0</v>
      </c>
      <c r="N53" s="82">
        <v>93</v>
      </c>
      <c r="O53" s="82">
        <v>0</v>
      </c>
      <c r="P53" s="82">
        <v>10</v>
      </c>
      <c r="Q53" s="82">
        <v>26</v>
      </c>
      <c r="R53" s="82">
        <v>26</v>
      </c>
      <c r="S53" s="82">
        <v>12</v>
      </c>
      <c r="T53" s="82">
        <v>26</v>
      </c>
      <c r="U53" s="82">
        <v>0</v>
      </c>
      <c r="V53" s="82">
        <v>0</v>
      </c>
      <c r="W53" s="82">
        <v>0</v>
      </c>
      <c r="X53" s="82">
        <v>1</v>
      </c>
      <c r="Y53" s="82">
        <v>263212</v>
      </c>
      <c r="Z53" s="82">
        <v>0</v>
      </c>
      <c r="AA53" s="82">
        <v>89</v>
      </c>
      <c r="AB53" s="82">
        <v>0</v>
      </c>
      <c r="AC53" s="82">
        <v>8</v>
      </c>
      <c r="AD53" s="82">
        <v>27</v>
      </c>
      <c r="AE53" s="82">
        <v>24</v>
      </c>
      <c r="AF53" s="82">
        <v>10</v>
      </c>
      <c r="AG53" s="82">
        <v>29</v>
      </c>
      <c r="AH53" s="82">
        <v>0</v>
      </c>
      <c r="AI53" s="82">
        <v>0</v>
      </c>
      <c r="AJ53" s="82">
        <v>0</v>
      </c>
      <c r="AK53" s="82">
        <v>1</v>
      </c>
      <c r="AL53" s="82">
        <v>533138</v>
      </c>
      <c r="AM53" s="82">
        <v>0</v>
      </c>
      <c r="AN53" s="82">
        <v>91</v>
      </c>
      <c r="AO53" s="82">
        <v>0</v>
      </c>
      <c r="AP53" s="82">
        <v>8</v>
      </c>
      <c r="AQ53" s="82">
        <v>26</v>
      </c>
      <c r="AR53" s="82">
        <v>30</v>
      </c>
      <c r="AS53" s="82">
        <v>16</v>
      </c>
      <c r="AT53" s="82">
        <v>19</v>
      </c>
      <c r="AU53" s="82">
        <v>0</v>
      </c>
      <c r="AV53" s="82">
        <v>0</v>
      </c>
      <c r="AW53" s="82">
        <v>0</v>
      </c>
      <c r="AX53" s="82">
        <v>1</v>
      </c>
      <c r="AY53" s="82">
        <v>269925</v>
      </c>
      <c r="AZ53" s="82">
        <v>0</v>
      </c>
      <c r="BA53" s="82">
        <v>91</v>
      </c>
      <c r="BB53" s="82">
        <v>0</v>
      </c>
      <c r="BC53" s="82">
        <v>15</v>
      </c>
      <c r="BD53" s="82">
        <v>20</v>
      </c>
      <c r="BE53" s="82">
        <v>32</v>
      </c>
      <c r="BF53" s="82">
        <v>22</v>
      </c>
      <c r="BG53" s="82">
        <v>11</v>
      </c>
      <c r="BH53" s="82">
        <v>0</v>
      </c>
      <c r="BI53" s="82">
        <v>0</v>
      </c>
      <c r="BJ53" s="82">
        <v>0</v>
      </c>
      <c r="BK53" s="82">
        <v>1</v>
      </c>
      <c r="BL53" s="82">
        <v>263212</v>
      </c>
      <c r="BM53" s="82">
        <v>0</v>
      </c>
      <c r="BN53" s="82">
        <v>84</v>
      </c>
      <c r="BO53" s="82">
        <v>0</v>
      </c>
      <c r="BP53" s="82">
        <v>11</v>
      </c>
      <c r="BQ53" s="82">
        <v>23</v>
      </c>
      <c r="BR53" s="82">
        <v>31</v>
      </c>
      <c r="BS53" s="82">
        <v>19</v>
      </c>
      <c r="BT53" s="82">
        <v>15</v>
      </c>
      <c r="BU53" s="82">
        <v>0</v>
      </c>
      <c r="BV53" s="82">
        <v>0</v>
      </c>
      <c r="BW53" s="82">
        <v>0</v>
      </c>
      <c r="BX53" s="82">
        <v>1</v>
      </c>
      <c r="BY53" s="82">
        <v>533137</v>
      </c>
      <c r="BZ53" s="82">
        <v>0</v>
      </c>
      <c r="CA53" s="82">
        <v>88</v>
      </c>
      <c r="CB53" s="82">
        <v>0</v>
      </c>
      <c r="CC53" s="82">
        <v>5</v>
      </c>
      <c r="CD53" s="82">
        <v>31</v>
      </c>
      <c r="CE53" s="82">
        <v>29</v>
      </c>
      <c r="CF53" s="82">
        <v>14</v>
      </c>
      <c r="CG53" s="82">
        <v>20</v>
      </c>
      <c r="CH53" s="82">
        <v>0</v>
      </c>
      <c r="CI53" s="82">
        <v>0</v>
      </c>
      <c r="CJ53" s="82">
        <v>0</v>
      </c>
      <c r="CK53" s="82">
        <v>0</v>
      </c>
      <c r="CL53" s="82">
        <v>269925</v>
      </c>
      <c r="CM53" s="82">
        <v>0</v>
      </c>
      <c r="CN53" s="82">
        <v>94</v>
      </c>
      <c r="CO53" s="82">
        <v>0</v>
      </c>
      <c r="CP53" s="82">
        <v>6</v>
      </c>
      <c r="CQ53" s="82">
        <v>27</v>
      </c>
      <c r="CR53" s="82">
        <v>26</v>
      </c>
      <c r="CS53" s="82">
        <v>13</v>
      </c>
      <c r="CT53" s="82">
        <v>26</v>
      </c>
      <c r="CU53" s="82">
        <v>0</v>
      </c>
      <c r="CV53" s="82">
        <v>0</v>
      </c>
      <c r="CW53" s="82">
        <v>0</v>
      </c>
      <c r="CX53" s="82">
        <v>0</v>
      </c>
      <c r="CY53" s="82">
        <v>263211</v>
      </c>
      <c r="CZ53" s="82">
        <v>0</v>
      </c>
      <c r="DA53" s="82">
        <v>94</v>
      </c>
      <c r="DB53" s="82">
        <v>0</v>
      </c>
      <c r="DC53" s="82">
        <v>6</v>
      </c>
      <c r="DD53" s="82">
        <v>29</v>
      </c>
      <c r="DE53" s="82">
        <v>28</v>
      </c>
      <c r="DF53" s="82">
        <v>14</v>
      </c>
      <c r="DG53" s="82">
        <v>23</v>
      </c>
      <c r="DH53" s="82">
        <v>0</v>
      </c>
      <c r="DI53" s="82">
        <v>0</v>
      </c>
      <c r="DJ53" s="82">
        <v>0</v>
      </c>
      <c r="DK53" s="82">
        <v>0</v>
      </c>
      <c r="DL53" s="82">
        <v>533136</v>
      </c>
      <c r="DM53" s="82">
        <v>0</v>
      </c>
      <c r="DN53" s="82">
        <v>94</v>
      </c>
      <c r="DO53" s="82">
        <v>0</v>
      </c>
      <c r="DP53" s="82">
        <v>73</v>
      </c>
      <c r="DQ53" s="82">
        <v>93</v>
      </c>
      <c r="DR53" s="82">
        <v>0</v>
      </c>
      <c r="DS53" s="82">
        <v>21</v>
      </c>
      <c r="DT53" s="82">
        <v>0</v>
      </c>
      <c r="DU53" s="82">
        <v>0</v>
      </c>
      <c r="DV53" s="82">
        <v>0</v>
      </c>
      <c r="DW53" s="82">
        <v>0</v>
      </c>
      <c r="DX53" s="82">
        <v>6</v>
      </c>
      <c r="DY53" s="82">
        <v>269925</v>
      </c>
      <c r="DZ53" s="82">
        <v>0</v>
      </c>
      <c r="EA53" s="82">
        <v>93</v>
      </c>
      <c r="EB53" s="82">
        <v>0</v>
      </c>
      <c r="EC53" s="82">
        <v>68</v>
      </c>
      <c r="ED53" s="82">
        <v>92</v>
      </c>
      <c r="EE53" s="82">
        <v>0</v>
      </c>
      <c r="EF53" s="82">
        <v>24</v>
      </c>
      <c r="EG53" s="82">
        <v>0</v>
      </c>
      <c r="EH53" s="82">
        <v>0</v>
      </c>
      <c r="EI53" s="82">
        <v>0</v>
      </c>
      <c r="EJ53" s="82">
        <v>0</v>
      </c>
      <c r="EK53" s="82">
        <v>7</v>
      </c>
      <c r="EL53" s="82">
        <v>263212</v>
      </c>
      <c r="EM53" s="82">
        <v>0</v>
      </c>
      <c r="EN53" s="82">
        <v>92</v>
      </c>
      <c r="EO53" s="82">
        <v>0</v>
      </c>
      <c r="EP53" s="82">
        <v>70</v>
      </c>
      <c r="EQ53" s="82">
        <v>93</v>
      </c>
      <c r="ER53" s="82">
        <v>0</v>
      </c>
      <c r="ES53" s="82">
        <v>23</v>
      </c>
      <c r="ET53" s="82">
        <v>0</v>
      </c>
      <c r="EU53" s="82">
        <v>0</v>
      </c>
      <c r="EV53" s="82">
        <v>0</v>
      </c>
      <c r="EW53" s="82">
        <v>0</v>
      </c>
      <c r="EX53" s="82">
        <v>7</v>
      </c>
      <c r="EY53" s="82">
        <v>533137</v>
      </c>
      <c r="EZ53" s="82">
        <v>0</v>
      </c>
      <c r="FA53" s="82">
        <v>93</v>
      </c>
    </row>
    <row r="54" spans="1:157">
      <c r="B54" s="82" t="s">
        <v>56</v>
      </c>
      <c r="C54" s="82">
        <v>45</v>
      </c>
      <c r="D54" s="82">
        <v>5</v>
      </c>
      <c r="E54" s="82">
        <v>17</v>
      </c>
      <c r="F54" s="82">
        <v>18</v>
      </c>
      <c r="G54" s="82">
        <v>1</v>
      </c>
      <c r="H54" s="82">
        <v>0</v>
      </c>
      <c r="I54" s="82">
        <v>0</v>
      </c>
      <c r="J54" s="82" t="s">
        <v>219</v>
      </c>
      <c r="K54" s="82">
        <v>15</v>
      </c>
      <c r="L54" s="82">
        <v>954</v>
      </c>
      <c r="M54" s="82">
        <v>0</v>
      </c>
      <c r="N54" s="82">
        <v>40</v>
      </c>
      <c r="O54" s="82">
        <v>0</v>
      </c>
      <c r="P54" s="82">
        <v>47</v>
      </c>
      <c r="Q54" s="82">
        <v>5</v>
      </c>
      <c r="R54" s="82">
        <v>14</v>
      </c>
      <c r="S54" s="82">
        <v>19</v>
      </c>
      <c r="T54" s="82">
        <v>2</v>
      </c>
      <c r="U54" s="82">
        <v>0</v>
      </c>
      <c r="V54" s="82">
        <v>0</v>
      </c>
      <c r="W54" s="82" t="s">
        <v>219</v>
      </c>
      <c r="X54" s="82">
        <v>13</v>
      </c>
      <c r="Y54" s="82">
        <v>1972</v>
      </c>
      <c r="Z54" s="82">
        <v>0</v>
      </c>
      <c r="AA54" s="82">
        <v>40</v>
      </c>
      <c r="AB54" s="82">
        <v>0</v>
      </c>
      <c r="AC54" s="82">
        <v>46</v>
      </c>
      <c r="AD54" s="82">
        <v>5</v>
      </c>
      <c r="AE54" s="82">
        <v>15</v>
      </c>
      <c r="AF54" s="82">
        <v>18</v>
      </c>
      <c r="AG54" s="82">
        <v>2</v>
      </c>
      <c r="AH54" s="82">
        <v>0</v>
      </c>
      <c r="AI54" s="82">
        <v>0</v>
      </c>
      <c r="AJ54" s="82">
        <v>0</v>
      </c>
      <c r="AK54" s="82">
        <v>14</v>
      </c>
      <c r="AL54" s="82">
        <v>2926</v>
      </c>
      <c r="AM54" s="82">
        <v>0</v>
      </c>
      <c r="AN54" s="82">
        <v>40</v>
      </c>
      <c r="AO54" s="82">
        <v>0</v>
      </c>
      <c r="AP54" s="82">
        <v>46</v>
      </c>
      <c r="AQ54" s="82">
        <v>2</v>
      </c>
      <c r="AR54" s="82">
        <v>10</v>
      </c>
      <c r="AS54" s="82">
        <v>23</v>
      </c>
      <c r="AT54" s="82">
        <v>0</v>
      </c>
      <c r="AU54" s="82">
        <v>0</v>
      </c>
      <c r="AV54" s="82">
        <v>0</v>
      </c>
      <c r="AW54" s="82" t="s">
        <v>219</v>
      </c>
      <c r="AX54" s="82">
        <v>19</v>
      </c>
      <c r="AY54" s="82">
        <v>953</v>
      </c>
      <c r="AZ54" s="82">
        <v>0</v>
      </c>
      <c r="BA54" s="82">
        <v>35</v>
      </c>
      <c r="BB54" s="82">
        <v>0</v>
      </c>
      <c r="BC54" s="82">
        <v>53</v>
      </c>
      <c r="BD54" s="82">
        <v>1</v>
      </c>
      <c r="BE54" s="82">
        <v>7</v>
      </c>
      <c r="BF54" s="82">
        <v>19</v>
      </c>
      <c r="BG54" s="82">
        <v>1</v>
      </c>
      <c r="BH54" s="82">
        <v>0</v>
      </c>
      <c r="BI54" s="82">
        <v>0</v>
      </c>
      <c r="BJ54" s="82" t="s">
        <v>219</v>
      </c>
      <c r="BK54" s="82">
        <v>18</v>
      </c>
      <c r="BL54" s="82">
        <v>1972</v>
      </c>
      <c r="BM54" s="82">
        <v>0</v>
      </c>
      <c r="BN54" s="82">
        <v>28</v>
      </c>
      <c r="BO54" s="82">
        <v>0</v>
      </c>
      <c r="BP54" s="82">
        <v>51</v>
      </c>
      <c r="BQ54" s="82">
        <v>2</v>
      </c>
      <c r="BR54" s="82">
        <v>8</v>
      </c>
      <c r="BS54" s="82">
        <v>20</v>
      </c>
      <c r="BT54" s="82">
        <v>1</v>
      </c>
      <c r="BU54" s="82">
        <v>0</v>
      </c>
      <c r="BV54" s="82">
        <v>0</v>
      </c>
      <c r="BW54" s="82">
        <v>0</v>
      </c>
      <c r="BX54" s="82">
        <v>18</v>
      </c>
      <c r="BY54" s="82">
        <v>2925</v>
      </c>
      <c r="BZ54" s="82">
        <v>0</v>
      </c>
      <c r="CA54" s="82">
        <v>30</v>
      </c>
      <c r="CB54" s="82">
        <v>0</v>
      </c>
      <c r="CC54" s="82">
        <v>42</v>
      </c>
      <c r="CD54" s="82">
        <v>4</v>
      </c>
      <c r="CE54" s="82">
        <v>16</v>
      </c>
      <c r="CF54" s="82">
        <v>27</v>
      </c>
      <c r="CG54" s="82">
        <v>1</v>
      </c>
      <c r="CH54" s="82">
        <v>0</v>
      </c>
      <c r="CI54" s="82">
        <v>0</v>
      </c>
      <c r="CJ54" s="82" t="s">
        <v>219</v>
      </c>
      <c r="CK54" s="82">
        <v>11</v>
      </c>
      <c r="CL54" s="82">
        <v>953</v>
      </c>
      <c r="CM54" s="82">
        <v>0</v>
      </c>
      <c r="CN54" s="82">
        <v>47</v>
      </c>
      <c r="CO54" s="82">
        <v>0</v>
      </c>
      <c r="CP54" s="82">
        <v>35</v>
      </c>
      <c r="CQ54" s="82">
        <v>7</v>
      </c>
      <c r="CR54" s="82">
        <v>19</v>
      </c>
      <c r="CS54" s="82">
        <v>27</v>
      </c>
      <c r="CT54" s="82">
        <v>2</v>
      </c>
      <c r="CU54" s="82">
        <v>0</v>
      </c>
      <c r="CV54" s="82">
        <v>0</v>
      </c>
      <c r="CW54" s="82" t="s">
        <v>219</v>
      </c>
      <c r="CX54" s="82">
        <v>9</v>
      </c>
      <c r="CY54" s="82">
        <v>1972</v>
      </c>
      <c r="CZ54" s="82">
        <v>0</v>
      </c>
      <c r="DA54" s="82">
        <v>56</v>
      </c>
      <c r="DB54" s="82">
        <v>0</v>
      </c>
      <c r="DC54" s="82">
        <v>37</v>
      </c>
      <c r="DD54" s="82">
        <v>6</v>
      </c>
      <c r="DE54" s="82">
        <v>18</v>
      </c>
      <c r="DF54" s="82">
        <v>27</v>
      </c>
      <c r="DG54" s="82">
        <v>2</v>
      </c>
      <c r="DH54" s="82">
        <v>0</v>
      </c>
      <c r="DI54" s="82">
        <v>0</v>
      </c>
      <c r="DJ54" s="82">
        <v>0</v>
      </c>
      <c r="DK54" s="82">
        <v>9</v>
      </c>
      <c r="DL54" s="82">
        <v>2925</v>
      </c>
      <c r="DM54" s="82">
        <v>0</v>
      </c>
      <c r="DN54" s="82">
        <v>53</v>
      </c>
      <c r="DO54" s="82">
        <v>0</v>
      </c>
      <c r="DP54" s="82">
        <v>48</v>
      </c>
      <c r="DQ54" s="82">
        <v>50</v>
      </c>
      <c r="DR54" s="82">
        <v>0</v>
      </c>
      <c r="DS54" s="82">
        <v>1</v>
      </c>
      <c r="DT54" s="82">
        <v>0</v>
      </c>
      <c r="DU54" s="82">
        <v>0</v>
      </c>
      <c r="DV54" s="82" t="s">
        <v>219</v>
      </c>
      <c r="DW54" s="82">
        <v>10</v>
      </c>
      <c r="DX54" s="82">
        <v>40</v>
      </c>
      <c r="DY54" s="82">
        <v>954</v>
      </c>
      <c r="DZ54" s="82">
        <v>0</v>
      </c>
      <c r="EA54" s="82">
        <v>50</v>
      </c>
      <c r="EB54" s="82">
        <v>0</v>
      </c>
      <c r="EC54" s="82">
        <v>53</v>
      </c>
      <c r="ED54" s="82">
        <v>57</v>
      </c>
      <c r="EE54" s="82">
        <v>0</v>
      </c>
      <c r="EF54" s="82">
        <v>3</v>
      </c>
      <c r="EG54" s="82">
        <v>0</v>
      </c>
      <c r="EH54" s="82">
        <v>0</v>
      </c>
      <c r="EI54" s="82" t="s">
        <v>219</v>
      </c>
      <c r="EJ54" s="82">
        <v>7</v>
      </c>
      <c r="EK54" s="82">
        <v>35</v>
      </c>
      <c r="EL54" s="82">
        <v>1972</v>
      </c>
      <c r="EM54" s="82">
        <v>0</v>
      </c>
      <c r="EN54" s="82">
        <v>57</v>
      </c>
      <c r="EO54" s="82">
        <v>0</v>
      </c>
      <c r="EP54" s="82">
        <v>52</v>
      </c>
      <c r="EQ54" s="82">
        <v>55</v>
      </c>
      <c r="ER54" s="82">
        <v>0</v>
      </c>
      <c r="ES54" s="82">
        <v>3</v>
      </c>
      <c r="ET54" s="82">
        <v>0</v>
      </c>
      <c r="EU54" s="82">
        <v>0</v>
      </c>
      <c r="EV54" s="82">
        <v>1</v>
      </c>
      <c r="EW54" s="82">
        <v>8</v>
      </c>
      <c r="EX54" s="82">
        <v>37</v>
      </c>
      <c r="EY54" s="82">
        <v>2926</v>
      </c>
      <c r="EZ54" s="82">
        <v>0</v>
      </c>
      <c r="FA54" s="82">
        <v>55</v>
      </c>
    </row>
    <row r="55" spans="1:157">
      <c r="B55" s="82" t="s">
        <v>57</v>
      </c>
      <c r="C55" s="82">
        <v>50</v>
      </c>
      <c r="D55" s="82">
        <v>3</v>
      </c>
      <c r="E55" s="82">
        <v>10</v>
      </c>
      <c r="F55" s="82">
        <v>16</v>
      </c>
      <c r="G55" s="82">
        <v>1</v>
      </c>
      <c r="H55" s="82">
        <v>0</v>
      </c>
      <c r="I55" s="82" t="s">
        <v>219</v>
      </c>
      <c r="J55" s="82">
        <v>0</v>
      </c>
      <c r="K55" s="82">
        <v>19</v>
      </c>
      <c r="L55" s="82">
        <v>3014</v>
      </c>
      <c r="M55" s="82">
        <v>0</v>
      </c>
      <c r="N55" s="82">
        <v>30</v>
      </c>
      <c r="O55" s="82">
        <v>0</v>
      </c>
      <c r="P55" s="82">
        <v>50</v>
      </c>
      <c r="Q55" s="82">
        <v>3</v>
      </c>
      <c r="R55" s="82">
        <v>11</v>
      </c>
      <c r="S55" s="82">
        <v>15</v>
      </c>
      <c r="T55" s="82">
        <v>1</v>
      </c>
      <c r="U55" s="82">
        <v>0</v>
      </c>
      <c r="V55" s="82" t="s">
        <v>219</v>
      </c>
      <c r="W55" s="82">
        <v>0</v>
      </c>
      <c r="X55" s="82">
        <v>19</v>
      </c>
      <c r="Y55" s="82">
        <v>6031</v>
      </c>
      <c r="Z55" s="82">
        <v>0</v>
      </c>
      <c r="AA55" s="82">
        <v>30</v>
      </c>
      <c r="AB55" s="82">
        <v>0</v>
      </c>
      <c r="AC55" s="82">
        <v>50</v>
      </c>
      <c r="AD55" s="82">
        <v>3</v>
      </c>
      <c r="AE55" s="82">
        <v>11</v>
      </c>
      <c r="AF55" s="82">
        <v>15</v>
      </c>
      <c r="AG55" s="82">
        <v>1</v>
      </c>
      <c r="AH55" s="82">
        <v>0</v>
      </c>
      <c r="AI55" s="82">
        <v>0</v>
      </c>
      <c r="AJ55" s="82">
        <v>0</v>
      </c>
      <c r="AK55" s="82">
        <v>19</v>
      </c>
      <c r="AL55" s="82">
        <v>9045</v>
      </c>
      <c r="AM55" s="82">
        <v>0</v>
      </c>
      <c r="AN55" s="82">
        <v>30</v>
      </c>
      <c r="AO55" s="82">
        <v>0</v>
      </c>
      <c r="AP55" s="82">
        <v>52</v>
      </c>
      <c r="AQ55" s="82">
        <v>1</v>
      </c>
      <c r="AR55" s="82">
        <v>6</v>
      </c>
      <c r="AS55" s="82">
        <v>17</v>
      </c>
      <c r="AT55" s="82">
        <v>0</v>
      </c>
      <c r="AU55" s="82">
        <v>0</v>
      </c>
      <c r="AV55" s="82">
        <v>0</v>
      </c>
      <c r="AW55" s="82">
        <v>0</v>
      </c>
      <c r="AX55" s="82">
        <v>24</v>
      </c>
      <c r="AY55" s="82">
        <v>3014</v>
      </c>
      <c r="AZ55" s="82">
        <v>0</v>
      </c>
      <c r="BA55" s="82">
        <v>24</v>
      </c>
      <c r="BB55" s="82">
        <v>0</v>
      </c>
      <c r="BC55" s="82">
        <v>54</v>
      </c>
      <c r="BD55" s="82">
        <v>1</v>
      </c>
      <c r="BE55" s="82">
        <v>5</v>
      </c>
      <c r="BF55" s="82">
        <v>15</v>
      </c>
      <c r="BG55" s="82">
        <v>0</v>
      </c>
      <c r="BH55" s="82">
        <v>0</v>
      </c>
      <c r="BI55" s="82">
        <v>0</v>
      </c>
      <c r="BJ55" s="82">
        <v>0</v>
      </c>
      <c r="BK55" s="82">
        <v>25</v>
      </c>
      <c r="BL55" s="82">
        <v>6031</v>
      </c>
      <c r="BM55" s="82">
        <v>0</v>
      </c>
      <c r="BN55" s="82">
        <v>21</v>
      </c>
      <c r="BO55" s="82">
        <v>0</v>
      </c>
      <c r="BP55" s="82">
        <v>53</v>
      </c>
      <c r="BQ55" s="82">
        <v>1</v>
      </c>
      <c r="BR55" s="82">
        <v>5</v>
      </c>
      <c r="BS55" s="82">
        <v>15</v>
      </c>
      <c r="BT55" s="82">
        <v>0</v>
      </c>
      <c r="BU55" s="82">
        <v>0</v>
      </c>
      <c r="BV55" s="82">
        <v>0</v>
      </c>
      <c r="BW55" s="82">
        <v>0</v>
      </c>
      <c r="BX55" s="82">
        <v>25</v>
      </c>
      <c r="BY55" s="82">
        <v>9045</v>
      </c>
      <c r="BZ55" s="82">
        <v>0</v>
      </c>
      <c r="CA55" s="82">
        <v>22</v>
      </c>
      <c r="CB55" s="82">
        <v>0</v>
      </c>
      <c r="CC55" s="82">
        <v>48</v>
      </c>
      <c r="CD55" s="82">
        <v>2</v>
      </c>
      <c r="CE55" s="82">
        <v>10</v>
      </c>
      <c r="CF55" s="82">
        <v>24</v>
      </c>
      <c r="CG55" s="82">
        <v>0</v>
      </c>
      <c r="CH55" s="82">
        <v>0</v>
      </c>
      <c r="CI55" s="82" t="s">
        <v>219</v>
      </c>
      <c r="CJ55" s="82">
        <v>0</v>
      </c>
      <c r="CK55" s="82">
        <v>16</v>
      </c>
      <c r="CL55" s="82">
        <v>3014</v>
      </c>
      <c r="CM55" s="82">
        <v>0</v>
      </c>
      <c r="CN55" s="82">
        <v>36</v>
      </c>
      <c r="CO55" s="82">
        <v>0</v>
      </c>
      <c r="CP55" s="82">
        <v>41</v>
      </c>
      <c r="CQ55" s="82">
        <v>5</v>
      </c>
      <c r="CR55" s="82">
        <v>14</v>
      </c>
      <c r="CS55" s="82">
        <v>25</v>
      </c>
      <c r="CT55" s="82">
        <v>1</v>
      </c>
      <c r="CU55" s="82">
        <v>0</v>
      </c>
      <c r="CV55" s="82" t="s">
        <v>219</v>
      </c>
      <c r="CW55" s="82">
        <v>0</v>
      </c>
      <c r="CX55" s="82">
        <v>14</v>
      </c>
      <c r="CY55" s="82">
        <v>6031</v>
      </c>
      <c r="CZ55" s="82">
        <v>0</v>
      </c>
      <c r="DA55" s="82">
        <v>45</v>
      </c>
      <c r="DB55" s="82">
        <v>0</v>
      </c>
      <c r="DC55" s="82">
        <v>43</v>
      </c>
      <c r="DD55" s="82">
        <v>4</v>
      </c>
      <c r="DE55" s="82">
        <v>13</v>
      </c>
      <c r="DF55" s="82">
        <v>25</v>
      </c>
      <c r="DG55" s="82">
        <v>1</v>
      </c>
      <c r="DH55" s="82">
        <v>0</v>
      </c>
      <c r="DI55" s="82">
        <v>0</v>
      </c>
      <c r="DJ55" s="82">
        <v>0</v>
      </c>
      <c r="DK55" s="82">
        <v>15</v>
      </c>
      <c r="DL55" s="82">
        <v>9045</v>
      </c>
      <c r="DM55" s="82">
        <v>0</v>
      </c>
      <c r="DN55" s="82">
        <v>42</v>
      </c>
      <c r="DO55" s="82">
        <v>0</v>
      </c>
      <c r="DP55" s="82">
        <v>36</v>
      </c>
      <c r="DQ55" s="82">
        <v>37</v>
      </c>
      <c r="DR55" s="82">
        <v>0</v>
      </c>
      <c r="DS55" s="82">
        <v>0</v>
      </c>
      <c r="DT55" s="82">
        <v>0</v>
      </c>
      <c r="DU55" s="82">
        <v>0</v>
      </c>
      <c r="DV55" s="82">
        <v>0</v>
      </c>
      <c r="DW55" s="82">
        <v>13</v>
      </c>
      <c r="DX55" s="82">
        <v>50</v>
      </c>
      <c r="DY55" s="82">
        <v>3014</v>
      </c>
      <c r="DZ55" s="82">
        <v>0</v>
      </c>
      <c r="EA55" s="82">
        <v>37</v>
      </c>
      <c r="EB55" s="82">
        <v>0</v>
      </c>
      <c r="EC55" s="82">
        <v>43</v>
      </c>
      <c r="ED55" s="82">
        <v>45</v>
      </c>
      <c r="EE55" s="82" t="s">
        <v>219</v>
      </c>
      <c r="EF55" s="82">
        <v>1</v>
      </c>
      <c r="EG55" s="82">
        <v>0</v>
      </c>
      <c r="EH55" s="82">
        <v>0</v>
      </c>
      <c r="EI55" s="82">
        <v>0</v>
      </c>
      <c r="EJ55" s="82">
        <v>11</v>
      </c>
      <c r="EK55" s="82">
        <v>44</v>
      </c>
      <c r="EL55" s="82">
        <v>6031</v>
      </c>
      <c r="EM55" s="82">
        <v>0</v>
      </c>
      <c r="EN55" s="82">
        <v>45</v>
      </c>
      <c r="EO55" s="82">
        <v>0</v>
      </c>
      <c r="EP55" s="82">
        <v>41</v>
      </c>
      <c r="EQ55" s="82">
        <v>42</v>
      </c>
      <c r="ER55" s="82" t="s">
        <v>219</v>
      </c>
      <c r="ES55" s="82">
        <v>1</v>
      </c>
      <c r="ET55" s="82">
        <v>0</v>
      </c>
      <c r="EU55" s="82">
        <v>0</v>
      </c>
      <c r="EV55" s="82">
        <v>0</v>
      </c>
      <c r="EW55" s="82">
        <v>11</v>
      </c>
      <c r="EX55" s="82">
        <v>46</v>
      </c>
      <c r="EY55" s="82">
        <v>9045</v>
      </c>
      <c r="EZ55" s="82">
        <v>0</v>
      </c>
      <c r="FA55" s="82">
        <v>42</v>
      </c>
    </row>
    <row r="56" spans="1:157">
      <c r="B56" s="82" t="s">
        <v>58</v>
      </c>
      <c r="C56" s="82">
        <v>10</v>
      </c>
      <c r="D56" s="82" t="s">
        <v>219</v>
      </c>
      <c r="E56" s="82">
        <v>1</v>
      </c>
      <c r="F56" s="82">
        <v>2</v>
      </c>
      <c r="G56" s="82">
        <v>0</v>
      </c>
      <c r="H56" s="82">
        <v>0</v>
      </c>
      <c r="I56" s="82" t="s">
        <v>219</v>
      </c>
      <c r="J56" s="82">
        <v>2</v>
      </c>
      <c r="K56" s="82">
        <v>84</v>
      </c>
      <c r="L56" s="82">
        <v>595</v>
      </c>
      <c r="M56" s="82">
        <v>0</v>
      </c>
      <c r="N56" s="82">
        <v>4</v>
      </c>
      <c r="O56" s="82">
        <v>0</v>
      </c>
      <c r="P56" s="82">
        <v>13</v>
      </c>
      <c r="Q56" s="82" t="s">
        <v>219</v>
      </c>
      <c r="R56" s="82">
        <v>1</v>
      </c>
      <c r="S56" s="82">
        <v>1</v>
      </c>
      <c r="T56" s="82" t="s">
        <v>219</v>
      </c>
      <c r="U56" s="82">
        <v>0</v>
      </c>
      <c r="V56" s="82">
        <v>0</v>
      </c>
      <c r="W56" s="82">
        <v>2</v>
      </c>
      <c r="X56" s="82">
        <v>82</v>
      </c>
      <c r="Y56" s="82">
        <v>1165</v>
      </c>
      <c r="Z56" s="82">
        <v>0</v>
      </c>
      <c r="AA56" s="82">
        <v>3</v>
      </c>
      <c r="AB56" s="82">
        <v>0</v>
      </c>
      <c r="AC56" s="82">
        <v>12</v>
      </c>
      <c r="AD56" s="82">
        <v>0</v>
      </c>
      <c r="AE56" s="82">
        <v>1</v>
      </c>
      <c r="AF56" s="82">
        <v>2</v>
      </c>
      <c r="AG56" s="82" t="s">
        <v>219</v>
      </c>
      <c r="AH56" s="82">
        <v>0</v>
      </c>
      <c r="AI56" s="82" t="s">
        <v>219</v>
      </c>
      <c r="AJ56" s="82">
        <v>2</v>
      </c>
      <c r="AK56" s="82">
        <v>83</v>
      </c>
      <c r="AL56" s="82">
        <v>1760</v>
      </c>
      <c r="AM56" s="82">
        <v>0</v>
      </c>
      <c r="AN56" s="82">
        <v>3</v>
      </c>
      <c r="AO56" s="82">
        <v>0</v>
      </c>
      <c r="AP56" s="82">
        <v>9</v>
      </c>
      <c r="AQ56" s="82">
        <v>0</v>
      </c>
      <c r="AR56" s="82">
        <v>1</v>
      </c>
      <c r="AS56" s="82">
        <v>2</v>
      </c>
      <c r="AT56" s="82">
        <v>0</v>
      </c>
      <c r="AU56" s="82">
        <v>0</v>
      </c>
      <c r="AV56" s="82" t="s">
        <v>219</v>
      </c>
      <c r="AW56" s="82">
        <v>2</v>
      </c>
      <c r="AX56" s="82">
        <v>87</v>
      </c>
      <c r="AY56" s="82">
        <v>595</v>
      </c>
      <c r="AZ56" s="82">
        <v>0</v>
      </c>
      <c r="BA56" s="82">
        <v>2</v>
      </c>
      <c r="BB56" s="82">
        <v>0</v>
      </c>
      <c r="BC56" s="82">
        <v>9</v>
      </c>
      <c r="BD56" s="82">
        <v>0</v>
      </c>
      <c r="BE56" s="82">
        <v>1</v>
      </c>
      <c r="BF56" s="82">
        <v>1</v>
      </c>
      <c r="BG56" s="82">
        <v>0</v>
      </c>
      <c r="BH56" s="82">
        <v>0</v>
      </c>
      <c r="BI56" s="82">
        <v>0</v>
      </c>
      <c r="BJ56" s="82">
        <v>2</v>
      </c>
      <c r="BK56" s="82">
        <v>87</v>
      </c>
      <c r="BL56" s="82">
        <v>1165</v>
      </c>
      <c r="BM56" s="82">
        <v>0</v>
      </c>
      <c r="BN56" s="82">
        <v>2</v>
      </c>
      <c r="BO56" s="82">
        <v>0</v>
      </c>
      <c r="BP56" s="82">
        <v>9</v>
      </c>
      <c r="BQ56" s="82">
        <v>0</v>
      </c>
      <c r="BR56" s="82">
        <v>1</v>
      </c>
      <c r="BS56" s="82">
        <v>1</v>
      </c>
      <c r="BT56" s="82">
        <v>0</v>
      </c>
      <c r="BU56" s="82">
        <v>0</v>
      </c>
      <c r="BV56" s="82" t="s">
        <v>219</v>
      </c>
      <c r="BW56" s="82">
        <v>2</v>
      </c>
      <c r="BX56" s="82">
        <v>87</v>
      </c>
      <c r="BY56" s="82">
        <v>1760</v>
      </c>
      <c r="BZ56" s="82">
        <v>0</v>
      </c>
      <c r="CA56" s="82">
        <v>2</v>
      </c>
      <c r="CB56" s="82">
        <v>0</v>
      </c>
      <c r="CC56" s="82">
        <v>10</v>
      </c>
      <c r="CD56" s="82" t="s">
        <v>219</v>
      </c>
      <c r="CE56" s="82">
        <v>1</v>
      </c>
      <c r="CF56" s="82">
        <v>2</v>
      </c>
      <c r="CG56" s="82">
        <v>0</v>
      </c>
      <c r="CH56" s="82">
        <v>0</v>
      </c>
      <c r="CI56" s="82" t="s">
        <v>219</v>
      </c>
      <c r="CJ56" s="82">
        <v>2</v>
      </c>
      <c r="CK56" s="82">
        <v>85</v>
      </c>
      <c r="CL56" s="82">
        <v>595</v>
      </c>
      <c r="CM56" s="82">
        <v>0</v>
      </c>
      <c r="CN56" s="82">
        <v>3</v>
      </c>
      <c r="CO56" s="82">
        <v>0</v>
      </c>
      <c r="CP56" s="82">
        <v>12</v>
      </c>
      <c r="CQ56" s="82" t="s">
        <v>219</v>
      </c>
      <c r="CR56" s="82">
        <v>1</v>
      </c>
      <c r="CS56" s="82">
        <v>3</v>
      </c>
      <c r="CT56" s="82">
        <v>0</v>
      </c>
      <c r="CU56" s="82">
        <v>0</v>
      </c>
      <c r="CV56" s="82">
        <v>0</v>
      </c>
      <c r="CW56" s="82">
        <v>2</v>
      </c>
      <c r="CX56" s="82">
        <v>82</v>
      </c>
      <c r="CY56" s="82">
        <v>1165</v>
      </c>
      <c r="CZ56" s="82">
        <v>0</v>
      </c>
      <c r="DA56" s="82">
        <v>4</v>
      </c>
      <c r="DB56" s="82">
        <v>0</v>
      </c>
      <c r="DC56" s="82">
        <v>11</v>
      </c>
      <c r="DD56" s="82">
        <v>0</v>
      </c>
      <c r="DE56" s="82">
        <v>1</v>
      </c>
      <c r="DF56" s="82">
        <v>2</v>
      </c>
      <c r="DG56" s="82">
        <v>0</v>
      </c>
      <c r="DH56" s="82">
        <v>0</v>
      </c>
      <c r="DI56" s="82" t="s">
        <v>219</v>
      </c>
      <c r="DJ56" s="82">
        <v>2</v>
      </c>
      <c r="DK56" s="82">
        <v>83</v>
      </c>
      <c r="DL56" s="82">
        <v>1760</v>
      </c>
      <c r="DM56" s="82">
        <v>0</v>
      </c>
      <c r="DN56" s="82">
        <v>4</v>
      </c>
      <c r="DO56" s="82">
        <v>0</v>
      </c>
      <c r="DP56" s="82">
        <v>3</v>
      </c>
      <c r="DQ56" s="82">
        <v>3</v>
      </c>
      <c r="DR56" s="82">
        <v>0</v>
      </c>
      <c r="DS56" s="82">
        <v>0</v>
      </c>
      <c r="DT56" s="82">
        <v>0</v>
      </c>
      <c r="DU56" s="82">
        <v>0</v>
      </c>
      <c r="DV56" s="82">
        <v>2</v>
      </c>
      <c r="DW56" s="82">
        <v>82</v>
      </c>
      <c r="DX56" s="82">
        <v>13</v>
      </c>
      <c r="DY56" s="82">
        <v>595</v>
      </c>
      <c r="DZ56" s="82">
        <v>0</v>
      </c>
      <c r="EA56" s="82">
        <v>3</v>
      </c>
      <c r="EB56" s="82">
        <v>0</v>
      </c>
      <c r="EC56" s="82">
        <v>4</v>
      </c>
      <c r="ED56" s="82">
        <v>5</v>
      </c>
      <c r="EE56" s="82">
        <v>0</v>
      </c>
      <c r="EF56" s="82" t="s">
        <v>219</v>
      </c>
      <c r="EG56" s="82">
        <v>0</v>
      </c>
      <c r="EH56" s="82">
        <v>0</v>
      </c>
      <c r="EI56" s="82">
        <v>2</v>
      </c>
      <c r="EJ56" s="82">
        <v>82</v>
      </c>
      <c r="EK56" s="82">
        <v>12</v>
      </c>
      <c r="EL56" s="82">
        <v>1165</v>
      </c>
      <c r="EM56" s="82">
        <v>0</v>
      </c>
      <c r="EN56" s="82">
        <v>5</v>
      </c>
      <c r="EO56" s="82">
        <v>0</v>
      </c>
      <c r="EP56" s="82">
        <v>4</v>
      </c>
      <c r="EQ56" s="82">
        <v>4</v>
      </c>
      <c r="ER56" s="82">
        <v>0</v>
      </c>
      <c r="ES56" s="82" t="s">
        <v>219</v>
      </c>
      <c r="ET56" s="82">
        <v>0</v>
      </c>
      <c r="EU56" s="82">
        <v>0</v>
      </c>
      <c r="EV56" s="82">
        <v>2</v>
      </c>
      <c r="EW56" s="82">
        <v>82</v>
      </c>
      <c r="EX56" s="82">
        <v>12</v>
      </c>
      <c r="EY56" s="82">
        <v>1760</v>
      </c>
      <c r="EZ56" s="82">
        <v>0</v>
      </c>
      <c r="FA56" s="82">
        <v>4</v>
      </c>
    </row>
    <row r="57" spans="1:157">
      <c r="B57" s="82" t="s">
        <v>59</v>
      </c>
      <c r="C57" s="82">
        <v>7</v>
      </c>
      <c r="D57" s="82">
        <v>1</v>
      </c>
      <c r="E57" s="82" t="s">
        <v>219</v>
      </c>
      <c r="F57" s="82" t="s">
        <v>219</v>
      </c>
      <c r="G57" s="82" t="s">
        <v>219</v>
      </c>
      <c r="H57" s="82">
        <v>0</v>
      </c>
      <c r="I57" s="82" t="s">
        <v>219</v>
      </c>
      <c r="J57" s="82" t="s">
        <v>219</v>
      </c>
      <c r="K57" s="82">
        <v>89</v>
      </c>
      <c r="L57" s="82">
        <v>317</v>
      </c>
      <c r="M57" s="82">
        <v>0</v>
      </c>
      <c r="N57" s="82">
        <v>2</v>
      </c>
      <c r="O57" s="82">
        <v>0</v>
      </c>
      <c r="P57" s="82">
        <v>10</v>
      </c>
      <c r="Q57" s="82">
        <v>1</v>
      </c>
      <c r="R57" s="82" t="s">
        <v>219</v>
      </c>
      <c r="S57" s="82" t="s">
        <v>219</v>
      </c>
      <c r="T57" s="82" t="s">
        <v>219</v>
      </c>
      <c r="U57" s="82">
        <v>0</v>
      </c>
      <c r="V57" s="82" t="s">
        <v>219</v>
      </c>
      <c r="W57" s="82" t="s">
        <v>219</v>
      </c>
      <c r="X57" s="82">
        <v>83</v>
      </c>
      <c r="Y57" s="82">
        <v>427</v>
      </c>
      <c r="Z57" s="82">
        <v>0</v>
      </c>
      <c r="AA57" s="82">
        <v>5</v>
      </c>
      <c r="AB57" s="82">
        <v>0</v>
      </c>
      <c r="AC57" s="82">
        <v>8</v>
      </c>
      <c r="AD57" s="82">
        <v>1</v>
      </c>
      <c r="AE57" s="82">
        <v>1</v>
      </c>
      <c r="AF57" s="82">
        <v>1</v>
      </c>
      <c r="AG57" s="82">
        <v>1</v>
      </c>
      <c r="AH57" s="82">
        <v>0</v>
      </c>
      <c r="AI57" s="82" t="s">
        <v>219</v>
      </c>
      <c r="AJ57" s="82">
        <v>2</v>
      </c>
      <c r="AK57" s="82">
        <v>85</v>
      </c>
      <c r="AL57" s="82">
        <v>744</v>
      </c>
      <c r="AM57" s="82">
        <v>0</v>
      </c>
      <c r="AN57" s="82">
        <v>4</v>
      </c>
      <c r="AO57" s="82">
        <v>0</v>
      </c>
      <c r="AP57" s="82">
        <v>5</v>
      </c>
      <c r="AQ57" s="82" t="s">
        <v>219</v>
      </c>
      <c r="AR57" s="82" t="s">
        <v>219</v>
      </c>
      <c r="AS57" s="82" t="s">
        <v>219</v>
      </c>
      <c r="AT57" s="82" t="s">
        <v>219</v>
      </c>
      <c r="AU57" s="82">
        <v>0</v>
      </c>
      <c r="AV57" s="82" t="s">
        <v>219</v>
      </c>
      <c r="AW57" s="82" t="s">
        <v>219</v>
      </c>
      <c r="AX57" s="82">
        <v>91</v>
      </c>
      <c r="AY57" s="82">
        <v>317</v>
      </c>
      <c r="AZ57" s="82">
        <v>0</v>
      </c>
      <c r="BA57" s="82">
        <v>2</v>
      </c>
      <c r="BB57" s="82">
        <v>0</v>
      </c>
      <c r="BC57" s="82">
        <v>7</v>
      </c>
      <c r="BD57" s="82" t="s">
        <v>219</v>
      </c>
      <c r="BE57" s="82" t="s">
        <v>219</v>
      </c>
      <c r="BF57" s="82" t="s">
        <v>219</v>
      </c>
      <c r="BG57" s="82" t="s">
        <v>219</v>
      </c>
      <c r="BH57" s="82">
        <v>0</v>
      </c>
      <c r="BI57" s="82" t="s">
        <v>219</v>
      </c>
      <c r="BJ57" s="82">
        <v>3</v>
      </c>
      <c r="BK57" s="82">
        <v>87</v>
      </c>
      <c r="BL57" s="82">
        <v>427</v>
      </c>
      <c r="BM57" s="82">
        <v>0</v>
      </c>
      <c r="BN57" s="82">
        <v>3</v>
      </c>
      <c r="BO57" s="82">
        <v>0</v>
      </c>
      <c r="BP57" s="82">
        <v>6</v>
      </c>
      <c r="BQ57" s="82" t="s">
        <v>219</v>
      </c>
      <c r="BR57" s="82">
        <v>1</v>
      </c>
      <c r="BS57" s="82">
        <v>1</v>
      </c>
      <c r="BT57" s="82">
        <v>0</v>
      </c>
      <c r="BU57" s="82">
        <v>0</v>
      </c>
      <c r="BV57" s="82" t="s">
        <v>219</v>
      </c>
      <c r="BW57" s="82" t="s">
        <v>219</v>
      </c>
      <c r="BX57" s="82">
        <v>89</v>
      </c>
      <c r="BY57" s="82">
        <v>744</v>
      </c>
      <c r="BZ57" s="82">
        <v>0</v>
      </c>
      <c r="CA57" s="82">
        <v>2</v>
      </c>
      <c r="CB57" s="82">
        <v>0</v>
      </c>
      <c r="CC57" s="82">
        <v>9</v>
      </c>
      <c r="CD57" s="82">
        <v>1</v>
      </c>
      <c r="CE57" s="82" t="s">
        <v>219</v>
      </c>
      <c r="CF57" s="82">
        <v>0</v>
      </c>
      <c r="CG57" s="82">
        <v>0</v>
      </c>
      <c r="CH57" s="82">
        <v>0</v>
      </c>
      <c r="CI57" s="82" t="s">
        <v>219</v>
      </c>
      <c r="CJ57" s="82" t="s">
        <v>219</v>
      </c>
      <c r="CK57" s="82">
        <v>87</v>
      </c>
      <c r="CL57" s="82">
        <v>317</v>
      </c>
      <c r="CM57" s="82">
        <v>0</v>
      </c>
      <c r="CN57" s="82">
        <v>1</v>
      </c>
      <c r="CO57" s="82">
        <v>0</v>
      </c>
      <c r="CP57" s="82">
        <v>11</v>
      </c>
      <c r="CQ57" s="82">
        <v>1</v>
      </c>
      <c r="CR57" s="82" t="s">
        <v>219</v>
      </c>
      <c r="CS57" s="82">
        <v>3</v>
      </c>
      <c r="CT57" s="82" t="s">
        <v>219</v>
      </c>
      <c r="CU57" s="82">
        <v>0</v>
      </c>
      <c r="CV57" s="82" t="s">
        <v>219</v>
      </c>
      <c r="CW57" s="82">
        <v>3</v>
      </c>
      <c r="CX57" s="82">
        <v>82</v>
      </c>
      <c r="CY57" s="82">
        <v>427</v>
      </c>
      <c r="CZ57" s="82">
        <v>0</v>
      </c>
      <c r="DA57" s="82">
        <v>5</v>
      </c>
      <c r="DB57" s="82">
        <v>0</v>
      </c>
      <c r="DC57" s="82">
        <v>10</v>
      </c>
      <c r="DD57" s="82">
        <v>1</v>
      </c>
      <c r="DE57" s="82">
        <v>1</v>
      </c>
      <c r="DF57" s="82">
        <v>1</v>
      </c>
      <c r="DG57" s="82" t="s">
        <v>219</v>
      </c>
      <c r="DH57" s="82">
        <v>0</v>
      </c>
      <c r="DI57" s="82" t="s">
        <v>219</v>
      </c>
      <c r="DJ57" s="82" t="s">
        <v>219</v>
      </c>
      <c r="DK57" s="82">
        <v>84</v>
      </c>
      <c r="DL57" s="82">
        <v>744</v>
      </c>
      <c r="DM57" s="82">
        <v>0</v>
      </c>
      <c r="DN57" s="82">
        <v>3</v>
      </c>
      <c r="DO57" s="82">
        <v>0</v>
      </c>
      <c r="DP57" s="82">
        <v>2</v>
      </c>
      <c r="DQ57" s="82">
        <v>2</v>
      </c>
      <c r="DR57" s="82">
        <v>0</v>
      </c>
      <c r="DS57" s="82" t="s">
        <v>219</v>
      </c>
      <c r="DT57" s="82">
        <v>0</v>
      </c>
      <c r="DU57" s="82">
        <v>0</v>
      </c>
      <c r="DV57" s="82">
        <v>3</v>
      </c>
      <c r="DW57" s="82">
        <v>87</v>
      </c>
      <c r="DX57" s="82">
        <v>8</v>
      </c>
      <c r="DY57" s="82">
        <v>317</v>
      </c>
      <c r="DZ57" s="82">
        <v>0</v>
      </c>
      <c r="EA57" s="82">
        <v>2</v>
      </c>
      <c r="EB57" s="82">
        <v>0</v>
      </c>
      <c r="EC57" s="82">
        <v>4</v>
      </c>
      <c r="ED57" s="82">
        <v>4</v>
      </c>
      <c r="EE57" s="82">
        <v>0</v>
      </c>
      <c r="EF57" s="82">
        <v>0</v>
      </c>
      <c r="EG57" s="82">
        <v>0</v>
      </c>
      <c r="EH57" s="82">
        <v>0</v>
      </c>
      <c r="EI57" s="82" t="s">
        <v>219</v>
      </c>
      <c r="EJ57" s="82">
        <v>80</v>
      </c>
      <c r="EK57" s="82">
        <v>12</v>
      </c>
      <c r="EL57" s="82">
        <v>427</v>
      </c>
      <c r="EM57" s="82">
        <v>0</v>
      </c>
      <c r="EN57" s="82">
        <v>4</v>
      </c>
      <c r="EO57" s="82">
        <v>0</v>
      </c>
      <c r="EP57" s="82">
        <v>3</v>
      </c>
      <c r="EQ57" s="82">
        <v>3</v>
      </c>
      <c r="ER57" s="82">
        <v>0</v>
      </c>
      <c r="ES57" s="82" t="s">
        <v>219</v>
      </c>
      <c r="ET57" s="82">
        <v>0</v>
      </c>
      <c r="EU57" s="82">
        <v>0</v>
      </c>
      <c r="EV57" s="82" t="s">
        <v>219</v>
      </c>
      <c r="EW57" s="82">
        <v>83</v>
      </c>
      <c r="EX57" s="82">
        <v>11</v>
      </c>
      <c r="EY57" s="82">
        <v>744</v>
      </c>
      <c r="EZ57" s="82">
        <v>0</v>
      </c>
      <c r="FA57" s="82">
        <v>3</v>
      </c>
    </row>
    <row r="58" spans="1:157">
      <c r="B58" s="82" t="s">
        <v>60</v>
      </c>
      <c r="C58" s="82">
        <v>30</v>
      </c>
      <c r="D58" s="82">
        <v>16</v>
      </c>
      <c r="E58" s="82">
        <v>20</v>
      </c>
      <c r="F58" s="82">
        <v>17</v>
      </c>
      <c r="G58" s="82">
        <v>10</v>
      </c>
      <c r="H58" s="82">
        <v>0</v>
      </c>
      <c r="I58" s="82">
        <v>0</v>
      </c>
      <c r="J58" s="82" t="s">
        <v>219</v>
      </c>
      <c r="K58" s="82">
        <v>7</v>
      </c>
      <c r="L58" s="82">
        <v>1795</v>
      </c>
      <c r="M58" s="82">
        <v>0</v>
      </c>
      <c r="N58" s="82">
        <v>63</v>
      </c>
      <c r="O58" s="82">
        <v>0</v>
      </c>
      <c r="P58" s="82">
        <v>32</v>
      </c>
      <c r="Q58" s="82">
        <v>14</v>
      </c>
      <c r="R58" s="82">
        <v>21</v>
      </c>
      <c r="S58" s="82">
        <v>15</v>
      </c>
      <c r="T58" s="82">
        <v>9</v>
      </c>
      <c r="U58" s="82">
        <v>0</v>
      </c>
      <c r="V58" s="82">
        <v>0</v>
      </c>
      <c r="W58" s="82" t="s">
        <v>219</v>
      </c>
      <c r="X58" s="82">
        <v>9</v>
      </c>
      <c r="Y58" s="82">
        <v>6823</v>
      </c>
      <c r="Z58" s="82">
        <v>0</v>
      </c>
      <c r="AA58" s="82">
        <v>59</v>
      </c>
      <c r="AB58" s="82">
        <v>0</v>
      </c>
      <c r="AC58" s="82">
        <v>31</v>
      </c>
      <c r="AD58" s="82">
        <v>14</v>
      </c>
      <c r="AE58" s="82">
        <v>21</v>
      </c>
      <c r="AF58" s="82">
        <v>16</v>
      </c>
      <c r="AG58" s="82">
        <v>9</v>
      </c>
      <c r="AH58" s="82">
        <v>0</v>
      </c>
      <c r="AI58" s="82">
        <v>0</v>
      </c>
      <c r="AJ58" s="82">
        <v>0</v>
      </c>
      <c r="AK58" s="82">
        <v>9</v>
      </c>
      <c r="AL58" s="82">
        <v>8618</v>
      </c>
      <c r="AM58" s="82">
        <v>0</v>
      </c>
      <c r="AN58" s="82">
        <v>60</v>
      </c>
      <c r="AO58" s="82">
        <v>0</v>
      </c>
      <c r="AP58" s="82">
        <v>34</v>
      </c>
      <c r="AQ58" s="82">
        <v>9</v>
      </c>
      <c r="AR58" s="82">
        <v>19</v>
      </c>
      <c r="AS58" s="82">
        <v>23</v>
      </c>
      <c r="AT58" s="82">
        <v>4</v>
      </c>
      <c r="AU58" s="82">
        <v>0</v>
      </c>
      <c r="AV58" s="82">
        <v>0</v>
      </c>
      <c r="AW58" s="82" t="s">
        <v>219</v>
      </c>
      <c r="AX58" s="82">
        <v>10</v>
      </c>
      <c r="AY58" s="82">
        <v>1795</v>
      </c>
      <c r="AZ58" s="82">
        <v>0</v>
      </c>
      <c r="BA58" s="82">
        <v>55</v>
      </c>
      <c r="BB58" s="82">
        <v>0</v>
      </c>
      <c r="BC58" s="82">
        <v>40</v>
      </c>
      <c r="BD58" s="82">
        <v>5</v>
      </c>
      <c r="BE58" s="82">
        <v>16</v>
      </c>
      <c r="BF58" s="82">
        <v>23</v>
      </c>
      <c r="BG58" s="82">
        <v>2</v>
      </c>
      <c r="BH58" s="82">
        <v>0</v>
      </c>
      <c r="BI58" s="82">
        <v>0</v>
      </c>
      <c r="BJ58" s="82" t="s">
        <v>219</v>
      </c>
      <c r="BK58" s="82">
        <v>13</v>
      </c>
      <c r="BL58" s="82">
        <v>6823</v>
      </c>
      <c r="BM58" s="82">
        <v>0</v>
      </c>
      <c r="BN58" s="82">
        <v>46</v>
      </c>
      <c r="BO58" s="82">
        <v>0</v>
      </c>
      <c r="BP58" s="82">
        <v>39</v>
      </c>
      <c r="BQ58" s="82">
        <v>6</v>
      </c>
      <c r="BR58" s="82">
        <v>17</v>
      </c>
      <c r="BS58" s="82">
        <v>23</v>
      </c>
      <c r="BT58" s="82">
        <v>2</v>
      </c>
      <c r="BU58" s="82">
        <v>0</v>
      </c>
      <c r="BV58" s="82">
        <v>0</v>
      </c>
      <c r="BW58" s="82">
        <v>0</v>
      </c>
      <c r="BX58" s="82">
        <v>13</v>
      </c>
      <c r="BY58" s="82">
        <v>8618</v>
      </c>
      <c r="BZ58" s="82">
        <v>0</v>
      </c>
      <c r="CA58" s="82">
        <v>48</v>
      </c>
      <c r="CB58" s="82">
        <v>0</v>
      </c>
      <c r="CC58" s="82">
        <v>28</v>
      </c>
      <c r="CD58" s="82">
        <v>14</v>
      </c>
      <c r="CE58" s="82">
        <v>22</v>
      </c>
      <c r="CF58" s="82">
        <v>25</v>
      </c>
      <c r="CG58" s="82">
        <v>5</v>
      </c>
      <c r="CH58" s="82">
        <v>0</v>
      </c>
      <c r="CI58" s="82">
        <v>0</v>
      </c>
      <c r="CJ58" s="82" t="s">
        <v>219</v>
      </c>
      <c r="CK58" s="82">
        <v>6</v>
      </c>
      <c r="CL58" s="82">
        <v>1795</v>
      </c>
      <c r="CM58" s="82">
        <v>0</v>
      </c>
      <c r="CN58" s="82">
        <v>65</v>
      </c>
      <c r="CO58" s="82">
        <v>0</v>
      </c>
      <c r="CP58" s="82">
        <v>25</v>
      </c>
      <c r="CQ58" s="82">
        <v>15</v>
      </c>
      <c r="CR58" s="82">
        <v>24</v>
      </c>
      <c r="CS58" s="82">
        <v>23</v>
      </c>
      <c r="CT58" s="82">
        <v>8</v>
      </c>
      <c r="CU58" s="82">
        <v>0</v>
      </c>
      <c r="CV58" s="82">
        <v>0</v>
      </c>
      <c r="CW58" s="82" t="s">
        <v>219</v>
      </c>
      <c r="CX58" s="82">
        <v>5</v>
      </c>
      <c r="CY58" s="82">
        <v>6823</v>
      </c>
      <c r="CZ58" s="82">
        <v>0</v>
      </c>
      <c r="DA58" s="82">
        <v>70</v>
      </c>
      <c r="DB58" s="82">
        <v>0</v>
      </c>
      <c r="DC58" s="82">
        <v>25</v>
      </c>
      <c r="DD58" s="82">
        <v>15</v>
      </c>
      <c r="DE58" s="82">
        <v>24</v>
      </c>
      <c r="DF58" s="82">
        <v>23</v>
      </c>
      <c r="DG58" s="82">
        <v>7</v>
      </c>
      <c r="DH58" s="82">
        <v>0</v>
      </c>
      <c r="DI58" s="82">
        <v>0</v>
      </c>
      <c r="DJ58" s="82">
        <v>0</v>
      </c>
      <c r="DK58" s="82">
        <v>5</v>
      </c>
      <c r="DL58" s="82">
        <v>8618</v>
      </c>
      <c r="DM58" s="82">
        <v>0</v>
      </c>
      <c r="DN58" s="82">
        <v>69</v>
      </c>
      <c r="DO58" s="82">
        <v>0</v>
      </c>
      <c r="DP58" s="82">
        <v>61</v>
      </c>
      <c r="DQ58" s="82">
        <v>66</v>
      </c>
      <c r="DR58" s="82">
        <v>0</v>
      </c>
      <c r="DS58" s="82">
        <v>5</v>
      </c>
      <c r="DT58" s="82">
        <v>0</v>
      </c>
      <c r="DU58" s="82">
        <v>0</v>
      </c>
      <c r="DV58" s="82">
        <v>0</v>
      </c>
      <c r="DW58" s="82">
        <v>4</v>
      </c>
      <c r="DX58" s="82">
        <v>30</v>
      </c>
      <c r="DY58" s="82">
        <v>1795</v>
      </c>
      <c r="DZ58" s="82">
        <v>0</v>
      </c>
      <c r="EA58" s="82">
        <v>66</v>
      </c>
      <c r="EB58" s="82">
        <v>0</v>
      </c>
      <c r="EC58" s="82">
        <v>60</v>
      </c>
      <c r="ED58" s="82">
        <v>69</v>
      </c>
      <c r="EE58" s="82" t="s">
        <v>219</v>
      </c>
      <c r="EF58" s="82">
        <v>9</v>
      </c>
      <c r="EG58" s="82">
        <v>0</v>
      </c>
      <c r="EH58" s="82">
        <v>0</v>
      </c>
      <c r="EI58" s="82">
        <v>0</v>
      </c>
      <c r="EJ58" s="82">
        <v>4</v>
      </c>
      <c r="EK58" s="82">
        <v>26</v>
      </c>
      <c r="EL58" s="82">
        <v>6823</v>
      </c>
      <c r="EM58" s="82">
        <v>0</v>
      </c>
      <c r="EN58" s="82">
        <v>69</v>
      </c>
      <c r="EO58" s="82">
        <v>0</v>
      </c>
      <c r="EP58" s="82">
        <v>60</v>
      </c>
      <c r="EQ58" s="82">
        <v>68</v>
      </c>
      <c r="ER58" s="82" t="s">
        <v>219</v>
      </c>
      <c r="ES58" s="82">
        <v>8</v>
      </c>
      <c r="ET58" s="82">
        <v>0</v>
      </c>
      <c r="EU58" s="82">
        <v>0</v>
      </c>
      <c r="EV58" s="82">
        <v>0</v>
      </c>
      <c r="EW58" s="82">
        <v>4</v>
      </c>
      <c r="EX58" s="82">
        <v>27</v>
      </c>
      <c r="EY58" s="82">
        <v>8618</v>
      </c>
      <c r="EZ58" s="82">
        <v>0</v>
      </c>
      <c r="FA58" s="82">
        <v>68</v>
      </c>
    </row>
    <row r="59" spans="1:157">
      <c r="B59" s="82" t="s">
        <v>61</v>
      </c>
      <c r="C59" s="82">
        <v>38</v>
      </c>
      <c r="D59" s="82">
        <v>9</v>
      </c>
      <c r="E59" s="82">
        <v>17</v>
      </c>
      <c r="F59" s="82">
        <v>17</v>
      </c>
      <c r="G59" s="82">
        <v>4</v>
      </c>
      <c r="H59" s="82">
        <v>0</v>
      </c>
      <c r="I59" s="82">
        <v>0</v>
      </c>
      <c r="J59" s="82">
        <v>0</v>
      </c>
      <c r="K59" s="82">
        <v>15</v>
      </c>
      <c r="L59" s="82">
        <v>4593</v>
      </c>
      <c r="M59" s="82">
        <v>0</v>
      </c>
      <c r="N59" s="82">
        <v>47</v>
      </c>
      <c r="O59" s="82">
        <v>0</v>
      </c>
      <c r="P59" s="82">
        <v>38</v>
      </c>
      <c r="Q59" s="82">
        <v>8</v>
      </c>
      <c r="R59" s="82">
        <v>18</v>
      </c>
      <c r="S59" s="82">
        <v>17</v>
      </c>
      <c r="T59" s="82">
        <v>4</v>
      </c>
      <c r="U59" s="82" t="s">
        <v>219</v>
      </c>
      <c r="V59" s="82">
        <v>0</v>
      </c>
      <c r="W59" s="82">
        <v>0</v>
      </c>
      <c r="X59" s="82">
        <v>14</v>
      </c>
      <c r="Y59" s="82">
        <v>11288</v>
      </c>
      <c r="Z59" s="82">
        <v>0</v>
      </c>
      <c r="AA59" s="82">
        <v>47</v>
      </c>
      <c r="AB59" s="82">
        <v>0</v>
      </c>
      <c r="AC59" s="82">
        <v>38</v>
      </c>
      <c r="AD59" s="82">
        <v>9</v>
      </c>
      <c r="AE59" s="82">
        <v>18</v>
      </c>
      <c r="AF59" s="82">
        <v>17</v>
      </c>
      <c r="AG59" s="82">
        <v>4</v>
      </c>
      <c r="AH59" s="82" t="s">
        <v>219</v>
      </c>
      <c r="AI59" s="82">
        <v>0</v>
      </c>
      <c r="AJ59" s="82">
        <v>0</v>
      </c>
      <c r="AK59" s="82">
        <v>15</v>
      </c>
      <c r="AL59" s="82">
        <v>15881</v>
      </c>
      <c r="AM59" s="82">
        <v>0</v>
      </c>
      <c r="AN59" s="82">
        <v>47</v>
      </c>
      <c r="AO59" s="82">
        <v>0</v>
      </c>
      <c r="AP59" s="82">
        <v>39</v>
      </c>
      <c r="AQ59" s="82">
        <v>5</v>
      </c>
      <c r="AR59" s="82">
        <v>14</v>
      </c>
      <c r="AS59" s="82">
        <v>20</v>
      </c>
      <c r="AT59" s="82">
        <v>2</v>
      </c>
      <c r="AU59" s="82">
        <v>0</v>
      </c>
      <c r="AV59" s="82">
        <v>0</v>
      </c>
      <c r="AW59" s="82">
        <v>0</v>
      </c>
      <c r="AX59" s="82">
        <v>20</v>
      </c>
      <c r="AY59" s="82">
        <v>4593</v>
      </c>
      <c r="AZ59" s="82">
        <v>0</v>
      </c>
      <c r="BA59" s="82">
        <v>41</v>
      </c>
      <c r="BB59" s="82">
        <v>0</v>
      </c>
      <c r="BC59" s="82">
        <v>43</v>
      </c>
      <c r="BD59" s="82">
        <v>4</v>
      </c>
      <c r="BE59" s="82">
        <v>12</v>
      </c>
      <c r="BF59" s="82">
        <v>21</v>
      </c>
      <c r="BG59" s="82">
        <v>1</v>
      </c>
      <c r="BH59" s="82" t="s">
        <v>219</v>
      </c>
      <c r="BI59" s="82">
        <v>0</v>
      </c>
      <c r="BJ59" s="82">
        <v>0</v>
      </c>
      <c r="BK59" s="82">
        <v>19</v>
      </c>
      <c r="BL59" s="82">
        <v>11288</v>
      </c>
      <c r="BM59" s="82">
        <v>0</v>
      </c>
      <c r="BN59" s="82">
        <v>38</v>
      </c>
      <c r="BO59" s="82">
        <v>0</v>
      </c>
      <c r="BP59" s="82">
        <v>42</v>
      </c>
      <c r="BQ59" s="82">
        <v>4</v>
      </c>
      <c r="BR59" s="82">
        <v>13</v>
      </c>
      <c r="BS59" s="82">
        <v>21</v>
      </c>
      <c r="BT59" s="82">
        <v>1</v>
      </c>
      <c r="BU59" s="82" t="s">
        <v>219</v>
      </c>
      <c r="BV59" s="82">
        <v>0</v>
      </c>
      <c r="BW59" s="82">
        <v>0</v>
      </c>
      <c r="BX59" s="82">
        <v>19</v>
      </c>
      <c r="BY59" s="82">
        <v>15881</v>
      </c>
      <c r="BZ59" s="82">
        <v>0</v>
      </c>
      <c r="CA59" s="82">
        <v>39</v>
      </c>
      <c r="CB59" s="82">
        <v>0</v>
      </c>
      <c r="CC59" s="82">
        <v>36</v>
      </c>
      <c r="CD59" s="82">
        <v>9</v>
      </c>
      <c r="CE59" s="82">
        <v>17</v>
      </c>
      <c r="CF59" s="82">
        <v>23</v>
      </c>
      <c r="CG59" s="82">
        <v>3</v>
      </c>
      <c r="CH59" s="82">
        <v>0</v>
      </c>
      <c r="CI59" s="82">
        <v>0</v>
      </c>
      <c r="CJ59" s="82">
        <v>0</v>
      </c>
      <c r="CK59" s="82">
        <v>12</v>
      </c>
      <c r="CL59" s="82">
        <v>4594</v>
      </c>
      <c r="CM59" s="82">
        <v>0</v>
      </c>
      <c r="CN59" s="82">
        <v>51</v>
      </c>
      <c r="CO59" s="82">
        <v>0</v>
      </c>
      <c r="CP59" s="82">
        <v>31</v>
      </c>
      <c r="CQ59" s="82">
        <v>11</v>
      </c>
      <c r="CR59" s="82">
        <v>21</v>
      </c>
      <c r="CS59" s="82">
        <v>22</v>
      </c>
      <c r="CT59" s="82">
        <v>5</v>
      </c>
      <c r="CU59" s="82">
        <v>0</v>
      </c>
      <c r="CV59" s="82">
        <v>0</v>
      </c>
      <c r="CW59" s="82">
        <v>0</v>
      </c>
      <c r="CX59" s="82">
        <v>9</v>
      </c>
      <c r="CY59" s="82">
        <v>11288</v>
      </c>
      <c r="CZ59" s="82">
        <v>0</v>
      </c>
      <c r="DA59" s="82">
        <v>60</v>
      </c>
      <c r="DB59" s="82">
        <v>0</v>
      </c>
      <c r="DC59" s="82">
        <v>32</v>
      </c>
      <c r="DD59" s="82">
        <v>10</v>
      </c>
      <c r="DE59" s="82">
        <v>20</v>
      </c>
      <c r="DF59" s="82">
        <v>23</v>
      </c>
      <c r="DG59" s="82">
        <v>5</v>
      </c>
      <c r="DH59" s="82">
        <v>0</v>
      </c>
      <c r="DI59" s="82">
        <v>0</v>
      </c>
      <c r="DJ59" s="82">
        <v>0</v>
      </c>
      <c r="DK59" s="82">
        <v>10</v>
      </c>
      <c r="DL59" s="82">
        <v>15882</v>
      </c>
      <c r="DM59" s="82">
        <v>0</v>
      </c>
      <c r="DN59" s="82">
        <v>57</v>
      </c>
      <c r="DO59" s="82">
        <v>0</v>
      </c>
      <c r="DP59" s="82">
        <v>45</v>
      </c>
      <c r="DQ59" s="82">
        <v>48</v>
      </c>
      <c r="DR59" s="82">
        <v>0</v>
      </c>
      <c r="DS59" s="82">
        <v>3</v>
      </c>
      <c r="DT59" s="82">
        <v>0</v>
      </c>
      <c r="DU59" s="82">
        <v>0</v>
      </c>
      <c r="DV59" s="82">
        <v>0</v>
      </c>
      <c r="DW59" s="82">
        <v>11</v>
      </c>
      <c r="DX59" s="82">
        <v>41</v>
      </c>
      <c r="DY59" s="82">
        <v>4594</v>
      </c>
      <c r="DZ59" s="82">
        <v>0</v>
      </c>
      <c r="EA59" s="82">
        <v>48</v>
      </c>
      <c r="EB59" s="82">
        <v>0</v>
      </c>
      <c r="EC59" s="82">
        <v>51</v>
      </c>
      <c r="ED59" s="82">
        <v>55</v>
      </c>
      <c r="EE59" s="82">
        <v>0</v>
      </c>
      <c r="EF59" s="82">
        <v>4</v>
      </c>
      <c r="EG59" s="82">
        <v>0</v>
      </c>
      <c r="EH59" s="82">
        <v>0</v>
      </c>
      <c r="EI59" s="82">
        <v>0</v>
      </c>
      <c r="EJ59" s="82">
        <v>8</v>
      </c>
      <c r="EK59" s="82">
        <v>37</v>
      </c>
      <c r="EL59" s="82">
        <v>11288</v>
      </c>
      <c r="EM59" s="82">
        <v>0</v>
      </c>
      <c r="EN59" s="82">
        <v>55</v>
      </c>
      <c r="EO59" s="82">
        <v>0</v>
      </c>
      <c r="EP59" s="82">
        <v>49</v>
      </c>
      <c r="EQ59" s="82">
        <v>53</v>
      </c>
      <c r="ER59" s="82">
        <v>0</v>
      </c>
      <c r="ES59" s="82">
        <v>4</v>
      </c>
      <c r="ET59" s="82">
        <v>0</v>
      </c>
      <c r="EU59" s="82">
        <v>0</v>
      </c>
      <c r="EV59" s="82">
        <v>0</v>
      </c>
      <c r="EW59" s="82">
        <v>9</v>
      </c>
      <c r="EX59" s="82">
        <v>38</v>
      </c>
      <c r="EY59" s="82">
        <v>15882</v>
      </c>
      <c r="EZ59" s="82">
        <v>0</v>
      </c>
      <c r="FA59" s="82">
        <v>53</v>
      </c>
    </row>
    <row r="60" spans="1:157">
      <c r="B60" s="82" t="s">
        <v>62</v>
      </c>
      <c r="C60" s="82">
        <v>25</v>
      </c>
      <c r="D60" s="82">
        <v>18</v>
      </c>
      <c r="E60" s="82">
        <v>21</v>
      </c>
      <c r="F60" s="82">
        <v>13</v>
      </c>
      <c r="G60" s="82">
        <v>12</v>
      </c>
      <c r="H60" s="82">
        <v>0</v>
      </c>
      <c r="I60" s="82">
        <v>0</v>
      </c>
      <c r="J60" s="82" t="s">
        <v>219</v>
      </c>
      <c r="K60" s="82">
        <v>10</v>
      </c>
      <c r="L60" s="82">
        <v>522</v>
      </c>
      <c r="M60" s="82">
        <v>0</v>
      </c>
      <c r="N60" s="82">
        <v>65</v>
      </c>
      <c r="O60" s="82">
        <v>0</v>
      </c>
      <c r="P60" s="82">
        <v>25</v>
      </c>
      <c r="Q60" s="82">
        <v>16</v>
      </c>
      <c r="R60" s="82">
        <v>21</v>
      </c>
      <c r="S60" s="82">
        <v>16</v>
      </c>
      <c r="T60" s="82">
        <v>11</v>
      </c>
      <c r="U60" s="82">
        <v>0</v>
      </c>
      <c r="V60" s="82">
        <v>0</v>
      </c>
      <c r="W60" s="82" t="s">
        <v>219</v>
      </c>
      <c r="X60" s="82">
        <v>10</v>
      </c>
      <c r="Y60" s="82">
        <v>555</v>
      </c>
      <c r="Z60" s="82">
        <v>0</v>
      </c>
      <c r="AA60" s="82">
        <v>65</v>
      </c>
      <c r="AB60" s="82">
        <v>0</v>
      </c>
      <c r="AC60" s="82">
        <v>25</v>
      </c>
      <c r="AD60" s="82">
        <v>17</v>
      </c>
      <c r="AE60" s="82">
        <v>21</v>
      </c>
      <c r="AF60" s="82">
        <v>15</v>
      </c>
      <c r="AG60" s="82">
        <v>12</v>
      </c>
      <c r="AH60" s="82">
        <v>0</v>
      </c>
      <c r="AI60" s="82">
        <v>0</v>
      </c>
      <c r="AJ60" s="82">
        <v>0</v>
      </c>
      <c r="AK60" s="82">
        <v>10</v>
      </c>
      <c r="AL60" s="82">
        <v>1077</v>
      </c>
      <c r="AM60" s="82">
        <v>0</v>
      </c>
      <c r="AN60" s="82">
        <v>65</v>
      </c>
      <c r="AO60" s="82">
        <v>0</v>
      </c>
      <c r="AP60" s="82">
        <v>28</v>
      </c>
      <c r="AQ60" s="82">
        <v>13</v>
      </c>
      <c r="AR60" s="82">
        <v>22</v>
      </c>
      <c r="AS60" s="82">
        <v>18</v>
      </c>
      <c r="AT60" s="82">
        <v>6</v>
      </c>
      <c r="AU60" s="82">
        <v>0</v>
      </c>
      <c r="AV60" s="82">
        <v>0</v>
      </c>
      <c r="AW60" s="82" t="s">
        <v>219</v>
      </c>
      <c r="AX60" s="82">
        <v>12</v>
      </c>
      <c r="AY60" s="82">
        <v>522</v>
      </c>
      <c r="AZ60" s="82">
        <v>0</v>
      </c>
      <c r="BA60" s="82">
        <v>60</v>
      </c>
      <c r="BB60" s="82">
        <v>0</v>
      </c>
      <c r="BC60" s="82">
        <v>32</v>
      </c>
      <c r="BD60" s="82">
        <v>8</v>
      </c>
      <c r="BE60" s="82">
        <v>22</v>
      </c>
      <c r="BF60" s="82">
        <v>21</v>
      </c>
      <c r="BG60" s="82">
        <v>4</v>
      </c>
      <c r="BH60" s="82">
        <v>0</v>
      </c>
      <c r="BI60" s="82">
        <v>0</v>
      </c>
      <c r="BJ60" s="82" t="s">
        <v>219</v>
      </c>
      <c r="BK60" s="82">
        <v>12</v>
      </c>
      <c r="BL60" s="82">
        <v>555</v>
      </c>
      <c r="BM60" s="82">
        <v>0</v>
      </c>
      <c r="BN60" s="82">
        <v>56</v>
      </c>
      <c r="BO60" s="82">
        <v>0</v>
      </c>
      <c r="BP60" s="82">
        <v>30</v>
      </c>
      <c r="BQ60" s="82">
        <v>11</v>
      </c>
      <c r="BR60" s="82">
        <v>22</v>
      </c>
      <c r="BS60" s="82">
        <v>19</v>
      </c>
      <c r="BT60" s="82">
        <v>5</v>
      </c>
      <c r="BU60" s="82">
        <v>0</v>
      </c>
      <c r="BV60" s="82">
        <v>0</v>
      </c>
      <c r="BW60" s="82">
        <v>0</v>
      </c>
      <c r="BX60" s="82">
        <v>12</v>
      </c>
      <c r="BY60" s="82">
        <v>1077</v>
      </c>
      <c r="BZ60" s="82">
        <v>0</v>
      </c>
      <c r="CA60" s="82">
        <v>58</v>
      </c>
      <c r="CB60" s="82">
        <v>0</v>
      </c>
      <c r="CC60" s="82">
        <v>24</v>
      </c>
      <c r="CD60" s="82">
        <v>17</v>
      </c>
      <c r="CE60" s="82">
        <v>24</v>
      </c>
      <c r="CF60" s="82">
        <v>20</v>
      </c>
      <c r="CG60" s="82">
        <v>7</v>
      </c>
      <c r="CH60" s="82">
        <v>0</v>
      </c>
      <c r="CI60" s="82">
        <v>0</v>
      </c>
      <c r="CJ60" s="82" t="s">
        <v>219</v>
      </c>
      <c r="CK60" s="82">
        <v>7</v>
      </c>
      <c r="CL60" s="82">
        <v>522</v>
      </c>
      <c r="CM60" s="82">
        <v>0</v>
      </c>
      <c r="CN60" s="82">
        <v>69</v>
      </c>
      <c r="CO60" s="82">
        <v>0</v>
      </c>
      <c r="CP60" s="82">
        <v>21</v>
      </c>
      <c r="CQ60" s="82">
        <v>18</v>
      </c>
      <c r="CR60" s="82">
        <v>25</v>
      </c>
      <c r="CS60" s="82">
        <v>20</v>
      </c>
      <c r="CT60" s="82">
        <v>11</v>
      </c>
      <c r="CU60" s="82">
        <v>0</v>
      </c>
      <c r="CV60" s="82">
        <v>0</v>
      </c>
      <c r="CW60" s="82" t="s">
        <v>219</v>
      </c>
      <c r="CX60" s="82">
        <v>6</v>
      </c>
      <c r="CY60" s="82">
        <v>555</v>
      </c>
      <c r="CZ60" s="82">
        <v>0</v>
      </c>
      <c r="DA60" s="82">
        <v>74</v>
      </c>
      <c r="DB60" s="82">
        <v>0</v>
      </c>
      <c r="DC60" s="82">
        <v>22</v>
      </c>
      <c r="DD60" s="82">
        <v>18</v>
      </c>
      <c r="DE60" s="82">
        <v>25</v>
      </c>
      <c r="DF60" s="82">
        <v>20</v>
      </c>
      <c r="DG60" s="82">
        <v>9</v>
      </c>
      <c r="DH60" s="82">
        <v>0</v>
      </c>
      <c r="DI60" s="82">
        <v>0</v>
      </c>
      <c r="DJ60" s="82" t="s">
        <v>219</v>
      </c>
      <c r="DK60" s="82">
        <v>6</v>
      </c>
      <c r="DL60" s="82">
        <v>1077</v>
      </c>
      <c r="DM60" s="82">
        <v>0</v>
      </c>
      <c r="DN60" s="82">
        <v>71</v>
      </c>
      <c r="DO60" s="82">
        <v>0</v>
      </c>
      <c r="DP60" s="82">
        <v>60</v>
      </c>
      <c r="DQ60" s="82">
        <v>67</v>
      </c>
      <c r="DR60" s="82">
        <v>0</v>
      </c>
      <c r="DS60" s="82">
        <v>7</v>
      </c>
      <c r="DT60" s="82">
        <v>0</v>
      </c>
      <c r="DU60" s="82">
        <v>0</v>
      </c>
      <c r="DV60" s="82" t="s">
        <v>219</v>
      </c>
      <c r="DW60" s="82">
        <v>8</v>
      </c>
      <c r="DX60" s="82">
        <v>24</v>
      </c>
      <c r="DY60" s="82">
        <v>522</v>
      </c>
      <c r="DZ60" s="82">
        <v>0</v>
      </c>
      <c r="EA60" s="82">
        <v>67</v>
      </c>
      <c r="EB60" s="82">
        <v>0</v>
      </c>
      <c r="EC60" s="82">
        <v>59</v>
      </c>
      <c r="ED60" s="82">
        <v>67</v>
      </c>
      <c r="EE60" s="82">
        <v>0</v>
      </c>
      <c r="EF60" s="82">
        <v>9</v>
      </c>
      <c r="EG60" s="82">
        <v>0</v>
      </c>
      <c r="EH60" s="82">
        <v>0</v>
      </c>
      <c r="EI60" s="82" t="s">
        <v>219</v>
      </c>
      <c r="EJ60" s="82">
        <v>6</v>
      </c>
      <c r="EK60" s="82">
        <v>26</v>
      </c>
      <c r="EL60" s="82">
        <v>555</v>
      </c>
      <c r="EM60" s="82">
        <v>0</v>
      </c>
      <c r="EN60" s="82">
        <v>67</v>
      </c>
      <c r="EO60" s="82">
        <v>0</v>
      </c>
      <c r="EP60" s="82">
        <v>60</v>
      </c>
      <c r="EQ60" s="82">
        <v>67</v>
      </c>
      <c r="ER60" s="82">
        <v>0</v>
      </c>
      <c r="ES60" s="82">
        <v>8</v>
      </c>
      <c r="ET60" s="82">
        <v>0</v>
      </c>
      <c r="EU60" s="82">
        <v>0</v>
      </c>
      <c r="EV60" s="82" t="s">
        <v>219</v>
      </c>
      <c r="EW60" s="82">
        <v>7</v>
      </c>
      <c r="EX60" s="82">
        <v>25</v>
      </c>
      <c r="EY60" s="82">
        <v>1077</v>
      </c>
      <c r="EZ60" s="82">
        <v>0</v>
      </c>
      <c r="FA60" s="82">
        <v>67</v>
      </c>
    </row>
    <row r="61" spans="1:157">
      <c r="B61" s="82" t="s">
        <v>63</v>
      </c>
      <c r="C61" s="82">
        <v>20</v>
      </c>
      <c r="D61" s="82">
        <v>24</v>
      </c>
      <c r="E61" s="82">
        <v>22</v>
      </c>
      <c r="F61" s="82">
        <v>13</v>
      </c>
      <c r="G61" s="82">
        <v>13</v>
      </c>
      <c r="H61" s="82">
        <v>0</v>
      </c>
      <c r="I61" s="82">
        <v>0</v>
      </c>
      <c r="J61" s="82">
        <v>0</v>
      </c>
      <c r="K61" s="82">
        <v>8</v>
      </c>
      <c r="L61" s="82">
        <v>295</v>
      </c>
      <c r="M61" s="82">
        <v>0</v>
      </c>
      <c r="N61" s="82">
        <v>73</v>
      </c>
      <c r="O61" s="82">
        <v>0</v>
      </c>
      <c r="P61" s="82">
        <v>26</v>
      </c>
      <c r="Q61" s="82">
        <v>14</v>
      </c>
      <c r="R61" s="82">
        <v>22</v>
      </c>
      <c r="S61" s="82">
        <v>15</v>
      </c>
      <c r="T61" s="82">
        <v>12</v>
      </c>
      <c r="U61" s="82">
        <v>0</v>
      </c>
      <c r="V61" s="82">
        <v>0</v>
      </c>
      <c r="W61" s="82">
        <v>0</v>
      </c>
      <c r="X61" s="82">
        <v>11</v>
      </c>
      <c r="Y61" s="82">
        <v>362</v>
      </c>
      <c r="Z61" s="82">
        <v>0</v>
      </c>
      <c r="AA61" s="82">
        <v>63</v>
      </c>
      <c r="AB61" s="82">
        <v>0</v>
      </c>
      <c r="AC61" s="82">
        <v>23</v>
      </c>
      <c r="AD61" s="82">
        <v>19</v>
      </c>
      <c r="AE61" s="82">
        <v>22</v>
      </c>
      <c r="AF61" s="82">
        <v>14</v>
      </c>
      <c r="AG61" s="82">
        <v>12</v>
      </c>
      <c r="AH61" s="82">
        <v>0</v>
      </c>
      <c r="AI61" s="82">
        <v>0</v>
      </c>
      <c r="AJ61" s="82">
        <v>0</v>
      </c>
      <c r="AK61" s="82">
        <v>9</v>
      </c>
      <c r="AL61" s="82">
        <v>657</v>
      </c>
      <c r="AM61" s="82">
        <v>0</v>
      </c>
      <c r="AN61" s="82">
        <v>67</v>
      </c>
      <c r="AO61" s="82">
        <v>0</v>
      </c>
      <c r="AP61" s="82">
        <v>19</v>
      </c>
      <c r="AQ61" s="82" t="s">
        <v>219</v>
      </c>
      <c r="AR61" s="82">
        <v>33</v>
      </c>
      <c r="AS61" s="82">
        <v>20</v>
      </c>
      <c r="AT61" s="82">
        <v>6</v>
      </c>
      <c r="AU61" s="82">
        <v>0</v>
      </c>
      <c r="AV61" s="82">
        <v>0</v>
      </c>
      <c r="AW61" s="82" t="s">
        <v>219</v>
      </c>
      <c r="AX61" s="82">
        <v>9</v>
      </c>
      <c r="AY61" s="82">
        <v>295</v>
      </c>
      <c r="AZ61" s="82">
        <v>0</v>
      </c>
      <c r="BA61" s="82">
        <v>71</v>
      </c>
      <c r="BB61" s="82">
        <v>0</v>
      </c>
      <c r="BC61" s="82">
        <v>31</v>
      </c>
      <c r="BD61" s="82">
        <v>9</v>
      </c>
      <c r="BE61" s="82">
        <v>23</v>
      </c>
      <c r="BF61" s="82">
        <v>21</v>
      </c>
      <c r="BG61" s="82">
        <v>3</v>
      </c>
      <c r="BH61" s="82">
        <v>0</v>
      </c>
      <c r="BI61" s="82">
        <v>0</v>
      </c>
      <c r="BJ61" s="82" t="s">
        <v>219</v>
      </c>
      <c r="BK61" s="82">
        <v>12</v>
      </c>
      <c r="BL61" s="82">
        <v>362</v>
      </c>
      <c r="BM61" s="82">
        <v>0</v>
      </c>
      <c r="BN61" s="82">
        <v>56</v>
      </c>
      <c r="BO61" s="82">
        <v>0</v>
      </c>
      <c r="BP61" s="82">
        <v>26</v>
      </c>
      <c r="BQ61" s="82" t="s">
        <v>219</v>
      </c>
      <c r="BR61" s="82">
        <v>27</v>
      </c>
      <c r="BS61" s="82">
        <v>21</v>
      </c>
      <c r="BT61" s="82">
        <v>4</v>
      </c>
      <c r="BU61" s="82">
        <v>0</v>
      </c>
      <c r="BV61" s="82">
        <v>0</v>
      </c>
      <c r="BW61" s="82" t="s">
        <v>219</v>
      </c>
      <c r="BX61" s="82">
        <v>11</v>
      </c>
      <c r="BY61" s="82">
        <v>657</v>
      </c>
      <c r="BZ61" s="82">
        <v>0</v>
      </c>
      <c r="CA61" s="82">
        <v>63</v>
      </c>
      <c r="CB61" s="82">
        <v>0</v>
      </c>
      <c r="CC61" s="82">
        <v>18</v>
      </c>
      <c r="CD61" s="82">
        <v>22</v>
      </c>
      <c r="CE61" s="82">
        <v>28</v>
      </c>
      <c r="CF61" s="82">
        <v>17</v>
      </c>
      <c r="CG61" s="82">
        <v>9</v>
      </c>
      <c r="CH61" s="82">
        <v>0</v>
      </c>
      <c r="CI61" s="82">
        <v>0</v>
      </c>
      <c r="CJ61" s="82">
        <v>0</v>
      </c>
      <c r="CK61" s="82">
        <v>6</v>
      </c>
      <c r="CL61" s="82">
        <v>295</v>
      </c>
      <c r="CM61" s="82">
        <v>0</v>
      </c>
      <c r="CN61" s="82">
        <v>76</v>
      </c>
      <c r="CO61" s="82">
        <v>0</v>
      </c>
      <c r="CP61" s="82">
        <v>18</v>
      </c>
      <c r="CQ61" s="82">
        <v>17</v>
      </c>
      <c r="CR61" s="82">
        <v>23</v>
      </c>
      <c r="CS61" s="82">
        <v>22</v>
      </c>
      <c r="CT61" s="82">
        <v>12</v>
      </c>
      <c r="CU61" s="82">
        <v>0</v>
      </c>
      <c r="CV61" s="82">
        <v>0</v>
      </c>
      <c r="CW61" s="82">
        <v>0</v>
      </c>
      <c r="CX61" s="82">
        <v>8</v>
      </c>
      <c r="CY61" s="82">
        <v>362</v>
      </c>
      <c r="CZ61" s="82">
        <v>0</v>
      </c>
      <c r="DA61" s="82">
        <v>74</v>
      </c>
      <c r="DB61" s="82">
        <v>0</v>
      </c>
      <c r="DC61" s="82">
        <v>18</v>
      </c>
      <c r="DD61" s="82">
        <v>19</v>
      </c>
      <c r="DE61" s="82">
        <v>25</v>
      </c>
      <c r="DF61" s="82">
        <v>19</v>
      </c>
      <c r="DG61" s="82">
        <v>11</v>
      </c>
      <c r="DH61" s="82">
        <v>0</v>
      </c>
      <c r="DI61" s="82">
        <v>0</v>
      </c>
      <c r="DJ61" s="82">
        <v>0</v>
      </c>
      <c r="DK61" s="82">
        <v>7</v>
      </c>
      <c r="DL61" s="82">
        <v>657</v>
      </c>
      <c r="DM61" s="82">
        <v>0</v>
      </c>
      <c r="DN61" s="82">
        <v>75</v>
      </c>
      <c r="DO61" s="82">
        <v>0</v>
      </c>
      <c r="DP61" s="82">
        <v>68</v>
      </c>
      <c r="DQ61" s="82">
        <v>77</v>
      </c>
      <c r="DR61" s="82">
        <v>0</v>
      </c>
      <c r="DS61" s="82">
        <v>9</v>
      </c>
      <c r="DT61" s="82">
        <v>0</v>
      </c>
      <c r="DU61" s="82">
        <v>0</v>
      </c>
      <c r="DV61" s="82">
        <v>0</v>
      </c>
      <c r="DW61" s="82">
        <v>5</v>
      </c>
      <c r="DX61" s="82">
        <v>18</v>
      </c>
      <c r="DY61" s="82">
        <v>295</v>
      </c>
      <c r="DZ61" s="82">
        <v>0</v>
      </c>
      <c r="EA61" s="82">
        <v>77</v>
      </c>
      <c r="EB61" s="82">
        <v>0</v>
      </c>
      <c r="EC61" s="82">
        <v>60</v>
      </c>
      <c r="ED61" s="82">
        <v>72</v>
      </c>
      <c r="EE61" s="82">
        <v>0</v>
      </c>
      <c r="EF61" s="82">
        <v>12</v>
      </c>
      <c r="EG61" s="82">
        <v>0</v>
      </c>
      <c r="EH61" s="82">
        <v>0</v>
      </c>
      <c r="EI61" s="82">
        <v>0</v>
      </c>
      <c r="EJ61" s="82">
        <v>7</v>
      </c>
      <c r="EK61" s="82">
        <v>21</v>
      </c>
      <c r="EL61" s="82">
        <v>362</v>
      </c>
      <c r="EM61" s="82">
        <v>0</v>
      </c>
      <c r="EN61" s="82">
        <v>72</v>
      </c>
      <c r="EO61" s="82">
        <v>0</v>
      </c>
      <c r="EP61" s="82">
        <v>63</v>
      </c>
      <c r="EQ61" s="82">
        <v>74</v>
      </c>
      <c r="ER61" s="82">
        <v>0</v>
      </c>
      <c r="ES61" s="82">
        <v>11</v>
      </c>
      <c r="ET61" s="82">
        <v>0</v>
      </c>
      <c r="EU61" s="82">
        <v>0</v>
      </c>
      <c r="EV61" s="82">
        <v>0</v>
      </c>
      <c r="EW61" s="82">
        <v>6</v>
      </c>
      <c r="EX61" s="82">
        <v>19</v>
      </c>
      <c r="EY61" s="82">
        <v>657</v>
      </c>
      <c r="EZ61" s="82">
        <v>0</v>
      </c>
      <c r="FA61" s="82">
        <v>74</v>
      </c>
    </row>
    <row r="62" spans="1:157">
      <c r="B62" s="82" t="s">
        <v>64</v>
      </c>
      <c r="C62" s="82">
        <v>21</v>
      </c>
      <c r="D62" s="82" t="s">
        <v>219</v>
      </c>
      <c r="E62" s="82" t="s">
        <v>219</v>
      </c>
      <c r="F62" s="82" t="s">
        <v>219</v>
      </c>
      <c r="G62" s="82" t="s">
        <v>219</v>
      </c>
      <c r="H62" s="82">
        <v>0</v>
      </c>
      <c r="I62" s="82">
        <v>0</v>
      </c>
      <c r="J62" s="82">
        <v>0</v>
      </c>
      <c r="K62" s="82">
        <v>29</v>
      </c>
      <c r="L62" s="82">
        <v>28</v>
      </c>
      <c r="M62" s="82">
        <v>0</v>
      </c>
      <c r="N62" s="82">
        <v>50</v>
      </c>
      <c r="O62" s="82">
        <v>0</v>
      </c>
      <c r="P62" s="82">
        <v>27</v>
      </c>
      <c r="Q62" s="82" t="s">
        <v>219</v>
      </c>
      <c r="R62" s="82" t="s">
        <v>219</v>
      </c>
      <c r="S62" s="82" t="s">
        <v>219</v>
      </c>
      <c r="T62" s="82" t="s">
        <v>219</v>
      </c>
      <c r="U62" s="82">
        <v>0</v>
      </c>
      <c r="V62" s="82">
        <v>0</v>
      </c>
      <c r="W62" s="82">
        <v>0</v>
      </c>
      <c r="X62" s="82">
        <v>32</v>
      </c>
      <c r="Y62" s="82">
        <v>44</v>
      </c>
      <c r="Z62" s="82">
        <v>0</v>
      </c>
      <c r="AA62" s="82">
        <v>41</v>
      </c>
      <c r="AB62" s="82">
        <v>0</v>
      </c>
      <c r="AC62" s="82">
        <v>25</v>
      </c>
      <c r="AD62" s="82">
        <v>8</v>
      </c>
      <c r="AE62" s="82">
        <v>11</v>
      </c>
      <c r="AF62" s="82">
        <v>14</v>
      </c>
      <c r="AG62" s="82" t="s">
        <v>219</v>
      </c>
      <c r="AH62" s="82">
        <v>0</v>
      </c>
      <c r="AI62" s="82">
        <v>0</v>
      </c>
      <c r="AJ62" s="82">
        <v>0</v>
      </c>
      <c r="AK62" s="82">
        <v>31</v>
      </c>
      <c r="AL62" s="82">
        <v>72</v>
      </c>
      <c r="AM62" s="82">
        <v>0</v>
      </c>
      <c r="AN62" s="82">
        <v>44</v>
      </c>
      <c r="AO62" s="82">
        <v>0</v>
      </c>
      <c r="AP62" s="82">
        <v>18</v>
      </c>
      <c r="AQ62" s="82" t="s">
        <v>219</v>
      </c>
      <c r="AR62" s="82" t="s">
        <v>219</v>
      </c>
      <c r="AS62" s="82" t="s">
        <v>219</v>
      </c>
      <c r="AT62" s="82" t="s">
        <v>219</v>
      </c>
      <c r="AU62" s="82">
        <v>0</v>
      </c>
      <c r="AV62" s="82">
        <v>0</v>
      </c>
      <c r="AW62" s="82">
        <v>0</v>
      </c>
      <c r="AX62" s="82">
        <v>32</v>
      </c>
      <c r="AY62" s="82">
        <v>28</v>
      </c>
      <c r="AZ62" s="82">
        <v>0</v>
      </c>
      <c r="BA62" s="82">
        <v>50</v>
      </c>
      <c r="BB62" s="82">
        <v>0</v>
      </c>
      <c r="BC62" s="82">
        <v>25</v>
      </c>
      <c r="BD62" s="82" t="s">
        <v>219</v>
      </c>
      <c r="BE62" s="82" t="s">
        <v>219</v>
      </c>
      <c r="BF62" s="82" t="s">
        <v>219</v>
      </c>
      <c r="BG62" s="82" t="s">
        <v>219</v>
      </c>
      <c r="BH62" s="82" t="s">
        <v>219</v>
      </c>
      <c r="BI62" s="82">
        <v>0</v>
      </c>
      <c r="BJ62" s="82">
        <v>0</v>
      </c>
      <c r="BK62" s="82">
        <v>36</v>
      </c>
      <c r="BL62" s="82">
        <v>44</v>
      </c>
      <c r="BM62" s="82">
        <v>0</v>
      </c>
      <c r="BN62" s="82">
        <v>39</v>
      </c>
      <c r="BO62" s="82">
        <v>0</v>
      </c>
      <c r="BP62" s="82">
        <v>22</v>
      </c>
      <c r="BQ62" s="82">
        <v>6</v>
      </c>
      <c r="BR62" s="82">
        <v>13</v>
      </c>
      <c r="BS62" s="82">
        <v>21</v>
      </c>
      <c r="BT62" s="82">
        <v>4</v>
      </c>
      <c r="BU62" s="82" t="s">
        <v>219</v>
      </c>
      <c r="BV62" s="82">
        <v>0</v>
      </c>
      <c r="BW62" s="82">
        <v>0</v>
      </c>
      <c r="BX62" s="82">
        <v>35</v>
      </c>
      <c r="BY62" s="82">
        <v>72</v>
      </c>
      <c r="BZ62" s="82">
        <v>0</v>
      </c>
      <c r="CA62" s="82">
        <v>43</v>
      </c>
      <c r="CB62" s="82">
        <v>0</v>
      </c>
      <c r="CC62" s="82">
        <v>25</v>
      </c>
      <c r="CD62" s="82" t="s">
        <v>219</v>
      </c>
      <c r="CE62" s="82" t="s">
        <v>219</v>
      </c>
      <c r="CF62" s="82">
        <v>14</v>
      </c>
      <c r="CG62" s="82">
        <v>11</v>
      </c>
      <c r="CH62" s="82">
        <v>0</v>
      </c>
      <c r="CI62" s="82">
        <v>0</v>
      </c>
      <c r="CJ62" s="82">
        <v>0</v>
      </c>
      <c r="CK62" s="82">
        <v>29</v>
      </c>
      <c r="CL62" s="82">
        <v>28</v>
      </c>
      <c r="CM62" s="82">
        <v>0</v>
      </c>
      <c r="CN62" s="82">
        <v>46</v>
      </c>
      <c r="CO62" s="82">
        <v>0</v>
      </c>
      <c r="CP62" s="82">
        <v>16</v>
      </c>
      <c r="CQ62" s="82" t="s">
        <v>219</v>
      </c>
      <c r="CR62" s="82" t="s">
        <v>219</v>
      </c>
      <c r="CS62" s="82">
        <v>20</v>
      </c>
      <c r="CT62" s="82" t="s">
        <v>219</v>
      </c>
      <c r="CU62" s="82">
        <v>0</v>
      </c>
      <c r="CV62" s="82">
        <v>0</v>
      </c>
      <c r="CW62" s="82">
        <v>0</v>
      </c>
      <c r="CX62" s="82">
        <v>27</v>
      </c>
      <c r="CY62" s="82">
        <v>44</v>
      </c>
      <c r="CZ62" s="82">
        <v>0</v>
      </c>
      <c r="DA62" s="82">
        <v>57</v>
      </c>
      <c r="DB62" s="82">
        <v>0</v>
      </c>
      <c r="DC62" s="82">
        <v>19</v>
      </c>
      <c r="DD62" s="82">
        <v>11</v>
      </c>
      <c r="DE62" s="82">
        <v>15</v>
      </c>
      <c r="DF62" s="82">
        <v>18</v>
      </c>
      <c r="DG62" s="82" t="s">
        <v>219</v>
      </c>
      <c r="DH62" s="82">
        <v>0</v>
      </c>
      <c r="DI62" s="82">
        <v>0</v>
      </c>
      <c r="DJ62" s="82">
        <v>0</v>
      </c>
      <c r="DK62" s="82">
        <v>28</v>
      </c>
      <c r="DL62" s="82">
        <v>72</v>
      </c>
      <c r="DM62" s="82">
        <v>0</v>
      </c>
      <c r="DN62" s="82">
        <v>53</v>
      </c>
      <c r="DO62" s="82">
        <v>0</v>
      </c>
      <c r="DP62" s="82">
        <v>39</v>
      </c>
      <c r="DQ62" s="82">
        <v>46</v>
      </c>
      <c r="DR62" s="82">
        <v>0</v>
      </c>
      <c r="DS62" s="82" t="s">
        <v>219</v>
      </c>
      <c r="DT62" s="82">
        <v>0</v>
      </c>
      <c r="DU62" s="82">
        <v>0</v>
      </c>
      <c r="DV62" s="82">
        <v>0</v>
      </c>
      <c r="DW62" s="82">
        <v>29</v>
      </c>
      <c r="DX62" s="82">
        <v>25</v>
      </c>
      <c r="DY62" s="82">
        <v>28</v>
      </c>
      <c r="DZ62" s="82">
        <v>0</v>
      </c>
      <c r="EA62" s="82">
        <v>46</v>
      </c>
      <c r="EB62" s="82">
        <v>0</v>
      </c>
      <c r="EC62" s="82">
        <v>39</v>
      </c>
      <c r="ED62" s="82">
        <v>50</v>
      </c>
      <c r="EE62" s="82">
        <v>0</v>
      </c>
      <c r="EF62" s="82" t="s">
        <v>219</v>
      </c>
      <c r="EG62" s="82">
        <v>0</v>
      </c>
      <c r="EH62" s="82">
        <v>0</v>
      </c>
      <c r="EI62" s="82">
        <v>0</v>
      </c>
      <c r="EJ62" s="82">
        <v>23</v>
      </c>
      <c r="EK62" s="82">
        <v>27</v>
      </c>
      <c r="EL62" s="82">
        <v>44</v>
      </c>
      <c r="EM62" s="82">
        <v>0</v>
      </c>
      <c r="EN62" s="82">
        <v>50</v>
      </c>
      <c r="EO62" s="82">
        <v>0</v>
      </c>
      <c r="EP62" s="82">
        <v>39</v>
      </c>
      <c r="EQ62" s="82">
        <v>49</v>
      </c>
      <c r="ER62" s="82">
        <v>0</v>
      </c>
      <c r="ES62" s="82">
        <v>10</v>
      </c>
      <c r="ET62" s="82">
        <v>0</v>
      </c>
      <c r="EU62" s="82">
        <v>0</v>
      </c>
      <c r="EV62" s="82">
        <v>0</v>
      </c>
      <c r="EW62" s="82">
        <v>25</v>
      </c>
      <c r="EX62" s="82">
        <v>26</v>
      </c>
      <c r="EY62" s="82">
        <v>72</v>
      </c>
      <c r="EZ62" s="82">
        <v>0</v>
      </c>
      <c r="FA62" s="82">
        <v>49</v>
      </c>
    </row>
    <row r="63" spans="1:157">
      <c r="B63" s="82" t="s">
        <v>65</v>
      </c>
      <c r="C63" s="82">
        <v>23</v>
      </c>
      <c r="D63" s="82">
        <v>14</v>
      </c>
      <c r="E63" s="82">
        <v>18</v>
      </c>
      <c r="F63" s="82">
        <v>11</v>
      </c>
      <c r="G63" s="82">
        <v>13</v>
      </c>
      <c r="H63" s="82">
        <v>0</v>
      </c>
      <c r="I63" s="82" t="s">
        <v>219</v>
      </c>
      <c r="J63" s="82">
        <v>1</v>
      </c>
      <c r="K63" s="82">
        <v>19</v>
      </c>
      <c r="L63" s="82">
        <v>870</v>
      </c>
      <c r="M63" s="82">
        <v>0</v>
      </c>
      <c r="N63" s="82">
        <v>57</v>
      </c>
      <c r="O63" s="82">
        <v>0</v>
      </c>
      <c r="P63" s="82">
        <v>25</v>
      </c>
      <c r="Q63" s="82">
        <v>13</v>
      </c>
      <c r="R63" s="82">
        <v>19</v>
      </c>
      <c r="S63" s="82">
        <v>13</v>
      </c>
      <c r="T63" s="82">
        <v>11</v>
      </c>
      <c r="U63" s="82">
        <v>0</v>
      </c>
      <c r="V63" s="82" t="s">
        <v>219</v>
      </c>
      <c r="W63" s="82">
        <v>1</v>
      </c>
      <c r="X63" s="82">
        <v>19</v>
      </c>
      <c r="Y63" s="82">
        <v>1277</v>
      </c>
      <c r="Z63" s="82">
        <v>0</v>
      </c>
      <c r="AA63" s="82">
        <v>55</v>
      </c>
      <c r="AB63" s="82">
        <v>0</v>
      </c>
      <c r="AC63" s="82">
        <v>24</v>
      </c>
      <c r="AD63" s="82">
        <v>13</v>
      </c>
      <c r="AE63" s="82">
        <v>19</v>
      </c>
      <c r="AF63" s="82">
        <v>12</v>
      </c>
      <c r="AG63" s="82">
        <v>12</v>
      </c>
      <c r="AH63" s="82">
        <v>0</v>
      </c>
      <c r="AI63" s="82">
        <v>0</v>
      </c>
      <c r="AJ63" s="82">
        <v>1</v>
      </c>
      <c r="AK63" s="82">
        <v>19</v>
      </c>
      <c r="AL63" s="82">
        <v>2147</v>
      </c>
      <c r="AM63" s="82">
        <v>0</v>
      </c>
      <c r="AN63" s="82">
        <v>56</v>
      </c>
      <c r="AO63" s="82">
        <v>0</v>
      </c>
      <c r="AP63" s="82">
        <v>26</v>
      </c>
      <c r="AQ63" s="82">
        <v>9</v>
      </c>
      <c r="AR63" s="82">
        <v>19</v>
      </c>
      <c r="AS63" s="82">
        <v>16</v>
      </c>
      <c r="AT63" s="82">
        <v>5</v>
      </c>
      <c r="AU63" s="82">
        <v>0</v>
      </c>
      <c r="AV63" s="82" t="s">
        <v>219</v>
      </c>
      <c r="AW63" s="82">
        <v>1</v>
      </c>
      <c r="AX63" s="82">
        <v>23</v>
      </c>
      <c r="AY63" s="82">
        <v>869</v>
      </c>
      <c r="AZ63" s="82">
        <v>0</v>
      </c>
      <c r="BA63" s="82">
        <v>50</v>
      </c>
      <c r="BB63" s="82">
        <v>0</v>
      </c>
      <c r="BC63" s="82">
        <v>30</v>
      </c>
      <c r="BD63" s="82">
        <v>8</v>
      </c>
      <c r="BE63" s="82">
        <v>16</v>
      </c>
      <c r="BF63" s="82">
        <v>18</v>
      </c>
      <c r="BG63" s="82">
        <v>3</v>
      </c>
      <c r="BH63" s="82">
        <v>0</v>
      </c>
      <c r="BI63" s="82" t="s">
        <v>219</v>
      </c>
      <c r="BJ63" s="82">
        <v>1</v>
      </c>
      <c r="BK63" s="82">
        <v>24</v>
      </c>
      <c r="BL63" s="82">
        <v>1277</v>
      </c>
      <c r="BM63" s="82">
        <v>0</v>
      </c>
      <c r="BN63" s="82">
        <v>45</v>
      </c>
      <c r="BO63" s="82">
        <v>0</v>
      </c>
      <c r="BP63" s="82">
        <v>28</v>
      </c>
      <c r="BQ63" s="82">
        <v>8</v>
      </c>
      <c r="BR63" s="82">
        <v>17</v>
      </c>
      <c r="BS63" s="82">
        <v>17</v>
      </c>
      <c r="BT63" s="82">
        <v>4</v>
      </c>
      <c r="BU63" s="82">
        <v>0</v>
      </c>
      <c r="BV63" s="82">
        <v>0</v>
      </c>
      <c r="BW63" s="82">
        <v>1</v>
      </c>
      <c r="BX63" s="82">
        <v>23</v>
      </c>
      <c r="BY63" s="82">
        <v>2146</v>
      </c>
      <c r="BZ63" s="82">
        <v>0</v>
      </c>
      <c r="CA63" s="82">
        <v>47</v>
      </c>
      <c r="CB63" s="82">
        <v>0</v>
      </c>
      <c r="CC63" s="82">
        <v>23</v>
      </c>
      <c r="CD63" s="82">
        <v>12</v>
      </c>
      <c r="CE63" s="82">
        <v>20</v>
      </c>
      <c r="CF63" s="82">
        <v>19</v>
      </c>
      <c r="CG63" s="82">
        <v>6</v>
      </c>
      <c r="CH63" s="82">
        <v>0</v>
      </c>
      <c r="CI63" s="82" t="s">
        <v>219</v>
      </c>
      <c r="CJ63" s="82" t="s">
        <v>219</v>
      </c>
      <c r="CK63" s="82">
        <v>19</v>
      </c>
      <c r="CL63" s="82">
        <v>870</v>
      </c>
      <c r="CM63" s="82">
        <v>0</v>
      </c>
      <c r="CN63" s="82">
        <v>57</v>
      </c>
      <c r="CO63" s="82">
        <v>0</v>
      </c>
      <c r="CP63" s="82">
        <v>22</v>
      </c>
      <c r="CQ63" s="82">
        <v>11</v>
      </c>
      <c r="CR63" s="82">
        <v>19</v>
      </c>
      <c r="CS63" s="82">
        <v>19</v>
      </c>
      <c r="CT63" s="82">
        <v>10</v>
      </c>
      <c r="CU63" s="82">
        <v>0</v>
      </c>
      <c r="CV63" s="82" t="s">
        <v>219</v>
      </c>
      <c r="CW63" s="82" t="s">
        <v>219</v>
      </c>
      <c r="CX63" s="82">
        <v>17</v>
      </c>
      <c r="CY63" s="82">
        <v>1277</v>
      </c>
      <c r="CZ63" s="82">
        <v>0</v>
      </c>
      <c r="DA63" s="82">
        <v>60</v>
      </c>
      <c r="DB63" s="82">
        <v>0</v>
      </c>
      <c r="DC63" s="82">
        <v>23</v>
      </c>
      <c r="DD63" s="82">
        <v>12</v>
      </c>
      <c r="DE63" s="82">
        <v>19</v>
      </c>
      <c r="DF63" s="82">
        <v>19</v>
      </c>
      <c r="DG63" s="82">
        <v>9</v>
      </c>
      <c r="DH63" s="82">
        <v>0</v>
      </c>
      <c r="DI63" s="82">
        <v>0</v>
      </c>
      <c r="DJ63" s="82">
        <v>1</v>
      </c>
      <c r="DK63" s="82">
        <v>18</v>
      </c>
      <c r="DL63" s="82">
        <v>2147</v>
      </c>
      <c r="DM63" s="82">
        <v>0</v>
      </c>
      <c r="DN63" s="82">
        <v>59</v>
      </c>
      <c r="DO63" s="82">
        <v>0</v>
      </c>
      <c r="DP63" s="82">
        <v>51</v>
      </c>
      <c r="DQ63" s="82">
        <v>58</v>
      </c>
      <c r="DR63" s="82">
        <v>0</v>
      </c>
      <c r="DS63" s="82">
        <v>7</v>
      </c>
      <c r="DT63" s="82">
        <v>0</v>
      </c>
      <c r="DU63" s="82">
        <v>0</v>
      </c>
      <c r="DV63" s="82">
        <v>1</v>
      </c>
      <c r="DW63" s="82">
        <v>17</v>
      </c>
      <c r="DX63" s="82">
        <v>24</v>
      </c>
      <c r="DY63" s="82">
        <v>870</v>
      </c>
      <c r="DZ63" s="82">
        <v>0</v>
      </c>
      <c r="EA63" s="82">
        <v>58</v>
      </c>
      <c r="EB63" s="82">
        <v>0</v>
      </c>
      <c r="EC63" s="82">
        <v>53</v>
      </c>
      <c r="ED63" s="82">
        <v>61</v>
      </c>
      <c r="EE63" s="82">
        <v>0</v>
      </c>
      <c r="EF63" s="82">
        <v>8</v>
      </c>
      <c r="EG63" s="82">
        <v>0</v>
      </c>
      <c r="EH63" s="82">
        <v>0</v>
      </c>
      <c r="EI63" s="82">
        <v>1</v>
      </c>
      <c r="EJ63" s="82">
        <v>15</v>
      </c>
      <c r="EK63" s="82">
        <v>22</v>
      </c>
      <c r="EL63" s="82">
        <v>1277</v>
      </c>
      <c r="EM63" s="82">
        <v>0</v>
      </c>
      <c r="EN63" s="82">
        <v>61</v>
      </c>
      <c r="EO63" s="82">
        <v>0</v>
      </c>
      <c r="EP63" s="82">
        <v>52</v>
      </c>
      <c r="EQ63" s="82">
        <v>60</v>
      </c>
      <c r="ER63" s="82">
        <v>0</v>
      </c>
      <c r="ES63" s="82">
        <v>8</v>
      </c>
      <c r="ET63" s="82">
        <v>0</v>
      </c>
      <c r="EU63" s="82">
        <v>0</v>
      </c>
      <c r="EV63" s="82">
        <v>1</v>
      </c>
      <c r="EW63" s="82">
        <v>16</v>
      </c>
      <c r="EX63" s="82">
        <v>23</v>
      </c>
      <c r="EY63" s="82">
        <v>2147</v>
      </c>
      <c r="EZ63" s="82">
        <v>0</v>
      </c>
      <c r="FA63" s="82">
        <v>60</v>
      </c>
    </row>
    <row r="64" spans="1:157">
      <c r="B64" s="82" t="s">
        <v>66</v>
      </c>
      <c r="C64" s="82">
        <v>21</v>
      </c>
      <c r="D64" s="82">
        <v>11</v>
      </c>
      <c r="E64" s="82">
        <v>12</v>
      </c>
      <c r="F64" s="82">
        <v>11</v>
      </c>
      <c r="G64" s="82">
        <v>8</v>
      </c>
      <c r="H64" s="82">
        <v>0</v>
      </c>
      <c r="I64" s="82">
        <v>0</v>
      </c>
      <c r="J64" s="82">
        <v>1</v>
      </c>
      <c r="K64" s="82">
        <v>36</v>
      </c>
      <c r="L64" s="82">
        <v>613</v>
      </c>
      <c r="M64" s="82">
        <v>0</v>
      </c>
      <c r="N64" s="82">
        <v>43</v>
      </c>
      <c r="O64" s="82">
        <v>0</v>
      </c>
      <c r="P64" s="82">
        <v>23</v>
      </c>
      <c r="Q64" s="82">
        <v>10</v>
      </c>
      <c r="R64" s="82">
        <v>14</v>
      </c>
      <c r="S64" s="82">
        <v>10</v>
      </c>
      <c r="T64" s="82">
        <v>8</v>
      </c>
      <c r="U64" s="82" t="s">
        <v>219</v>
      </c>
      <c r="V64" s="82">
        <v>0</v>
      </c>
      <c r="W64" s="82">
        <v>1</v>
      </c>
      <c r="X64" s="82">
        <v>34</v>
      </c>
      <c r="Y64" s="82">
        <v>3609</v>
      </c>
      <c r="Z64" s="82">
        <v>0</v>
      </c>
      <c r="AA64" s="82">
        <v>43</v>
      </c>
      <c r="AB64" s="82">
        <v>0</v>
      </c>
      <c r="AC64" s="82">
        <v>22</v>
      </c>
      <c r="AD64" s="82">
        <v>10</v>
      </c>
      <c r="AE64" s="82">
        <v>14</v>
      </c>
      <c r="AF64" s="82">
        <v>10</v>
      </c>
      <c r="AG64" s="82">
        <v>8</v>
      </c>
      <c r="AH64" s="82" t="s">
        <v>219</v>
      </c>
      <c r="AI64" s="82">
        <v>0</v>
      </c>
      <c r="AJ64" s="82">
        <v>1</v>
      </c>
      <c r="AK64" s="82">
        <v>34</v>
      </c>
      <c r="AL64" s="82">
        <v>4222</v>
      </c>
      <c r="AM64" s="82">
        <v>0</v>
      </c>
      <c r="AN64" s="82">
        <v>43</v>
      </c>
      <c r="AO64" s="82">
        <v>0</v>
      </c>
      <c r="AP64" s="82">
        <v>23</v>
      </c>
      <c r="AQ64" s="82">
        <v>8</v>
      </c>
      <c r="AR64" s="82">
        <v>11</v>
      </c>
      <c r="AS64" s="82">
        <v>13</v>
      </c>
      <c r="AT64" s="82">
        <v>3</v>
      </c>
      <c r="AU64" s="82">
        <v>0</v>
      </c>
      <c r="AV64" s="82">
        <v>0</v>
      </c>
      <c r="AW64" s="82">
        <v>1</v>
      </c>
      <c r="AX64" s="82">
        <v>41</v>
      </c>
      <c r="AY64" s="82">
        <v>613</v>
      </c>
      <c r="AZ64" s="82">
        <v>0</v>
      </c>
      <c r="BA64" s="82">
        <v>36</v>
      </c>
      <c r="BB64" s="82">
        <v>0</v>
      </c>
      <c r="BC64" s="82">
        <v>28</v>
      </c>
      <c r="BD64" s="82">
        <v>5</v>
      </c>
      <c r="BE64" s="82">
        <v>12</v>
      </c>
      <c r="BF64" s="82">
        <v>13</v>
      </c>
      <c r="BG64" s="82">
        <v>2</v>
      </c>
      <c r="BH64" s="82">
        <v>0</v>
      </c>
      <c r="BI64" s="82">
        <v>0</v>
      </c>
      <c r="BJ64" s="82">
        <v>1</v>
      </c>
      <c r="BK64" s="82">
        <v>38</v>
      </c>
      <c r="BL64" s="82">
        <v>3608</v>
      </c>
      <c r="BM64" s="82">
        <v>0</v>
      </c>
      <c r="BN64" s="82">
        <v>32</v>
      </c>
      <c r="BO64" s="82">
        <v>0</v>
      </c>
      <c r="BP64" s="82">
        <v>28</v>
      </c>
      <c r="BQ64" s="82">
        <v>6</v>
      </c>
      <c r="BR64" s="82">
        <v>12</v>
      </c>
      <c r="BS64" s="82">
        <v>13</v>
      </c>
      <c r="BT64" s="82">
        <v>2</v>
      </c>
      <c r="BU64" s="82">
        <v>0</v>
      </c>
      <c r="BV64" s="82">
        <v>0</v>
      </c>
      <c r="BW64" s="82">
        <v>1</v>
      </c>
      <c r="BX64" s="82">
        <v>39</v>
      </c>
      <c r="BY64" s="82">
        <v>4221</v>
      </c>
      <c r="BZ64" s="82">
        <v>0</v>
      </c>
      <c r="CA64" s="82">
        <v>33</v>
      </c>
      <c r="CB64" s="82">
        <v>0</v>
      </c>
      <c r="CC64" s="82">
        <v>21</v>
      </c>
      <c r="CD64" s="82">
        <v>9</v>
      </c>
      <c r="CE64" s="82">
        <v>12</v>
      </c>
      <c r="CF64" s="82">
        <v>17</v>
      </c>
      <c r="CG64" s="82">
        <v>5</v>
      </c>
      <c r="CH64" s="82">
        <v>0</v>
      </c>
      <c r="CI64" s="82">
        <v>0</v>
      </c>
      <c r="CJ64" s="82">
        <v>1</v>
      </c>
      <c r="CK64" s="82">
        <v>36</v>
      </c>
      <c r="CL64" s="82">
        <v>613</v>
      </c>
      <c r="CM64" s="82">
        <v>0</v>
      </c>
      <c r="CN64" s="82">
        <v>42</v>
      </c>
      <c r="CO64" s="82">
        <v>0</v>
      </c>
      <c r="CP64" s="82">
        <v>22</v>
      </c>
      <c r="CQ64" s="82">
        <v>10</v>
      </c>
      <c r="CR64" s="82">
        <v>13</v>
      </c>
      <c r="CS64" s="82">
        <v>13</v>
      </c>
      <c r="CT64" s="82">
        <v>8</v>
      </c>
      <c r="CU64" s="82">
        <v>0</v>
      </c>
      <c r="CV64" s="82">
        <v>0</v>
      </c>
      <c r="CW64" s="82">
        <v>1</v>
      </c>
      <c r="CX64" s="82">
        <v>32</v>
      </c>
      <c r="CY64" s="82">
        <v>3610</v>
      </c>
      <c r="CZ64" s="82">
        <v>0</v>
      </c>
      <c r="DA64" s="82">
        <v>45</v>
      </c>
      <c r="DB64" s="82">
        <v>0</v>
      </c>
      <c r="DC64" s="82">
        <v>22</v>
      </c>
      <c r="DD64" s="82">
        <v>10</v>
      </c>
      <c r="DE64" s="82">
        <v>13</v>
      </c>
      <c r="DF64" s="82">
        <v>14</v>
      </c>
      <c r="DG64" s="82">
        <v>8</v>
      </c>
      <c r="DH64" s="82">
        <v>0</v>
      </c>
      <c r="DI64" s="82">
        <v>0</v>
      </c>
      <c r="DJ64" s="82">
        <v>1</v>
      </c>
      <c r="DK64" s="82">
        <v>33</v>
      </c>
      <c r="DL64" s="82">
        <v>4223</v>
      </c>
      <c r="DM64" s="82">
        <v>0</v>
      </c>
      <c r="DN64" s="82">
        <v>45</v>
      </c>
      <c r="DO64" s="82">
        <v>0</v>
      </c>
      <c r="DP64" s="82">
        <v>35</v>
      </c>
      <c r="DQ64" s="82">
        <v>39</v>
      </c>
      <c r="DR64" s="82">
        <v>0</v>
      </c>
      <c r="DS64" s="82">
        <v>4</v>
      </c>
      <c r="DT64" s="82">
        <v>0</v>
      </c>
      <c r="DU64" s="82">
        <v>0</v>
      </c>
      <c r="DV64" s="82">
        <v>1</v>
      </c>
      <c r="DW64" s="82">
        <v>36</v>
      </c>
      <c r="DX64" s="82">
        <v>24</v>
      </c>
      <c r="DY64" s="82">
        <v>613</v>
      </c>
      <c r="DZ64" s="82">
        <v>0</v>
      </c>
      <c r="EA64" s="82">
        <v>39</v>
      </c>
      <c r="EB64" s="82">
        <v>0</v>
      </c>
      <c r="EC64" s="82">
        <v>35</v>
      </c>
      <c r="ED64" s="82">
        <v>41</v>
      </c>
      <c r="EE64" s="82">
        <v>0</v>
      </c>
      <c r="EF64" s="82">
        <v>7</v>
      </c>
      <c r="EG64" s="82">
        <v>0</v>
      </c>
      <c r="EH64" s="82">
        <v>0</v>
      </c>
      <c r="EI64" s="82">
        <v>1</v>
      </c>
      <c r="EJ64" s="82">
        <v>34</v>
      </c>
      <c r="EK64" s="82">
        <v>23</v>
      </c>
      <c r="EL64" s="82">
        <v>3603</v>
      </c>
      <c r="EM64" s="82">
        <v>0</v>
      </c>
      <c r="EN64" s="82">
        <v>41</v>
      </c>
      <c r="EO64" s="82">
        <v>0</v>
      </c>
      <c r="EP64" s="82">
        <v>35</v>
      </c>
      <c r="EQ64" s="82">
        <v>41</v>
      </c>
      <c r="ER64" s="82">
        <v>0</v>
      </c>
      <c r="ES64" s="82">
        <v>6</v>
      </c>
      <c r="ET64" s="82">
        <v>0</v>
      </c>
      <c r="EU64" s="82">
        <v>0</v>
      </c>
      <c r="EV64" s="82">
        <v>1</v>
      </c>
      <c r="EW64" s="82">
        <v>35</v>
      </c>
      <c r="EX64" s="82">
        <v>23</v>
      </c>
      <c r="EY64" s="82">
        <v>4216</v>
      </c>
      <c r="EZ64" s="82">
        <v>0</v>
      </c>
      <c r="FA64" s="82">
        <v>41</v>
      </c>
    </row>
    <row r="65" spans="1:157">
      <c r="B65" s="85" t="s">
        <v>385</v>
      </c>
      <c r="C65" s="82">
        <v>35</v>
      </c>
      <c r="D65" s="82">
        <v>9</v>
      </c>
      <c r="E65" s="82">
        <v>15</v>
      </c>
      <c r="F65" s="82">
        <v>15</v>
      </c>
      <c r="G65" s="82">
        <v>5</v>
      </c>
      <c r="H65" s="82">
        <v>0</v>
      </c>
      <c r="I65" s="82">
        <v>0</v>
      </c>
      <c r="J65" s="82">
        <v>0</v>
      </c>
      <c r="K65" s="82">
        <v>20</v>
      </c>
      <c r="L65" s="82">
        <v>14360</v>
      </c>
      <c r="M65" s="82">
        <v>0</v>
      </c>
      <c r="N65" s="82">
        <v>44</v>
      </c>
      <c r="O65" s="82">
        <v>0</v>
      </c>
      <c r="P65" s="82">
        <v>36</v>
      </c>
      <c r="Q65" s="82">
        <v>9</v>
      </c>
      <c r="R65" s="82">
        <v>16</v>
      </c>
      <c r="S65" s="82">
        <v>15</v>
      </c>
      <c r="T65" s="82">
        <v>5</v>
      </c>
      <c r="U65" s="82">
        <v>0</v>
      </c>
      <c r="V65" s="82">
        <v>0</v>
      </c>
      <c r="W65" s="82">
        <v>0</v>
      </c>
      <c r="X65" s="82">
        <v>19</v>
      </c>
      <c r="Y65" s="82">
        <v>34839</v>
      </c>
      <c r="Z65" s="82">
        <v>0</v>
      </c>
      <c r="AA65" s="82">
        <v>44</v>
      </c>
      <c r="AB65" s="82">
        <v>0</v>
      </c>
      <c r="AC65" s="82">
        <v>36</v>
      </c>
      <c r="AD65" s="82">
        <v>9</v>
      </c>
      <c r="AE65" s="82">
        <v>16</v>
      </c>
      <c r="AF65" s="82">
        <v>15</v>
      </c>
      <c r="AG65" s="82">
        <v>5</v>
      </c>
      <c r="AH65" s="82">
        <v>0</v>
      </c>
      <c r="AI65" s="82">
        <v>0</v>
      </c>
      <c r="AJ65" s="82">
        <v>0</v>
      </c>
      <c r="AK65" s="82">
        <v>20</v>
      </c>
      <c r="AL65" s="82">
        <v>49199</v>
      </c>
      <c r="AM65" s="82">
        <v>0</v>
      </c>
      <c r="AN65" s="82">
        <v>44</v>
      </c>
      <c r="AO65" s="82">
        <v>0</v>
      </c>
      <c r="AP65" s="82">
        <v>37</v>
      </c>
      <c r="AQ65" s="82">
        <v>5</v>
      </c>
      <c r="AR65" s="82">
        <v>13</v>
      </c>
      <c r="AS65" s="82">
        <v>18</v>
      </c>
      <c r="AT65" s="82">
        <v>2</v>
      </c>
      <c r="AU65" s="82">
        <v>0</v>
      </c>
      <c r="AV65" s="82">
        <v>0</v>
      </c>
      <c r="AW65" s="82">
        <v>0</v>
      </c>
      <c r="AX65" s="82">
        <v>24</v>
      </c>
      <c r="AY65" s="82">
        <v>14358</v>
      </c>
      <c r="AZ65" s="82">
        <v>0</v>
      </c>
      <c r="BA65" s="82">
        <v>38</v>
      </c>
      <c r="BB65" s="82">
        <v>0</v>
      </c>
      <c r="BC65" s="82">
        <v>41</v>
      </c>
      <c r="BD65" s="82">
        <v>4</v>
      </c>
      <c r="BE65" s="82">
        <v>11</v>
      </c>
      <c r="BF65" s="82">
        <v>18</v>
      </c>
      <c r="BG65" s="82">
        <v>1</v>
      </c>
      <c r="BH65" s="82" t="s">
        <v>219</v>
      </c>
      <c r="BI65" s="82">
        <v>0</v>
      </c>
      <c r="BJ65" s="82">
        <v>0</v>
      </c>
      <c r="BK65" s="82">
        <v>24</v>
      </c>
      <c r="BL65" s="82">
        <v>34838</v>
      </c>
      <c r="BM65" s="82">
        <v>0</v>
      </c>
      <c r="BN65" s="82">
        <v>35</v>
      </c>
      <c r="BO65" s="82">
        <v>0</v>
      </c>
      <c r="BP65" s="82">
        <v>40</v>
      </c>
      <c r="BQ65" s="82">
        <v>4</v>
      </c>
      <c r="BR65" s="82">
        <v>12</v>
      </c>
      <c r="BS65" s="82">
        <v>18</v>
      </c>
      <c r="BT65" s="82">
        <v>2</v>
      </c>
      <c r="BU65" s="82" t="s">
        <v>219</v>
      </c>
      <c r="BV65" s="82">
        <v>0</v>
      </c>
      <c r="BW65" s="82">
        <v>0</v>
      </c>
      <c r="BX65" s="82">
        <v>24</v>
      </c>
      <c r="BY65" s="82">
        <v>49196</v>
      </c>
      <c r="BZ65" s="82">
        <v>0</v>
      </c>
      <c r="CA65" s="82">
        <v>36</v>
      </c>
      <c r="CB65" s="82">
        <v>0</v>
      </c>
      <c r="CC65" s="82">
        <v>34</v>
      </c>
      <c r="CD65" s="82">
        <v>8</v>
      </c>
      <c r="CE65" s="82">
        <v>16</v>
      </c>
      <c r="CF65" s="82">
        <v>21</v>
      </c>
      <c r="CG65" s="82">
        <v>3</v>
      </c>
      <c r="CH65" s="82">
        <v>0</v>
      </c>
      <c r="CI65" s="82">
        <v>0</v>
      </c>
      <c r="CJ65" s="82">
        <v>0</v>
      </c>
      <c r="CK65" s="82">
        <v>18</v>
      </c>
      <c r="CL65" s="82">
        <v>14360</v>
      </c>
      <c r="CM65" s="82">
        <v>0</v>
      </c>
      <c r="CN65" s="82">
        <v>48</v>
      </c>
      <c r="CO65" s="82">
        <v>0</v>
      </c>
      <c r="CP65" s="82">
        <v>29</v>
      </c>
      <c r="CQ65" s="82">
        <v>10</v>
      </c>
      <c r="CR65" s="82">
        <v>18</v>
      </c>
      <c r="CS65" s="82">
        <v>21</v>
      </c>
      <c r="CT65" s="82">
        <v>5</v>
      </c>
      <c r="CU65" s="82">
        <v>0</v>
      </c>
      <c r="CV65" s="82">
        <v>0</v>
      </c>
      <c r="CW65" s="82">
        <v>0</v>
      </c>
      <c r="CX65" s="82">
        <v>15</v>
      </c>
      <c r="CY65" s="82">
        <v>34840</v>
      </c>
      <c r="CZ65" s="82">
        <v>0</v>
      </c>
      <c r="DA65" s="82">
        <v>55</v>
      </c>
      <c r="DB65" s="82">
        <v>0</v>
      </c>
      <c r="DC65" s="82">
        <v>30</v>
      </c>
      <c r="DD65" s="82">
        <v>9</v>
      </c>
      <c r="DE65" s="82">
        <v>18</v>
      </c>
      <c r="DF65" s="82">
        <v>21</v>
      </c>
      <c r="DG65" s="82">
        <v>5</v>
      </c>
      <c r="DH65" s="82">
        <v>0</v>
      </c>
      <c r="DI65" s="82">
        <v>0</v>
      </c>
      <c r="DJ65" s="82">
        <v>0</v>
      </c>
      <c r="DK65" s="82">
        <v>16</v>
      </c>
      <c r="DL65" s="82">
        <v>49200</v>
      </c>
      <c r="DM65" s="82">
        <v>0</v>
      </c>
      <c r="DN65" s="82">
        <v>53</v>
      </c>
      <c r="DO65" s="82">
        <v>0</v>
      </c>
      <c r="DP65" s="82">
        <v>44</v>
      </c>
      <c r="DQ65" s="82">
        <v>47</v>
      </c>
      <c r="DR65" s="82">
        <v>0</v>
      </c>
      <c r="DS65" s="82">
        <v>3</v>
      </c>
      <c r="DT65" s="82">
        <v>0</v>
      </c>
      <c r="DU65" s="82">
        <v>0</v>
      </c>
      <c r="DV65" s="82">
        <v>0</v>
      </c>
      <c r="DW65" s="82">
        <v>16</v>
      </c>
      <c r="DX65" s="82">
        <v>36</v>
      </c>
      <c r="DY65" s="82">
        <v>14362</v>
      </c>
      <c r="DZ65" s="82">
        <v>0</v>
      </c>
      <c r="EA65" s="82">
        <v>47</v>
      </c>
      <c r="EB65" s="82">
        <v>0</v>
      </c>
      <c r="EC65" s="82">
        <v>48</v>
      </c>
      <c r="ED65" s="82">
        <v>53</v>
      </c>
      <c r="EE65" s="82" t="s">
        <v>219</v>
      </c>
      <c r="EF65" s="82">
        <v>5</v>
      </c>
      <c r="EG65" s="82">
        <v>0</v>
      </c>
      <c r="EH65" s="82">
        <v>0</v>
      </c>
      <c r="EI65" s="82">
        <v>1</v>
      </c>
      <c r="EJ65" s="82">
        <v>14</v>
      </c>
      <c r="EK65" s="82">
        <v>32</v>
      </c>
      <c r="EL65" s="82">
        <v>34833</v>
      </c>
      <c r="EM65" s="82">
        <v>0</v>
      </c>
      <c r="EN65" s="82">
        <v>53</v>
      </c>
      <c r="EO65" s="82">
        <v>0</v>
      </c>
      <c r="EP65" s="82">
        <v>47</v>
      </c>
      <c r="EQ65" s="82">
        <v>51</v>
      </c>
      <c r="ER65" s="82" t="s">
        <v>219</v>
      </c>
      <c r="ES65" s="82">
        <v>4</v>
      </c>
      <c r="ET65" s="82">
        <v>0</v>
      </c>
      <c r="EU65" s="82">
        <v>0</v>
      </c>
      <c r="EV65" s="82">
        <v>1</v>
      </c>
      <c r="EW65" s="82">
        <v>15</v>
      </c>
      <c r="EX65" s="82">
        <v>33</v>
      </c>
      <c r="EY65" s="82">
        <v>49195</v>
      </c>
      <c r="EZ65" s="82">
        <v>0</v>
      </c>
      <c r="FA65" s="82">
        <v>51</v>
      </c>
    </row>
    <row r="66" spans="1:157">
      <c r="B66" s="82" t="s">
        <v>67</v>
      </c>
      <c r="C66" s="82">
        <v>30</v>
      </c>
      <c r="D66" s="82">
        <v>12</v>
      </c>
      <c r="E66" s="82">
        <v>18</v>
      </c>
      <c r="F66" s="82">
        <v>15</v>
      </c>
      <c r="G66" s="82">
        <v>10</v>
      </c>
      <c r="H66" s="82">
        <v>0</v>
      </c>
      <c r="I66" s="82" t="s">
        <v>219</v>
      </c>
      <c r="J66" s="82" t="s">
        <v>219</v>
      </c>
      <c r="K66" s="82">
        <v>14</v>
      </c>
      <c r="L66" s="82">
        <v>764</v>
      </c>
      <c r="M66" s="82">
        <v>0</v>
      </c>
      <c r="N66" s="82">
        <v>56</v>
      </c>
      <c r="O66" s="82">
        <v>0</v>
      </c>
      <c r="P66" s="82">
        <v>35</v>
      </c>
      <c r="Q66" s="82">
        <v>11</v>
      </c>
      <c r="R66" s="82">
        <v>17</v>
      </c>
      <c r="S66" s="82">
        <v>15</v>
      </c>
      <c r="T66" s="82">
        <v>9</v>
      </c>
      <c r="U66" s="82">
        <v>0</v>
      </c>
      <c r="V66" s="82" t="s">
        <v>219</v>
      </c>
      <c r="W66" s="82" t="s">
        <v>219</v>
      </c>
      <c r="X66" s="82">
        <v>13</v>
      </c>
      <c r="Y66" s="82">
        <v>1286</v>
      </c>
      <c r="Z66" s="82">
        <v>0</v>
      </c>
      <c r="AA66" s="82">
        <v>51</v>
      </c>
      <c r="AB66" s="82">
        <v>0</v>
      </c>
      <c r="AC66" s="82">
        <v>33</v>
      </c>
      <c r="AD66" s="82">
        <v>11</v>
      </c>
      <c r="AE66" s="82">
        <v>17</v>
      </c>
      <c r="AF66" s="82">
        <v>15</v>
      </c>
      <c r="AG66" s="82">
        <v>9</v>
      </c>
      <c r="AH66" s="82">
        <v>0</v>
      </c>
      <c r="AI66" s="82">
        <v>0</v>
      </c>
      <c r="AJ66" s="82">
        <v>0</v>
      </c>
      <c r="AK66" s="82">
        <v>13</v>
      </c>
      <c r="AL66" s="82">
        <v>2050</v>
      </c>
      <c r="AM66" s="82">
        <v>0</v>
      </c>
      <c r="AN66" s="82">
        <v>53</v>
      </c>
      <c r="AO66" s="82">
        <v>0</v>
      </c>
      <c r="AP66" s="82">
        <v>32</v>
      </c>
      <c r="AQ66" s="82">
        <v>7</v>
      </c>
      <c r="AR66" s="82">
        <v>18</v>
      </c>
      <c r="AS66" s="82">
        <v>19</v>
      </c>
      <c r="AT66" s="82">
        <v>5</v>
      </c>
      <c r="AU66" s="82">
        <v>0</v>
      </c>
      <c r="AV66" s="82" t="s">
        <v>219</v>
      </c>
      <c r="AW66" s="82" t="s">
        <v>219</v>
      </c>
      <c r="AX66" s="82">
        <v>18</v>
      </c>
      <c r="AY66" s="82">
        <v>764</v>
      </c>
      <c r="AZ66" s="82">
        <v>0</v>
      </c>
      <c r="BA66" s="82">
        <v>50</v>
      </c>
      <c r="BB66" s="82">
        <v>0</v>
      </c>
      <c r="BC66" s="82">
        <v>40</v>
      </c>
      <c r="BD66" s="82">
        <v>5</v>
      </c>
      <c r="BE66" s="82">
        <v>14</v>
      </c>
      <c r="BF66" s="82">
        <v>18</v>
      </c>
      <c r="BG66" s="82">
        <v>3</v>
      </c>
      <c r="BH66" s="82">
        <v>0</v>
      </c>
      <c r="BI66" s="82" t="s">
        <v>219</v>
      </c>
      <c r="BJ66" s="82" t="s">
        <v>219</v>
      </c>
      <c r="BK66" s="82">
        <v>19</v>
      </c>
      <c r="BL66" s="82">
        <v>1286</v>
      </c>
      <c r="BM66" s="82">
        <v>0</v>
      </c>
      <c r="BN66" s="82">
        <v>41</v>
      </c>
      <c r="BO66" s="82">
        <v>0</v>
      </c>
      <c r="BP66" s="82">
        <v>37</v>
      </c>
      <c r="BQ66" s="82">
        <v>6</v>
      </c>
      <c r="BR66" s="82">
        <v>16</v>
      </c>
      <c r="BS66" s="82">
        <v>18</v>
      </c>
      <c r="BT66" s="82">
        <v>4</v>
      </c>
      <c r="BU66" s="82">
        <v>0</v>
      </c>
      <c r="BV66" s="82">
        <v>0</v>
      </c>
      <c r="BW66" s="82">
        <v>0</v>
      </c>
      <c r="BX66" s="82">
        <v>18</v>
      </c>
      <c r="BY66" s="82">
        <v>2050</v>
      </c>
      <c r="BZ66" s="82">
        <v>0</v>
      </c>
      <c r="CA66" s="82">
        <v>44</v>
      </c>
      <c r="CB66" s="82">
        <v>0</v>
      </c>
      <c r="CC66" s="82">
        <v>26</v>
      </c>
      <c r="CD66" s="82">
        <v>11</v>
      </c>
      <c r="CE66" s="82">
        <v>20</v>
      </c>
      <c r="CF66" s="82">
        <v>23</v>
      </c>
      <c r="CG66" s="82">
        <v>5</v>
      </c>
      <c r="CH66" s="82">
        <v>0</v>
      </c>
      <c r="CI66" s="82" t="s">
        <v>219</v>
      </c>
      <c r="CJ66" s="82" t="s">
        <v>219</v>
      </c>
      <c r="CK66" s="82">
        <v>15</v>
      </c>
      <c r="CL66" s="82">
        <v>764</v>
      </c>
      <c r="CM66" s="82">
        <v>0</v>
      </c>
      <c r="CN66" s="82">
        <v>59</v>
      </c>
      <c r="CO66" s="82">
        <v>0</v>
      </c>
      <c r="CP66" s="82">
        <v>26</v>
      </c>
      <c r="CQ66" s="82">
        <v>11</v>
      </c>
      <c r="CR66" s="82">
        <v>18</v>
      </c>
      <c r="CS66" s="82">
        <v>24</v>
      </c>
      <c r="CT66" s="82">
        <v>8</v>
      </c>
      <c r="CU66" s="82">
        <v>0</v>
      </c>
      <c r="CV66" s="82" t="s">
        <v>219</v>
      </c>
      <c r="CW66" s="82" t="s">
        <v>219</v>
      </c>
      <c r="CX66" s="82">
        <v>11</v>
      </c>
      <c r="CY66" s="82">
        <v>1286</v>
      </c>
      <c r="CZ66" s="82">
        <v>0</v>
      </c>
      <c r="DA66" s="82">
        <v>62</v>
      </c>
      <c r="DB66" s="82">
        <v>0</v>
      </c>
      <c r="DC66" s="82">
        <v>26</v>
      </c>
      <c r="DD66" s="82">
        <v>11</v>
      </c>
      <c r="DE66" s="82">
        <v>19</v>
      </c>
      <c r="DF66" s="82">
        <v>24</v>
      </c>
      <c r="DG66" s="82">
        <v>7</v>
      </c>
      <c r="DH66" s="82">
        <v>0</v>
      </c>
      <c r="DI66" s="82">
        <v>0</v>
      </c>
      <c r="DJ66" s="82">
        <v>0</v>
      </c>
      <c r="DK66" s="82">
        <v>12</v>
      </c>
      <c r="DL66" s="82">
        <v>2050</v>
      </c>
      <c r="DM66" s="82">
        <v>0</v>
      </c>
      <c r="DN66" s="82">
        <v>61</v>
      </c>
      <c r="DO66" s="82">
        <v>0</v>
      </c>
      <c r="DP66" s="82">
        <v>52</v>
      </c>
      <c r="DQ66" s="82">
        <v>57</v>
      </c>
      <c r="DR66" s="82">
        <v>0</v>
      </c>
      <c r="DS66" s="82">
        <v>5</v>
      </c>
      <c r="DT66" s="82">
        <v>0</v>
      </c>
      <c r="DU66" s="82">
        <v>0</v>
      </c>
      <c r="DV66" s="82">
        <v>0</v>
      </c>
      <c r="DW66" s="82">
        <v>13</v>
      </c>
      <c r="DX66" s="82">
        <v>30</v>
      </c>
      <c r="DY66" s="82">
        <v>765</v>
      </c>
      <c r="DZ66" s="82">
        <v>0</v>
      </c>
      <c r="EA66" s="82">
        <v>57</v>
      </c>
      <c r="EB66" s="82">
        <v>0</v>
      </c>
      <c r="EC66" s="82">
        <v>56</v>
      </c>
      <c r="ED66" s="82">
        <v>62</v>
      </c>
      <c r="EE66" s="82">
        <v>0</v>
      </c>
      <c r="EF66" s="82">
        <v>6</v>
      </c>
      <c r="EG66" s="82">
        <v>0</v>
      </c>
      <c r="EH66" s="82">
        <v>0</v>
      </c>
      <c r="EI66" s="82">
        <v>1</v>
      </c>
      <c r="EJ66" s="82">
        <v>8</v>
      </c>
      <c r="EK66" s="82">
        <v>29</v>
      </c>
      <c r="EL66" s="82">
        <v>1286</v>
      </c>
      <c r="EM66" s="82">
        <v>0</v>
      </c>
      <c r="EN66" s="82">
        <v>62</v>
      </c>
      <c r="EO66" s="82">
        <v>0</v>
      </c>
      <c r="EP66" s="82">
        <v>54</v>
      </c>
      <c r="EQ66" s="82">
        <v>60</v>
      </c>
      <c r="ER66" s="82">
        <v>0</v>
      </c>
      <c r="ES66" s="82">
        <v>6</v>
      </c>
      <c r="ET66" s="82">
        <v>0</v>
      </c>
      <c r="EU66" s="82">
        <v>0</v>
      </c>
      <c r="EV66" s="82">
        <v>1</v>
      </c>
      <c r="EW66" s="82">
        <v>10</v>
      </c>
      <c r="EX66" s="82">
        <v>29</v>
      </c>
      <c r="EY66" s="82">
        <v>2051</v>
      </c>
      <c r="EZ66" s="82">
        <v>0</v>
      </c>
      <c r="FA66" s="82">
        <v>60</v>
      </c>
    </row>
    <row r="67" spans="1:157">
      <c r="B67" s="82" t="s">
        <v>229</v>
      </c>
      <c r="C67" s="82" t="s">
        <v>230</v>
      </c>
      <c r="D67" s="82" t="s">
        <v>230</v>
      </c>
      <c r="E67" s="82" t="s">
        <v>230</v>
      </c>
      <c r="F67" s="82" t="s">
        <v>230</v>
      </c>
      <c r="G67" s="82" t="s">
        <v>230</v>
      </c>
      <c r="H67" s="82" t="s">
        <v>230</v>
      </c>
      <c r="I67" s="82" t="s">
        <v>230</v>
      </c>
      <c r="J67" s="82" t="s">
        <v>230</v>
      </c>
      <c r="K67" s="82" t="s">
        <v>230</v>
      </c>
      <c r="L67" s="82">
        <v>0</v>
      </c>
      <c r="M67" s="82">
        <v>0</v>
      </c>
      <c r="N67" s="82" t="s">
        <v>230</v>
      </c>
      <c r="O67" s="82">
        <v>0</v>
      </c>
      <c r="P67" s="82" t="s">
        <v>230</v>
      </c>
      <c r="Q67" s="82" t="s">
        <v>230</v>
      </c>
      <c r="R67" s="82" t="s">
        <v>230</v>
      </c>
      <c r="S67" s="82" t="s">
        <v>230</v>
      </c>
      <c r="T67" s="82" t="s">
        <v>230</v>
      </c>
      <c r="U67" s="82" t="s">
        <v>230</v>
      </c>
      <c r="V67" s="82" t="s">
        <v>230</v>
      </c>
      <c r="W67" s="82" t="s">
        <v>230</v>
      </c>
      <c r="X67" s="82" t="s">
        <v>230</v>
      </c>
      <c r="Y67" s="82">
        <v>0</v>
      </c>
      <c r="Z67" s="82">
        <v>0</v>
      </c>
      <c r="AA67" s="82" t="s">
        <v>230</v>
      </c>
      <c r="AB67" s="82">
        <v>0</v>
      </c>
      <c r="AC67" s="82" t="s">
        <v>230</v>
      </c>
      <c r="AD67" s="82" t="s">
        <v>230</v>
      </c>
      <c r="AE67" s="82" t="s">
        <v>230</v>
      </c>
      <c r="AF67" s="82" t="s">
        <v>230</v>
      </c>
      <c r="AG67" s="82" t="s">
        <v>230</v>
      </c>
      <c r="AH67" s="82" t="s">
        <v>230</v>
      </c>
      <c r="AI67" s="82" t="s">
        <v>230</v>
      </c>
      <c r="AJ67" s="82" t="s">
        <v>230</v>
      </c>
      <c r="AK67" s="82" t="s">
        <v>230</v>
      </c>
      <c r="AL67" s="82">
        <v>0</v>
      </c>
      <c r="AM67" s="82">
        <v>0</v>
      </c>
      <c r="AN67" s="82" t="s">
        <v>230</v>
      </c>
      <c r="AO67" s="82">
        <v>0</v>
      </c>
      <c r="AP67" s="82" t="s">
        <v>230</v>
      </c>
      <c r="AQ67" s="82" t="s">
        <v>230</v>
      </c>
      <c r="AR67" s="82" t="s">
        <v>230</v>
      </c>
      <c r="AS67" s="82" t="s">
        <v>230</v>
      </c>
      <c r="AT67" s="82" t="s">
        <v>230</v>
      </c>
      <c r="AU67" s="82" t="s">
        <v>230</v>
      </c>
      <c r="AV67" s="82" t="s">
        <v>230</v>
      </c>
      <c r="AW67" s="82" t="s">
        <v>230</v>
      </c>
      <c r="AX67" s="82" t="s">
        <v>230</v>
      </c>
      <c r="AY67" s="82">
        <v>0</v>
      </c>
      <c r="AZ67" s="82">
        <v>0</v>
      </c>
      <c r="BA67" s="82" t="s">
        <v>230</v>
      </c>
      <c r="BB67" s="82">
        <v>0</v>
      </c>
      <c r="BC67" s="82" t="s">
        <v>230</v>
      </c>
      <c r="BD67" s="82" t="s">
        <v>230</v>
      </c>
      <c r="BE67" s="82" t="s">
        <v>230</v>
      </c>
      <c r="BF67" s="82" t="s">
        <v>230</v>
      </c>
      <c r="BG67" s="82" t="s">
        <v>230</v>
      </c>
      <c r="BH67" s="82" t="s">
        <v>230</v>
      </c>
      <c r="BI67" s="82" t="s">
        <v>230</v>
      </c>
      <c r="BJ67" s="82" t="s">
        <v>230</v>
      </c>
      <c r="BK67" s="82" t="s">
        <v>230</v>
      </c>
      <c r="BL67" s="82">
        <v>0</v>
      </c>
      <c r="BM67" s="82">
        <v>0</v>
      </c>
      <c r="BN67" s="82" t="s">
        <v>230</v>
      </c>
      <c r="BO67" s="82">
        <v>0</v>
      </c>
      <c r="BP67" s="82" t="s">
        <v>230</v>
      </c>
      <c r="BQ67" s="82" t="s">
        <v>230</v>
      </c>
      <c r="BR67" s="82" t="s">
        <v>230</v>
      </c>
      <c r="BS67" s="82" t="s">
        <v>230</v>
      </c>
      <c r="BT67" s="82" t="s">
        <v>230</v>
      </c>
      <c r="BU67" s="82" t="s">
        <v>230</v>
      </c>
      <c r="BV67" s="82" t="s">
        <v>230</v>
      </c>
      <c r="BW67" s="82" t="s">
        <v>230</v>
      </c>
      <c r="BX67" s="82" t="s">
        <v>230</v>
      </c>
      <c r="BY67" s="82">
        <v>0</v>
      </c>
      <c r="BZ67" s="82">
        <v>0</v>
      </c>
      <c r="CA67" s="82" t="s">
        <v>230</v>
      </c>
      <c r="CB67" s="82">
        <v>0</v>
      </c>
      <c r="CC67" s="82" t="s">
        <v>230</v>
      </c>
      <c r="CD67" s="82" t="s">
        <v>230</v>
      </c>
      <c r="CE67" s="82" t="s">
        <v>230</v>
      </c>
      <c r="CF67" s="82" t="s">
        <v>230</v>
      </c>
      <c r="CG67" s="82" t="s">
        <v>230</v>
      </c>
      <c r="CH67" s="82" t="s">
        <v>230</v>
      </c>
      <c r="CI67" s="82" t="s">
        <v>230</v>
      </c>
      <c r="CJ67" s="82" t="s">
        <v>230</v>
      </c>
      <c r="CK67" s="82" t="s">
        <v>230</v>
      </c>
      <c r="CL67" s="82">
        <v>0</v>
      </c>
      <c r="CM67" s="82">
        <v>0</v>
      </c>
      <c r="CN67" s="82" t="s">
        <v>230</v>
      </c>
      <c r="CO67" s="82">
        <v>0</v>
      </c>
      <c r="CP67" s="82" t="s">
        <v>230</v>
      </c>
      <c r="CQ67" s="82" t="s">
        <v>230</v>
      </c>
      <c r="CR67" s="82" t="s">
        <v>230</v>
      </c>
      <c r="CS67" s="82" t="s">
        <v>230</v>
      </c>
      <c r="CT67" s="82" t="s">
        <v>230</v>
      </c>
      <c r="CU67" s="82" t="s">
        <v>230</v>
      </c>
      <c r="CV67" s="82" t="s">
        <v>230</v>
      </c>
      <c r="CW67" s="82" t="s">
        <v>230</v>
      </c>
      <c r="CX67" s="82" t="s">
        <v>230</v>
      </c>
      <c r="CY67" s="82">
        <v>0</v>
      </c>
      <c r="CZ67" s="82">
        <v>0</v>
      </c>
      <c r="DA67" s="82" t="s">
        <v>230</v>
      </c>
      <c r="DB67" s="82">
        <v>0</v>
      </c>
      <c r="DC67" s="82" t="s">
        <v>230</v>
      </c>
      <c r="DD67" s="82" t="s">
        <v>230</v>
      </c>
      <c r="DE67" s="82" t="s">
        <v>230</v>
      </c>
      <c r="DF67" s="82" t="s">
        <v>230</v>
      </c>
      <c r="DG67" s="82" t="s">
        <v>230</v>
      </c>
      <c r="DH67" s="82" t="s">
        <v>230</v>
      </c>
      <c r="DI67" s="82" t="s">
        <v>230</v>
      </c>
      <c r="DJ67" s="82" t="s">
        <v>230</v>
      </c>
      <c r="DK67" s="82" t="s">
        <v>230</v>
      </c>
      <c r="DL67" s="82">
        <v>0</v>
      </c>
      <c r="DM67" s="82">
        <v>0</v>
      </c>
      <c r="DN67" s="82" t="s">
        <v>230</v>
      </c>
      <c r="DO67" s="82">
        <v>0</v>
      </c>
      <c r="DP67" s="82" t="s">
        <v>230</v>
      </c>
      <c r="DQ67" s="82" t="s">
        <v>230</v>
      </c>
      <c r="DR67" s="82" t="s">
        <v>230</v>
      </c>
      <c r="DS67" s="82" t="s">
        <v>230</v>
      </c>
      <c r="DT67" s="82">
        <v>0</v>
      </c>
      <c r="DU67" s="82">
        <v>0</v>
      </c>
      <c r="DV67" s="82" t="s">
        <v>230</v>
      </c>
      <c r="DW67" s="82" t="s">
        <v>230</v>
      </c>
      <c r="DX67" s="82" t="s">
        <v>230</v>
      </c>
      <c r="DY67" s="82">
        <v>0</v>
      </c>
      <c r="DZ67" s="82">
        <v>0</v>
      </c>
      <c r="EA67" s="82" t="s">
        <v>230</v>
      </c>
      <c r="EB67" s="82">
        <v>0</v>
      </c>
      <c r="EC67" s="82" t="s">
        <v>230</v>
      </c>
      <c r="ED67" s="82" t="s">
        <v>230</v>
      </c>
      <c r="EE67" s="82" t="s">
        <v>230</v>
      </c>
      <c r="EF67" s="82" t="s">
        <v>230</v>
      </c>
      <c r="EG67" s="82">
        <v>0</v>
      </c>
      <c r="EH67" s="82">
        <v>0</v>
      </c>
      <c r="EI67" s="82" t="s">
        <v>230</v>
      </c>
      <c r="EJ67" s="82" t="s">
        <v>230</v>
      </c>
      <c r="EK67" s="82" t="s">
        <v>230</v>
      </c>
      <c r="EL67" s="82">
        <v>0</v>
      </c>
      <c r="EM67" s="82">
        <v>0</v>
      </c>
      <c r="EN67" s="82" t="s">
        <v>230</v>
      </c>
      <c r="EO67" s="82">
        <v>0</v>
      </c>
      <c r="EP67" s="82" t="s">
        <v>230</v>
      </c>
      <c r="EQ67" s="82" t="s">
        <v>230</v>
      </c>
      <c r="ER67" s="82" t="s">
        <v>230</v>
      </c>
      <c r="ES67" s="82" t="s">
        <v>230</v>
      </c>
      <c r="ET67" s="82">
        <v>0</v>
      </c>
      <c r="EU67" s="82">
        <v>0</v>
      </c>
      <c r="EV67" s="82" t="s">
        <v>230</v>
      </c>
      <c r="EW67" s="82" t="s">
        <v>230</v>
      </c>
      <c r="EX67" s="82" t="s">
        <v>230</v>
      </c>
      <c r="EY67" s="82">
        <v>0</v>
      </c>
      <c r="EZ67" s="82">
        <v>0</v>
      </c>
      <c r="FA67" s="82" t="s">
        <v>230</v>
      </c>
    </row>
    <row r="69" spans="1:157">
      <c r="B69" s="86"/>
    </row>
    <row r="71" spans="1:157">
      <c r="A71" t="s">
        <v>54</v>
      </c>
      <c r="B71" s="82" t="s">
        <v>6</v>
      </c>
      <c r="C71" s="82">
        <v>8</v>
      </c>
      <c r="D71" s="82">
        <v>27</v>
      </c>
      <c r="E71" s="82">
        <v>22</v>
      </c>
      <c r="F71" s="82">
        <v>9</v>
      </c>
      <c r="G71" s="82">
        <v>31</v>
      </c>
      <c r="H71" s="82">
        <v>0</v>
      </c>
      <c r="I71" s="82">
        <v>0</v>
      </c>
      <c r="J71" s="82">
        <v>0</v>
      </c>
      <c r="K71" s="82">
        <v>2</v>
      </c>
      <c r="L71" s="82">
        <v>284286</v>
      </c>
      <c r="M71" s="82">
        <v>0</v>
      </c>
      <c r="N71" s="82">
        <v>90</v>
      </c>
      <c r="O71" s="82">
        <v>0</v>
      </c>
      <c r="P71" s="82">
        <v>13</v>
      </c>
      <c r="Q71" s="82">
        <v>24</v>
      </c>
      <c r="R71" s="82">
        <v>24</v>
      </c>
      <c r="S71" s="82">
        <v>12</v>
      </c>
      <c r="T71" s="82">
        <v>23</v>
      </c>
      <c r="U71" s="82">
        <v>0</v>
      </c>
      <c r="V71" s="82">
        <v>0</v>
      </c>
      <c r="W71" s="82">
        <v>0</v>
      </c>
      <c r="X71" s="82">
        <v>3</v>
      </c>
      <c r="Y71" s="82">
        <v>298051</v>
      </c>
      <c r="Z71" s="82">
        <v>0</v>
      </c>
      <c r="AA71" s="82">
        <v>84</v>
      </c>
      <c r="AB71" s="82">
        <v>0</v>
      </c>
      <c r="AC71" s="82">
        <v>11</v>
      </c>
      <c r="AD71" s="82">
        <v>26</v>
      </c>
      <c r="AE71" s="82">
        <v>23</v>
      </c>
      <c r="AF71" s="82">
        <v>11</v>
      </c>
      <c r="AG71" s="82">
        <v>27</v>
      </c>
      <c r="AH71" s="82">
        <v>0</v>
      </c>
      <c r="AI71" s="82">
        <v>0</v>
      </c>
      <c r="AJ71" s="82">
        <v>0</v>
      </c>
      <c r="AK71" s="82">
        <v>2</v>
      </c>
      <c r="AL71" s="82">
        <v>582337</v>
      </c>
      <c r="AM71" s="82">
        <v>0</v>
      </c>
      <c r="AN71" s="82">
        <v>87</v>
      </c>
      <c r="AO71" s="82">
        <v>0</v>
      </c>
      <c r="AP71" s="82">
        <v>10</v>
      </c>
      <c r="AQ71" s="82">
        <v>25</v>
      </c>
      <c r="AR71" s="82">
        <v>30</v>
      </c>
      <c r="AS71" s="82">
        <v>16</v>
      </c>
      <c r="AT71" s="82">
        <v>18</v>
      </c>
      <c r="AU71" s="82">
        <v>0</v>
      </c>
      <c r="AV71" s="82">
        <v>0</v>
      </c>
      <c r="AW71" s="82">
        <v>0</v>
      </c>
      <c r="AX71" s="82">
        <v>2</v>
      </c>
      <c r="AY71" s="82">
        <v>284283</v>
      </c>
      <c r="AZ71" s="82">
        <v>0</v>
      </c>
      <c r="BA71" s="82">
        <v>88</v>
      </c>
      <c r="BB71" s="82">
        <v>0</v>
      </c>
      <c r="BC71" s="82">
        <v>18</v>
      </c>
      <c r="BD71" s="82">
        <v>18</v>
      </c>
      <c r="BE71" s="82">
        <v>29</v>
      </c>
      <c r="BF71" s="82">
        <v>22</v>
      </c>
      <c r="BG71" s="82">
        <v>10</v>
      </c>
      <c r="BH71" s="82">
        <v>0</v>
      </c>
      <c r="BI71" s="82">
        <v>0</v>
      </c>
      <c r="BJ71" s="82">
        <v>0</v>
      </c>
      <c r="BK71" s="82">
        <v>4</v>
      </c>
      <c r="BL71" s="82">
        <v>298050</v>
      </c>
      <c r="BM71" s="82">
        <v>0</v>
      </c>
      <c r="BN71" s="82">
        <v>78</v>
      </c>
      <c r="BO71" s="82">
        <v>0</v>
      </c>
      <c r="BP71" s="82">
        <v>14</v>
      </c>
      <c r="BQ71" s="82">
        <v>21</v>
      </c>
      <c r="BR71" s="82">
        <v>29</v>
      </c>
      <c r="BS71" s="82">
        <v>19</v>
      </c>
      <c r="BT71" s="82">
        <v>14</v>
      </c>
      <c r="BU71" s="82">
        <v>0</v>
      </c>
      <c r="BV71" s="82">
        <v>0</v>
      </c>
      <c r="BW71" s="82">
        <v>0</v>
      </c>
      <c r="BX71" s="82">
        <v>3</v>
      </c>
      <c r="BY71" s="82">
        <v>582333</v>
      </c>
      <c r="BZ71" s="82">
        <v>0</v>
      </c>
      <c r="CA71" s="82">
        <v>83</v>
      </c>
      <c r="CB71" s="82">
        <v>0</v>
      </c>
      <c r="CC71" s="82">
        <v>7</v>
      </c>
      <c r="CD71" s="82">
        <v>30</v>
      </c>
      <c r="CE71" s="82">
        <v>29</v>
      </c>
      <c r="CF71" s="82">
        <v>14</v>
      </c>
      <c r="CG71" s="82">
        <v>19</v>
      </c>
      <c r="CH71" s="82">
        <v>0</v>
      </c>
      <c r="CI71" s="82">
        <v>0</v>
      </c>
      <c r="CJ71" s="82">
        <v>0</v>
      </c>
      <c r="CK71" s="82">
        <v>1</v>
      </c>
      <c r="CL71" s="82">
        <v>284285</v>
      </c>
      <c r="CM71" s="82">
        <v>0</v>
      </c>
      <c r="CN71" s="82">
        <v>92</v>
      </c>
      <c r="CO71" s="82">
        <v>0</v>
      </c>
      <c r="CP71" s="82">
        <v>9</v>
      </c>
      <c r="CQ71" s="82">
        <v>25</v>
      </c>
      <c r="CR71" s="82">
        <v>25</v>
      </c>
      <c r="CS71" s="82">
        <v>14</v>
      </c>
      <c r="CT71" s="82">
        <v>24</v>
      </c>
      <c r="CU71" s="82">
        <v>0</v>
      </c>
      <c r="CV71" s="82">
        <v>0</v>
      </c>
      <c r="CW71" s="82">
        <v>0</v>
      </c>
      <c r="CX71" s="82">
        <v>2</v>
      </c>
      <c r="CY71" s="82">
        <v>298051</v>
      </c>
      <c r="CZ71" s="82">
        <v>0</v>
      </c>
      <c r="DA71" s="82">
        <v>89</v>
      </c>
      <c r="DB71" s="82">
        <v>0</v>
      </c>
      <c r="DC71" s="82">
        <v>8</v>
      </c>
      <c r="DD71" s="82">
        <v>28</v>
      </c>
      <c r="DE71" s="82">
        <v>27</v>
      </c>
      <c r="DF71" s="82">
        <v>14</v>
      </c>
      <c r="DG71" s="82">
        <v>22</v>
      </c>
      <c r="DH71" s="82">
        <v>0</v>
      </c>
      <c r="DI71" s="82">
        <v>0</v>
      </c>
      <c r="DJ71" s="82">
        <v>0</v>
      </c>
      <c r="DK71" s="82">
        <v>2</v>
      </c>
      <c r="DL71" s="82">
        <v>582336</v>
      </c>
      <c r="DM71" s="82">
        <v>0</v>
      </c>
      <c r="DN71" s="82">
        <v>91</v>
      </c>
      <c r="DO71" s="82">
        <v>0</v>
      </c>
      <c r="DP71" s="82">
        <v>71</v>
      </c>
      <c r="DQ71" s="82">
        <v>91</v>
      </c>
      <c r="DR71" s="82">
        <v>0</v>
      </c>
      <c r="DS71" s="82">
        <v>20</v>
      </c>
      <c r="DT71" s="82">
        <v>0</v>
      </c>
      <c r="DU71" s="82">
        <v>0</v>
      </c>
      <c r="DV71" s="82">
        <v>0</v>
      </c>
      <c r="DW71" s="82">
        <v>1</v>
      </c>
      <c r="DX71" s="82">
        <v>8</v>
      </c>
      <c r="DY71" s="82">
        <v>284287</v>
      </c>
      <c r="DZ71" s="82">
        <v>0</v>
      </c>
      <c r="EA71" s="82">
        <v>91</v>
      </c>
      <c r="EB71" s="82">
        <v>0</v>
      </c>
      <c r="EC71" s="82">
        <v>66</v>
      </c>
      <c r="ED71" s="82">
        <v>88</v>
      </c>
      <c r="EE71" s="82">
        <v>0</v>
      </c>
      <c r="EF71" s="82">
        <v>22</v>
      </c>
      <c r="EG71" s="82">
        <v>0</v>
      </c>
      <c r="EH71" s="82">
        <v>0</v>
      </c>
      <c r="EI71" s="82">
        <v>0</v>
      </c>
      <c r="EJ71" s="82">
        <v>2</v>
      </c>
      <c r="EK71" s="82">
        <v>10</v>
      </c>
      <c r="EL71" s="82">
        <v>298045</v>
      </c>
      <c r="EM71" s="82">
        <v>0</v>
      </c>
      <c r="EN71" s="82">
        <v>88</v>
      </c>
      <c r="EO71" s="82">
        <v>0</v>
      </c>
      <c r="EP71" s="82">
        <v>68</v>
      </c>
      <c r="EQ71" s="82">
        <v>89</v>
      </c>
      <c r="ER71" s="82">
        <v>0</v>
      </c>
      <c r="ES71" s="82">
        <v>21</v>
      </c>
      <c r="ET71" s="82">
        <v>0</v>
      </c>
      <c r="EU71" s="82">
        <v>0</v>
      </c>
      <c r="EV71" s="82">
        <v>0</v>
      </c>
      <c r="EW71" s="82">
        <v>2</v>
      </c>
      <c r="EX71" s="82">
        <v>9</v>
      </c>
      <c r="EY71" s="82">
        <v>582332</v>
      </c>
      <c r="EZ71" s="82">
        <v>0</v>
      </c>
      <c r="FA71" s="82">
        <v>89</v>
      </c>
    </row>
    <row r="72" spans="1:157">
      <c r="B72" s="82" t="s">
        <v>18</v>
      </c>
      <c r="C72" s="82">
        <v>6</v>
      </c>
      <c r="D72" s="82">
        <v>28</v>
      </c>
      <c r="E72" s="82">
        <v>21</v>
      </c>
      <c r="F72" s="82">
        <v>8</v>
      </c>
      <c r="G72" s="82">
        <v>37</v>
      </c>
      <c r="H72" s="82">
        <v>0</v>
      </c>
      <c r="I72" s="82">
        <v>0</v>
      </c>
      <c r="J72" s="82">
        <v>0</v>
      </c>
      <c r="K72" s="82">
        <v>1</v>
      </c>
      <c r="L72" s="82">
        <v>208995</v>
      </c>
      <c r="M72" s="82">
        <v>0</v>
      </c>
      <c r="N72" s="82">
        <v>93</v>
      </c>
      <c r="O72" s="82">
        <v>0</v>
      </c>
      <c r="P72" s="82">
        <v>10</v>
      </c>
      <c r="Q72" s="82">
        <v>26</v>
      </c>
      <c r="R72" s="82">
        <v>24</v>
      </c>
      <c r="S72" s="82">
        <v>11</v>
      </c>
      <c r="T72" s="82">
        <v>27</v>
      </c>
      <c r="U72" s="82">
        <v>0</v>
      </c>
      <c r="V72" s="82">
        <v>0</v>
      </c>
      <c r="W72" s="82">
        <v>0</v>
      </c>
      <c r="X72" s="82">
        <v>2</v>
      </c>
      <c r="Y72" s="82">
        <v>220087</v>
      </c>
      <c r="Z72" s="82">
        <v>0</v>
      </c>
      <c r="AA72" s="82">
        <v>88</v>
      </c>
      <c r="AB72" s="82">
        <v>0</v>
      </c>
      <c r="AC72" s="82">
        <v>8</v>
      </c>
      <c r="AD72" s="82">
        <v>27</v>
      </c>
      <c r="AE72" s="82">
        <v>22</v>
      </c>
      <c r="AF72" s="82">
        <v>9</v>
      </c>
      <c r="AG72" s="82">
        <v>32</v>
      </c>
      <c r="AH72" s="82">
        <v>0</v>
      </c>
      <c r="AI72" s="82">
        <v>0</v>
      </c>
      <c r="AJ72" s="82">
        <v>0</v>
      </c>
      <c r="AK72" s="82">
        <v>2</v>
      </c>
      <c r="AL72" s="82">
        <v>429082</v>
      </c>
      <c r="AM72" s="82">
        <v>0</v>
      </c>
      <c r="AN72" s="82">
        <v>90</v>
      </c>
      <c r="AO72" s="82">
        <v>0</v>
      </c>
      <c r="AP72" s="82">
        <v>7</v>
      </c>
      <c r="AQ72" s="82">
        <v>28</v>
      </c>
      <c r="AR72" s="82">
        <v>29</v>
      </c>
      <c r="AS72" s="82">
        <v>14</v>
      </c>
      <c r="AT72" s="82">
        <v>21</v>
      </c>
      <c r="AU72" s="82" t="s">
        <v>219</v>
      </c>
      <c r="AV72" s="82">
        <v>0</v>
      </c>
      <c r="AW72" s="82">
        <v>0</v>
      </c>
      <c r="AX72" s="82">
        <v>1</v>
      </c>
      <c r="AY72" s="82">
        <v>208992</v>
      </c>
      <c r="AZ72" s="82">
        <v>0</v>
      </c>
      <c r="BA72" s="82">
        <v>92</v>
      </c>
      <c r="BB72" s="82">
        <v>0</v>
      </c>
      <c r="BC72" s="82">
        <v>14</v>
      </c>
      <c r="BD72" s="82">
        <v>20</v>
      </c>
      <c r="BE72" s="82">
        <v>31</v>
      </c>
      <c r="BF72" s="82">
        <v>21</v>
      </c>
      <c r="BG72" s="82">
        <v>12</v>
      </c>
      <c r="BH72" s="82" t="s">
        <v>219</v>
      </c>
      <c r="BI72" s="82">
        <v>0</v>
      </c>
      <c r="BJ72" s="82">
        <v>0</v>
      </c>
      <c r="BK72" s="82">
        <v>3</v>
      </c>
      <c r="BL72" s="82">
        <v>220086</v>
      </c>
      <c r="BM72" s="82">
        <v>0</v>
      </c>
      <c r="BN72" s="82">
        <v>83</v>
      </c>
      <c r="BO72" s="82">
        <v>0</v>
      </c>
      <c r="BP72" s="82">
        <v>11</v>
      </c>
      <c r="BQ72" s="82">
        <v>24</v>
      </c>
      <c r="BR72" s="82">
        <v>30</v>
      </c>
      <c r="BS72" s="82">
        <v>17</v>
      </c>
      <c r="BT72" s="82">
        <v>16</v>
      </c>
      <c r="BU72" s="82" t="s">
        <v>219</v>
      </c>
      <c r="BV72" s="82">
        <v>0</v>
      </c>
      <c r="BW72" s="82">
        <v>0</v>
      </c>
      <c r="BX72" s="82">
        <v>2</v>
      </c>
      <c r="BY72" s="82">
        <v>429078</v>
      </c>
      <c r="BZ72" s="82">
        <v>0</v>
      </c>
      <c r="CA72" s="82">
        <v>87</v>
      </c>
      <c r="CB72" s="82">
        <v>0</v>
      </c>
      <c r="CC72" s="82">
        <v>5</v>
      </c>
      <c r="CD72" s="82">
        <v>32</v>
      </c>
      <c r="CE72" s="82">
        <v>27</v>
      </c>
      <c r="CF72" s="82">
        <v>12</v>
      </c>
      <c r="CG72" s="82">
        <v>23</v>
      </c>
      <c r="CH72" s="82" t="s">
        <v>219</v>
      </c>
      <c r="CI72" s="82">
        <v>0</v>
      </c>
      <c r="CJ72" s="82">
        <v>0</v>
      </c>
      <c r="CK72" s="82">
        <v>1</v>
      </c>
      <c r="CL72" s="82">
        <v>208993</v>
      </c>
      <c r="CM72" s="82">
        <v>0</v>
      </c>
      <c r="CN72" s="82">
        <v>94</v>
      </c>
      <c r="CO72" s="82">
        <v>0</v>
      </c>
      <c r="CP72" s="82">
        <v>6</v>
      </c>
      <c r="CQ72" s="82">
        <v>27</v>
      </c>
      <c r="CR72" s="82">
        <v>25</v>
      </c>
      <c r="CS72" s="82">
        <v>12</v>
      </c>
      <c r="CT72" s="82">
        <v>28</v>
      </c>
      <c r="CU72" s="82" t="s">
        <v>219</v>
      </c>
      <c r="CV72" s="82">
        <v>0</v>
      </c>
      <c r="CW72" s="82">
        <v>0</v>
      </c>
      <c r="CX72" s="82">
        <v>2</v>
      </c>
      <c r="CY72" s="82">
        <v>220086</v>
      </c>
      <c r="CZ72" s="82">
        <v>0</v>
      </c>
      <c r="DA72" s="82">
        <v>92</v>
      </c>
      <c r="DB72" s="82">
        <v>0</v>
      </c>
      <c r="DC72" s="82">
        <v>6</v>
      </c>
      <c r="DD72" s="82">
        <v>29</v>
      </c>
      <c r="DE72" s="82">
        <v>26</v>
      </c>
      <c r="DF72" s="82">
        <v>12</v>
      </c>
      <c r="DG72" s="82">
        <v>25</v>
      </c>
      <c r="DH72" s="82">
        <v>0</v>
      </c>
      <c r="DI72" s="82">
        <v>0</v>
      </c>
      <c r="DJ72" s="82">
        <v>0</v>
      </c>
      <c r="DK72" s="82">
        <v>1</v>
      </c>
      <c r="DL72" s="82">
        <v>429079</v>
      </c>
      <c r="DM72" s="82">
        <v>0</v>
      </c>
      <c r="DN72" s="82">
        <v>93</v>
      </c>
      <c r="DO72" s="82">
        <v>0</v>
      </c>
      <c r="DP72" s="82">
        <v>70</v>
      </c>
      <c r="DQ72" s="82">
        <v>93</v>
      </c>
      <c r="DR72" s="82">
        <v>0</v>
      </c>
      <c r="DS72" s="82">
        <v>24</v>
      </c>
      <c r="DT72" s="82">
        <v>0</v>
      </c>
      <c r="DU72" s="82">
        <v>0</v>
      </c>
      <c r="DV72" s="82">
        <v>0</v>
      </c>
      <c r="DW72" s="82">
        <v>1</v>
      </c>
      <c r="DX72" s="82">
        <v>5</v>
      </c>
      <c r="DY72" s="82">
        <v>208994</v>
      </c>
      <c r="DZ72" s="82">
        <v>0</v>
      </c>
      <c r="EA72" s="82">
        <v>93</v>
      </c>
      <c r="EB72" s="82">
        <v>0</v>
      </c>
      <c r="EC72" s="82">
        <v>65</v>
      </c>
      <c r="ED72" s="82">
        <v>91</v>
      </c>
      <c r="EE72" s="82">
        <v>0</v>
      </c>
      <c r="EF72" s="82">
        <v>26</v>
      </c>
      <c r="EG72" s="82">
        <v>0</v>
      </c>
      <c r="EH72" s="82">
        <v>0</v>
      </c>
      <c r="EI72" s="82">
        <v>0</v>
      </c>
      <c r="EJ72" s="82">
        <v>2</v>
      </c>
      <c r="EK72" s="82">
        <v>7</v>
      </c>
      <c r="EL72" s="82">
        <v>220082</v>
      </c>
      <c r="EM72" s="82">
        <v>0</v>
      </c>
      <c r="EN72" s="82">
        <v>91</v>
      </c>
      <c r="EO72" s="82">
        <v>0</v>
      </c>
      <c r="EP72" s="82">
        <v>67</v>
      </c>
      <c r="EQ72" s="82">
        <v>92</v>
      </c>
      <c r="ER72" s="82">
        <v>0</v>
      </c>
      <c r="ES72" s="82">
        <v>25</v>
      </c>
      <c r="ET72" s="82">
        <v>0</v>
      </c>
      <c r="EU72" s="82">
        <v>0</v>
      </c>
      <c r="EV72" s="82">
        <v>0</v>
      </c>
      <c r="EW72" s="82">
        <v>1</v>
      </c>
      <c r="EX72" s="82">
        <v>7</v>
      </c>
      <c r="EY72" s="82">
        <v>429076</v>
      </c>
      <c r="EZ72" s="82">
        <v>0</v>
      </c>
      <c r="FA72" s="82">
        <v>92</v>
      </c>
    </row>
    <row r="73" spans="1:157">
      <c r="B73" s="82" t="s">
        <v>54</v>
      </c>
      <c r="C73" s="82">
        <v>15</v>
      </c>
      <c r="D73" s="82">
        <v>25</v>
      </c>
      <c r="E73" s="82">
        <v>27</v>
      </c>
      <c r="F73" s="82">
        <v>14</v>
      </c>
      <c r="G73" s="82">
        <v>17</v>
      </c>
      <c r="H73" s="82">
        <v>0</v>
      </c>
      <c r="I73" s="82">
        <v>0</v>
      </c>
      <c r="J73" s="82">
        <v>0</v>
      </c>
      <c r="K73" s="82">
        <v>3</v>
      </c>
      <c r="L73" s="82">
        <v>75291</v>
      </c>
      <c r="M73" s="82">
        <v>0</v>
      </c>
      <c r="N73" s="82">
        <v>83</v>
      </c>
      <c r="O73" s="82">
        <v>0</v>
      </c>
      <c r="P73" s="82">
        <v>22</v>
      </c>
      <c r="Q73" s="82">
        <v>19</v>
      </c>
      <c r="R73" s="82">
        <v>26</v>
      </c>
      <c r="S73" s="82">
        <v>16</v>
      </c>
      <c r="T73" s="82">
        <v>11</v>
      </c>
      <c r="U73" s="82">
        <v>0</v>
      </c>
      <c r="V73" s="82">
        <v>0</v>
      </c>
      <c r="W73" s="82">
        <v>0</v>
      </c>
      <c r="X73" s="82">
        <v>6</v>
      </c>
      <c r="Y73" s="82">
        <v>77964</v>
      </c>
      <c r="Z73" s="82">
        <v>0</v>
      </c>
      <c r="AA73" s="82">
        <v>73</v>
      </c>
      <c r="AB73" s="82">
        <v>0</v>
      </c>
      <c r="AC73" s="82">
        <v>18</v>
      </c>
      <c r="AD73" s="82">
        <v>22</v>
      </c>
      <c r="AE73" s="82">
        <v>26</v>
      </c>
      <c r="AF73" s="82">
        <v>15</v>
      </c>
      <c r="AG73" s="82">
        <v>14</v>
      </c>
      <c r="AH73" s="82">
        <v>0</v>
      </c>
      <c r="AI73" s="82">
        <v>0</v>
      </c>
      <c r="AJ73" s="82">
        <v>0</v>
      </c>
      <c r="AK73" s="82">
        <v>4</v>
      </c>
      <c r="AL73" s="82">
        <v>153255</v>
      </c>
      <c r="AM73" s="82">
        <v>0</v>
      </c>
      <c r="AN73" s="82">
        <v>78</v>
      </c>
      <c r="AO73" s="82">
        <v>0</v>
      </c>
      <c r="AP73" s="82">
        <v>17</v>
      </c>
      <c r="AQ73" s="82">
        <v>18</v>
      </c>
      <c r="AR73" s="82">
        <v>31</v>
      </c>
      <c r="AS73" s="82">
        <v>22</v>
      </c>
      <c r="AT73" s="82">
        <v>8</v>
      </c>
      <c r="AU73" s="82" t="s">
        <v>219</v>
      </c>
      <c r="AV73" s="82">
        <v>0</v>
      </c>
      <c r="AW73" s="82">
        <v>0</v>
      </c>
      <c r="AX73" s="82">
        <v>3</v>
      </c>
      <c r="AY73" s="82">
        <v>75291</v>
      </c>
      <c r="AZ73" s="82">
        <v>0</v>
      </c>
      <c r="BA73" s="82">
        <v>79</v>
      </c>
      <c r="BB73" s="82">
        <v>0</v>
      </c>
      <c r="BC73" s="82">
        <v>28</v>
      </c>
      <c r="BD73" s="82">
        <v>11</v>
      </c>
      <c r="BE73" s="82">
        <v>26</v>
      </c>
      <c r="BF73" s="82">
        <v>25</v>
      </c>
      <c r="BG73" s="82">
        <v>4</v>
      </c>
      <c r="BH73" s="82" t="s">
        <v>219</v>
      </c>
      <c r="BI73" s="82">
        <v>0</v>
      </c>
      <c r="BJ73" s="82">
        <v>0</v>
      </c>
      <c r="BK73" s="82">
        <v>7</v>
      </c>
      <c r="BL73" s="82">
        <v>77964</v>
      </c>
      <c r="BM73" s="82">
        <v>0</v>
      </c>
      <c r="BN73" s="82">
        <v>65</v>
      </c>
      <c r="BO73" s="82">
        <v>0</v>
      </c>
      <c r="BP73" s="82">
        <v>22</v>
      </c>
      <c r="BQ73" s="82">
        <v>14</v>
      </c>
      <c r="BR73" s="82">
        <v>28</v>
      </c>
      <c r="BS73" s="82">
        <v>24</v>
      </c>
      <c r="BT73" s="82">
        <v>6</v>
      </c>
      <c r="BU73" s="82" t="s">
        <v>219</v>
      </c>
      <c r="BV73" s="82">
        <v>0</v>
      </c>
      <c r="BW73" s="82">
        <v>0</v>
      </c>
      <c r="BX73" s="82">
        <v>5</v>
      </c>
      <c r="BY73" s="82">
        <v>153255</v>
      </c>
      <c r="BZ73" s="82">
        <v>0</v>
      </c>
      <c r="CA73" s="82">
        <v>72</v>
      </c>
      <c r="CB73" s="82">
        <v>0</v>
      </c>
      <c r="CC73" s="82">
        <v>12</v>
      </c>
      <c r="CD73" s="82">
        <v>24</v>
      </c>
      <c r="CE73" s="82">
        <v>32</v>
      </c>
      <c r="CF73" s="82">
        <v>21</v>
      </c>
      <c r="CG73" s="82">
        <v>10</v>
      </c>
      <c r="CH73" s="82" t="s">
        <v>219</v>
      </c>
      <c r="CI73" s="82">
        <v>0</v>
      </c>
      <c r="CJ73" s="82">
        <v>0</v>
      </c>
      <c r="CK73" s="82">
        <v>2</v>
      </c>
      <c r="CL73" s="82">
        <v>75292</v>
      </c>
      <c r="CM73" s="82">
        <v>0</v>
      </c>
      <c r="CN73" s="82">
        <v>86</v>
      </c>
      <c r="CO73" s="82">
        <v>0</v>
      </c>
      <c r="CP73" s="82">
        <v>15</v>
      </c>
      <c r="CQ73" s="82">
        <v>21</v>
      </c>
      <c r="CR73" s="82">
        <v>28</v>
      </c>
      <c r="CS73" s="82">
        <v>20</v>
      </c>
      <c r="CT73" s="82">
        <v>13</v>
      </c>
      <c r="CU73" s="82" t="s">
        <v>219</v>
      </c>
      <c r="CV73" s="82">
        <v>0</v>
      </c>
      <c r="CW73" s="82">
        <v>0</v>
      </c>
      <c r="CX73" s="82">
        <v>4</v>
      </c>
      <c r="CY73" s="82">
        <v>77965</v>
      </c>
      <c r="CZ73" s="82">
        <v>0</v>
      </c>
      <c r="DA73" s="82">
        <v>81</v>
      </c>
      <c r="DB73" s="82">
        <v>0</v>
      </c>
      <c r="DC73" s="82">
        <v>13</v>
      </c>
      <c r="DD73" s="82">
        <v>22</v>
      </c>
      <c r="DE73" s="82">
        <v>30</v>
      </c>
      <c r="DF73" s="82">
        <v>20</v>
      </c>
      <c r="DG73" s="82">
        <v>11</v>
      </c>
      <c r="DH73" s="82">
        <v>0</v>
      </c>
      <c r="DI73" s="82">
        <v>0</v>
      </c>
      <c r="DJ73" s="82">
        <v>0</v>
      </c>
      <c r="DK73" s="82">
        <v>3</v>
      </c>
      <c r="DL73" s="82">
        <v>153257</v>
      </c>
      <c r="DM73" s="82">
        <v>0</v>
      </c>
      <c r="DN73" s="82">
        <v>83</v>
      </c>
      <c r="DO73" s="82">
        <v>0</v>
      </c>
      <c r="DP73" s="82">
        <v>75</v>
      </c>
      <c r="DQ73" s="82">
        <v>84</v>
      </c>
      <c r="DR73" s="82">
        <v>0</v>
      </c>
      <c r="DS73" s="82">
        <v>10</v>
      </c>
      <c r="DT73" s="82">
        <v>0</v>
      </c>
      <c r="DU73" s="82">
        <v>0</v>
      </c>
      <c r="DV73" s="82">
        <v>0</v>
      </c>
      <c r="DW73" s="82">
        <v>2</v>
      </c>
      <c r="DX73" s="82">
        <v>14</v>
      </c>
      <c r="DY73" s="82">
        <v>75293</v>
      </c>
      <c r="DZ73" s="82">
        <v>0</v>
      </c>
      <c r="EA73" s="82">
        <v>84</v>
      </c>
      <c r="EB73" s="82">
        <v>0</v>
      </c>
      <c r="EC73" s="82">
        <v>68</v>
      </c>
      <c r="ED73" s="82">
        <v>79</v>
      </c>
      <c r="EE73" s="82">
        <v>0</v>
      </c>
      <c r="EF73" s="82">
        <v>11</v>
      </c>
      <c r="EG73" s="82">
        <v>0</v>
      </c>
      <c r="EH73" s="82">
        <v>0</v>
      </c>
      <c r="EI73" s="82">
        <v>0</v>
      </c>
      <c r="EJ73" s="82">
        <v>3</v>
      </c>
      <c r="EK73" s="82">
        <v>18</v>
      </c>
      <c r="EL73" s="82">
        <v>77963</v>
      </c>
      <c r="EM73" s="82">
        <v>0</v>
      </c>
      <c r="EN73" s="82">
        <v>79</v>
      </c>
      <c r="EO73" s="82">
        <v>0</v>
      </c>
      <c r="EP73" s="82">
        <v>71</v>
      </c>
      <c r="EQ73" s="82">
        <v>82</v>
      </c>
      <c r="ER73" s="82">
        <v>0</v>
      </c>
      <c r="ES73" s="82">
        <v>10</v>
      </c>
      <c r="ET73" s="82">
        <v>0</v>
      </c>
      <c r="EU73" s="82">
        <v>0</v>
      </c>
      <c r="EV73" s="82">
        <v>0</v>
      </c>
      <c r="EW73" s="82">
        <v>3</v>
      </c>
      <c r="EX73" s="82">
        <v>16</v>
      </c>
      <c r="EY73" s="82">
        <v>153256</v>
      </c>
      <c r="EZ73" s="82">
        <v>0</v>
      </c>
      <c r="FA73" s="82">
        <v>82</v>
      </c>
    </row>
  </sheetData>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73"/>
  <sheetViews>
    <sheetView workbookViewId="0">
      <pane xSplit="2" ySplit="7" topLeftCell="C8" activePane="bottomRight" state="frozen"/>
      <selection activeCell="A71" sqref="A71:XFD72"/>
      <selection pane="topRight" activeCell="A71" sqref="A71:XFD72"/>
      <selection pane="bottomLeft" activeCell="A71" sqref="A71:XFD72"/>
      <selection pane="bottomRight"/>
    </sheetView>
  </sheetViews>
  <sheetFormatPr defaultRowHeight="12.75"/>
  <sheetData>
    <row r="1" spans="1:157" ht="15.75">
      <c r="A1" s="81" t="s">
        <v>195</v>
      </c>
      <c r="B1" s="82"/>
      <c r="C1" s="82"/>
      <c r="D1" s="82"/>
      <c r="E1" s="82"/>
      <c r="F1" s="82"/>
      <c r="G1" s="82"/>
      <c r="H1" s="82"/>
      <c r="I1" s="82"/>
      <c r="J1" s="82"/>
      <c r="K1" s="82"/>
      <c r="L1" s="82"/>
      <c r="M1" s="82"/>
      <c r="N1" s="82"/>
      <c r="O1" s="82"/>
      <c r="P1" s="82">
        <v>15</v>
      </c>
      <c r="Q1" s="82">
        <v>16</v>
      </c>
      <c r="R1" s="82">
        <v>17</v>
      </c>
      <c r="S1" s="82">
        <v>18</v>
      </c>
      <c r="T1" s="82">
        <v>19</v>
      </c>
      <c r="U1" s="82">
        <v>20</v>
      </c>
      <c r="V1" s="82">
        <v>22</v>
      </c>
      <c r="W1" s="82">
        <v>23</v>
      </c>
      <c r="X1" s="82">
        <v>24</v>
      </c>
      <c r="Y1" s="82">
        <v>25</v>
      </c>
      <c r="Z1" s="82">
        <v>26</v>
      </c>
      <c r="AA1" s="82">
        <v>27</v>
      </c>
      <c r="AB1" s="82"/>
      <c r="AC1" s="82">
        <v>28</v>
      </c>
      <c r="AD1" s="82">
        <v>29</v>
      </c>
      <c r="AE1" s="82">
        <v>30</v>
      </c>
      <c r="AF1" s="82">
        <v>31</v>
      </c>
      <c r="AG1" s="82">
        <v>32</v>
      </c>
      <c r="AH1" s="82">
        <v>33</v>
      </c>
      <c r="AI1" s="82">
        <v>35</v>
      </c>
      <c r="AJ1" s="82">
        <v>36</v>
      </c>
      <c r="AK1" s="82">
        <v>37</v>
      </c>
      <c r="AL1" s="82">
        <v>38</v>
      </c>
      <c r="AM1" s="82">
        <v>39</v>
      </c>
      <c r="AN1" s="82">
        <v>40</v>
      </c>
      <c r="AO1" s="82"/>
      <c r="AP1" s="82" t="s">
        <v>196</v>
      </c>
      <c r="AQ1" s="82">
        <v>42</v>
      </c>
      <c r="AR1" s="82">
        <v>43</v>
      </c>
      <c r="AS1" s="82">
        <v>44</v>
      </c>
      <c r="AT1" s="82">
        <v>45</v>
      </c>
      <c r="AU1" s="82">
        <v>46</v>
      </c>
      <c r="AV1" s="82">
        <v>48</v>
      </c>
      <c r="AW1" s="82">
        <v>49</v>
      </c>
      <c r="AX1" s="82">
        <v>50</v>
      </c>
      <c r="AY1" s="82">
        <v>51</v>
      </c>
      <c r="AZ1" s="82">
        <v>52</v>
      </c>
      <c r="BA1" s="82">
        <v>53</v>
      </c>
      <c r="BB1" s="82"/>
      <c r="BC1" s="82">
        <v>54</v>
      </c>
      <c r="BD1" s="82">
        <v>55</v>
      </c>
      <c r="BE1" s="82">
        <v>56</v>
      </c>
      <c r="BF1" s="82">
        <v>57</v>
      </c>
      <c r="BG1" s="82">
        <v>58</v>
      </c>
      <c r="BH1" s="82">
        <v>59</v>
      </c>
      <c r="BI1" s="82">
        <v>61</v>
      </c>
      <c r="BJ1" s="82">
        <v>62</v>
      </c>
      <c r="BK1" s="82">
        <v>63</v>
      </c>
      <c r="BL1" s="82">
        <v>64</v>
      </c>
      <c r="BM1" s="82">
        <v>65</v>
      </c>
      <c r="BN1" s="82">
        <v>66</v>
      </c>
      <c r="BO1" s="82"/>
      <c r="BP1" s="82">
        <v>67</v>
      </c>
      <c r="BQ1" s="82">
        <v>68</v>
      </c>
      <c r="BR1" s="82">
        <v>69</v>
      </c>
      <c r="BS1" s="82">
        <v>70</v>
      </c>
      <c r="BT1" s="82">
        <v>71</v>
      </c>
      <c r="BU1" s="82">
        <v>72</v>
      </c>
      <c r="BV1" s="82">
        <v>74</v>
      </c>
      <c r="BW1" s="82">
        <v>75</v>
      </c>
      <c r="BX1" s="82">
        <v>76</v>
      </c>
      <c r="BY1" s="82">
        <v>77</v>
      </c>
      <c r="BZ1" s="82">
        <v>78</v>
      </c>
      <c r="CA1" s="82">
        <v>79</v>
      </c>
      <c r="CB1" s="82"/>
      <c r="CC1" s="82" t="s">
        <v>197</v>
      </c>
      <c r="CD1" s="82">
        <v>81</v>
      </c>
      <c r="CE1" s="82">
        <v>82</v>
      </c>
      <c r="CF1" s="82">
        <v>83</v>
      </c>
      <c r="CG1" s="82">
        <v>84</v>
      </c>
      <c r="CH1" s="82">
        <v>85</v>
      </c>
      <c r="CI1" s="82">
        <v>87</v>
      </c>
      <c r="CJ1" s="82">
        <v>88</v>
      </c>
      <c r="CK1" s="82">
        <v>89</v>
      </c>
      <c r="CL1" s="82">
        <v>90</v>
      </c>
      <c r="CM1" s="82">
        <v>91</v>
      </c>
      <c r="CN1" s="82">
        <v>92</v>
      </c>
      <c r="CO1" s="82"/>
      <c r="CP1" s="82">
        <v>93</v>
      </c>
      <c r="CQ1" s="82">
        <v>94</v>
      </c>
      <c r="CR1" s="82">
        <v>95</v>
      </c>
      <c r="CS1" s="82">
        <v>96</v>
      </c>
      <c r="CT1" s="82">
        <v>97</v>
      </c>
      <c r="CU1" s="82">
        <v>98</v>
      </c>
      <c r="CV1" s="82">
        <v>100</v>
      </c>
      <c r="CW1" s="82">
        <v>101</v>
      </c>
      <c r="CX1" s="82">
        <v>102</v>
      </c>
      <c r="CY1" s="82">
        <v>103</v>
      </c>
      <c r="CZ1" s="82">
        <v>104</v>
      </c>
      <c r="DA1" s="82">
        <v>105</v>
      </c>
      <c r="DB1" s="82"/>
      <c r="DC1" s="82">
        <v>106</v>
      </c>
      <c r="DD1" s="82">
        <v>107</v>
      </c>
      <c r="DE1" s="82">
        <v>108</v>
      </c>
      <c r="DF1" s="82">
        <v>109</v>
      </c>
      <c r="DG1" s="82">
        <v>110</v>
      </c>
      <c r="DH1" s="82">
        <v>111</v>
      </c>
      <c r="DI1" s="82">
        <v>113</v>
      </c>
      <c r="DJ1" s="82">
        <v>114</v>
      </c>
      <c r="DK1" s="82">
        <v>115</v>
      </c>
      <c r="DL1" s="82">
        <v>116</v>
      </c>
      <c r="DM1" s="82">
        <v>117</v>
      </c>
      <c r="DN1" s="82">
        <v>118</v>
      </c>
      <c r="DO1" s="82"/>
      <c r="DP1" s="82" t="s">
        <v>198</v>
      </c>
      <c r="DQ1" s="82">
        <v>120</v>
      </c>
      <c r="DR1" s="82">
        <v>121</v>
      </c>
      <c r="DS1" s="82">
        <v>122</v>
      </c>
      <c r="DT1" s="82">
        <v>123</v>
      </c>
      <c r="DU1" s="82"/>
      <c r="DV1" s="82">
        <v>125</v>
      </c>
      <c r="DW1" s="82">
        <v>126</v>
      </c>
      <c r="DX1" s="82">
        <v>127</v>
      </c>
      <c r="DY1" s="82">
        <v>128</v>
      </c>
      <c r="DZ1" s="82">
        <v>129</v>
      </c>
      <c r="EA1" s="82">
        <v>130</v>
      </c>
      <c r="EB1" s="82"/>
      <c r="EC1" s="82">
        <v>131</v>
      </c>
      <c r="ED1" s="82">
        <v>132</v>
      </c>
      <c r="EE1" s="82">
        <v>133</v>
      </c>
      <c r="EF1" s="82">
        <v>134</v>
      </c>
      <c r="EG1" s="82">
        <v>135</v>
      </c>
      <c r="EH1" s="82"/>
      <c r="EI1" s="82">
        <v>137</v>
      </c>
      <c r="EJ1" s="82">
        <v>138</v>
      </c>
      <c r="EK1" s="82">
        <v>139</v>
      </c>
      <c r="EL1" s="82">
        <v>140</v>
      </c>
      <c r="EM1" s="82">
        <v>141</v>
      </c>
      <c r="EN1" s="82">
        <v>142</v>
      </c>
      <c r="EO1" s="82"/>
      <c r="EP1" s="82">
        <v>143</v>
      </c>
      <c r="EQ1" s="82">
        <v>144</v>
      </c>
      <c r="ER1" s="82">
        <v>145</v>
      </c>
      <c r="ES1" s="82">
        <v>146</v>
      </c>
      <c r="ET1" s="82">
        <v>147</v>
      </c>
      <c r="EU1" s="82"/>
      <c r="EV1" s="82">
        <v>149</v>
      </c>
      <c r="EW1" s="82">
        <v>150</v>
      </c>
      <c r="EX1" s="82">
        <v>151</v>
      </c>
      <c r="EY1" s="82">
        <v>152</v>
      </c>
      <c r="EZ1" s="82">
        <v>153</v>
      </c>
      <c r="FA1" s="82">
        <v>154</v>
      </c>
    </row>
    <row r="2" spans="1:157">
      <c r="A2" s="82"/>
      <c r="B2" s="82"/>
      <c r="C2" s="82">
        <v>1</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v>1</v>
      </c>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v>1</v>
      </c>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v>1</v>
      </c>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row>
    <row r="3" spans="1:157">
      <c r="A3" s="374" t="s">
        <v>108</v>
      </c>
      <c r="B3" s="82"/>
      <c r="C3" s="83">
        <v>2</v>
      </c>
      <c r="D3" s="83">
        <v>3</v>
      </c>
      <c r="E3" s="83">
        <v>4</v>
      </c>
      <c r="F3" s="83">
        <v>5</v>
      </c>
      <c r="G3" s="83">
        <v>6</v>
      </c>
      <c r="H3" s="83">
        <v>7</v>
      </c>
      <c r="I3" s="83">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c r="AZ3" s="83">
        <v>51</v>
      </c>
      <c r="BA3" s="83">
        <v>52</v>
      </c>
      <c r="BB3" s="83">
        <v>53</v>
      </c>
      <c r="BC3" s="83">
        <v>54</v>
      </c>
      <c r="BD3" s="83">
        <v>55</v>
      </c>
      <c r="BE3" s="83">
        <v>56</v>
      </c>
      <c r="BF3" s="83">
        <v>57</v>
      </c>
      <c r="BG3" s="83">
        <v>58</v>
      </c>
      <c r="BH3" s="83">
        <v>59</v>
      </c>
      <c r="BI3" s="83">
        <v>60</v>
      </c>
      <c r="BJ3" s="83">
        <v>61</v>
      </c>
      <c r="BK3" s="83">
        <v>62</v>
      </c>
      <c r="BL3" s="83">
        <v>63</v>
      </c>
      <c r="BM3" s="83">
        <v>64</v>
      </c>
      <c r="BN3" s="83">
        <v>65</v>
      </c>
      <c r="BO3" s="83">
        <v>66</v>
      </c>
      <c r="BP3" s="83">
        <v>67</v>
      </c>
      <c r="BQ3" s="83">
        <v>68</v>
      </c>
      <c r="BR3" s="83">
        <v>69</v>
      </c>
      <c r="BS3" s="83">
        <v>70</v>
      </c>
      <c r="BT3" s="83">
        <v>71</v>
      </c>
      <c r="BU3" s="83">
        <v>72</v>
      </c>
      <c r="BV3" s="83">
        <v>73</v>
      </c>
      <c r="BW3" s="83">
        <v>74</v>
      </c>
      <c r="BX3" s="83">
        <v>75</v>
      </c>
      <c r="BY3" s="83">
        <v>76</v>
      </c>
      <c r="BZ3" s="83">
        <v>77</v>
      </c>
      <c r="CA3" s="83">
        <v>78</v>
      </c>
      <c r="CB3" s="83">
        <v>79</v>
      </c>
      <c r="CC3" s="83">
        <v>80</v>
      </c>
      <c r="CD3" s="83">
        <v>81</v>
      </c>
      <c r="CE3" s="83">
        <v>82</v>
      </c>
      <c r="CF3" s="83">
        <v>83</v>
      </c>
      <c r="CG3" s="83">
        <v>84</v>
      </c>
      <c r="CH3" s="83">
        <v>85</v>
      </c>
      <c r="CI3" s="83">
        <v>86</v>
      </c>
      <c r="CJ3" s="83">
        <v>87</v>
      </c>
      <c r="CK3" s="83">
        <v>88</v>
      </c>
      <c r="CL3" s="83">
        <v>89</v>
      </c>
      <c r="CM3" s="83">
        <v>90</v>
      </c>
      <c r="CN3" s="83">
        <v>91</v>
      </c>
      <c r="CO3" s="83">
        <v>92</v>
      </c>
      <c r="CP3" s="83">
        <v>93</v>
      </c>
      <c r="CQ3" s="83">
        <v>94</v>
      </c>
      <c r="CR3" s="83">
        <v>95</v>
      </c>
      <c r="CS3" s="83">
        <v>96</v>
      </c>
      <c r="CT3" s="83">
        <v>97</v>
      </c>
      <c r="CU3" s="83">
        <v>98</v>
      </c>
      <c r="CV3" s="83">
        <v>99</v>
      </c>
      <c r="CW3" s="83">
        <v>100</v>
      </c>
      <c r="CX3" s="83">
        <v>101</v>
      </c>
      <c r="CY3" s="83">
        <v>102</v>
      </c>
      <c r="CZ3" s="83">
        <v>103</v>
      </c>
      <c r="DA3" s="83">
        <v>104</v>
      </c>
      <c r="DB3" s="83">
        <v>105</v>
      </c>
      <c r="DC3" s="83">
        <v>106</v>
      </c>
      <c r="DD3" s="83">
        <v>107</v>
      </c>
      <c r="DE3" s="83">
        <v>108</v>
      </c>
      <c r="DF3" s="83">
        <v>109</v>
      </c>
      <c r="DG3" s="83">
        <v>110</v>
      </c>
      <c r="DH3" s="83">
        <v>111</v>
      </c>
      <c r="DI3" s="83">
        <v>112</v>
      </c>
      <c r="DJ3" s="83">
        <v>113</v>
      </c>
      <c r="DK3" s="83">
        <v>114</v>
      </c>
      <c r="DL3" s="83">
        <v>115</v>
      </c>
      <c r="DM3" s="83">
        <v>116</v>
      </c>
      <c r="DN3" s="83">
        <v>117</v>
      </c>
      <c r="DO3" s="83">
        <v>118</v>
      </c>
      <c r="DP3" s="83">
        <v>119</v>
      </c>
      <c r="DQ3" s="83">
        <v>120</v>
      </c>
      <c r="DR3" s="83">
        <v>121</v>
      </c>
      <c r="DS3" s="83">
        <v>122</v>
      </c>
      <c r="DT3" s="83">
        <v>123</v>
      </c>
      <c r="DU3" s="83">
        <v>124</v>
      </c>
      <c r="DV3" s="83">
        <v>125</v>
      </c>
      <c r="DW3" s="83">
        <v>126</v>
      </c>
      <c r="DX3" s="83">
        <v>127</v>
      </c>
      <c r="DY3" s="83">
        <v>128</v>
      </c>
      <c r="DZ3" s="83">
        <v>129</v>
      </c>
      <c r="EA3" s="83">
        <v>130</v>
      </c>
      <c r="EB3" s="83">
        <v>131</v>
      </c>
      <c r="EC3" s="83">
        <v>132</v>
      </c>
      <c r="ED3" s="83">
        <v>133</v>
      </c>
      <c r="EE3" s="83">
        <v>134</v>
      </c>
      <c r="EF3" s="83">
        <v>135</v>
      </c>
      <c r="EG3" s="83">
        <v>136</v>
      </c>
      <c r="EH3" s="83">
        <v>137</v>
      </c>
      <c r="EI3" s="83">
        <v>138</v>
      </c>
      <c r="EJ3" s="83">
        <v>139</v>
      </c>
      <c r="EK3" s="83">
        <v>140</v>
      </c>
      <c r="EL3" s="83">
        <v>141</v>
      </c>
      <c r="EM3" s="83">
        <v>142</v>
      </c>
      <c r="EN3" s="83">
        <v>143</v>
      </c>
      <c r="EO3" s="83">
        <v>144</v>
      </c>
      <c r="EP3" s="83">
        <v>145</v>
      </c>
      <c r="EQ3" s="83">
        <v>146</v>
      </c>
      <c r="ER3" s="83">
        <v>147</v>
      </c>
      <c r="ES3" s="83">
        <v>148</v>
      </c>
      <c r="ET3" s="83">
        <v>149</v>
      </c>
      <c r="EU3" s="83">
        <v>150</v>
      </c>
      <c r="EV3" s="83">
        <v>151</v>
      </c>
      <c r="EW3" s="83">
        <v>152</v>
      </c>
      <c r="EX3" s="83">
        <v>153</v>
      </c>
      <c r="EY3" s="83">
        <v>154</v>
      </c>
      <c r="EZ3" s="83">
        <v>155</v>
      </c>
      <c r="FA3" s="83">
        <v>156</v>
      </c>
    </row>
    <row r="4" spans="1:157">
      <c r="A4" s="82"/>
      <c r="B4" s="82"/>
      <c r="C4" s="82" t="s">
        <v>169</v>
      </c>
      <c r="D4" s="82"/>
      <c r="E4" s="82"/>
      <c r="F4" s="82"/>
      <c r="G4" s="82"/>
      <c r="H4" s="82"/>
      <c r="I4" s="82"/>
      <c r="J4" s="82"/>
      <c r="K4" s="82"/>
      <c r="L4" s="82"/>
      <c r="M4" s="82"/>
      <c r="N4" s="82"/>
      <c r="O4" s="82"/>
      <c r="P4" s="82" t="s">
        <v>168</v>
      </c>
      <c r="Q4" s="82"/>
      <c r="R4" s="82"/>
      <c r="S4" s="82"/>
      <c r="T4" s="82"/>
      <c r="U4" s="82"/>
      <c r="V4" s="82"/>
      <c r="W4" s="82"/>
      <c r="X4" s="82"/>
      <c r="Y4" s="82"/>
      <c r="Z4" s="82"/>
      <c r="AA4" s="82"/>
      <c r="AB4" s="82"/>
      <c r="AC4" s="82" t="s">
        <v>73</v>
      </c>
      <c r="AD4" s="82"/>
      <c r="AE4" s="82"/>
      <c r="AF4" s="82"/>
      <c r="AG4" s="82"/>
      <c r="AH4" s="82"/>
      <c r="AI4" s="82"/>
      <c r="AJ4" s="82"/>
      <c r="AK4" s="82"/>
      <c r="AL4" s="82"/>
      <c r="AM4" s="82"/>
      <c r="AN4" s="82"/>
      <c r="AO4" s="82"/>
      <c r="AP4" s="82" t="s">
        <v>169</v>
      </c>
      <c r="AQ4" s="82"/>
      <c r="AR4" s="82"/>
      <c r="AS4" s="82"/>
      <c r="AT4" s="82"/>
      <c r="AU4" s="82"/>
      <c r="AV4" s="82"/>
      <c r="AW4" s="82"/>
      <c r="AX4" s="82"/>
      <c r="AY4" s="82"/>
      <c r="AZ4" s="82"/>
      <c r="BA4" s="82"/>
      <c r="BB4" s="82"/>
      <c r="BC4" s="82" t="s">
        <v>168</v>
      </c>
      <c r="BD4" s="82"/>
      <c r="BE4" s="82"/>
      <c r="BF4" s="82"/>
      <c r="BG4" s="82"/>
      <c r="BH4" s="82"/>
      <c r="BI4" s="82"/>
      <c r="BJ4" s="82"/>
      <c r="BK4" s="82"/>
      <c r="BL4" s="82"/>
      <c r="BM4" s="82"/>
      <c r="BN4" s="82"/>
      <c r="BO4" s="82"/>
      <c r="BP4" s="82" t="s">
        <v>73</v>
      </c>
      <c r="BQ4" s="82"/>
      <c r="BR4" s="82"/>
      <c r="BS4" s="82"/>
      <c r="BT4" s="82"/>
      <c r="BU4" s="82"/>
      <c r="BV4" s="82"/>
      <c r="BW4" s="82"/>
      <c r="BX4" s="82"/>
      <c r="BY4" s="82"/>
      <c r="BZ4" s="82"/>
      <c r="CA4" s="82"/>
      <c r="CB4" s="82"/>
      <c r="CC4" s="82" t="s">
        <v>169</v>
      </c>
      <c r="CD4" s="82"/>
      <c r="CE4" s="82"/>
      <c r="CF4" s="82"/>
      <c r="CG4" s="82"/>
      <c r="CH4" s="82"/>
      <c r="CI4" s="82"/>
      <c r="CJ4" s="82"/>
      <c r="CK4" s="82"/>
      <c r="CL4" s="82"/>
      <c r="CM4" s="82"/>
      <c r="CN4" s="82"/>
      <c r="CO4" s="82"/>
      <c r="CP4" s="82" t="s">
        <v>168</v>
      </c>
      <c r="CQ4" s="82"/>
      <c r="CR4" s="82"/>
      <c r="CS4" s="82"/>
      <c r="CT4" s="82"/>
      <c r="CU4" s="82"/>
      <c r="CV4" s="82"/>
      <c r="CW4" s="82"/>
      <c r="CX4" s="82"/>
      <c r="CY4" s="82"/>
      <c r="CZ4" s="82"/>
      <c r="DA4" s="82"/>
      <c r="DB4" s="82"/>
      <c r="DC4" s="82" t="s">
        <v>73</v>
      </c>
      <c r="DD4" s="82"/>
      <c r="DE4" s="82"/>
      <c r="DF4" s="82"/>
      <c r="DG4" s="82"/>
      <c r="DH4" s="82"/>
      <c r="DI4" s="82"/>
      <c r="DJ4" s="82"/>
      <c r="DK4" s="82"/>
      <c r="DL4" s="82"/>
      <c r="DM4" s="82"/>
      <c r="DN4" s="82"/>
      <c r="DO4" s="82"/>
      <c r="DP4" s="82" t="s">
        <v>169</v>
      </c>
      <c r="DQ4" s="82"/>
      <c r="DR4" s="82"/>
      <c r="DS4" s="82"/>
      <c r="DT4" s="82"/>
      <c r="DU4" s="82"/>
      <c r="DV4" s="82"/>
      <c r="DW4" s="82"/>
      <c r="DX4" s="82"/>
      <c r="DY4" s="82"/>
      <c r="DZ4" s="82"/>
      <c r="EA4" s="82"/>
      <c r="EB4" s="82"/>
      <c r="EC4" s="82" t="s">
        <v>168</v>
      </c>
      <c r="ED4" s="82"/>
      <c r="EE4" s="82"/>
      <c r="EF4" s="82"/>
      <c r="EG4" s="82"/>
      <c r="EH4" s="82"/>
      <c r="EI4" s="82"/>
      <c r="EJ4" s="82"/>
      <c r="EK4" s="82"/>
      <c r="EL4" s="82"/>
      <c r="EM4" s="82"/>
      <c r="EN4" s="82"/>
      <c r="EO4" s="82"/>
      <c r="EP4" s="82" t="s">
        <v>73</v>
      </c>
      <c r="EQ4" s="82"/>
      <c r="ER4" s="82"/>
      <c r="ES4" s="82"/>
      <c r="ET4" s="82"/>
      <c r="EU4" s="82"/>
      <c r="EV4" s="82"/>
      <c r="EW4" s="82"/>
      <c r="EX4" s="82"/>
      <c r="EY4" s="82"/>
      <c r="EZ4" s="82"/>
      <c r="FA4" s="82"/>
    </row>
    <row r="5" spans="1:157">
      <c r="A5" s="82"/>
      <c r="B5" s="82"/>
      <c r="C5" s="82" t="s">
        <v>199</v>
      </c>
      <c r="D5" s="82"/>
      <c r="E5" s="82"/>
      <c r="F5" s="82"/>
      <c r="G5" s="82"/>
      <c r="H5" s="82"/>
      <c r="I5" s="82"/>
      <c r="J5" s="82"/>
      <c r="K5" s="82"/>
      <c r="L5" s="82"/>
      <c r="M5" s="82" t="s">
        <v>200</v>
      </c>
      <c r="N5" s="82"/>
      <c r="O5" s="82"/>
      <c r="P5" s="82" t="s">
        <v>199</v>
      </c>
      <c r="Q5" s="82"/>
      <c r="R5" s="82"/>
      <c r="S5" s="82"/>
      <c r="T5" s="82"/>
      <c r="U5" s="82"/>
      <c r="V5" s="82"/>
      <c r="W5" s="82"/>
      <c r="X5" s="82"/>
      <c r="Y5" s="82"/>
      <c r="Z5" s="82" t="s">
        <v>200</v>
      </c>
      <c r="AA5" s="82"/>
      <c r="AB5" s="82"/>
      <c r="AC5" s="82" t="s">
        <v>199</v>
      </c>
      <c r="AD5" s="82"/>
      <c r="AE5" s="82"/>
      <c r="AF5" s="82"/>
      <c r="AG5" s="82"/>
      <c r="AH5" s="82"/>
      <c r="AI5" s="82"/>
      <c r="AJ5" s="82"/>
      <c r="AK5" s="82"/>
      <c r="AL5" s="82"/>
      <c r="AM5" s="82" t="s">
        <v>200</v>
      </c>
      <c r="AN5" s="82"/>
      <c r="AO5" s="82"/>
      <c r="AP5" s="82" t="s">
        <v>201</v>
      </c>
      <c r="AQ5" s="82"/>
      <c r="AR5" s="82"/>
      <c r="AS5" s="82"/>
      <c r="AT5" s="82"/>
      <c r="AU5" s="82"/>
      <c r="AV5" s="82"/>
      <c r="AW5" s="82"/>
      <c r="AX5" s="82"/>
      <c r="AY5" s="82"/>
      <c r="AZ5" s="82" t="s">
        <v>202</v>
      </c>
      <c r="BA5" s="82"/>
      <c r="BB5" s="82"/>
      <c r="BC5" s="82" t="s">
        <v>201</v>
      </c>
      <c r="BD5" s="82"/>
      <c r="BE5" s="82"/>
      <c r="BF5" s="82"/>
      <c r="BG5" s="82"/>
      <c r="BH5" s="82"/>
      <c r="BI5" s="82"/>
      <c r="BJ5" s="82"/>
      <c r="BK5" s="82"/>
      <c r="BL5" s="82"/>
      <c r="BM5" s="82" t="s">
        <v>202</v>
      </c>
      <c r="BN5" s="82"/>
      <c r="BO5" s="82"/>
      <c r="BP5" s="82" t="s">
        <v>201</v>
      </c>
      <c r="BQ5" s="82"/>
      <c r="BR5" s="82"/>
      <c r="BS5" s="82"/>
      <c r="BT5" s="82"/>
      <c r="BU5" s="82"/>
      <c r="BV5" s="82"/>
      <c r="BW5" s="82"/>
      <c r="BX5" s="82"/>
      <c r="BY5" s="82"/>
      <c r="BZ5" s="82" t="s">
        <v>202</v>
      </c>
      <c r="CA5" s="82"/>
      <c r="CB5" s="82"/>
      <c r="CC5" s="82" t="s">
        <v>203</v>
      </c>
      <c r="CD5" s="82"/>
      <c r="CE5" s="82"/>
      <c r="CF5" s="82"/>
      <c r="CG5" s="82"/>
      <c r="CH5" s="82"/>
      <c r="CI5" s="82"/>
      <c r="CJ5" s="82"/>
      <c r="CK5" s="82"/>
      <c r="CL5" s="82"/>
      <c r="CM5" s="82" t="s">
        <v>204</v>
      </c>
      <c r="CN5" s="82"/>
      <c r="CO5" s="82"/>
      <c r="CP5" s="82" t="s">
        <v>203</v>
      </c>
      <c r="CQ5" s="82"/>
      <c r="CR5" s="82"/>
      <c r="CS5" s="82"/>
      <c r="CT5" s="82"/>
      <c r="CU5" s="82"/>
      <c r="CV5" s="82"/>
      <c r="CW5" s="82"/>
      <c r="CX5" s="82"/>
      <c r="CY5" s="82"/>
      <c r="CZ5" s="82" t="s">
        <v>204</v>
      </c>
      <c r="DA5" s="82"/>
      <c r="DB5" s="82"/>
      <c r="DC5" s="82" t="s">
        <v>203</v>
      </c>
      <c r="DD5" s="82"/>
      <c r="DE5" s="82"/>
      <c r="DF5" s="82"/>
      <c r="DG5" s="82"/>
      <c r="DH5" s="82"/>
      <c r="DI5" s="82"/>
      <c r="DJ5" s="82"/>
      <c r="DK5" s="82"/>
      <c r="DL5" s="82"/>
      <c r="DM5" s="82" t="s">
        <v>204</v>
      </c>
      <c r="DN5" s="82"/>
      <c r="DO5" s="82"/>
      <c r="DP5" s="82" t="s">
        <v>205</v>
      </c>
      <c r="DQ5" s="82"/>
      <c r="DR5" s="82"/>
      <c r="DS5" s="82"/>
      <c r="DT5" s="82"/>
      <c r="DU5" s="82"/>
      <c r="DV5" s="82"/>
      <c r="DW5" s="82"/>
      <c r="DX5" s="82"/>
      <c r="DY5" s="82"/>
      <c r="DZ5" s="82" t="s">
        <v>206</v>
      </c>
      <c r="EA5" s="82"/>
      <c r="EB5" s="82"/>
      <c r="EC5" s="82" t="s">
        <v>205</v>
      </c>
      <c r="ED5" s="82"/>
      <c r="EE5" s="82"/>
      <c r="EF5" s="82"/>
      <c r="EG5" s="82"/>
      <c r="EH5" s="82"/>
      <c r="EI5" s="82"/>
      <c r="EJ5" s="82"/>
      <c r="EK5" s="82"/>
      <c r="EL5" s="82"/>
      <c r="EM5" s="82" t="s">
        <v>206</v>
      </c>
      <c r="EN5" s="82"/>
      <c r="EO5" s="82"/>
      <c r="EP5" s="82" t="s">
        <v>205</v>
      </c>
      <c r="EQ5" s="82"/>
      <c r="ER5" s="82"/>
      <c r="ES5" s="82"/>
      <c r="ET5" s="82"/>
      <c r="EU5" s="82"/>
      <c r="EV5" s="82"/>
      <c r="EW5" s="82"/>
      <c r="EX5" s="82"/>
      <c r="EY5" s="82"/>
      <c r="EZ5" s="82" t="s">
        <v>206</v>
      </c>
      <c r="FA5" s="82"/>
    </row>
    <row r="6" spans="1:157">
      <c r="A6" s="82"/>
      <c r="B6" s="82"/>
      <c r="C6" s="82" t="s">
        <v>207</v>
      </c>
      <c r="D6" s="82" t="s">
        <v>35</v>
      </c>
      <c r="E6" s="82" t="s">
        <v>208</v>
      </c>
      <c r="F6" s="82" t="s">
        <v>34</v>
      </c>
      <c r="G6" s="82" t="s">
        <v>209</v>
      </c>
      <c r="H6" s="82" t="s">
        <v>210</v>
      </c>
      <c r="I6" s="82" t="s">
        <v>211</v>
      </c>
      <c r="J6" s="82" t="s">
        <v>212</v>
      </c>
      <c r="K6" s="82" t="s">
        <v>213</v>
      </c>
      <c r="L6" s="82" t="s">
        <v>73</v>
      </c>
      <c r="M6" s="82">
        <v>0</v>
      </c>
      <c r="N6" s="82">
        <v>1</v>
      </c>
      <c r="O6" s="82"/>
      <c r="P6" s="82" t="s">
        <v>207</v>
      </c>
      <c r="Q6" s="82" t="s">
        <v>35</v>
      </c>
      <c r="R6" s="82" t="s">
        <v>208</v>
      </c>
      <c r="S6" s="82" t="s">
        <v>34</v>
      </c>
      <c r="T6" s="82" t="s">
        <v>209</v>
      </c>
      <c r="U6" s="82" t="s">
        <v>210</v>
      </c>
      <c r="V6" s="82" t="s">
        <v>211</v>
      </c>
      <c r="W6" s="82" t="s">
        <v>212</v>
      </c>
      <c r="X6" s="82" t="s">
        <v>213</v>
      </c>
      <c r="Y6" s="82" t="s">
        <v>73</v>
      </c>
      <c r="Z6" s="82">
        <v>0</v>
      </c>
      <c r="AA6" s="82">
        <v>1</v>
      </c>
      <c r="AB6" s="82"/>
      <c r="AC6" s="82" t="s">
        <v>207</v>
      </c>
      <c r="AD6" s="82" t="s">
        <v>35</v>
      </c>
      <c r="AE6" s="82" t="s">
        <v>208</v>
      </c>
      <c r="AF6" s="82" t="s">
        <v>34</v>
      </c>
      <c r="AG6" s="82" t="s">
        <v>209</v>
      </c>
      <c r="AH6" s="82" t="s">
        <v>210</v>
      </c>
      <c r="AI6" s="82" t="s">
        <v>211</v>
      </c>
      <c r="AJ6" s="82" t="s">
        <v>212</v>
      </c>
      <c r="AK6" s="82" t="s">
        <v>213</v>
      </c>
      <c r="AL6" s="82" t="s">
        <v>73</v>
      </c>
      <c r="AM6" s="82">
        <v>0</v>
      </c>
      <c r="AN6" s="82">
        <v>1</v>
      </c>
      <c r="AO6" s="82"/>
      <c r="AP6" s="82" t="s">
        <v>207</v>
      </c>
      <c r="AQ6" s="82" t="s">
        <v>35</v>
      </c>
      <c r="AR6" s="82" t="s">
        <v>208</v>
      </c>
      <c r="AS6" s="82" t="s">
        <v>34</v>
      </c>
      <c r="AT6" s="82" t="s">
        <v>209</v>
      </c>
      <c r="AU6" s="82" t="s">
        <v>210</v>
      </c>
      <c r="AV6" s="82" t="s">
        <v>211</v>
      </c>
      <c r="AW6" s="82" t="s">
        <v>212</v>
      </c>
      <c r="AX6" s="82" t="s">
        <v>213</v>
      </c>
      <c r="AY6" s="82" t="s">
        <v>73</v>
      </c>
      <c r="AZ6" s="82">
        <v>0</v>
      </c>
      <c r="BA6" s="82">
        <v>1</v>
      </c>
      <c r="BB6" s="82"/>
      <c r="BC6" s="82" t="s">
        <v>207</v>
      </c>
      <c r="BD6" s="82" t="s">
        <v>35</v>
      </c>
      <c r="BE6" s="82" t="s">
        <v>208</v>
      </c>
      <c r="BF6" s="82" t="s">
        <v>34</v>
      </c>
      <c r="BG6" s="82" t="s">
        <v>209</v>
      </c>
      <c r="BH6" s="82" t="s">
        <v>210</v>
      </c>
      <c r="BI6" s="82" t="s">
        <v>211</v>
      </c>
      <c r="BJ6" s="82" t="s">
        <v>212</v>
      </c>
      <c r="BK6" s="82" t="s">
        <v>213</v>
      </c>
      <c r="BL6" s="82" t="s">
        <v>73</v>
      </c>
      <c r="BM6" s="82">
        <v>0</v>
      </c>
      <c r="BN6" s="82">
        <v>1</v>
      </c>
      <c r="BO6" s="82"/>
      <c r="BP6" s="82" t="s">
        <v>207</v>
      </c>
      <c r="BQ6" s="82" t="s">
        <v>35</v>
      </c>
      <c r="BR6" s="82" t="s">
        <v>208</v>
      </c>
      <c r="BS6" s="82" t="s">
        <v>34</v>
      </c>
      <c r="BT6" s="82" t="s">
        <v>209</v>
      </c>
      <c r="BU6" s="82" t="s">
        <v>210</v>
      </c>
      <c r="BV6" s="82" t="s">
        <v>211</v>
      </c>
      <c r="BW6" s="82" t="s">
        <v>212</v>
      </c>
      <c r="BX6" s="82" t="s">
        <v>213</v>
      </c>
      <c r="BY6" s="82" t="s">
        <v>73</v>
      </c>
      <c r="BZ6" s="82">
        <v>0</v>
      </c>
      <c r="CA6" s="82">
        <v>1</v>
      </c>
      <c r="CB6" s="82"/>
      <c r="CC6" s="82" t="s">
        <v>207</v>
      </c>
      <c r="CD6" s="82" t="s">
        <v>35</v>
      </c>
      <c r="CE6" s="82" t="s">
        <v>208</v>
      </c>
      <c r="CF6" s="82" t="s">
        <v>34</v>
      </c>
      <c r="CG6" s="82" t="s">
        <v>209</v>
      </c>
      <c r="CH6" s="82" t="s">
        <v>210</v>
      </c>
      <c r="CI6" s="82" t="s">
        <v>211</v>
      </c>
      <c r="CJ6" s="82" t="s">
        <v>212</v>
      </c>
      <c r="CK6" s="82" t="s">
        <v>213</v>
      </c>
      <c r="CL6" s="82" t="s">
        <v>73</v>
      </c>
      <c r="CM6" s="82">
        <v>0</v>
      </c>
      <c r="CN6" s="82">
        <v>1</v>
      </c>
      <c r="CO6" s="82"/>
      <c r="CP6" s="82" t="s">
        <v>207</v>
      </c>
      <c r="CQ6" s="82" t="s">
        <v>35</v>
      </c>
      <c r="CR6" s="82" t="s">
        <v>208</v>
      </c>
      <c r="CS6" s="82" t="s">
        <v>34</v>
      </c>
      <c r="CT6" s="82" t="s">
        <v>209</v>
      </c>
      <c r="CU6" s="82" t="s">
        <v>210</v>
      </c>
      <c r="CV6" s="82" t="s">
        <v>211</v>
      </c>
      <c r="CW6" s="82" t="s">
        <v>212</v>
      </c>
      <c r="CX6" s="82" t="s">
        <v>213</v>
      </c>
      <c r="CY6" s="82" t="s">
        <v>73</v>
      </c>
      <c r="CZ6" s="82">
        <v>0</v>
      </c>
      <c r="DA6" s="82">
        <v>1</v>
      </c>
      <c r="DB6" s="82"/>
      <c r="DC6" s="82" t="s">
        <v>207</v>
      </c>
      <c r="DD6" s="82" t="s">
        <v>35</v>
      </c>
      <c r="DE6" s="82" t="s">
        <v>208</v>
      </c>
      <c r="DF6" s="82" t="s">
        <v>34</v>
      </c>
      <c r="DG6" s="82" t="s">
        <v>209</v>
      </c>
      <c r="DH6" s="82" t="s">
        <v>210</v>
      </c>
      <c r="DI6" s="82" t="s">
        <v>211</v>
      </c>
      <c r="DJ6" s="82" t="s">
        <v>212</v>
      </c>
      <c r="DK6" s="82" t="s">
        <v>213</v>
      </c>
      <c r="DL6" s="82" t="s">
        <v>73</v>
      </c>
      <c r="DM6" s="82">
        <v>0</v>
      </c>
      <c r="DN6" s="82">
        <v>1</v>
      </c>
      <c r="DO6" s="82"/>
      <c r="DP6" s="82" t="s">
        <v>214</v>
      </c>
      <c r="DQ6" s="82" t="s">
        <v>215</v>
      </c>
      <c r="DR6" s="82" t="s">
        <v>210</v>
      </c>
      <c r="DS6" s="82" t="s">
        <v>209</v>
      </c>
      <c r="DT6" s="82"/>
      <c r="DU6" s="82"/>
      <c r="DV6" s="82" t="s">
        <v>216</v>
      </c>
      <c r="DW6" s="82" t="s">
        <v>213</v>
      </c>
      <c r="DX6" s="82" t="s">
        <v>207</v>
      </c>
      <c r="DY6" s="82" t="s">
        <v>73</v>
      </c>
      <c r="DZ6" s="82">
        <v>0</v>
      </c>
      <c r="EA6" s="82"/>
      <c r="EB6" s="82"/>
      <c r="EC6" s="82" t="s">
        <v>214</v>
      </c>
      <c r="ED6" s="82" t="s">
        <v>215</v>
      </c>
      <c r="EE6" s="82" t="s">
        <v>210</v>
      </c>
      <c r="EF6" s="82" t="s">
        <v>209</v>
      </c>
      <c r="EG6" s="82"/>
      <c r="EH6" s="82"/>
      <c r="EI6" s="82" t="s">
        <v>216</v>
      </c>
      <c r="EJ6" s="82" t="s">
        <v>213</v>
      </c>
      <c r="EK6" s="82" t="s">
        <v>207</v>
      </c>
      <c r="EL6" s="82" t="s">
        <v>73</v>
      </c>
      <c r="EM6" s="82">
        <v>0</v>
      </c>
      <c r="EN6" s="82"/>
      <c r="EO6" s="82"/>
      <c r="EP6" s="82" t="s">
        <v>214</v>
      </c>
      <c r="EQ6" s="82" t="s">
        <v>215</v>
      </c>
      <c r="ER6" s="82" t="s">
        <v>210</v>
      </c>
      <c r="ES6" s="82" t="s">
        <v>209</v>
      </c>
      <c r="ET6" s="82"/>
      <c r="EU6" s="82"/>
      <c r="EV6" s="82" t="s">
        <v>216</v>
      </c>
      <c r="EW6" s="82" t="s">
        <v>213</v>
      </c>
      <c r="EX6" s="82" t="s">
        <v>207</v>
      </c>
      <c r="EY6" s="82" t="s">
        <v>73</v>
      </c>
      <c r="EZ6" s="82">
        <v>0</v>
      </c>
      <c r="FA6" s="82"/>
    </row>
    <row r="7" spans="1:157">
      <c r="A7" s="82"/>
      <c r="B7" s="82"/>
      <c r="C7" s="82" t="s">
        <v>217</v>
      </c>
      <c r="D7" s="82" t="s">
        <v>217</v>
      </c>
      <c r="E7" s="82" t="s">
        <v>217</v>
      </c>
      <c r="F7" s="82" t="s">
        <v>217</v>
      </c>
      <c r="G7" s="82" t="s">
        <v>217</v>
      </c>
      <c r="H7" s="82" t="s">
        <v>217</v>
      </c>
      <c r="I7" s="82" t="s">
        <v>217</v>
      </c>
      <c r="J7" s="82" t="s">
        <v>217</v>
      </c>
      <c r="K7" s="82" t="s">
        <v>217</v>
      </c>
      <c r="L7" s="82" t="s">
        <v>217</v>
      </c>
      <c r="M7" s="82" t="s">
        <v>217</v>
      </c>
      <c r="N7" s="82" t="s">
        <v>217</v>
      </c>
      <c r="O7" s="82"/>
      <c r="P7" s="82" t="s">
        <v>217</v>
      </c>
      <c r="Q7" s="82" t="s">
        <v>217</v>
      </c>
      <c r="R7" s="82" t="s">
        <v>217</v>
      </c>
      <c r="S7" s="82" t="s">
        <v>217</v>
      </c>
      <c r="T7" s="82" t="s">
        <v>217</v>
      </c>
      <c r="U7" s="82" t="s">
        <v>217</v>
      </c>
      <c r="V7" s="82" t="s">
        <v>217</v>
      </c>
      <c r="W7" s="82" t="s">
        <v>217</v>
      </c>
      <c r="X7" s="82" t="s">
        <v>217</v>
      </c>
      <c r="Y7" s="82" t="s">
        <v>217</v>
      </c>
      <c r="Z7" s="82" t="s">
        <v>217</v>
      </c>
      <c r="AA7" s="82" t="s">
        <v>217</v>
      </c>
      <c r="AB7" s="82"/>
      <c r="AC7" s="82" t="s">
        <v>217</v>
      </c>
      <c r="AD7" s="82" t="s">
        <v>217</v>
      </c>
      <c r="AE7" s="82" t="s">
        <v>217</v>
      </c>
      <c r="AF7" s="82" t="s">
        <v>217</v>
      </c>
      <c r="AG7" s="82" t="s">
        <v>217</v>
      </c>
      <c r="AH7" s="82" t="s">
        <v>217</v>
      </c>
      <c r="AI7" s="82" t="s">
        <v>217</v>
      </c>
      <c r="AJ7" s="82" t="s">
        <v>217</v>
      </c>
      <c r="AK7" s="82" t="s">
        <v>217</v>
      </c>
      <c r="AL7" s="82" t="s">
        <v>217</v>
      </c>
      <c r="AM7" s="82" t="s">
        <v>217</v>
      </c>
      <c r="AN7" s="82" t="s">
        <v>217</v>
      </c>
      <c r="AO7" s="82"/>
      <c r="AP7" s="82" t="s">
        <v>217</v>
      </c>
      <c r="AQ7" s="82" t="s">
        <v>217</v>
      </c>
      <c r="AR7" s="82" t="s">
        <v>217</v>
      </c>
      <c r="AS7" s="82" t="s">
        <v>217</v>
      </c>
      <c r="AT7" s="82" t="s">
        <v>217</v>
      </c>
      <c r="AU7" s="82" t="s">
        <v>217</v>
      </c>
      <c r="AV7" s="82" t="s">
        <v>217</v>
      </c>
      <c r="AW7" s="82" t="s">
        <v>217</v>
      </c>
      <c r="AX7" s="82" t="s">
        <v>217</v>
      </c>
      <c r="AY7" s="82" t="s">
        <v>217</v>
      </c>
      <c r="AZ7" s="82" t="s">
        <v>217</v>
      </c>
      <c r="BA7" s="82" t="s">
        <v>217</v>
      </c>
      <c r="BB7" s="82"/>
      <c r="BC7" s="82" t="s">
        <v>217</v>
      </c>
      <c r="BD7" s="82" t="s">
        <v>217</v>
      </c>
      <c r="BE7" s="82" t="s">
        <v>217</v>
      </c>
      <c r="BF7" s="82" t="s">
        <v>217</v>
      </c>
      <c r="BG7" s="82" t="s">
        <v>217</v>
      </c>
      <c r="BH7" s="82" t="s">
        <v>217</v>
      </c>
      <c r="BI7" s="82" t="s">
        <v>217</v>
      </c>
      <c r="BJ7" s="82" t="s">
        <v>217</v>
      </c>
      <c r="BK7" s="82" t="s">
        <v>217</v>
      </c>
      <c r="BL7" s="82" t="s">
        <v>217</v>
      </c>
      <c r="BM7" s="82" t="s">
        <v>217</v>
      </c>
      <c r="BN7" s="82" t="s">
        <v>217</v>
      </c>
      <c r="BO7" s="82"/>
      <c r="BP7" s="82" t="s">
        <v>217</v>
      </c>
      <c r="BQ7" s="82" t="s">
        <v>217</v>
      </c>
      <c r="BR7" s="82" t="s">
        <v>217</v>
      </c>
      <c r="BS7" s="82" t="s">
        <v>217</v>
      </c>
      <c r="BT7" s="82" t="s">
        <v>217</v>
      </c>
      <c r="BU7" s="82" t="s">
        <v>217</v>
      </c>
      <c r="BV7" s="82" t="s">
        <v>217</v>
      </c>
      <c r="BW7" s="82" t="s">
        <v>217</v>
      </c>
      <c r="BX7" s="82" t="s">
        <v>217</v>
      </c>
      <c r="BY7" s="82" t="s">
        <v>217</v>
      </c>
      <c r="BZ7" s="82" t="s">
        <v>217</v>
      </c>
      <c r="CA7" s="82" t="s">
        <v>217</v>
      </c>
      <c r="CB7" s="82"/>
      <c r="CC7" s="82" t="s">
        <v>217</v>
      </c>
      <c r="CD7" s="82" t="s">
        <v>217</v>
      </c>
      <c r="CE7" s="82" t="s">
        <v>217</v>
      </c>
      <c r="CF7" s="82" t="s">
        <v>217</v>
      </c>
      <c r="CG7" s="82" t="s">
        <v>217</v>
      </c>
      <c r="CH7" s="82" t="s">
        <v>217</v>
      </c>
      <c r="CI7" s="82" t="s">
        <v>217</v>
      </c>
      <c r="CJ7" s="82" t="s">
        <v>217</v>
      </c>
      <c r="CK7" s="82" t="s">
        <v>217</v>
      </c>
      <c r="CL7" s="82" t="s">
        <v>217</v>
      </c>
      <c r="CM7" s="82" t="s">
        <v>217</v>
      </c>
      <c r="CN7" s="82" t="s">
        <v>217</v>
      </c>
      <c r="CO7" s="82"/>
      <c r="CP7" s="82" t="s">
        <v>217</v>
      </c>
      <c r="CQ7" s="82" t="s">
        <v>217</v>
      </c>
      <c r="CR7" s="82" t="s">
        <v>217</v>
      </c>
      <c r="CS7" s="82" t="s">
        <v>217</v>
      </c>
      <c r="CT7" s="82" t="s">
        <v>217</v>
      </c>
      <c r="CU7" s="82" t="s">
        <v>217</v>
      </c>
      <c r="CV7" s="82" t="s">
        <v>217</v>
      </c>
      <c r="CW7" s="82" t="s">
        <v>217</v>
      </c>
      <c r="CX7" s="82" t="s">
        <v>217</v>
      </c>
      <c r="CY7" s="82" t="s">
        <v>217</v>
      </c>
      <c r="CZ7" s="82" t="s">
        <v>217</v>
      </c>
      <c r="DA7" s="82" t="s">
        <v>217</v>
      </c>
      <c r="DB7" s="82"/>
      <c r="DC7" s="82" t="s">
        <v>217</v>
      </c>
      <c r="DD7" s="82" t="s">
        <v>217</v>
      </c>
      <c r="DE7" s="82" t="s">
        <v>217</v>
      </c>
      <c r="DF7" s="82" t="s">
        <v>217</v>
      </c>
      <c r="DG7" s="82" t="s">
        <v>217</v>
      </c>
      <c r="DH7" s="82" t="s">
        <v>217</v>
      </c>
      <c r="DI7" s="82" t="s">
        <v>217</v>
      </c>
      <c r="DJ7" s="82" t="s">
        <v>217</v>
      </c>
      <c r="DK7" s="82" t="s">
        <v>217</v>
      </c>
      <c r="DL7" s="82" t="s">
        <v>217</v>
      </c>
      <c r="DM7" s="82" t="s">
        <v>217</v>
      </c>
      <c r="DN7" s="82" t="s">
        <v>217</v>
      </c>
      <c r="DO7" s="82"/>
      <c r="DP7" s="82" t="s">
        <v>217</v>
      </c>
      <c r="DQ7" s="82" t="s">
        <v>217</v>
      </c>
      <c r="DR7" s="82" t="s">
        <v>217</v>
      </c>
      <c r="DS7" s="82" t="s">
        <v>217</v>
      </c>
      <c r="DT7" s="82"/>
      <c r="DU7" s="82"/>
      <c r="DV7" s="82" t="s">
        <v>217</v>
      </c>
      <c r="DW7" s="82" t="s">
        <v>217</v>
      </c>
      <c r="DX7" s="82" t="s">
        <v>217</v>
      </c>
      <c r="DY7" s="82" t="s">
        <v>217</v>
      </c>
      <c r="DZ7" s="82" t="s">
        <v>217</v>
      </c>
      <c r="EA7" s="82"/>
      <c r="EB7" s="82"/>
      <c r="EC7" s="82" t="s">
        <v>217</v>
      </c>
      <c r="ED7" s="82" t="s">
        <v>217</v>
      </c>
      <c r="EE7" s="82" t="s">
        <v>217</v>
      </c>
      <c r="EF7" s="82" t="s">
        <v>217</v>
      </c>
      <c r="EG7" s="82"/>
      <c r="EH7" s="82"/>
      <c r="EI7" s="82" t="s">
        <v>217</v>
      </c>
      <c r="EJ7" s="82" t="s">
        <v>217</v>
      </c>
      <c r="EK7" s="82" t="s">
        <v>217</v>
      </c>
      <c r="EL7" s="82" t="s">
        <v>217</v>
      </c>
      <c r="EM7" s="82" t="s">
        <v>217</v>
      </c>
      <c r="EN7" s="82"/>
      <c r="EO7" s="82"/>
      <c r="EP7" s="82" t="s">
        <v>217</v>
      </c>
      <c r="EQ7" s="82" t="s">
        <v>217</v>
      </c>
      <c r="ER7" s="82" t="s">
        <v>217</v>
      </c>
      <c r="ES7" s="82" t="s">
        <v>217</v>
      </c>
      <c r="ET7" s="82"/>
      <c r="EU7" s="82"/>
      <c r="EV7" s="82" t="s">
        <v>217</v>
      </c>
      <c r="EW7" s="82" t="s">
        <v>217</v>
      </c>
      <c r="EX7" s="82" t="s">
        <v>217</v>
      </c>
      <c r="EY7" s="82" t="s">
        <v>217</v>
      </c>
      <c r="EZ7" s="82" t="s">
        <v>217</v>
      </c>
      <c r="FA7" s="82"/>
    </row>
    <row r="8" spans="1:157">
      <c r="A8" s="82" t="s">
        <v>218</v>
      </c>
      <c r="B8" s="82" t="s">
        <v>6</v>
      </c>
      <c r="C8" s="82">
        <v>7</v>
      </c>
      <c r="D8" s="82">
        <v>28</v>
      </c>
      <c r="E8" s="82">
        <v>22</v>
      </c>
      <c r="F8" s="82">
        <v>8</v>
      </c>
      <c r="G8" s="82">
        <v>33</v>
      </c>
      <c r="H8" s="82">
        <v>0</v>
      </c>
      <c r="I8" s="82">
        <v>0</v>
      </c>
      <c r="J8" s="82">
        <v>0</v>
      </c>
      <c r="K8" s="82">
        <v>1</v>
      </c>
      <c r="L8" s="82">
        <v>290343</v>
      </c>
      <c r="M8" s="82"/>
      <c r="N8" s="82">
        <v>92</v>
      </c>
      <c r="O8" s="82"/>
      <c r="P8" s="82">
        <v>11</v>
      </c>
      <c r="Q8" s="82">
        <v>25</v>
      </c>
      <c r="R8" s="82">
        <v>25</v>
      </c>
      <c r="S8" s="82">
        <v>11</v>
      </c>
      <c r="T8" s="82">
        <v>25</v>
      </c>
      <c r="U8" s="82">
        <v>0</v>
      </c>
      <c r="V8" s="82">
        <v>0</v>
      </c>
      <c r="W8" s="82">
        <v>0</v>
      </c>
      <c r="X8" s="82">
        <v>3</v>
      </c>
      <c r="Y8" s="82">
        <v>304749</v>
      </c>
      <c r="Z8" s="82"/>
      <c r="AA8" s="82">
        <v>86</v>
      </c>
      <c r="AB8" s="82"/>
      <c r="AC8" s="82">
        <v>9</v>
      </c>
      <c r="AD8" s="82">
        <v>26</v>
      </c>
      <c r="AE8" s="82">
        <v>23</v>
      </c>
      <c r="AF8" s="82">
        <v>10</v>
      </c>
      <c r="AG8" s="82">
        <v>29</v>
      </c>
      <c r="AH8" s="82">
        <v>0</v>
      </c>
      <c r="AI8" s="82">
        <v>0</v>
      </c>
      <c r="AJ8" s="82">
        <v>0</v>
      </c>
      <c r="AK8" s="82">
        <v>2</v>
      </c>
      <c r="AL8" s="82">
        <v>595092</v>
      </c>
      <c r="AM8" s="82"/>
      <c r="AN8" s="82">
        <v>89</v>
      </c>
      <c r="AO8" s="82"/>
      <c r="AP8" s="82">
        <v>8</v>
      </c>
      <c r="AQ8" s="82">
        <v>26</v>
      </c>
      <c r="AR8" s="82">
        <v>30</v>
      </c>
      <c r="AS8" s="82">
        <v>15</v>
      </c>
      <c r="AT8" s="82">
        <v>20</v>
      </c>
      <c r="AU8" s="82">
        <v>0</v>
      </c>
      <c r="AV8" s="82">
        <v>0</v>
      </c>
      <c r="AW8" s="82">
        <v>0</v>
      </c>
      <c r="AX8" s="82">
        <v>2</v>
      </c>
      <c r="AY8" s="82">
        <v>290343</v>
      </c>
      <c r="AZ8" s="82"/>
      <c r="BA8" s="82">
        <v>90</v>
      </c>
      <c r="BB8" s="82"/>
      <c r="BC8" s="82">
        <v>16</v>
      </c>
      <c r="BD8" s="82">
        <v>19</v>
      </c>
      <c r="BE8" s="82">
        <v>30</v>
      </c>
      <c r="BF8" s="82">
        <v>21</v>
      </c>
      <c r="BG8" s="82">
        <v>10</v>
      </c>
      <c r="BH8" s="82">
        <v>0</v>
      </c>
      <c r="BI8" s="82">
        <v>0</v>
      </c>
      <c r="BJ8" s="82">
        <v>0</v>
      </c>
      <c r="BK8" s="82">
        <v>4</v>
      </c>
      <c r="BL8" s="82">
        <v>304749</v>
      </c>
      <c r="BM8" s="82"/>
      <c r="BN8" s="82">
        <v>80</v>
      </c>
      <c r="BO8" s="82"/>
      <c r="BP8" s="82">
        <v>12</v>
      </c>
      <c r="BQ8" s="82">
        <v>22</v>
      </c>
      <c r="BR8" s="82">
        <v>30</v>
      </c>
      <c r="BS8" s="82">
        <v>18</v>
      </c>
      <c r="BT8" s="82">
        <v>15</v>
      </c>
      <c r="BU8" s="82">
        <v>0</v>
      </c>
      <c r="BV8" s="82">
        <v>0</v>
      </c>
      <c r="BW8" s="82">
        <v>0</v>
      </c>
      <c r="BX8" s="82">
        <v>3</v>
      </c>
      <c r="BY8" s="82">
        <v>595092</v>
      </c>
      <c r="BZ8" s="82"/>
      <c r="CA8" s="82">
        <v>85</v>
      </c>
      <c r="CB8" s="82"/>
      <c r="CC8" s="82">
        <v>6</v>
      </c>
      <c r="CD8" s="82">
        <v>31</v>
      </c>
      <c r="CE8" s="82">
        <v>28</v>
      </c>
      <c r="CF8" s="82">
        <v>13</v>
      </c>
      <c r="CG8" s="82">
        <v>21</v>
      </c>
      <c r="CH8" s="82">
        <v>0</v>
      </c>
      <c r="CI8" s="82">
        <v>0</v>
      </c>
      <c r="CJ8" s="82">
        <v>0</v>
      </c>
      <c r="CK8" s="82">
        <v>1</v>
      </c>
      <c r="CL8" s="82">
        <v>290342</v>
      </c>
      <c r="CM8" s="82"/>
      <c r="CN8" s="82">
        <v>93</v>
      </c>
      <c r="CO8" s="82"/>
      <c r="CP8" s="82">
        <v>8</v>
      </c>
      <c r="CQ8" s="82">
        <v>26</v>
      </c>
      <c r="CR8" s="82">
        <v>26</v>
      </c>
      <c r="CS8" s="82">
        <v>13</v>
      </c>
      <c r="CT8" s="82">
        <v>25</v>
      </c>
      <c r="CU8" s="82">
        <v>0</v>
      </c>
      <c r="CV8" s="82">
        <v>0</v>
      </c>
      <c r="CW8" s="82">
        <v>0</v>
      </c>
      <c r="CX8" s="82">
        <v>2</v>
      </c>
      <c r="CY8" s="82">
        <v>304749</v>
      </c>
      <c r="CZ8" s="82"/>
      <c r="DA8" s="82">
        <v>90</v>
      </c>
      <c r="DB8" s="82"/>
      <c r="DC8" s="82">
        <v>7</v>
      </c>
      <c r="DD8" s="82">
        <v>28</v>
      </c>
      <c r="DE8" s="82">
        <v>27</v>
      </c>
      <c r="DF8" s="82">
        <v>13</v>
      </c>
      <c r="DG8" s="82">
        <v>23</v>
      </c>
      <c r="DH8" s="82">
        <v>0</v>
      </c>
      <c r="DI8" s="82">
        <v>0</v>
      </c>
      <c r="DJ8" s="82">
        <v>0</v>
      </c>
      <c r="DK8" s="82">
        <v>2</v>
      </c>
      <c r="DL8" s="82">
        <v>595091</v>
      </c>
      <c r="DM8" s="82"/>
      <c r="DN8" s="82">
        <v>91</v>
      </c>
      <c r="DO8" s="82"/>
      <c r="DP8" s="82">
        <v>71</v>
      </c>
      <c r="DQ8" s="82">
        <v>92</v>
      </c>
      <c r="DR8" s="82">
        <v>0</v>
      </c>
      <c r="DS8" s="82">
        <v>21</v>
      </c>
      <c r="DT8" s="82"/>
      <c r="DU8" s="82"/>
      <c r="DV8" s="82">
        <v>0</v>
      </c>
      <c r="DW8" s="82">
        <v>1</v>
      </c>
      <c r="DX8" s="82">
        <v>7</v>
      </c>
      <c r="DY8" s="82">
        <v>290343</v>
      </c>
      <c r="DZ8" s="82"/>
      <c r="EA8" s="82">
        <v>92</v>
      </c>
      <c r="EB8" s="82"/>
      <c r="EC8" s="82">
        <v>66</v>
      </c>
      <c r="ED8" s="82">
        <v>88</v>
      </c>
      <c r="EE8" s="82">
        <v>0</v>
      </c>
      <c r="EF8" s="82">
        <v>23</v>
      </c>
      <c r="EG8" s="82"/>
      <c r="EH8" s="82"/>
      <c r="EI8" s="82">
        <v>0</v>
      </c>
      <c r="EJ8" s="82">
        <v>2</v>
      </c>
      <c r="EK8" s="82">
        <v>9</v>
      </c>
      <c r="EL8" s="82">
        <v>304749</v>
      </c>
      <c r="EM8" s="82"/>
      <c r="EN8" s="82">
        <v>88</v>
      </c>
      <c r="EO8" s="82"/>
      <c r="EP8" s="82">
        <v>68</v>
      </c>
      <c r="EQ8" s="82">
        <v>90</v>
      </c>
      <c r="ER8" s="82">
        <v>0</v>
      </c>
      <c r="ES8" s="82">
        <v>22</v>
      </c>
      <c r="ET8" s="82"/>
      <c r="EU8" s="82"/>
      <c r="EV8" s="82">
        <v>0</v>
      </c>
      <c r="EW8" s="82">
        <v>2</v>
      </c>
      <c r="EX8" s="82">
        <v>8</v>
      </c>
      <c r="EY8" s="82">
        <v>595092</v>
      </c>
      <c r="EZ8" s="82"/>
      <c r="FA8" s="82">
        <v>90</v>
      </c>
    </row>
    <row r="9" spans="1:157">
      <c r="A9" s="82"/>
      <c r="B9" s="82" t="s">
        <v>10</v>
      </c>
      <c r="C9" s="82">
        <v>7</v>
      </c>
      <c r="D9" s="82">
        <v>28</v>
      </c>
      <c r="E9" s="82">
        <v>21</v>
      </c>
      <c r="F9" s="82">
        <v>8</v>
      </c>
      <c r="G9" s="82">
        <v>34</v>
      </c>
      <c r="H9" s="82">
        <v>0</v>
      </c>
      <c r="I9" s="82">
        <v>0</v>
      </c>
      <c r="J9" s="82">
        <v>0</v>
      </c>
      <c r="K9" s="82">
        <v>1</v>
      </c>
      <c r="L9" s="82">
        <v>218804</v>
      </c>
      <c r="M9" s="82"/>
      <c r="N9" s="82">
        <v>92</v>
      </c>
      <c r="O9" s="82"/>
      <c r="P9" s="82">
        <v>12</v>
      </c>
      <c r="Q9" s="82">
        <v>25</v>
      </c>
      <c r="R9" s="82">
        <v>24</v>
      </c>
      <c r="S9" s="82">
        <v>11</v>
      </c>
      <c r="T9" s="82">
        <v>25</v>
      </c>
      <c r="U9" s="82">
        <v>0</v>
      </c>
      <c r="V9" s="82">
        <v>0</v>
      </c>
      <c r="W9" s="82">
        <v>0</v>
      </c>
      <c r="X9" s="82">
        <v>3</v>
      </c>
      <c r="Y9" s="82">
        <v>229810</v>
      </c>
      <c r="Z9" s="82"/>
      <c r="AA9" s="82">
        <v>86</v>
      </c>
      <c r="AB9" s="82"/>
      <c r="AC9" s="82">
        <v>9</v>
      </c>
      <c r="AD9" s="82">
        <v>26</v>
      </c>
      <c r="AE9" s="82">
        <v>23</v>
      </c>
      <c r="AF9" s="82">
        <v>10</v>
      </c>
      <c r="AG9" s="82">
        <v>30</v>
      </c>
      <c r="AH9" s="82">
        <v>0</v>
      </c>
      <c r="AI9" s="82">
        <v>0</v>
      </c>
      <c r="AJ9" s="82">
        <v>0</v>
      </c>
      <c r="AK9" s="82">
        <v>2</v>
      </c>
      <c r="AL9" s="82">
        <v>448614</v>
      </c>
      <c r="AM9" s="82"/>
      <c r="AN9" s="82">
        <v>89</v>
      </c>
      <c r="AO9" s="82"/>
      <c r="AP9" s="82">
        <v>8</v>
      </c>
      <c r="AQ9" s="82">
        <v>26</v>
      </c>
      <c r="AR9" s="82">
        <v>29</v>
      </c>
      <c r="AS9" s="82">
        <v>15</v>
      </c>
      <c r="AT9" s="82">
        <v>20</v>
      </c>
      <c r="AU9" s="82">
        <v>0</v>
      </c>
      <c r="AV9" s="82">
        <v>0</v>
      </c>
      <c r="AW9" s="82">
        <v>0</v>
      </c>
      <c r="AX9" s="82">
        <v>2</v>
      </c>
      <c r="AY9" s="82">
        <v>218804</v>
      </c>
      <c r="AZ9" s="82"/>
      <c r="BA9" s="82">
        <v>90</v>
      </c>
      <c r="BB9" s="82"/>
      <c r="BC9" s="82">
        <v>16</v>
      </c>
      <c r="BD9" s="82">
        <v>19</v>
      </c>
      <c r="BE9" s="82">
        <v>30</v>
      </c>
      <c r="BF9" s="82">
        <v>21</v>
      </c>
      <c r="BG9" s="82">
        <v>11</v>
      </c>
      <c r="BH9" s="82">
        <v>0</v>
      </c>
      <c r="BI9" s="82">
        <v>0</v>
      </c>
      <c r="BJ9" s="82">
        <v>0</v>
      </c>
      <c r="BK9" s="82">
        <v>3</v>
      </c>
      <c r="BL9" s="82">
        <v>229810</v>
      </c>
      <c r="BM9" s="82"/>
      <c r="BN9" s="82">
        <v>80</v>
      </c>
      <c r="BO9" s="82"/>
      <c r="BP9" s="82">
        <v>12</v>
      </c>
      <c r="BQ9" s="82">
        <v>22</v>
      </c>
      <c r="BR9" s="82">
        <v>30</v>
      </c>
      <c r="BS9" s="82">
        <v>18</v>
      </c>
      <c r="BT9" s="82">
        <v>15</v>
      </c>
      <c r="BU9" s="82">
        <v>0</v>
      </c>
      <c r="BV9" s="82">
        <v>0</v>
      </c>
      <c r="BW9" s="82">
        <v>0</v>
      </c>
      <c r="BX9" s="82">
        <v>3</v>
      </c>
      <c r="BY9" s="82">
        <v>448614</v>
      </c>
      <c r="BZ9" s="82"/>
      <c r="CA9" s="82">
        <v>85</v>
      </c>
      <c r="CB9" s="82"/>
      <c r="CC9" s="82">
        <v>6</v>
      </c>
      <c r="CD9" s="82">
        <v>31</v>
      </c>
      <c r="CE9" s="82">
        <v>28</v>
      </c>
      <c r="CF9" s="82">
        <v>13</v>
      </c>
      <c r="CG9" s="82">
        <v>21</v>
      </c>
      <c r="CH9" s="82">
        <v>0</v>
      </c>
      <c r="CI9" s="82">
        <v>0</v>
      </c>
      <c r="CJ9" s="82">
        <v>0</v>
      </c>
      <c r="CK9" s="82">
        <v>1</v>
      </c>
      <c r="CL9" s="82">
        <v>218803</v>
      </c>
      <c r="CM9" s="82"/>
      <c r="CN9" s="82">
        <v>93</v>
      </c>
      <c r="CO9" s="82"/>
      <c r="CP9" s="82">
        <v>8</v>
      </c>
      <c r="CQ9" s="82">
        <v>26</v>
      </c>
      <c r="CR9" s="82">
        <v>25</v>
      </c>
      <c r="CS9" s="82">
        <v>13</v>
      </c>
      <c r="CT9" s="82">
        <v>26</v>
      </c>
      <c r="CU9" s="82">
        <v>0</v>
      </c>
      <c r="CV9" s="82">
        <v>0</v>
      </c>
      <c r="CW9" s="82">
        <v>0</v>
      </c>
      <c r="CX9" s="82">
        <v>2</v>
      </c>
      <c r="CY9" s="82">
        <v>229810</v>
      </c>
      <c r="CZ9" s="82"/>
      <c r="DA9" s="82">
        <v>90</v>
      </c>
      <c r="DB9" s="82"/>
      <c r="DC9" s="82">
        <v>7</v>
      </c>
      <c r="DD9" s="82">
        <v>29</v>
      </c>
      <c r="DE9" s="82">
        <v>27</v>
      </c>
      <c r="DF9" s="82">
        <v>13</v>
      </c>
      <c r="DG9" s="82">
        <v>23</v>
      </c>
      <c r="DH9" s="82">
        <v>0</v>
      </c>
      <c r="DI9" s="82">
        <v>0</v>
      </c>
      <c r="DJ9" s="82">
        <v>0</v>
      </c>
      <c r="DK9" s="82">
        <v>1</v>
      </c>
      <c r="DL9" s="82">
        <v>448613</v>
      </c>
      <c r="DM9" s="82"/>
      <c r="DN9" s="82">
        <v>92</v>
      </c>
      <c r="DO9" s="82"/>
      <c r="DP9" s="82">
        <v>71</v>
      </c>
      <c r="DQ9" s="82">
        <v>92</v>
      </c>
      <c r="DR9" s="82">
        <v>0</v>
      </c>
      <c r="DS9" s="82">
        <v>22</v>
      </c>
      <c r="DT9" s="82"/>
      <c r="DU9" s="82"/>
      <c r="DV9" s="82">
        <v>0</v>
      </c>
      <c r="DW9" s="82">
        <v>1</v>
      </c>
      <c r="DX9" s="82">
        <v>7</v>
      </c>
      <c r="DY9" s="82">
        <v>218804</v>
      </c>
      <c r="DZ9" s="82"/>
      <c r="EA9" s="82">
        <v>92</v>
      </c>
      <c r="EB9" s="82"/>
      <c r="EC9" s="82">
        <v>65</v>
      </c>
      <c r="ED9" s="82">
        <v>89</v>
      </c>
      <c r="EE9" s="82">
        <v>0</v>
      </c>
      <c r="EF9" s="82">
        <v>24</v>
      </c>
      <c r="EG9" s="82"/>
      <c r="EH9" s="82"/>
      <c r="EI9" s="82">
        <v>0</v>
      </c>
      <c r="EJ9" s="82">
        <v>2</v>
      </c>
      <c r="EK9" s="82">
        <v>9</v>
      </c>
      <c r="EL9" s="82">
        <v>229810</v>
      </c>
      <c r="EM9" s="82"/>
      <c r="EN9" s="82">
        <v>89</v>
      </c>
      <c r="EO9" s="82"/>
      <c r="EP9" s="82">
        <v>68</v>
      </c>
      <c r="EQ9" s="82">
        <v>91</v>
      </c>
      <c r="ER9" s="82">
        <v>0</v>
      </c>
      <c r="ES9" s="82">
        <v>23</v>
      </c>
      <c r="ET9" s="82"/>
      <c r="EU9" s="82"/>
      <c r="EV9" s="82">
        <v>0</v>
      </c>
      <c r="EW9" s="82">
        <v>1</v>
      </c>
      <c r="EX9" s="82">
        <v>8</v>
      </c>
      <c r="EY9" s="82">
        <v>448614</v>
      </c>
      <c r="EZ9" s="82"/>
      <c r="FA9" s="82">
        <v>91</v>
      </c>
    </row>
    <row r="10" spans="1:157">
      <c r="A10" s="82"/>
      <c r="B10" s="82" t="s">
        <v>11</v>
      </c>
      <c r="C10" s="82">
        <v>6</v>
      </c>
      <c r="D10" s="82">
        <v>28</v>
      </c>
      <c r="E10" s="82">
        <v>22</v>
      </c>
      <c r="F10" s="82">
        <v>8</v>
      </c>
      <c r="G10" s="82">
        <v>35</v>
      </c>
      <c r="H10" s="82">
        <v>0</v>
      </c>
      <c r="I10" s="82" t="s">
        <v>219</v>
      </c>
      <c r="J10" s="82" t="s">
        <v>219</v>
      </c>
      <c r="K10" s="82">
        <v>1</v>
      </c>
      <c r="L10" s="82">
        <v>15706</v>
      </c>
      <c r="M10" s="82"/>
      <c r="N10" s="82">
        <v>93</v>
      </c>
      <c r="O10" s="82"/>
      <c r="P10" s="82">
        <v>10</v>
      </c>
      <c r="Q10" s="82">
        <v>26</v>
      </c>
      <c r="R10" s="82">
        <v>25</v>
      </c>
      <c r="S10" s="82">
        <v>11</v>
      </c>
      <c r="T10" s="82">
        <v>25</v>
      </c>
      <c r="U10" s="82">
        <v>0</v>
      </c>
      <c r="V10" s="82">
        <v>0</v>
      </c>
      <c r="W10" s="82" t="s">
        <v>219</v>
      </c>
      <c r="X10" s="82">
        <v>3</v>
      </c>
      <c r="Y10" s="82">
        <v>16208</v>
      </c>
      <c r="Z10" s="82"/>
      <c r="AA10" s="82">
        <v>87</v>
      </c>
      <c r="AB10" s="82"/>
      <c r="AC10" s="82">
        <v>8</v>
      </c>
      <c r="AD10" s="82">
        <v>27</v>
      </c>
      <c r="AE10" s="82">
        <v>23</v>
      </c>
      <c r="AF10" s="82">
        <v>9</v>
      </c>
      <c r="AG10" s="82">
        <v>30</v>
      </c>
      <c r="AH10" s="82">
        <v>0</v>
      </c>
      <c r="AI10" s="82" t="s">
        <v>219</v>
      </c>
      <c r="AJ10" s="82">
        <v>0</v>
      </c>
      <c r="AK10" s="82">
        <v>2</v>
      </c>
      <c r="AL10" s="82">
        <v>31914</v>
      </c>
      <c r="AM10" s="82"/>
      <c r="AN10" s="82">
        <v>90</v>
      </c>
      <c r="AO10" s="82"/>
      <c r="AP10" s="82">
        <v>8</v>
      </c>
      <c r="AQ10" s="82">
        <v>26</v>
      </c>
      <c r="AR10" s="82">
        <v>30</v>
      </c>
      <c r="AS10" s="82">
        <v>14</v>
      </c>
      <c r="AT10" s="82">
        <v>21</v>
      </c>
      <c r="AU10" s="82" t="s">
        <v>219</v>
      </c>
      <c r="AV10" s="82" t="s">
        <v>219</v>
      </c>
      <c r="AW10" s="82" t="s">
        <v>219</v>
      </c>
      <c r="AX10" s="82">
        <v>1</v>
      </c>
      <c r="AY10" s="82">
        <v>15706</v>
      </c>
      <c r="AZ10" s="82"/>
      <c r="BA10" s="82">
        <v>91</v>
      </c>
      <c r="BB10" s="82"/>
      <c r="BC10" s="82">
        <v>15</v>
      </c>
      <c r="BD10" s="82">
        <v>19</v>
      </c>
      <c r="BE10" s="82">
        <v>30</v>
      </c>
      <c r="BF10" s="82">
        <v>20</v>
      </c>
      <c r="BG10" s="82">
        <v>11</v>
      </c>
      <c r="BH10" s="82" t="s">
        <v>219</v>
      </c>
      <c r="BI10" s="82">
        <v>0</v>
      </c>
      <c r="BJ10" s="82" t="s">
        <v>219</v>
      </c>
      <c r="BK10" s="82">
        <v>3</v>
      </c>
      <c r="BL10" s="82">
        <v>16208</v>
      </c>
      <c r="BM10" s="82"/>
      <c r="BN10" s="82">
        <v>81</v>
      </c>
      <c r="BO10" s="82"/>
      <c r="BP10" s="82">
        <v>11</v>
      </c>
      <c r="BQ10" s="82">
        <v>22</v>
      </c>
      <c r="BR10" s="82">
        <v>30</v>
      </c>
      <c r="BS10" s="82">
        <v>17</v>
      </c>
      <c r="BT10" s="82">
        <v>16</v>
      </c>
      <c r="BU10" s="82">
        <v>0</v>
      </c>
      <c r="BV10" s="82" t="s">
        <v>219</v>
      </c>
      <c r="BW10" s="82">
        <v>0</v>
      </c>
      <c r="BX10" s="82">
        <v>2</v>
      </c>
      <c r="BY10" s="82">
        <v>31914</v>
      </c>
      <c r="BZ10" s="82"/>
      <c r="CA10" s="82">
        <v>86</v>
      </c>
      <c r="CB10" s="82"/>
      <c r="CC10" s="82">
        <v>6</v>
      </c>
      <c r="CD10" s="82">
        <v>31</v>
      </c>
      <c r="CE10" s="82">
        <v>28</v>
      </c>
      <c r="CF10" s="82">
        <v>13</v>
      </c>
      <c r="CG10" s="82">
        <v>21</v>
      </c>
      <c r="CH10" s="82">
        <v>0</v>
      </c>
      <c r="CI10" s="82" t="s">
        <v>219</v>
      </c>
      <c r="CJ10" s="82" t="s">
        <v>219</v>
      </c>
      <c r="CK10" s="82">
        <v>1</v>
      </c>
      <c r="CL10" s="82">
        <v>15706</v>
      </c>
      <c r="CM10" s="82"/>
      <c r="CN10" s="82">
        <v>93</v>
      </c>
      <c r="CO10" s="82"/>
      <c r="CP10" s="82">
        <v>8</v>
      </c>
      <c r="CQ10" s="82">
        <v>26</v>
      </c>
      <c r="CR10" s="82">
        <v>26</v>
      </c>
      <c r="CS10" s="82">
        <v>13</v>
      </c>
      <c r="CT10" s="82">
        <v>25</v>
      </c>
      <c r="CU10" s="82">
        <v>0</v>
      </c>
      <c r="CV10" s="82">
        <v>0</v>
      </c>
      <c r="CW10" s="82" t="s">
        <v>219</v>
      </c>
      <c r="CX10" s="82">
        <v>2</v>
      </c>
      <c r="CY10" s="82">
        <v>16208</v>
      </c>
      <c r="CZ10" s="82"/>
      <c r="DA10" s="82">
        <v>90</v>
      </c>
      <c r="DB10" s="82"/>
      <c r="DC10" s="82">
        <v>7</v>
      </c>
      <c r="DD10" s="82">
        <v>28</v>
      </c>
      <c r="DE10" s="82">
        <v>27</v>
      </c>
      <c r="DF10" s="82">
        <v>13</v>
      </c>
      <c r="DG10" s="82">
        <v>23</v>
      </c>
      <c r="DH10" s="82">
        <v>0</v>
      </c>
      <c r="DI10" s="82" t="s">
        <v>219</v>
      </c>
      <c r="DJ10" s="82">
        <v>0</v>
      </c>
      <c r="DK10" s="82">
        <v>2</v>
      </c>
      <c r="DL10" s="82">
        <v>31914</v>
      </c>
      <c r="DM10" s="82"/>
      <c r="DN10" s="82">
        <v>92</v>
      </c>
      <c r="DO10" s="82"/>
      <c r="DP10" s="82">
        <v>72</v>
      </c>
      <c r="DQ10" s="82">
        <v>93</v>
      </c>
      <c r="DR10" s="82">
        <v>0</v>
      </c>
      <c r="DS10" s="82">
        <v>21</v>
      </c>
      <c r="DT10" s="82"/>
      <c r="DU10" s="82"/>
      <c r="DV10" s="82">
        <v>0</v>
      </c>
      <c r="DW10" s="82">
        <v>1</v>
      </c>
      <c r="DX10" s="82">
        <v>6</v>
      </c>
      <c r="DY10" s="82">
        <v>15706</v>
      </c>
      <c r="DZ10" s="82"/>
      <c r="EA10" s="82">
        <v>93</v>
      </c>
      <c r="EB10" s="82"/>
      <c r="EC10" s="82">
        <v>66</v>
      </c>
      <c r="ED10" s="82">
        <v>89</v>
      </c>
      <c r="EE10" s="82" t="s">
        <v>219</v>
      </c>
      <c r="EF10" s="82">
        <v>23</v>
      </c>
      <c r="EG10" s="82"/>
      <c r="EH10" s="82"/>
      <c r="EI10" s="82">
        <v>0</v>
      </c>
      <c r="EJ10" s="82">
        <v>2</v>
      </c>
      <c r="EK10" s="82">
        <v>9</v>
      </c>
      <c r="EL10" s="82">
        <v>16208</v>
      </c>
      <c r="EM10" s="82"/>
      <c r="EN10" s="82">
        <v>89</v>
      </c>
      <c r="EO10" s="82"/>
      <c r="EP10" s="82">
        <v>69</v>
      </c>
      <c r="EQ10" s="82">
        <v>91</v>
      </c>
      <c r="ER10" s="82" t="s">
        <v>219</v>
      </c>
      <c r="ES10" s="82">
        <v>22</v>
      </c>
      <c r="ET10" s="82"/>
      <c r="EU10" s="82"/>
      <c r="EV10" s="82">
        <v>0</v>
      </c>
      <c r="EW10" s="82">
        <v>1</v>
      </c>
      <c r="EX10" s="82">
        <v>8</v>
      </c>
      <c r="EY10" s="82">
        <v>31914</v>
      </c>
      <c r="EZ10" s="82"/>
      <c r="FA10" s="82">
        <v>91</v>
      </c>
    </row>
    <row r="11" spans="1:157">
      <c r="A11" s="82"/>
      <c r="B11" s="82" t="s">
        <v>12</v>
      </c>
      <c r="C11" s="82">
        <v>6</v>
      </c>
      <c r="D11" s="82">
        <v>29</v>
      </c>
      <c r="E11" s="82">
        <v>25</v>
      </c>
      <c r="F11" s="82">
        <v>9</v>
      </c>
      <c r="G11" s="82">
        <v>30</v>
      </c>
      <c r="H11" s="82">
        <v>0</v>
      </c>
      <c r="I11" s="82">
        <v>0</v>
      </c>
      <c r="J11" s="82">
        <v>0</v>
      </c>
      <c r="K11" s="82">
        <v>1</v>
      </c>
      <c r="L11" s="82">
        <v>30242</v>
      </c>
      <c r="M11" s="82"/>
      <c r="N11" s="82">
        <v>92</v>
      </c>
      <c r="O11" s="82"/>
      <c r="P11" s="82">
        <v>10</v>
      </c>
      <c r="Q11" s="82">
        <v>26</v>
      </c>
      <c r="R11" s="82">
        <v>28</v>
      </c>
      <c r="S11" s="82">
        <v>11</v>
      </c>
      <c r="T11" s="82">
        <v>22</v>
      </c>
      <c r="U11" s="82">
        <v>0</v>
      </c>
      <c r="V11" s="82">
        <v>0</v>
      </c>
      <c r="W11" s="82">
        <v>0</v>
      </c>
      <c r="X11" s="82">
        <v>3</v>
      </c>
      <c r="Y11" s="82">
        <v>31875</v>
      </c>
      <c r="Z11" s="82"/>
      <c r="AA11" s="82">
        <v>87</v>
      </c>
      <c r="AB11" s="82"/>
      <c r="AC11" s="82">
        <v>8</v>
      </c>
      <c r="AD11" s="82">
        <v>27</v>
      </c>
      <c r="AE11" s="82">
        <v>26</v>
      </c>
      <c r="AF11" s="82">
        <v>10</v>
      </c>
      <c r="AG11" s="82">
        <v>26</v>
      </c>
      <c r="AH11" s="82">
        <v>0</v>
      </c>
      <c r="AI11" s="82">
        <v>0</v>
      </c>
      <c r="AJ11" s="82">
        <v>0</v>
      </c>
      <c r="AK11" s="82">
        <v>2</v>
      </c>
      <c r="AL11" s="82">
        <v>62117</v>
      </c>
      <c r="AM11" s="82"/>
      <c r="AN11" s="82">
        <v>90</v>
      </c>
      <c r="AO11" s="82"/>
      <c r="AP11" s="82">
        <v>8</v>
      </c>
      <c r="AQ11" s="82">
        <v>27</v>
      </c>
      <c r="AR11" s="82">
        <v>30</v>
      </c>
      <c r="AS11" s="82">
        <v>14</v>
      </c>
      <c r="AT11" s="82">
        <v>19</v>
      </c>
      <c r="AU11" s="82" t="s">
        <v>219</v>
      </c>
      <c r="AV11" s="82">
        <v>0</v>
      </c>
      <c r="AW11" s="82">
        <v>0</v>
      </c>
      <c r="AX11" s="82">
        <v>2</v>
      </c>
      <c r="AY11" s="82">
        <v>30242</v>
      </c>
      <c r="AZ11" s="82"/>
      <c r="BA11" s="82">
        <v>90</v>
      </c>
      <c r="BB11" s="82"/>
      <c r="BC11" s="82">
        <v>14</v>
      </c>
      <c r="BD11" s="82">
        <v>20</v>
      </c>
      <c r="BE11" s="82">
        <v>31</v>
      </c>
      <c r="BF11" s="82">
        <v>20</v>
      </c>
      <c r="BG11" s="82">
        <v>11</v>
      </c>
      <c r="BH11" s="82">
        <v>0</v>
      </c>
      <c r="BI11" s="82">
        <v>0</v>
      </c>
      <c r="BJ11" s="82">
        <v>0</v>
      </c>
      <c r="BK11" s="82">
        <v>3</v>
      </c>
      <c r="BL11" s="82">
        <v>31875</v>
      </c>
      <c r="BM11" s="82"/>
      <c r="BN11" s="82">
        <v>83</v>
      </c>
      <c r="BO11" s="82"/>
      <c r="BP11" s="82">
        <v>11</v>
      </c>
      <c r="BQ11" s="82">
        <v>23</v>
      </c>
      <c r="BR11" s="82">
        <v>31</v>
      </c>
      <c r="BS11" s="82">
        <v>17</v>
      </c>
      <c r="BT11" s="82">
        <v>15</v>
      </c>
      <c r="BU11" s="82" t="s">
        <v>219</v>
      </c>
      <c r="BV11" s="82">
        <v>0</v>
      </c>
      <c r="BW11" s="82">
        <v>0</v>
      </c>
      <c r="BX11" s="82">
        <v>3</v>
      </c>
      <c r="BY11" s="82">
        <v>62117</v>
      </c>
      <c r="BZ11" s="82"/>
      <c r="CA11" s="82">
        <v>86</v>
      </c>
      <c r="CB11" s="82"/>
      <c r="CC11" s="82">
        <v>6</v>
      </c>
      <c r="CD11" s="82">
        <v>29</v>
      </c>
      <c r="CE11" s="82">
        <v>29</v>
      </c>
      <c r="CF11" s="82">
        <v>14</v>
      </c>
      <c r="CG11" s="82">
        <v>21</v>
      </c>
      <c r="CH11" s="82" t="s">
        <v>219</v>
      </c>
      <c r="CI11" s="82">
        <v>0</v>
      </c>
      <c r="CJ11" s="82">
        <v>0</v>
      </c>
      <c r="CK11" s="82">
        <v>1</v>
      </c>
      <c r="CL11" s="82">
        <v>30242</v>
      </c>
      <c r="CM11" s="82"/>
      <c r="CN11" s="82">
        <v>93</v>
      </c>
      <c r="CO11" s="82"/>
      <c r="CP11" s="82">
        <v>8</v>
      </c>
      <c r="CQ11" s="82">
        <v>25</v>
      </c>
      <c r="CR11" s="82">
        <v>26</v>
      </c>
      <c r="CS11" s="82">
        <v>14</v>
      </c>
      <c r="CT11" s="82">
        <v>24</v>
      </c>
      <c r="CU11" s="82" t="s">
        <v>219</v>
      </c>
      <c r="CV11" s="82">
        <v>0</v>
      </c>
      <c r="CW11" s="82">
        <v>0</v>
      </c>
      <c r="CX11" s="82">
        <v>2</v>
      </c>
      <c r="CY11" s="82">
        <v>31875</v>
      </c>
      <c r="CZ11" s="82"/>
      <c r="DA11" s="82">
        <v>89</v>
      </c>
      <c r="DB11" s="82"/>
      <c r="DC11" s="82">
        <v>7</v>
      </c>
      <c r="DD11" s="82">
        <v>27</v>
      </c>
      <c r="DE11" s="82">
        <v>28</v>
      </c>
      <c r="DF11" s="82">
        <v>14</v>
      </c>
      <c r="DG11" s="82">
        <v>23</v>
      </c>
      <c r="DH11" s="82">
        <v>0</v>
      </c>
      <c r="DI11" s="82">
        <v>0</v>
      </c>
      <c r="DJ11" s="82">
        <v>0</v>
      </c>
      <c r="DK11" s="82">
        <v>2</v>
      </c>
      <c r="DL11" s="82">
        <v>62117</v>
      </c>
      <c r="DM11" s="82"/>
      <c r="DN11" s="82">
        <v>91</v>
      </c>
      <c r="DO11" s="82"/>
      <c r="DP11" s="82">
        <v>72</v>
      </c>
      <c r="DQ11" s="82">
        <v>90</v>
      </c>
      <c r="DR11" s="82">
        <v>0</v>
      </c>
      <c r="DS11" s="82">
        <v>18</v>
      </c>
      <c r="DT11" s="82"/>
      <c r="DU11" s="82"/>
      <c r="DV11" s="82">
        <v>0</v>
      </c>
      <c r="DW11" s="82">
        <v>1</v>
      </c>
      <c r="DX11" s="82">
        <v>9</v>
      </c>
      <c r="DY11" s="82">
        <v>30242</v>
      </c>
      <c r="DZ11" s="82"/>
      <c r="EA11" s="82">
        <v>90</v>
      </c>
      <c r="EB11" s="82"/>
      <c r="EC11" s="82">
        <v>67</v>
      </c>
      <c r="ED11" s="82">
        <v>86</v>
      </c>
      <c r="EE11" s="82">
        <v>0</v>
      </c>
      <c r="EF11" s="82">
        <v>19</v>
      </c>
      <c r="EG11" s="82"/>
      <c r="EH11" s="82"/>
      <c r="EI11" s="82">
        <v>0</v>
      </c>
      <c r="EJ11" s="82">
        <v>3</v>
      </c>
      <c r="EK11" s="82">
        <v>12</v>
      </c>
      <c r="EL11" s="82">
        <v>31875</v>
      </c>
      <c r="EM11" s="82"/>
      <c r="EN11" s="82">
        <v>86</v>
      </c>
      <c r="EO11" s="82"/>
      <c r="EP11" s="82">
        <v>69</v>
      </c>
      <c r="EQ11" s="82">
        <v>88</v>
      </c>
      <c r="ER11" s="82">
        <v>0</v>
      </c>
      <c r="ES11" s="82">
        <v>19</v>
      </c>
      <c r="ET11" s="82"/>
      <c r="EU11" s="82"/>
      <c r="EV11" s="82">
        <v>0</v>
      </c>
      <c r="EW11" s="82">
        <v>2</v>
      </c>
      <c r="EX11" s="82">
        <v>10</v>
      </c>
      <c r="EY11" s="82">
        <v>62117</v>
      </c>
      <c r="EZ11" s="82"/>
      <c r="FA11" s="82">
        <v>88</v>
      </c>
    </row>
    <row r="12" spans="1:157">
      <c r="A12" s="82"/>
      <c r="B12" s="82" t="s">
        <v>13</v>
      </c>
      <c r="C12" s="82">
        <v>6</v>
      </c>
      <c r="D12" s="82">
        <v>31</v>
      </c>
      <c r="E12" s="82">
        <v>25</v>
      </c>
      <c r="F12" s="82">
        <v>8</v>
      </c>
      <c r="G12" s="82">
        <v>28</v>
      </c>
      <c r="H12" s="82" t="s">
        <v>219</v>
      </c>
      <c r="I12" s="82">
        <v>0</v>
      </c>
      <c r="J12" s="82">
        <v>0</v>
      </c>
      <c r="K12" s="82">
        <v>1</v>
      </c>
      <c r="L12" s="82">
        <v>16568</v>
      </c>
      <c r="M12" s="82"/>
      <c r="N12" s="82">
        <v>92</v>
      </c>
      <c r="O12" s="82"/>
      <c r="P12" s="82">
        <v>10</v>
      </c>
      <c r="Q12" s="82">
        <v>26</v>
      </c>
      <c r="R12" s="82">
        <v>29</v>
      </c>
      <c r="S12" s="82">
        <v>12</v>
      </c>
      <c r="T12" s="82">
        <v>19</v>
      </c>
      <c r="U12" s="82" t="s">
        <v>219</v>
      </c>
      <c r="V12" s="82">
        <v>0</v>
      </c>
      <c r="W12" s="82">
        <v>0</v>
      </c>
      <c r="X12" s="82">
        <v>4</v>
      </c>
      <c r="Y12" s="82">
        <v>16955</v>
      </c>
      <c r="Z12" s="82"/>
      <c r="AA12" s="82">
        <v>86</v>
      </c>
      <c r="AB12" s="82"/>
      <c r="AC12" s="82">
        <v>8</v>
      </c>
      <c r="AD12" s="82">
        <v>28</v>
      </c>
      <c r="AE12" s="82">
        <v>27</v>
      </c>
      <c r="AF12" s="82">
        <v>10</v>
      </c>
      <c r="AG12" s="82">
        <v>23</v>
      </c>
      <c r="AH12" s="82">
        <v>0</v>
      </c>
      <c r="AI12" s="82">
        <v>0</v>
      </c>
      <c r="AJ12" s="82">
        <v>0</v>
      </c>
      <c r="AK12" s="82">
        <v>3</v>
      </c>
      <c r="AL12" s="82">
        <v>33523</v>
      </c>
      <c r="AM12" s="82"/>
      <c r="AN12" s="82">
        <v>89</v>
      </c>
      <c r="AO12" s="82"/>
      <c r="AP12" s="82">
        <v>8</v>
      </c>
      <c r="AQ12" s="82">
        <v>26</v>
      </c>
      <c r="AR12" s="82">
        <v>33</v>
      </c>
      <c r="AS12" s="82">
        <v>15</v>
      </c>
      <c r="AT12" s="82">
        <v>16</v>
      </c>
      <c r="AU12" s="82" t="s">
        <v>219</v>
      </c>
      <c r="AV12" s="82">
        <v>0</v>
      </c>
      <c r="AW12" s="82">
        <v>0</v>
      </c>
      <c r="AX12" s="82">
        <v>2</v>
      </c>
      <c r="AY12" s="82">
        <v>16568</v>
      </c>
      <c r="AZ12" s="82"/>
      <c r="BA12" s="82">
        <v>90</v>
      </c>
      <c r="BB12" s="82"/>
      <c r="BC12" s="82">
        <v>15</v>
      </c>
      <c r="BD12" s="82">
        <v>17</v>
      </c>
      <c r="BE12" s="82">
        <v>33</v>
      </c>
      <c r="BF12" s="82">
        <v>21</v>
      </c>
      <c r="BG12" s="82">
        <v>9</v>
      </c>
      <c r="BH12" s="82" t="s">
        <v>219</v>
      </c>
      <c r="BI12" s="82">
        <v>0</v>
      </c>
      <c r="BJ12" s="82">
        <v>0</v>
      </c>
      <c r="BK12" s="82">
        <v>4</v>
      </c>
      <c r="BL12" s="82">
        <v>16955</v>
      </c>
      <c r="BM12" s="82"/>
      <c r="BN12" s="82">
        <v>80</v>
      </c>
      <c r="BO12" s="82"/>
      <c r="BP12" s="82">
        <v>12</v>
      </c>
      <c r="BQ12" s="82">
        <v>21</v>
      </c>
      <c r="BR12" s="82">
        <v>33</v>
      </c>
      <c r="BS12" s="82">
        <v>18</v>
      </c>
      <c r="BT12" s="82">
        <v>12</v>
      </c>
      <c r="BU12" s="82" t="s">
        <v>219</v>
      </c>
      <c r="BV12" s="82">
        <v>0</v>
      </c>
      <c r="BW12" s="82">
        <v>0</v>
      </c>
      <c r="BX12" s="82">
        <v>3</v>
      </c>
      <c r="BY12" s="82">
        <v>33523</v>
      </c>
      <c r="BZ12" s="82"/>
      <c r="CA12" s="82">
        <v>85</v>
      </c>
      <c r="CB12" s="82"/>
      <c r="CC12" s="82">
        <v>7</v>
      </c>
      <c r="CD12" s="82">
        <v>28</v>
      </c>
      <c r="CE12" s="82">
        <v>33</v>
      </c>
      <c r="CF12" s="82">
        <v>15</v>
      </c>
      <c r="CG12" s="82">
        <v>16</v>
      </c>
      <c r="CH12" s="82" t="s">
        <v>219</v>
      </c>
      <c r="CI12" s="82">
        <v>0</v>
      </c>
      <c r="CJ12" s="82">
        <v>0</v>
      </c>
      <c r="CK12" s="82">
        <v>1</v>
      </c>
      <c r="CL12" s="82">
        <v>16568</v>
      </c>
      <c r="CM12" s="82"/>
      <c r="CN12" s="82">
        <v>92</v>
      </c>
      <c r="CO12" s="82"/>
      <c r="CP12" s="82">
        <v>9</v>
      </c>
      <c r="CQ12" s="82">
        <v>23</v>
      </c>
      <c r="CR12" s="82">
        <v>30</v>
      </c>
      <c r="CS12" s="82">
        <v>16</v>
      </c>
      <c r="CT12" s="82">
        <v>17</v>
      </c>
      <c r="CU12" s="82" t="s">
        <v>219</v>
      </c>
      <c r="CV12" s="82">
        <v>0</v>
      </c>
      <c r="CW12" s="82">
        <v>0</v>
      </c>
      <c r="CX12" s="82">
        <v>3</v>
      </c>
      <c r="CY12" s="82">
        <v>16955</v>
      </c>
      <c r="CZ12" s="82"/>
      <c r="DA12" s="82">
        <v>87</v>
      </c>
      <c r="DB12" s="82"/>
      <c r="DC12" s="82">
        <v>8</v>
      </c>
      <c r="DD12" s="82">
        <v>26</v>
      </c>
      <c r="DE12" s="82">
        <v>31</v>
      </c>
      <c r="DF12" s="82">
        <v>16</v>
      </c>
      <c r="DG12" s="82">
        <v>17</v>
      </c>
      <c r="DH12" s="82" t="s">
        <v>219</v>
      </c>
      <c r="DI12" s="82">
        <v>0</v>
      </c>
      <c r="DJ12" s="82">
        <v>0</v>
      </c>
      <c r="DK12" s="82">
        <v>2</v>
      </c>
      <c r="DL12" s="82">
        <v>33523</v>
      </c>
      <c r="DM12" s="82"/>
      <c r="DN12" s="82">
        <v>90</v>
      </c>
      <c r="DO12" s="82"/>
      <c r="DP12" s="82">
        <v>75</v>
      </c>
      <c r="DQ12" s="82">
        <v>91</v>
      </c>
      <c r="DR12" s="82">
        <v>0</v>
      </c>
      <c r="DS12" s="82">
        <v>16</v>
      </c>
      <c r="DT12" s="82"/>
      <c r="DU12" s="82"/>
      <c r="DV12" s="82" t="s">
        <v>219</v>
      </c>
      <c r="DW12" s="82">
        <v>1</v>
      </c>
      <c r="DX12" s="82">
        <v>8</v>
      </c>
      <c r="DY12" s="82">
        <v>16568</v>
      </c>
      <c r="DZ12" s="82"/>
      <c r="EA12" s="82">
        <v>91</v>
      </c>
      <c r="EB12" s="82"/>
      <c r="EC12" s="82">
        <v>70</v>
      </c>
      <c r="ED12" s="82">
        <v>85</v>
      </c>
      <c r="EE12" s="82" t="s">
        <v>219</v>
      </c>
      <c r="EF12" s="82">
        <v>15</v>
      </c>
      <c r="EG12" s="82"/>
      <c r="EH12" s="82"/>
      <c r="EI12" s="82" t="s">
        <v>219</v>
      </c>
      <c r="EJ12" s="82">
        <v>3</v>
      </c>
      <c r="EK12" s="82">
        <v>12</v>
      </c>
      <c r="EL12" s="82">
        <v>16955</v>
      </c>
      <c r="EM12" s="82"/>
      <c r="EN12" s="82">
        <v>85</v>
      </c>
      <c r="EO12" s="82"/>
      <c r="EP12" s="82">
        <v>72</v>
      </c>
      <c r="EQ12" s="82">
        <v>88</v>
      </c>
      <c r="ER12" s="82" t="s">
        <v>219</v>
      </c>
      <c r="ES12" s="82">
        <v>15</v>
      </c>
      <c r="ET12" s="82"/>
      <c r="EU12" s="82"/>
      <c r="EV12" s="82">
        <v>0</v>
      </c>
      <c r="EW12" s="82">
        <v>2</v>
      </c>
      <c r="EX12" s="82">
        <v>10</v>
      </c>
      <c r="EY12" s="82">
        <v>33523</v>
      </c>
      <c r="EZ12" s="82"/>
      <c r="FA12" s="82">
        <v>88</v>
      </c>
    </row>
    <row r="13" spans="1:157">
      <c r="A13" s="82"/>
      <c r="B13" s="82" t="s">
        <v>14</v>
      </c>
      <c r="C13" s="82">
        <v>5</v>
      </c>
      <c r="D13" s="82">
        <v>25</v>
      </c>
      <c r="E13" s="82">
        <v>19</v>
      </c>
      <c r="F13" s="82">
        <v>7</v>
      </c>
      <c r="G13" s="82">
        <v>43</v>
      </c>
      <c r="H13" s="82">
        <v>0</v>
      </c>
      <c r="I13" s="82" t="s">
        <v>219</v>
      </c>
      <c r="J13" s="82">
        <v>0</v>
      </c>
      <c r="K13" s="82">
        <v>1</v>
      </c>
      <c r="L13" s="82">
        <v>1077</v>
      </c>
      <c r="M13" s="82"/>
      <c r="N13" s="82">
        <v>94</v>
      </c>
      <c r="O13" s="82"/>
      <c r="P13" s="82">
        <v>9</v>
      </c>
      <c r="Q13" s="82">
        <v>24</v>
      </c>
      <c r="R13" s="82">
        <v>21</v>
      </c>
      <c r="S13" s="82">
        <v>10</v>
      </c>
      <c r="T13" s="82">
        <v>32</v>
      </c>
      <c r="U13" s="82">
        <v>0</v>
      </c>
      <c r="V13" s="82">
        <v>0</v>
      </c>
      <c r="W13" s="82">
        <v>0</v>
      </c>
      <c r="X13" s="82">
        <v>4</v>
      </c>
      <c r="Y13" s="82">
        <v>1124</v>
      </c>
      <c r="Z13" s="82"/>
      <c r="AA13" s="82">
        <v>87</v>
      </c>
      <c r="AB13" s="82"/>
      <c r="AC13" s="82">
        <v>7</v>
      </c>
      <c r="AD13" s="82">
        <v>25</v>
      </c>
      <c r="AE13" s="82">
        <v>20</v>
      </c>
      <c r="AF13" s="82">
        <v>8</v>
      </c>
      <c r="AG13" s="82">
        <v>37</v>
      </c>
      <c r="AH13" s="82">
        <v>0</v>
      </c>
      <c r="AI13" s="82" t="s">
        <v>219</v>
      </c>
      <c r="AJ13" s="82">
        <v>0</v>
      </c>
      <c r="AK13" s="82">
        <v>3</v>
      </c>
      <c r="AL13" s="82">
        <v>2201</v>
      </c>
      <c r="AM13" s="82"/>
      <c r="AN13" s="82">
        <v>90</v>
      </c>
      <c r="AO13" s="82"/>
      <c r="AP13" s="82">
        <v>7</v>
      </c>
      <c r="AQ13" s="82">
        <v>25</v>
      </c>
      <c r="AR13" s="82">
        <v>25</v>
      </c>
      <c r="AS13" s="82">
        <v>10</v>
      </c>
      <c r="AT13" s="82">
        <v>32</v>
      </c>
      <c r="AU13" s="82">
        <v>0</v>
      </c>
      <c r="AV13" s="82" t="s">
        <v>219</v>
      </c>
      <c r="AW13" s="82">
        <v>0</v>
      </c>
      <c r="AX13" s="82">
        <v>1</v>
      </c>
      <c r="AY13" s="82">
        <v>1077</v>
      </c>
      <c r="AZ13" s="82"/>
      <c r="BA13" s="82">
        <v>92</v>
      </c>
      <c r="BB13" s="82"/>
      <c r="BC13" s="82">
        <v>12</v>
      </c>
      <c r="BD13" s="82">
        <v>24</v>
      </c>
      <c r="BE13" s="82">
        <v>26</v>
      </c>
      <c r="BF13" s="82">
        <v>15</v>
      </c>
      <c r="BG13" s="82">
        <v>18</v>
      </c>
      <c r="BH13" s="82" t="s">
        <v>219</v>
      </c>
      <c r="BI13" s="82">
        <v>0</v>
      </c>
      <c r="BJ13" s="82">
        <v>0</v>
      </c>
      <c r="BK13" s="82">
        <v>4</v>
      </c>
      <c r="BL13" s="82">
        <v>1124</v>
      </c>
      <c r="BM13" s="82"/>
      <c r="BN13" s="82">
        <v>84</v>
      </c>
      <c r="BO13" s="82"/>
      <c r="BP13" s="82">
        <v>9</v>
      </c>
      <c r="BQ13" s="82">
        <v>25</v>
      </c>
      <c r="BR13" s="82">
        <v>25</v>
      </c>
      <c r="BS13" s="82">
        <v>13</v>
      </c>
      <c r="BT13" s="82">
        <v>25</v>
      </c>
      <c r="BU13" s="82" t="s">
        <v>219</v>
      </c>
      <c r="BV13" s="82" t="s">
        <v>219</v>
      </c>
      <c r="BW13" s="82">
        <v>0</v>
      </c>
      <c r="BX13" s="82">
        <v>3</v>
      </c>
      <c r="BY13" s="82">
        <v>2201</v>
      </c>
      <c r="BZ13" s="82"/>
      <c r="CA13" s="82">
        <v>88</v>
      </c>
      <c r="CB13" s="82"/>
      <c r="CC13" s="82">
        <v>2</v>
      </c>
      <c r="CD13" s="82">
        <v>30</v>
      </c>
      <c r="CE13" s="82">
        <v>19</v>
      </c>
      <c r="CF13" s="82">
        <v>7</v>
      </c>
      <c r="CG13" s="82">
        <v>41</v>
      </c>
      <c r="CH13" s="82">
        <v>0</v>
      </c>
      <c r="CI13" s="82" t="s">
        <v>219</v>
      </c>
      <c r="CJ13" s="82">
        <v>0</v>
      </c>
      <c r="CK13" s="82">
        <v>1</v>
      </c>
      <c r="CL13" s="82">
        <v>1077</v>
      </c>
      <c r="CM13" s="82"/>
      <c r="CN13" s="82">
        <v>97</v>
      </c>
      <c r="CO13" s="82"/>
      <c r="CP13" s="82">
        <v>4</v>
      </c>
      <c r="CQ13" s="82">
        <v>21</v>
      </c>
      <c r="CR13" s="82">
        <v>18</v>
      </c>
      <c r="CS13" s="82">
        <v>8</v>
      </c>
      <c r="CT13" s="82">
        <v>45</v>
      </c>
      <c r="CU13" s="82">
        <v>1</v>
      </c>
      <c r="CV13" s="82">
        <v>0</v>
      </c>
      <c r="CW13" s="82">
        <v>0</v>
      </c>
      <c r="CX13" s="82">
        <v>2</v>
      </c>
      <c r="CY13" s="82">
        <v>1124</v>
      </c>
      <c r="CZ13" s="82"/>
      <c r="DA13" s="82">
        <v>94</v>
      </c>
      <c r="DB13" s="82"/>
      <c r="DC13" s="82">
        <v>3</v>
      </c>
      <c r="DD13" s="82">
        <v>26</v>
      </c>
      <c r="DE13" s="82">
        <v>19</v>
      </c>
      <c r="DF13" s="82">
        <v>7</v>
      </c>
      <c r="DG13" s="82">
        <v>43</v>
      </c>
      <c r="DH13" s="82">
        <v>0</v>
      </c>
      <c r="DI13" s="82" t="s">
        <v>219</v>
      </c>
      <c r="DJ13" s="82">
        <v>0</v>
      </c>
      <c r="DK13" s="82">
        <v>2</v>
      </c>
      <c r="DL13" s="82">
        <v>2201</v>
      </c>
      <c r="DM13" s="82"/>
      <c r="DN13" s="82">
        <v>95</v>
      </c>
      <c r="DO13" s="82"/>
      <c r="DP13" s="82">
        <v>64</v>
      </c>
      <c r="DQ13" s="82">
        <v>94</v>
      </c>
      <c r="DR13" s="82">
        <v>0</v>
      </c>
      <c r="DS13" s="82">
        <v>30</v>
      </c>
      <c r="DT13" s="82"/>
      <c r="DU13" s="82"/>
      <c r="DV13" s="82" t="s">
        <v>219</v>
      </c>
      <c r="DW13" s="82">
        <v>1</v>
      </c>
      <c r="DX13" s="82">
        <v>5</v>
      </c>
      <c r="DY13" s="82">
        <v>1077</v>
      </c>
      <c r="DZ13" s="82"/>
      <c r="EA13" s="82">
        <v>94</v>
      </c>
      <c r="EB13" s="82"/>
      <c r="EC13" s="82">
        <v>61</v>
      </c>
      <c r="ED13" s="82">
        <v>89</v>
      </c>
      <c r="EE13" s="82">
        <v>0</v>
      </c>
      <c r="EF13" s="82">
        <v>28</v>
      </c>
      <c r="EG13" s="82"/>
      <c r="EH13" s="82"/>
      <c r="EI13" s="82" t="s">
        <v>219</v>
      </c>
      <c r="EJ13" s="82">
        <v>3</v>
      </c>
      <c r="EK13" s="82">
        <v>9</v>
      </c>
      <c r="EL13" s="82">
        <v>1124</v>
      </c>
      <c r="EM13" s="82"/>
      <c r="EN13" s="82">
        <v>89</v>
      </c>
      <c r="EO13" s="82"/>
      <c r="EP13" s="82">
        <v>62</v>
      </c>
      <c r="EQ13" s="82">
        <v>91</v>
      </c>
      <c r="ER13" s="82">
        <v>0</v>
      </c>
      <c r="ES13" s="82">
        <v>29</v>
      </c>
      <c r="ET13" s="82"/>
      <c r="EU13" s="82"/>
      <c r="EV13" s="82">
        <v>0</v>
      </c>
      <c r="EW13" s="82">
        <v>2</v>
      </c>
      <c r="EX13" s="82">
        <v>7</v>
      </c>
      <c r="EY13" s="82">
        <v>2201</v>
      </c>
      <c r="EZ13" s="82"/>
      <c r="FA13" s="82">
        <v>91</v>
      </c>
    </row>
    <row r="14" spans="1:157">
      <c r="A14" s="82"/>
      <c r="B14" s="82" t="s">
        <v>74</v>
      </c>
      <c r="C14" s="82">
        <v>6</v>
      </c>
      <c r="D14" s="82">
        <v>28</v>
      </c>
      <c r="E14" s="82">
        <v>21</v>
      </c>
      <c r="F14" s="82">
        <v>8</v>
      </c>
      <c r="G14" s="82">
        <v>35</v>
      </c>
      <c r="H14" s="82">
        <v>0</v>
      </c>
      <c r="I14" s="82">
        <v>0</v>
      </c>
      <c r="J14" s="82">
        <v>0</v>
      </c>
      <c r="K14" s="82">
        <v>1</v>
      </c>
      <c r="L14" s="82">
        <v>202779</v>
      </c>
      <c r="M14" s="82"/>
      <c r="N14" s="82">
        <v>93</v>
      </c>
      <c r="O14" s="82"/>
      <c r="P14" s="82">
        <v>11</v>
      </c>
      <c r="Q14" s="82">
        <v>25</v>
      </c>
      <c r="R14" s="82">
        <v>24</v>
      </c>
      <c r="S14" s="82">
        <v>11</v>
      </c>
      <c r="T14" s="82">
        <v>26</v>
      </c>
      <c r="U14" s="82">
        <v>0</v>
      </c>
      <c r="V14" s="82">
        <v>0</v>
      </c>
      <c r="W14" s="82">
        <v>0</v>
      </c>
      <c r="X14" s="82">
        <v>2</v>
      </c>
      <c r="Y14" s="82">
        <v>212858</v>
      </c>
      <c r="Z14" s="82"/>
      <c r="AA14" s="82">
        <v>87</v>
      </c>
      <c r="AB14" s="82"/>
      <c r="AC14" s="82">
        <v>9</v>
      </c>
      <c r="AD14" s="82">
        <v>27</v>
      </c>
      <c r="AE14" s="82">
        <v>23</v>
      </c>
      <c r="AF14" s="82">
        <v>10</v>
      </c>
      <c r="AG14" s="82">
        <v>30</v>
      </c>
      <c r="AH14" s="82">
        <v>0</v>
      </c>
      <c r="AI14" s="82">
        <v>0</v>
      </c>
      <c r="AJ14" s="82">
        <v>0</v>
      </c>
      <c r="AK14" s="82">
        <v>2</v>
      </c>
      <c r="AL14" s="82">
        <v>415637</v>
      </c>
      <c r="AM14" s="82"/>
      <c r="AN14" s="82">
        <v>89</v>
      </c>
      <c r="AO14" s="82"/>
      <c r="AP14" s="82">
        <v>8</v>
      </c>
      <c r="AQ14" s="82">
        <v>27</v>
      </c>
      <c r="AR14" s="82">
        <v>29</v>
      </c>
      <c r="AS14" s="82">
        <v>14</v>
      </c>
      <c r="AT14" s="82">
        <v>20</v>
      </c>
      <c r="AU14" s="82" t="s">
        <v>219</v>
      </c>
      <c r="AV14" s="82">
        <v>0</v>
      </c>
      <c r="AW14" s="82">
        <v>0</v>
      </c>
      <c r="AX14" s="82">
        <v>1</v>
      </c>
      <c r="AY14" s="82">
        <v>202779</v>
      </c>
      <c r="AZ14" s="82"/>
      <c r="BA14" s="82">
        <v>91</v>
      </c>
      <c r="BB14" s="82"/>
      <c r="BC14" s="82">
        <v>16</v>
      </c>
      <c r="BD14" s="82">
        <v>19</v>
      </c>
      <c r="BE14" s="82">
        <v>31</v>
      </c>
      <c r="BF14" s="82">
        <v>21</v>
      </c>
      <c r="BG14" s="82">
        <v>11</v>
      </c>
      <c r="BH14" s="82">
        <v>0</v>
      </c>
      <c r="BI14" s="82">
        <v>0</v>
      </c>
      <c r="BJ14" s="82">
        <v>0</v>
      </c>
      <c r="BK14" s="82">
        <v>3</v>
      </c>
      <c r="BL14" s="82">
        <v>212858</v>
      </c>
      <c r="BM14" s="82"/>
      <c r="BN14" s="82">
        <v>81</v>
      </c>
      <c r="BO14" s="82"/>
      <c r="BP14" s="82">
        <v>12</v>
      </c>
      <c r="BQ14" s="82">
        <v>23</v>
      </c>
      <c r="BR14" s="82">
        <v>30</v>
      </c>
      <c r="BS14" s="82">
        <v>18</v>
      </c>
      <c r="BT14" s="82">
        <v>15</v>
      </c>
      <c r="BU14" s="82" t="s">
        <v>219</v>
      </c>
      <c r="BV14" s="82">
        <v>0</v>
      </c>
      <c r="BW14" s="82">
        <v>0</v>
      </c>
      <c r="BX14" s="82">
        <v>2</v>
      </c>
      <c r="BY14" s="82">
        <v>415637</v>
      </c>
      <c r="BZ14" s="82"/>
      <c r="CA14" s="82">
        <v>86</v>
      </c>
      <c r="CB14" s="82"/>
      <c r="CC14" s="82">
        <v>6</v>
      </c>
      <c r="CD14" s="82">
        <v>32</v>
      </c>
      <c r="CE14" s="82">
        <v>28</v>
      </c>
      <c r="CF14" s="82">
        <v>13</v>
      </c>
      <c r="CG14" s="82">
        <v>21</v>
      </c>
      <c r="CH14" s="82">
        <v>0</v>
      </c>
      <c r="CI14" s="82">
        <v>0</v>
      </c>
      <c r="CJ14" s="82">
        <v>0</v>
      </c>
      <c r="CK14" s="82">
        <v>1</v>
      </c>
      <c r="CL14" s="82">
        <v>202779</v>
      </c>
      <c r="CM14" s="82"/>
      <c r="CN14" s="82">
        <v>94</v>
      </c>
      <c r="CO14" s="82"/>
      <c r="CP14" s="82">
        <v>7</v>
      </c>
      <c r="CQ14" s="82">
        <v>26</v>
      </c>
      <c r="CR14" s="82">
        <v>25</v>
      </c>
      <c r="CS14" s="82">
        <v>13</v>
      </c>
      <c r="CT14" s="82">
        <v>26</v>
      </c>
      <c r="CU14" s="82">
        <v>0</v>
      </c>
      <c r="CV14" s="82">
        <v>0</v>
      </c>
      <c r="CW14" s="82">
        <v>0</v>
      </c>
      <c r="CX14" s="82">
        <v>2</v>
      </c>
      <c r="CY14" s="82">
        <v>212858</v>
      </c>
      <c r="CZ14" s="82"/>
      <c r="DA14" s="82">
        <v>91</v>
      </c>
      <c r="DB14" s="82"/>
      <c r="DC14" s="82">
        <v>6</v>
      </c>
      <c r="DD14" s="82">
        <v>29</v>
      </c>
      <c r="DE14" s="82">
        <v>27</v>
      </c>
      <c r="DF14" s="82">
        <v>13</v>
      </c>
      <c r="DG14" s="82">
        <v>24</v>
      </c>
      <c r="DH14" s="82">
        <v>0</v>
      </c>
      <c r="DI14" s="82">
        <v>0</v>
      </c>
      <c r="DJ14" s="82">
        <v>0</v>
      </c>
      <c r="DK14" s="82">
        <v>1</v>
      </c>
      <c r="DL14" s="82">
        <v>415637</v>
      </c>
      <c r="DM14" s="82"/>
      <c r="DN14" s="82">
        <v>92</v>
      </c>
      <c r="DO14" s="82"/>
      <c r="DP14" s="82">
        <v>71</v>
      </c>
      <c r="DQ14" s="82">
        <v>93</v>
      </c>
      <c r="DR14" s="82">
        <v>0</v>
      </c>
      <c r="DS14" s="82">
        <v>22</v>
      </c>
      <c r="DT14" s="82"/>
      <c r="DU14" s="82"/>
      <c r="DV14" s="82">
        <v>0</v>
      </c>
      <c r="DW14" s="82">
        <v>1</v>
      </c>
      <c r="DX14" s="82">
        <v>6</v>
      </c>
      <c r="DY14" s="82">
        <v>202779</v>
      </c>
      <c r="DZ14" s="82"/>
      <c r="EA14" s="82">
        <v>93</v>
      </c>
      <c r="EB14" s="82"/>
      <c r="EC14" s="82">
        <v>66</v>
      </c>
      <c r="ED14" s="82">
        <v>90</v>
      </c>
      <c r="EE14" s="82">
        <v>0</v>
      </c>
      <c r="EF14" s="82">
        <v>25</v>
      </c>
      <c r="EG14" s="82"/>
      <c r="EH14" s="82"/>
      <c r="EI14" s="82">
        <v>0</v>
      </c>
      <c r="EJ14" s="82">
        <v>2</v>
      </c>
      <c r="EK14" s="82">
        <v>8</v>
      </c>
      <c r="EL14" s="82">
        <v>212858</v>
      </c>
      <c r="EM14" s="82"/>
      <c r="EN14" s="82">
        <v>90</v>
      </c>
      <c r="EO14" s="82"/>
      <c r="EP14" s="82">
        <v>68</v>
      </c>
      <c r="EQ14" s="82">
        <v>92</v>
      </c>
      <c r="ER14" s="82">
        <v>0</v>
      </c>
      <c r="ES14" s="82">
        <v>23</v>
      </c>
      <c r="ET14" s="82"/>
      <c r="EU14" s="82"/>
      <c r="EV14" s="82">
        <v>0</v>
      </c>
      <c r="EW14" s="82">
        <v>1</v>
      </c>
      <c r="EX14" s="82">
        <v>7</v>
      </c>
      <c r="EY14" s="82">
        <v>415637</v>
      </c>
      <c r="EZ14" s="82"/>
      <c r="FA14" s="82">
        <v>92</v>
      </c>
    </row>
    <row r="15" spans="1:157">
      <c r="A15" s="82"/>
      <c r="B15" s="82" t="s">
        <v>75</v>
      </c>
      <c r="C15" s="82">
        <v>6</v>
      </c>
      <c r="D15" s="82">
        <v>27</v>
      </c>
      <c r="E15" s="82">
        <v>18</v>
      </c>
      <c r="F15" s="82">
        <v>6</v>
      </c>
      <c r="G15" s="82">
        <v>40</v>
      </c>
      <c r="H15" s="82">
        <v>0</v>
      </c>
      <c r="I15" s="82">
        <v>0</v>
      </c>
      <c r="J15" s="82">
        <v>0</v>
      </c>
      <c r="K15" s="82">
        <v>2</v>
      </c>
      <c r="L15" s="82">
        <v>773</v>
      </c>
      <c r="M15" s="82"/>
      <c r="N15" s="82">
        <v>92</v>
      </c>
      <c r="O15" s="82"/>
      <c r="P15" s="82">
        <v>10</v>
      </c>
      <c r="Q15" s="82">
        <v>25</v>
      </c>
      <c r="R15" s="82">
        <v>19</v>
      </c>
      <c r="S15" s="82">
        <v>9</v>
      </c>
      <c r="T15" s="82">
        <v>34</v>
      </c>
      <c r="U15" s="82">
        <v>0</v>
      </c>
      <c r="V15" s="82">
        <v>0</v>
      </c>
      <c r="W15" s="82">
        <v>0</v>
      </c>
      <c r="X15" s="82">
        <v>3</v>
      </c>
      <c r="Y15" s="82">
        <v>835</v>
      </c>
      <c r="Z15" s="82"/>
      <c r="AA15" s="82">
        <v>87</v>
      </c>
      <c r="AB15" s="82"/>
      <c r="AC15" s="82">
        <v>8</v>
      </c>
      <c r="AD15" s="82">
        <v>26</v>
      </c>
      <c r="AE15" s="82">
        <v>19</v>
      </c>
      <c r="AF15" s="82">
        <v>8</v>
      </c>
      <c r="AG15" s="82">
        <v>37</v>
      </c>
      <c r="AH15" s="82">
        <v>0</v>
      </c>
      <c r="AI15" s="82">
        <v>0</v>
      </c>
      <c r="AJ15" s="82">
        <v>0</v>
      </c>
      <c r="AK15" s="82">
        <v>2</v>
      </c>
      <c r="AL15" s="82">
        <v>1608</v>
      </c>
      <c r="AM15" s="82"/>
      <c r="AN15" s="82">
        <v>89</v>
      </c>
      <c r="AO15" s="82"/>
      <c r="AP15" s="82">
        <v>9</v>
      </c>
      <c r="AQ15" s="82">
        <v>27</v>
      </c>
      <c r="AR15" s="82">
        <v>28</v>
      </c>
      <c r="AS15" s="82">
        <v>12</v>
      </c>
      <c r="AT15" s="82">
        <v>23</v>
      </c>
      <c r="AU15" s="82">
        <v>0</v>
      </c>
      <c r="AV15" s="82">
        <v>0</v>
      </c>
      <c r="AW15" s="82">
        <v>0</v>
      </c>
      <c r="AX15" s="82">
        <v>2</v>
      </c>
      <c r="AY15" s="82">
        <v>773</v>
      </c>
      <c r="AZ15" s="82"/>
      <c r="BA15" s="82">
        <v>90</v>
      </c>
      <c r="BB15" s="82"/>
      <c r="BC15" s="82">
        <v>15</v>
      </c>
      <c r="BD15" s="82">
        <v>22</v>
      </c>
      <c r="BE15" s="82">
        <v>29</v>
      </c>
      <c r="BF15" s="82">
        <v>17</v>
      </c>
      <c r="BG15" s="82">
        <v>14</v>
      </c>
      <c r="BH15" s="82">
        <v>0</v>
      </c>
      <c r="BI15" s="82">
        <v>0</v>
      </c>
      <c r="BJ15" s="82">
        <v>0</v>
      </c>
      <c r="BK15" s="82">
        <v>3</v>
      </c>
      <c r="BL15" s="82">
        <v>835</v>
      </c>
      <c r="BM15" s="82"/>
      <c r="BN15" s="82">
        <v>81</v>
      </c>
      <c r="BO15" s="82"/>
      <c r="BP15" s="82">
        <v>12</v>
      </c>
      <c r="BQ15" s="82">
        <v>24</v>
      </c>
      <c r="BR15" s="82">
        <v>28</v>
      </c>
      <c r="BS15" s="82">
        <v>14</v>
      </c>
      <c r="BT15" s="82">
        <v>18</v>
      </c>
      <c r="BU15" s="82">
        <v>0</v>
      </c>
      <c r="BV15" s="82">
        <v>0</v>
      </c>
      <c r="BW15" s="82">
        <v>0</v>
      </c>
      <c r="BX15" s="82">
        <v>2</v>
      </c>
      <c r="BY15" s="82">
        <v>1608</v>
      </c>
      <c r="BZ15" s="82"/>
      <c r="CA15" s="82">
        <v>85</v>
      </c>
      <c r="CB15" s="82"/>
      <c r="CC15" s="82">
        <v>6</v>
      </c>
      <c r="CD15" s="82">
        <v>34</v>
      </c>
      <c r="CE15" s="82">
        <v>24</v>
      </c>
      <c r="CF15" s="82">
        <v>11</v>
      </c>
      <c r="CG15" s="82">
        <v>23</v>
      </c>
      <c r="CH15" s="82">
        <v>0</v>
      </c>
      <c r="CI15" s="82" t="s">
        <v>219</v>
      </c>
      <c r="CJ15" s="82">
        <v>0</v>
      </c>
      <c r="CK15" s="82">
        <v>1</v>
      </c>
      <c r="CL15" s="82">
        <v>773</v>
      </c>
      <c r="CM15" s="82"/>
      <c r="CN15" s="82">
        <v>92</v>
      </c>
      <c r="CO15" s="82"/>
      <c r="CP15" s="82">
        <v>6</v>
      </c>
      <c r="CQ15" s="82">
        <v>25</v>
      </c>
      <c r="CR15" s="82">
        <v>24</v>
      </c>
      <c r="CS15" s="82">
        <v>11</v>
      </c>
      <c r="CT15" s="82">
        <v>32</v>
      </c>
      <c r="CU15" s="82" t="s">
        <v>219</v>
      </c>
      <c r="CV15" s="82" t="s">
        <v>219</v>
      </c>
      <c r="CW15" s="82">
        <v>0</v>
      </c>
      <c r="CX15" s="82">
        <v>2</v>
      </c>
      <c r="CY15" s="82">
        <v>835</v>
      </c>
      <c r="CZ15" s="82"/>
      <c r="DA15" s="82">
        <v>92</v>
      </c>
      <c r="DB15" s="82"/>
      <c r="DC15" s="82">
        <v>6</v>
      </c>
      <c r="DD15" s="82">
        <v>29</v>
      </c>
      <c r="DE15" s="82">
        <v>24</v>
      </c>
      <c r="DF15" s="82">
        <v>11</v>
      </c>
      <c r="DG15" s="82">
        <v>27</v>
      </c>
      <c r="DH15" s="82" t="s">
        <v>219</v>
      </c>
      <c r="DI15" s="82">
        <v>0</v>
      </c>
      <c r="DJ15" s="82">
        <v>0</v>
      </c>
      <c r="DK15" s="82">
        <v>1</v>
      </c>
      <c r="DL15" s="82">
        <v>1608</v>
      </c>
      <c r="DM15" s="82"/>
      <c r="DN15" s="82">
        <v>92</v>
      </c>
      <c r="DO15" s="82"/>
      <c r="DP15" s="82">
        <v>68</v>
      </c>
      <c r="DQ15" s="82">
        <v>93</v>
      </c>
      <c r="DR15" s="82">
        <v>0</v>
      </c>
      <c r="DS15" s="82">
        <v>25</v>
      </c>
      <c r="DT15" s="82"/>
      <c r="DU15" s="82"/>
      <c r="DV15" s="82">
        <v>0</v>
      </c>
      <c r="DW15" s="82">
        <v>1</v>
      </c>
      <c r="DX15" s="82">
        <v>6</v>
      </c>
      <c r="DY15" s="82">
        <v>773</v>
      </c>
      <c r="DZ15" s="82"/>
      <c r="EA15" s="82">
        <v>93</v>
      </c>
      <c r="EB15" s="82"/>
      <c r="EC15" s="82">
        <v>61</v>
      </c>
      <c r="ED15" s="82">
        <v>91</v>
      </c>
      <c r="EE15" s="82">
        <v>0</v>
      </c>
      <c r="EF15" s="82">
        <v>30</v>
      </c>
      <c r="EG15" s="82"/>
      <c r="EH15" s="82"/>
      <c r="EI15" s="82">
        <v>1</v>
      </c>
      <c r="EJ15" s="82">
        <v>1</v>
      </c>
      <c r="EK15" s="82">
        <v>7</v>
      </c>
      <c r="EL15" s="82">
        <v>835</v>
      </c>
      <c r="EM15" s="82"/>
      <c r="EN15" s="82">
        <v>91</v>
      </c>
      <c r="EO15" s="82"/>
      <c r="EP15" s="82">
        <v>64</v>
      </c>
      <c r="EQ15" s="82">
        <v>92</v>
      </c>
      <c r="ER15" s="82">
        <v>0</v>
      </c>
      <c r="ES15" s="82">
        <v>28</v>
      </c>
      <c r="ET15" s="82"/>
      <c r="EU15" s="82"/>
      <c r="EV15" s="82">
        <v>0</v>
      </c>
      <c r="EW15" s="82">
        <v>1</v>
      </c>
      <c r="EX15" s="82">
        <v>6</v>
      </c>
      <c r="EY15" s="82">
        <v>1608</v>
      </c>
      <c r="EZ15" s="82"/>
      <c r="FA15" s="82">
        <v>92</v>
      </c>
    </row>
    <row r="16" spans="1:157">
      <c r="A16" s="82"/>
      <c r="B16" s="82" t="s">
        <v>76</v>
      </c>
      <c r="C16" s="82">
        <v>37</v>
      </c>
      <c r="D16" s="82">
        <v>11</v>
      </c>
      <c r="E16" s="82">
        <v>22</v>
      </c>
      <c r="F16" s="82">
        <v>11</v>
      </c>
      <c r="G16" s="82">
        <v>5</v>
      </c>
      <c r="H16" s="82">
        <v>0</v>
      </c>
      <c r="I16" s="82">
        <v>3</v>
      </c>
      <c r="J16" s="82" t="s">
        <v>219</v>
      </c>
      <c r="K16" s="82">
        <v>11</v>
      </c>
      <c r="L16" s="82">
        <v>238</v>
      </c>
      <c r="M16" s="82"/>
      <c r="N16" s="82">
        <v>49</v>
      </c>
      <c r="O16" s="82"/>
      <c r="P16" s="82">
        <v>40</v>
      </c>
      <c r="Q16" s="82">
        <v>5</v>
      </c>
      <c r="R16" s="82">
        <v>17</v>
      </c>
      <c r="S16" s="82">
        <v>10</v>
      </c>
      <c r="T16" s="82">
        <v>3</v>
      </c>
      <c r="U16" s="82">
        <v>0</v>
      </c>
      <c r="V16" s="82">
        <v>4</v>
      </c>
      <c r="W16" s="82">
        <v>0</v>
      </c>
      <c r="X16" s="82">
        <v>20</v>
      </c>
      <c r="Y16" s="82">
        <v>262</v>
      </c>
      <c r="Z16" s="82"/>
      <c r="AA16" s="82">
        <v>36</v>
      </c>
      <c r="AB16" s="82"/>
      <c r="AC16" s="82">
        <v>39</v>
      </c>
      <c r="AD16" s="82">
        <v>8</v>
      </c>
      <c r="AE16" s="82">
        <v>19</v>
      </c>
      <c r="AF16" s="82">
        <v>10</v>
      </c>
      <c r="AG16" s="82">
        <v>4</v>
      </c>
      <c r="AH16" s="82">
        <v>0</v>
      </c>
      <c r="AI16" s="82">
        <v>3</v>
      </c>
      <c r="AJ16" s="82" t="s">
        <v>219</v>
      </c>
      <c r="AK16" s="82">
        <v>16</v>
      </c>
      <c r="AL16" s="82">
        <v>500</v>
      </c>
      <c r="AM16" s="82"/>
      <c r="AN16" s="82">
        <v>42</v>
      </c>
      <c r="AO16" s="82"/>
      <c r="AP16" s="82">
        <v>37</v>
      </c>
      <c r="AQ16" s="82">
        <v>7</v>
      </c>
      <c r="AR16" s="82">
        <v>18</v>
      </c>
      <c r="AS16" s="82">
        <v>22</v>
      </c>
      <c r="AT16" s="82">
        <v>1</v>
      </c>
      <c r="AU16" s="82">
        <v>0</v>
      </c>
      <c r="AV16" s="82">
        <v>3</v>
      </c>
      <c r="AW16" s="82" t="s">
        <v>219</v>
      </c>
      <c r="AX16" s="82">
        <v>12</v>
      </c>
      <c r="AY16" s="82">
        <v>238</v>
      </c>
      <c r="AZ16" s="82"/>
      <c r="BA16" s="82">
        <v>48</v>
      </c>
      <c r="BB16" s="82"/>
      <c r="BC16" s="82">
        <v>42</v>
      </c>
      <c r="BD16" s="82">
        <v>3</v>
      </c>
      <c r="BE16" s="82">
        <v>11</v>
      </c>
      <c r="BF16" s="82">
        <v>16</v>
      </c>
      <c r="BG16" s="82">
        <v>0</v>
      </c>
      <c r="BH16" s="82">
        <v>0</v>
      </c>
      <c r="BI16" s="82">
        <v>4</v>
      </c>
      <c r="BJ16" s="82">
        <v>0</v>
      </c>
      <c r="BK16" s="82">
        <v>24</v>
      </c>
      <c r="BL16" s="82">
        <v>262</v>
      </c>
      <c r="BM16" s="82"/>
      <c r="BN16" s="82">
        <v>31</v>
      </c>
      <c r="BO16" s="82"/>
      <c r="BP16" s="82">
        <v>39</v>
      </c>
      <c r="BQ16" s="82">
        <v>5</v>
      </c>
      <c r="BR16" s="82">
        <v>15</v>
      </c>
      <c r="BS16" s="82">
        <v>19</v>
      </c>
      <c r="BT16" s="82">
        <v>1</v>
      </c>
      <c r="BU16" s="82">
        <v>0</v>
      </c>
      <c r="BV16" s="82">
        <v>3</v>
      </c>
      <c r="BW16" s="82" t="s">
        <v>219</v>
      </c>
      <c r="BX16" s="82">
        <v>18</v>
      </c>
      <c r="BY16" s="82">
        <v>500</v>
      </c>
      <c r="BZ16" s="82"/>
      <c r="CA16" s="82">
        <v>39</v>
      </c>
      <c r="CB16" s="82"/>
      <c r="CC16" s="82">
        <v>30</v>
      </c>
      <c r="CD16" s="82">
        <v>11</v>
      </c>
      <c r="CE16" s="82">
        <v>21</v>
      </c>
      <c r="CF16" s="82">
        <v>26</v>
      </c>
      <c r="CG16" s="82">
        <v>3</v>
      </c>
      <c r="CH16" s="82">
        <v>0</v>
      </c>
      <c r="CI16" s="82" t="s">
        <v>219</v>
      </c>
      <c r="CJ16" s="82" t="s">
        <v>219</v>
      </c>
      <c r="CK16" s="82">
        <v>5</v>
      </c>
      <c r="CL16" s="82">
        <v>238</v>
      </c>
      <c r="CM16" s="82"/>
      <c r="CN16" s="82">
        <v>62</v>
      </c>
      <c r="CO16" s="82"/>
      <c r="CP16" s="82">
        <v>32</v>
      </c>
      <c r="CQ16" s="82">
        <v>10</v>
      </c>
      <c r="CR16" s="82">
        <v>23</v>
      </c>
      <c r="CS16" s="82">
        <v>19</v>
      </c>
      <c r="CT16" s="82">
        <v>3</v>
      </c>
      <c r="CU16" s="82">
        <v>0</v>
      </c>
      <c r="CV16" s="82" t="s">
        <v>219</v>
      </c>
      <c r="CW16" s="82">
        <v>0</v>
      </c>
      <c r="CX16" s="82">
        <v>9</v>
      </c>
      <c r="CY16" s="82">
        <v>262</v>
      </c>
      <c r="CZ16" s="82"/>
      <c r="DA16" s="82">
        <v>55</v>
      </c>
      <c r="DB16" s="82"/>
      <c r="DC16" s="82">
        <v>31</v>
      </c>
      <c r="DD16" s="82">
        <v>10</v>
      </c>
      <c r="DE16" s="82">
        <v>22</v>
      </c>
      <c r="DF16" s="82">
        <v>22</v>
      </c>
      <c r="DG16" s="82">
        <v>3</v>
      </c>
      <c r="DH16" s="82">
        <v>0</v>
      </c>
      <c r="DI16" s="82">
        <v>3</v>
      </c>
      <c r="DJ16" s="82" t="s">
        <v>219</v>
      </c>
      <c r="DK16" s="82">
        <v>7</v>
      </c>
      <c r="DL16" s="82">
        <v>500</v>
      </c>
      <c r="DM16" s="82"/>
      <c r="DN16" s="82">
        <v>58</v>
      </c>
      <c r="DO16" s="82"/>
      <c r="DP16" s="82">
        <v>54</v>
      </c>
      <c r="DQ16" s="82">
        <v>56</v>
      </c>
      <c r="DR16" s="82">
        <v>0</v>
      </c>
      <c r="DS16" s="82">
        <v>2</v>
      </c>
      <c r="DT16" s="82"/>
      <c r="DU16" s="82"/>
      <c r="DV16" s="82">
        <v>3</v>
      </c>
      <c r="DW16" s="82">
        <v>4</v>
      </c>
      <c r="DX16" s="82">
        <v>37</v>
      </c>
      <c r="DY16" s="82">
        <v>238</v>
      </c>
      <c r="DZ16" s="82"/>
      <c r="EA16" s="82">
        <v>56</v>
      </c>
      <c r="EB16" s="82"/>
      <c r="EC16" s="82">
        <v>52</v>
      </c>
      <c r="ED16" s="82">
        <v>55</v>
      </c>
      <c r="EE16" s="82">
        <v>0</v>
      </c>
      <c r="EF16" s="82">
        <v>3</v>
      </c>
      <c r="EG16" s="82"/>
      <c r="EH16" s="82"/>
      <c r="EI16" s="82">
        <v>3</v>
      </c>
      <c r="EJ16" s="82">
        <v>9</v>
      </c>
      <c r="EK16" s="82">
        <v>32</v>
      </c>
      <c r="EL16" s="82">
        <v>262</v>
      </c>
      <c r="EM16" s="82"/>
      <c r="EN16" s="82">
        <v>55</v>
      </c>
      <c r="EO16" s="82"/>
      <c r="EP16" s="82">
        <v>53</v>
      </c>
      <c r="EQ16" s="82">
        <v>56</v>
      </c>
      <c r="ER16" s="82">
        <v>0</v>
      </c>
      <c r="ES16" s="82">
        <v>3</v>
      </c>
      <c r="ET16" s="82"/>
      <c r="EU16" s="82"/>
      <c r="EV16" s="82">
        <v>3</v>
      </c>
      <c r="EW16" s="82">
        <v>7</v>
      </c>
      <c r="EX16" s="82">
        <v>34</v>
      </c>
      <c r="EY16" s="82">
        <v>500</v>
      </c>
      <c r="EZ16" s="82"/>
      <c r="FA16" s="82">
        <v>56</v>
      </c>
    </row>
    <row r="17" spans="1:157">
      <c r="A17" s="82"/>
      <c r="B17" s="84" t="s">
        <v>77</v>
      </c>
      <c r="C17" s="82">
        <v>32</v>
      </c>
      <c r="D17" s="82">
        <v>10</v>
      </c>
      <c r="E17" s="82">
        <v>19</v>
      </c>
      <c r="F17" s="82">
        <v>17</v>
      </c>
      <c r="G17" s="82">
        <v>5</v>
      </c>
      <c r="H17" s="82">
        <v>0</v>
      </c>
      <c r="I17" s="82">
        <v>2</v>
      </c>
      <c r="J17" s="82" t="s">
        <v>219</v>
      </c>
      <c r="K17" s="82">
        <v>14</v>
      </c>
      <c r="L17" s="82">
        <v>915</v>
      </c>
      <c r="M17" s="82"/>
      <c r="N17" s="82">
        <v>51</v>
      </c>
      <c r="O17" s="82"/>
      <c r="P17" s="82">
        <v>44</v>
      </c>
      <c r="Q17" s="82">
        <v>6</v>
      </c>
      <c r="R17" s="82">
        <v>15</v>
      </c>
      <c r="S17" s="82">
        <v>15</v>
      </c>
      <c r="T17" s="82">
        <v>1</v>
      </c>
      <c r="U17" s="82">
        <v>0</v>
      </c>
      <c r="V17" s="82">
        <v>1</v>
      </c>
      <c r="W17" s="82">
        <v>1</v>
      </c>
      <c r="X17" s="82">
        <v>18</v>
      </c>
      <c r="Y17" s="82">
        <v>884</v>
      </c>
      <c r="Z17" s="82"/>
      <c r="AA17" s="82">
        <v>37</v>
      </c>
      <c r="AB17" s="82"/>
      <c r="AC17" s="82">
        <v>38</v>
      </c>
      <c r="AD17" s="82">
        <v>8</v>
      </c>
      <c r="AE17" s="82">
        <v>17</v>
      </c>
      <c r="AF17" s="82">
        <v>16</v>
      </c>
      <c r="AG17" s="82">
        <v>3</v>
      </c>
      <c r="AH17" s="82">
        <v>0</v>
      </c>
      <c r="AI17" s="82">
        <v>1</v>
      </c>
      <c r="AJ17" s="82" t="s">
        <v>219</v>
      </c>
      <c r="AK17" s="82">
        <v>16</v>
      </c>
      <c r="AL17" s="82">
        <v>1799</v>
      </c>
      <c r="AM17" s="82"/>
      <c r="AN17" s="82">
        <v>44</v>
      </c>
      <c r="AO17" s="82"/>
      <c r="AP17" s="82">
        <v>35</v>
      </c>
      <c r="AQ17" s="82">
        <v>7</v>
      </c>
      <c r="AR17" s="82">
        <v>16</v>
      </c>
      <c r="AS17" s="82">
        <v>21</v>
      </c>
      <c r="AT17" s="82">
        <v>2</v>
      </c>
      <c r="AU17" s="82">
        <v>0</v>
      </c>
      <c r="AV17" s="82">
        <v>2</v>
      </c>
      <c r="AW17" s="82" t="s">
        <v>219</v>
      </c>
      <c r="AX17" s="82">
        <v>16</v>
      </c>
      <c r="AY17" s="82">
        <v>915</v>
      </c>
      <c r="AZ17" s="82"/>
      <c r="BA17" s="82">
        <v>47</v>
      </c>
      <c r="BB17" s="82"/>
      <c r="BC17" s="82">
        <v>45</v>
      </c>
      <c r="BD17" s="82">
        <v>2</v>
      </c>
      <c r="BE17" s="82">
        <v>11</v>
      </c>
      <c r="BF17" s="82">
        <v>19</v>
      </c>
      <c r="BG17" s="82">
        <v>0</v>
      </c>
      <c r="BH17" s="82">
        <v>0</v>
      </c>
      <c r="BI17" s="82">
        <v>1</v>
      </c>
      <c r="BJ17" s="82">
        <v>1</v>
      </c>
      <c r="BK17" s="82">
        <v>22</v>
      </c>
      <c r="BL17" s="82">
        <v>884</v>
      </c>
      <c r="BM17" s="82"/>
      <c r="BN17" s="82">
        <v>31</v>
      </c>
      <c r="BO17" s="82"/>
      <c r="BP17" s="82">
        <v>40</v>
      </c>
      <c r="BQ17" s="82">
        <v>5</v>
      </c>
      <c r="BR17" s="82">
        <v>13</v>
      </c>
      <c r="BS17" s="82">
        <v>20</v>
      </c>
      <c r="BT17" s="82">
        <v>1</v>
      </c>
      <c r="BU17" s="82">
        <v>0</v>
      </c>
      <c r="BV17" s="82">
        <v>1</v>
      </c>
      <c r="BW17" s="82" t="s">
        <v>219</v>
      </c>
      <c r="BX17" s="82">
        <v>19</v>
      </c>
      <c r="BY17" s="82">
        <v>1799</v>
      </c>
      <c r="BZ17" s="82"/>
      <c r="CA17" s="82">
        <v>39</v>
      </c>
      <c r="CB17" s="82"/>
      <c r="CC17" s="82">
        <v>28</v>
      </c>
      <c r="CD17" s="82">
        <v>10</v>
      </c>
      <c r="CE17" s="82">
        <v>21</v>
      </c>
      <c r="CF17" s="82">
        <v>27</v>
      </c>
      <c r="CG17" s="82">
        <v>3</v>
      </c>
      <c r="CH17" s="82">
        <v>0</v>
      </c>
      <c r="CI17" s="82">
        <v>2</v>
      </c>
      <c r="CJ17" s="82" t="s">
        <v>219</v>
      </c>
      <c r="CK17" s="82">
        <v>9</v>
      </c>
      <c r="CL17" s="82">
        <v>914</v>
      </c>
      <c r="CM17" s="82"/>
      <c r="CN17" s="82">
        <v>61</v>
      </c>
      <c r="CO17" s="82"/>
      <c r="CP17" s="82">
        <v>34</v>
      </c>
      <c r="CQ17" s="82">
        <v>10</v>
      </c>
      <c r="CR17" s="82">
        <v>19</v>
      </c>
      <c r="CS17" s="82">
        <v>23</v>
      </c>
      <c r="CT17" s="82">
        <v>2</v>
      </c>
      <c r="CU17" s="82">
        <v>0</v>
      </c>
      <c r="CV17" s="82">
        <v>1</v>
      </c>
      <c r="CW17" s="82">
        <v>1</v>
      </c>
      <c r="CX17" s="82">
        <v>10</v>
      </c>
      <c r="CY17" s="82">
        <v>884</v>
      </c>
      <c r="CZ17" s="82"/>
      <c r="DA17" s="82">
        <v>54</v>
      </c>
      <c r="DB17" s="82"/>
      <c r="DC17" s="82">
        <v>31</v>
      </c>
      <c r="DD17" s="82">
        <v>10</v>
      </c>
      <c r="DE17" s="82">
        <v>20</v>
      </c>
      <c r="DF17" s="82">
        <v>25</v>
      </c>
      <c r="DG17" s="82">
        <v>3</v>
      </c>
      <c r="DH17" s="82">
        <v>0</v>
      </c>
      <c r="DI17" s="82">
        <v>1</v>
      </c>
      <c r="DJ17" s="82" t="s">
        <v>219</v>
      </c>
      <c r="DK17" s="82">
        <v>10</v>
      </c>
      <c r="DL17" s="82">
        <v>1798</v>
      </c>
      <c r="DM17" s="82"/>
      <c r="DN17" s="82">
        <v>57</v>
      </c>
      <c r="DO17" s="82"/>
      <c r="DP17" s="82">
        <v>53</v>
      </c>
      <c r="DQ17" s="82">
        <v>55</v>
      </c>
      <c r="DR17" s="82">
        <v>0</v>
      </c>
      <c r="DS17" s="82">
        <v>2</v>
      </c>
      <c r="DT17" s="82"/>
      <c r="DU17" s="82"/>
      <c r="DV17" s="82">
        <v>3</v>
      </c>
      <c r="DW17" s="82">
        <v>9</v>
      </c>
      <c r="DX17" s="82">
        <v>33</v>
      </c>
      <c r="DY17" s="82">
        <v>915</v>
      </c>
      <c r="DZ17" s="82"/>
      <c r="EA17" s="82">
        <v>55</v>
      </c>
      <c r="EB17" s="82"/>
      <c r="EC17" s="82">
        <v>48</v>
      </c>
      <c r="ED17" s="82">
        <v>50</v>
      </c>
      <c r="EE17" s="82">
        <v>0</v>
      </c>
      <c r="EF17" s="82">
        <v>2</v>
      </c>
      <c r="EG17" s="82"/>
      <c r="EH17" s="82"/>
      <c r="EI17" s="82">
        <v>2</v>
      </c>
      <c r="EJ17" s="82">
        <v>12</v>
      </c>
      <c r="EK17" s="82">
        <v>37</v>
      </c>
      <c r="EL17" s="82">
        <v>884</v>
      </c>
      <c r="EM17" s="82"/>
      <c r="EN17" s="82">
        <v>50</v>
      </c>
      <c r="EO17" s="82"/>
      <c r="EP17" s="82">
        <v>50</v>
      </c>
      <c r="EQ17" s="82">
        <v>53</v>
      </c>
      <c r="ER17" s="82">
        <v>0</v>
      </c>
      <c r="ES17" s="82">
        <v>2</v>
      </c>
      <c r="ET17" s="82"/>
      <c r="EU17" s="82"/>
      <c r="EV17" s="82">
        <v>2</v>
      </c>
      <c r="EW17" s="82">
        <v>10</v>
      </c>
      <c r="EX17" s="82">
        <v>35</v>
      </c>
      <c r="EY17" s="82">
        <v>1799</v>
      </c>
      <c r="EZ17" s="82"/>
      <c r="FA17" s="82">
        <v>53</v>
      </c>
    </row>
    <row r="18" spans="1:157">
      <c r="A18" s="82"/>
      <c r="B18" s="82" t="s">
        <v>78</v>
      </c>
      <c r="C18" s="82">
        <v>12</v>
      </c>
      <c r="D18" s="82">
        <v>24</v>
      </c>
      <c r="E18" s="82">
        <v>24</v>
      </c>
      <c r="F18" s="82">
        <v>11</v>
      </c>
      <c r="G18" s="82">
        <v>25</v>
      </c>
      <c r="H18" s="82">
        <v>0</v>
      </c>
      <c r="I18" s="82">
        <v>0</v>
      </c>
      <c r="J18" s="82">
        <v>0</v>
      </c>
      <c r="K18" s="82">
        <v>3</v>
      </c>
      <c r="L18" s="82">
        <v>14099</v>
      </c>
      <c r="M18" s="82"/>
      <c r="N18" s="82">
        <v>85</v>
      </c>
      <c r="O18" s="82"/>
      <c r="P18" s="82">
        <v>17</v>
      </c>
      <c r="Q18" s="82">
        <v>21</v>
      </c>
      <c r="R18" s="82">
        <v>25</v>
      </c>
      <c r="S18" s="82">
        <v>12</v>
      </c>
      <c r="T18" s="82">
        <v>19</v>
      </c>
      <c r="U18" s="82">
        <v>0</v>
      </c>
      <c r="V18" s="82">
        <v>0</v>
      </c>
      <c r="W18" s="82">
        <v>0</v>
      </c>
      <c r="X18" s="82">
        <v>5</v>
      </c>
      <c r="Y18" s="82">
        <v>14971</v>
      </c>
      <c r="Z18" s="82"/>
      <c r="AA18" s="82">
        <v>78</v>
      </c>
      <c r="AB18" s="82"/>
      <c r="AC18" s="82">
        <v>14</v>
      </c>
      <c r="AD18" s="82">
        <v>23</v>
      </c>
      <c r="AE18" s="82">
        <v>25</v>
      </c>
      <c r="AF18" s="82">
        <v>12</v>
      </c>
      <c r="AG18" s="82">
        <v>22</v>
      </c>
      <c r="AH18" s="82">
        <v>0</v>
      </c>
      <c r="AI18" s="82">
        <v>0</v>
      </c>
      <c r="AJ18" s="82">
        <v>0</v>
      </c>
      <c r="AK18" s="82">
        <v>4</v>
      </c>
      <c r="AL18" s="82">
        <v>29070</v>
      </c>
      <c r="AM18" s="82"/>
      <c r="AN18" s="82">
        <v>81</v>
      </c>
      <c r="AO18" s="82"/>
      <c r="AP18" s="82">
        <v>13</v>
      </c>
      <c r="AQ18" s="82">
        <v>21</v>
      </c>
      <c r="AR18" s="82">
        <v>29</v>
      </c>
      <c r="AS18" s="82">
        <v>17</v>
      </c>
      <c r="AT18" s="82">
        <v>16</v>
      </c>
      <c r="AU18" s="82" t="s">
        <v>219</v>
      </c>
      <c r="AV18" s="82">
        <v>0</v>
      </c>
      <c r="AW18" s="82">
        <v>0</v>
      </c>
      <c r="AX18" s="82">
        <v>4</v>
      </c>
      <c r="AY18" s="82">
        <v>14099</v>
      </c>
      <c r="AZ18" s="82"/>
      <c r="BA18" s="82">
        <v>83</v>
      </c>
      <c r="BB18" s="82"/>
      <c r="BC18" s="82">
        <v>21</v>
      </c>
      <c r="BD18" s="82">
        <v>15</v>
      </c>
      <c r="BE18" s="82">
        <v>28</v>
      </c>
      <c r="BF18" s="82">
        <v>21</v>
      </c>
      <c r="BG18" s="82">
        <v>9</v>
      </c>
      <c r="BH18" s="82">
        <v>0</v>
      </c>
      <c r="BI18" s="82">
        <v>0</v>
      </c>
      <c r="BJ18" s="82">
        <v>0</v>
      </c>
      <c r="BK18" s="82">
        <v>6</v>
      </c>
      <c r="BL18" s="82">
        <v>14971</v>
      </c>
      <c r="BM18" s="82"/>
      <c r="BN18" s="82">
        <v>73</v>
      </c>
      <c r="BO18" s="82"/>
      <c r="BP18" s="82">
        <v>17</v>
      </c>
      <c r="BQ18" s="82">
        <v>18</v>
      </c>
      <c r="BR18" s="82">
        <v>28</v>
      </c>
      <c r="BS18" s="82">
        <v>19</v>
      </c>
      <c r="BT18" s="82">
        <v>12</v>
      </c>
      <c r="BU18" s="82" t="s">
        <v>219</v>
      </c>
      <c r="BV18" s="82">
        <v>0</v>
      </c>
      <c r="BW18" s="82">
        <v>0</v>
      </c>
      <c r="BX18" s="82">
        <v>5</v>
      </c>
      <c r="BY18" s="82">
        <v>29070</v>
      </c>
      <c r="BZ18" s="82"/>
      <c r="CA18" s="82">
        <v>78</v>
      </c>
      <c r="CB18" s="82"/>
      <c r="CC18" s="82">
        <v>9</v>
      </c>
      <c r="CD18" s="82">
        <v>28</v>
      </c>
      <c r="CE18" s="82">
        <v>29</v>
      </c>
      <c r="CF18" s="82">
        <v>15</v>
      </c>
      <c r="CG18" s="82">
        <v>18</v>
      </c>
      <c r="CH18" s="82">
        <v>0</v>
      </c>
      <c r="CI18" s="82">
        <v>0</v>
      </c>
      <c r="CJ18" s="82">
        <v>0</v>
      </c>
      <c r="CK18" s="82">
        <v>2</v>
      </c>
      <c r="CL18" s="82">
        <v>14099</v>
      </c>
      <c r="CM18" s="82"/>
      <c r="CN18" s="82">
        <v>89</v>
      </c>
      <c r="CO18" s="82"/>
      <c r="CP18" s="82">
        <v>10</v>
      </c>
      <c r="CQ18" s="82">
        <v>24</v>
      </c>
      <c r="CR18" s="82">
        <v>26</v>
      </c>
      <c r="CS18" s="82">
        <v>15</v>
      </c>
      <c r="CT18" s="82">
        <v>22</v>
      </c>
      <c r="CU18" s="82" t="s">
        <v>219</v>
      </c>
      <c r="CV18" s="82">
        <v>0</v>
      </c>
      <c r="CW18" s="82">
        <v>0</v>
      </c>
      <c r="CX18" s="82">
        <v>3</v>
      </c>
      <c r="CY18" s="82">
        <v>14971</v>
      </c>
      <c r="CZ18" s="82"/>
      <c r="DA18" s="82">
        <v>86</v>
      </c>
      <c r="DB18" s="82"/>
      <c r="DC18" s="82">
        <v>9</v>
      </c>
      <c r="DD18" s="82">
        <v>26</v>
      </c>
      <c r="DE18" s="82">
        <v>27</v>
      </c>
      <c r="DF18" s="82">
        <v>15</v>
      </c>
      <c r="DG18" s="82">
        <v>20</v>
      </c>
      <c r="DH18" s="82" t="s">
        <v>219</v>
      </c>
      <c r="DI18" s="82">
        <v>0</v>
      </c>
      <c r="DJ18" s="82">
        <v>0</v>
      </c>
      <c r="DK18" s="82">
        <v>2</v>
      </c>
      <c r="DL18" s="82">
        <v>29070</v>
      </c>
      <c r="DM18" s="82"/>
      <c r="DN18" s="82">
        <v>88</v>
      </c>
      <c r="DO18" s="82"/>
      <c r="DP18" s="82">
        <v>69</v>
      </c>
      <c r="DQ18" s="82">
        <v>85</v>
      </c>
      <c r="DR18" s="82">
        <v>0</v>
      </c>
      <c r="DS18" s="82">
        <v>16</v>
      </c>
      <c r="DT18" s="82"/>
      <c r="DU18" s="82"/>
      <c r="DV18" s="82">
        <v>0</v>
      </c>
      <c r="DW18" s="82">
        <v>2</v>
      </c>
      <c r="DX18" s="82">
        <v>12</v>
      </c>
      <c r="DY18" s="82">
        <v>14099</v>
      </c>
      <c r="DZ18" s="82"/>
      <c r="EA18" s="82">
        <v>85</v>
      </c>
      <c r="EB18" s="82"/>
      <c r="EC18" s="82">
        <v>63</v>
      </c>
      <c r="ED18" s="82">
        <v>81</v>
      </c>
      <c r="EE18" s="82">
        <v>0</v>
      </c>
      <c r="EF18" s="82">
        <v>18</v>
      </c>
      <c r="EG18" s="82"/>
      <c r="EH18" s="82"/>
      <c r="EI18" s="82">
        <v>0</v>
      </c>
      <c r="EJ18" s="82">
        <v>3</v>
      </c>
      <c r="EK18" s="82">
        <v>15</v>
      </c>
      <c r="EL18" s="82">
        <v>14971</v>
      </c>
      <c r="EM18" s="82"/>
      <c r="EN18" s="82">
        <v>81</v>
      </c>
      <c r="EO18" s="82"/>
      <c r="EP18" s="82">
        <v>66</v>
      </c>
      <c r="EQ18" s="82">
        <v>83</v>
      </c>
      <c r="ER18" s="82">
        <v>0</v>
      </c>
      <c r="ES18" s="82">
        <v>17</v>
      </c>
      <c r="ET18" s="82"/>
      <c r="EU18" s="82"/>
      <c r="EV18" s="82">
        <v>0</v>
      </c>
      <c r="EW18" s="82">
        <v>3</v>
      </c>
      <c r="EX18" s="82">
        <v>14</v>
      </c>
      <c r="EY18" s="82">
        <v>29070</v>
      </c>
      <c r="EZ18" s="82"/>
      <c r="FA18" s="82">
        <v>83</v>
      </c>
    </row>
    <row r="19" spans="1:157">
      <c r="A19" s="82"/>
      <c r="B19" s="82" t="s">
        <v>79</v>
      </c>
      <c r="C19" s="82">
        <v>7</v>
      </c>
      <c r="D19" s="82">
        <v>29</v>
      </c>
      <c r="E19" s="82">
        <v>24</v>
      </c>
      <c r="F19" s="82">
        <v>8</v>
      </c>
      <c r="G19" s="82">
        <v>29</v>
      </c>
      <c r="H19" s="82" t="s">
        <v>219</v>
      </c>
      <c r="I19" s="82" t="s">
        <v>219</v>
      </c>
      <c r="J19" s="82">
        <v>0</v>
      </c>
      <c r="K19" s="82">
        <v>1</v>
      </c>
      <c r="L19" s="82">
        <v>4367</v>
      </c>
      <c r="M19" s="82"/>
      <c r="N19" s="82">
        <v>91</v>
      </c>
      <c r="O19" s="82"/>
      <c r="P19" s="82">
        <v>13</v>
      </c>
      <c r="Q19" s="82">
        <v>26</v>
      </c>
      <c r="R19" s="82">
        <v>26</v>
      </c>
      <c r="S19" s="82">
        <v>12</v>
      </c>
      <c r="T19" s="82">
        <v>19</v>
      </c>
      <c r="U19" s="82">
        <v>0</v>
      </c>
      <c r="V19" s="82" t="s">
        <v>219</v>
      </c>
      <c r="W19" s="82">
        <v>0</v>
      </c>
      <c r="X19" s="82">
        <v>3</v>
      </c>
      <c r="Y19" s="82">
        <v>4326</v>
      </c>
      <c r="Z19" s="82"/>
      <c r="AA19" s="82">
        <v>83</v>
      </c>
      <c r="AB19" s="82"/>
      <c r="AC19" s="82">
        <v>10</v>
      </c>
      <c r="AD19" s="82">
        <v>28</v>
      </c>
      <c r="AE19" s="82">
        <v>25</v>
      </c>
      <c r="AF19" s="82">
        <v>10</v>
      </c>
      <c r="AG19" s="82">
        <v>24</v>
      </c>
      <c r="AH19" s="82" t="s">
        <v>219</v>
      </c>
      <c r="AI19" s="82" t="s">
        <v>219</v>
      </c>
      <c r="AJ19" s="82">
        <v>0</v>
      </c>
      <c r="AK19" s="82">
        <v>2</v>
      </c>
      <c r="AL19" s="82">
        <v>8693</v>
      </c>
      <c r="AM19" s="82"/>
      <c r="AN19" s="82">
        <v>87</v>
      </c>
      <c r="AO19" s="82"/>
      <c r="AP19" s="82">
        <v>9</v>
      </c>
      <c r="AQ19" s="82">
        <v>23</v>
      </c>
      <c r="AR19" s="82">
        <v>33</v>
      </c>
      <c r="AS19" s="82">
        <v>17</v>
      </c>
      <c r="AT19" s="82">
        <v>16</v>
      </c>
      <c r="AU19" s="82" t="s">
        <v>219</v>
      </c>
      <c r="AV19" s="82" t="s">
        <v>219</v>
      </c>
      <c r="AW19" s="82">
        <v>0</v>
      </c>
      <c r="AX19" s="82">
        <v>1</v>
      </c>
      <c r="AY19" s="82">
        <v>4367</v>
      </c>
      <c r="AZ19" s="82"/>
      <c r="BA19" s="82">
        <v>89</v>
      </c>
      <c r="BB19" s="82"/>
      <c r="BC19" s="82">
        <v>19</v>
      </c>
      <c r="BD19" s="82">
        <v>16</v>
      </c>
      <c r="BE19" s="82">
        <v>31</v>
      </c>
      <c r="BF19" s="82">
        <v>22</v>
      </c>
      <c r="BG19" s="82">
        <v>8</v>
      </c>
      <c r="BH19" s="82">
        <v>0</v>
      </c>
      <c r="BI19" s="82" t="s">
        <v>219</v>
      </c>
      <c r="BJ19" s="82">
        <v>0</v>
      </c>
      <c r="BK19" s="82">
        <v>4</v>
      </c>
      <c r="BL19" s="82">
        <v>4326</v>
      </c>
      <c r="BM19" s="82"/>
      <c r="BN19" s="82">
        <v>77</v>
      </c>
      <c r="BO19" s="82"/>
      <c r="BP19" s="82">
        <v>14</v>
      </c>
      <c r="BQ19" s="82">
        <v>20</v>
      </c>
      <c r="BR19" s="82">
        <v>32</v>
      </c>
      <c r="BS19" s="82">
        <v>19</v>
      </c>
      <c r="BT19" s="82">
        <v>12</v>
      </c>
      <c r="BU19" s="82" t="s">
        <v>219</v>
      </c>
      <c r="BV19" s="82" t="s">
        <v>219</v>
      </c>
      <c r="BW19" s="82">
        <v>0</v>
      </c>
      <c r="BX19" s="82">
        <v>3</v>
      </c>
      <c r="BY19" s="82">
        <v>8693</v>
      </c>
      <c r="BZ19" s="82"/>
      <c r="CA19" s="82">
        <v>83</v>
      </c>
      <c r="CB19" s="82"/>
      <c r="CC19" s="82">
        <v>7</v>
      </c>
      <c r="CD19" s="82">
        <v>29</v>
      </c>
      <c r="CE19" s="82">
        <v>32</v>
      </c>
      <c r="CF19" s="82">
        <v>16</v>
      </c>
      <c r="CG19" s="82">
        <v>16</v>
      </c>
      <c r="CH19" s="82">
        <v>0</v>
      </c>
      <c r="CI19" s="82" t="s">
        <v>219</v>
      </c>
      <c r="CJ19" s="82">
        <v>0</v>
      </c>
      <c r="CK19" s="82">
        <v>1</v>
      </c>
      <c r="CL19" s="82">
        <v>4367</v>
      </c>
      <c r="CM19" s="82"/>
      <c r="CN19" s="82">
        <v>93</v>
      </c>
      <c r="CO19" s="82"/>
      <c r="CP19" s="82">
        <v>10</v>
      </c>
      <c r="CQ19" s="82">
        <v>26</v>
      </c>
      <c r="CR19" s="82">
        <v>28</v>
      </c>
      <c r="CS19" s="82">
        <v>15</v>
      </c>
      <c r="CT19" s="82">
        <v>19</v>
      </c>
      <c r="CU19" s="82" t="s">
        <v>219</v>
      </c>
      <c r="CV19" s="82" t="s">
        <v>219</v>
      </c>
      <c r="CW19" s="82">
        <v>0</v>
      </c>
      <c r="CX19" s="82">
        <v>2</v>
      </c>
      <c r="CY19" s="82">
        <v>4326</v>
      </c>
      <c r="CZ19" s="82"/>
      <c r="DA19" s="82">
        <v>88</v>
      </c>
      <c r="DB19" s="82"/>
      <c r="DC19" s="82">
        <v>8</v>
      </c>
      <c r="DD19" s="82">
        <v>28</v>
      </c>
      <c r="DE19" s="82">
        <v>30</v>
      </c>
      <c r="DF19" s="82">
        <v>15</v>
      </c>
      <c r="DG19" s="82">
        <v>17</v>
      </c>
      <c r="DH19" s="82" t="s">
        <v>219</v>
      </c>
      <c r="DI19" s="82" t="s">
        <v>219</v>
      </c>
      <c r="DJ19" s="82">
        <v>0</v>
      </c>
      <c r="DK19" s="82">
        <v>2</v>
      </c>
      <c r="DL19" s="82">
        <v>8693</v>
      </c>
      <c r="DM19" s="82"/>
      <c r="DN19" s="82">
        <v>90</v>
      </c>
      <c r="DO19" s="82"/>
      <c r="DP19" s="82">
        <v>75</v>
      </c>
      <c r="DQ19" s="82">
        <v>92</v>
      </c>
      <c r="DR19" s="82">
        <v>0</v>
      </c>
      <c r="DS19" s="82">
        <v>18</v>
      </c>
      <c r="DT19" s="82"/>
      <c r="DU19" s="82"/>
      <c r="DV19" s="82">
        <v>0</v>
      </c>
      <c r="DW19" s="82">
        <v>1</v>
      </c>
      <c r="DX19" s="82">
        <v>7</v>
      </c>
      <c r="DY19" s="82">
        <v>4367</v>
      </c>
      <c r="DZ19" s="82"/>
      <c r="EA19" s="82">
        <v>92</v>
      </c>
      <c r="EB19" s="82"/>
      <c r="EC19" s="82">
        <v>69</v>
      </c>
      <c r="ED19" s="82">
        <v>87</v>
      </c>
      <c r="EE19" s="82">
        <v>0</v>
      </c>
      <c r="EF19" s="82">
        <v>18</v>
      </c>
      <c r="EG19" s="82"/>
      <c r="EH19" s="82"/>
      <c r="EI19" s="82">
        <v>0</v>
      </c>
      <c r="EJ19" s="82">
        <v>2</v>
      </c>
      <c r="EK19" s="82">
        <v>10</v>
      </c>
      <c r="EL19" s="82">
        <v>4326</v>
      </c>
      <c r="EM19" s="82"/>
      <c r="EN19" s="82">
        <v>87</v>
      </c>
      <c r="EO19" s="82"/>
      <c r="EP19" s="82">
        <v>72</v>
      </c>
      <c r="EQ19" s="82">
        <v>90</v>
      </c>
      <c r="ER19" s="82">
        <v>0</v>
      </c>
      <c r="ES19" s="82">
        <v>18</v>
      </c>
      <c r="ET19" s="82"/>
      <c r="EU19" s="82"/>
      <c r="EV19" s="82">
        <v>0</v>
      </c>
      <c r="EW19" s="82">
        <v>1</v>
      </c>
      <c r="EX19" s="82">
        <v>9</v>
      </c>
      <c r="EY19" s="82">
        <v>8693</v>
      </c>
      <c r="EZ19" s="82"/>
      <c r="FA19" s="82">
        <v>90</v>
      </c>
    </row>
    <row r="20" spans="1:157">
      <c r="A20" s="82"/>
      <c r="B20" s="82" t="s">
        <v>80</v>
      </c>
      <c r="C20" s="82">
        <v>7</v>
      </c>
      <c r="D20" s="82">
        <v>29</v>
      </c>
      <c r="E20" s="82">
        <v>21</v>
      </c>
      <c r="F20" s="82">
        <v>10</v>
      </c>
      <c r="G20" s="82">
        <v>32</v>
      </c>
      <c r="H20" s="82">
        <v>0</v>
      </c>
      <c r="I20" s="82">
        <v>0</v>
      </c>
      <c r="J20" s="82">
        <v>0</v>
      </c>
      <c r="K20" s="82">
        <v>1</v>
      </c>
      <c r="L20" s="82">
        <v>2106</v>
      </c>
      <c r="M20" s="82"/>
      <c r="N20" s="82">
        <v>92</v>
      </c>
      <c r="O20" s="82"/>
      <c r="P20" s="82">
        <v>10</v>
      </c>
      <c r="Q20" s="82">
        <v>27</v>
      </c>
      <c r="R20" s="82">
        <v>25</v>
      </c>
      <c r="S20" s="82">
        <v>12</v>
      </c>
      <c r="T20" s="82">
        <v>24</v>
      </c>
      <c r="U20" s="82" t="s">
        <v>219</v>
      </c>
      <c r="V20" s="82" t="s">
        <v>219</v>
      </c>
      <c r="W20" s="82">
        <v>0</v>
      </c>
      <c r="X20" s="82">
        <v>3</v>
      </c>
      <c r="Y20" s="82">
        <v>2019</v>
      </c>
      <c r="Z20" s="82"/>
      <c r="AA20" s="82">
        <v>87</v>
      </c>
      <c r="AB20" s="82"/>
      <c r="AC20" s="82">
        <v>8</v>
      </c>
      <c r="AD20" s="82">
        <v>28</v>
      </c>
      <c r="AE20" s="82">
        <v>23</v>
      </c>
      <c r="AF20" s="82">
        <v>11</v>
      </c>
      <c r="AG20" s="82">
        <v>28</v>
      </c>
      <c r="AH20" s="82" t="s">
        <v>219</v>
      </c>
      <c r="AI20" s="82" t="s">
        <v>219</v>
      </c>
      <c r="AJ20" s="82">
        <v>0</v>
      </c>
      <c r="AK20" s="82">
        <v>2</v>
      </c>
      <c r="AL20" s="82">
        <v>4125</v>
      </c>
      <c r="AM20" s="82"/>
      <c r="AN20" s="82">
        <v>90</v>
      </c>
      <c r="AO20" s="82"/>
      <c r="AP20" s="82">
        <v>9</v>
      </c>
      <c r="AQ20" s="82">
        <v>25</v>
      </c>
      <c r="AR20" s="82">
        <v>30</v>
      </c>
      <c r="AS20" s="82">
        <v>15</v>
      </c>
      <c r="AT20" s="82">
        <v>19</v>
      </c>
      <c r="AU20" s="82" t="s">
        <v>219</v>
      </c>
      <c r="AV20" s="82">
        <v>0</v>
      </c>
      <c r="AW20" s="82">
        <v>0</v>
      </c>
      <c r="AX20" s="82">
        <v>2</v>
      </c>
      <c r="AY20" s="82">
        <v>2106</v>
      </c>
      <c r="AZ20" s="82"/>
      <c r="BA20" s="82">
        <v>89</v>
      </c>
      <c r="BB20" s="82"/>
      <c r="BC20" s="82">
        <v>14</v>
      </c>
      <c r="BD20" s="82">
        <v>19</v>
      </c>
      <c r="BE20" s="82">
        <v>31</v>
      </c>
      <c r="BF20" s="82">
        <v>22</v>
      </c>
      <c r="BG20" s="82">
        <v>10</v>
      </c>
      <c r="BH20" s="82">
        <v>0</v>
      </c>
      <c r="BI20" s="82">
        <v>0</v>
      </c>
      <c r="BJ20" s="82">
        <v>0</v>
      </c>
      <c r="BK20" s="82">
        <v>4</v>
      </c>
      <c r="BL20" s="82">
        <v>2019</v>
      </c>
      <c r="BM20" s="82"/>
      <c r="BN20" s="82">
        <v>82</v>
      </c>
      <c r="BO20" s="82"/>
      <c r="BP20" s="82">
        <v>12</v>
      </c>
      <c r="BQ20" s="82">
        <v>22</v>
      </c>
      <c r="BR20" s="82">
        <v>30</v>
      </c>
      <c r="BS20" s="82">
        <v>18</v>
      </c>
      <c r="BT20" s="82">
        <v>14</v>
      </c>
      <c r="BU20" s="82" t="s">
        <v>219</v>
      </c>
      <c r="BV20" s="82">
        <v>0</v>
      </c>
      <c r="BW20" s="82">
        <v>0</v>
      </c>
      <c r="BX20" s="82">
        <v>3</v>
      </c>
      <c r="BY20" s="82">
        <v>4125</v>
      </c>
      <c r="BZ20" s="82"/>
      <c r="CA20" s="82">
        <v>86</v>
      </c>
      <c r="CB20" s="82"/>
      <c r="CC20" s="82">
        <v>7</v>
      </c>
      <c r="CD20" s="82">
        <v>30</v>
      </c>
      <c r="CE20" s="82">
        <v>29</v>
      </c>
      <c r="CF20" s="82">
        <v>15</v>
      </c>
      <c r="CG20" s="82">
        <v>18</v>
      </c>
      <c r="CH20" s="82">
        <v>0</v>
      </c>
      <c r="CI20" s="82">
        <v>0</v>
      </c>
      <c r="CJ20" s="82">
        <v>0</v>
      </c>
      <c r="CK20" s="82">
        <v>1</v>
      </c>
      <c r="CL20" s="82">
        <v>2106</v>
      </c>
      <c r="CM20" s="82"/>
      <c r="CN20" s="82">
        <v>92</v>
      </c>
      <c r="CO20" s="82"/>
      <c r="CP20" s="82">
        <v>7</v>
      </c>
      <c r="CQ20" s="82">
        <v>26</v>
      </c>
      <c r="CR20" s="82">
        <v>29</v>
      </c>
      <c r="CS20" s="82">
        <v>14</v>
      </c>
      <c r="CT20" s="82">
        <v>22</v>
      </c>
      <c r="CU20" s="82">
        <v>0</v>
      </c>
      <c r="CV20" s="82">
        <v>0</v>
      </c>
      <c r="CW20" s="82">
        <v>0</v>
      </c>
      <c r="CX20" s="82">
        <v>2</v>
      </c>
      <c r="CY20" s="82">
        <v>2019</v>
      </c>
      <c r="CZ20" s="82"/>
      <c r="DA20" s="82">
        <v>90</v>
      </c>
      <c r="DB20" s="82"/>
      <c r="DC20" s="82">
        <v>7</v>
      </c>
      <c r="DD20" s="82">
        <v>28</v>
      </c>
      <c r="DE20" s="82">
        <v>29</v>
      </c>
      <c r="DF20" s="82">
        <v>14</v>
      </c>
      <c r="DG20" s="82">
        <v>20</v>
      </c>
      <c r="DH20" s="82">
        <v>0</v>
      </c>
      <c r="DI20" s="82">
        <v>0</v>
      </c>
      <c r="DJ20" s="82">
        <v>0</v>
      </c>
      <c r="DK20" s="82">
        <v>2</v>
      </c>
      <c r="DL20" s="82">
        <v>4125</v>
      </c>
      <c r="DM20" s="82"/>
      <c r="DN20" s="82">
        <v>91</v>
      </c>
      <c r="DO20" s="82"/>
      <c r="DP20" s="82">
        <v>73</v>
      </c>
      <c r="DQ20" s="82">
        <v>92</v>
      </c>
      <c r="DR20" s="82">
        <v>0</v>
      </c>
      <c r="DS20" s="82">
        <v>19</v>
      </c>
      <c r="DT20" s="82"/>
      <c r="DU20" s="82"/>
      <c r="DV20" s="82">
        <v>0</v>
      </c>
      <c r="DW20" s="82">
        <v>1</v>
      </c>
      <c r="DX20" s="82">
        <v>7</v>
      </c>
      <c r="DY20" s="82">
        <v>2106</v>
      </c>
      <c r="DZ20" s="82"/>
      <c r="EA20" s="82">
        <v>92</v>
      </c>
      <c r="EB20" s="82"/>
      <c r="EC20" s="82">
        <v>70</v>
      </c>
      <c r="ED20" s="82">
        <v>90</v>
      </c>
      <c r="EE20" s="82">
        <v>0</v>
      </c>
      <c r="EF20" s="82">
        <v>20</v>
      </c>
      <c r="EG20" s="82"/>
      <c r="EH20" s="82"/>
      <c r="EI20" s="82">
        <v>0</v>
      </c>
      <c r="EJ20" s="82">
        <v>2</v>
      </c>
      <c r="EK20" s="82">
        <v>8</v>
      </c>
      <c r="EL20" s="82">
        <v>2019</v>
      </c>
      <c r="EM20" s="82"/>
      <c r="EN20" s="82">
        <v>90</v>
      </c>
      <c r="EO20" s="82"/>
      <c r="EP20" s="82">
        <v>72</v>
      </c>
      <c r="EQ20" s="82">
        <v>91</v>
      </c>
      <c r="ER20" s="82">
        <v>0</v>
      </c>
      <c r="ES20" s="82">
        <v>19</v>
      </c>
      <c r="ET20" s="82"/>
      <c r="EU20" s="82"/>
      <c r="EV20" s="82">
        <v>0</v>
      </c>
      <c r="EW20" s="82">
        <v>2</v>
      </c>
      <c r="EX20" s="82">
        <v>7</v>
      </c>
      <c r="EY20" s="82">
        <v>4125</v>
      </c>
      <c r="EZ20" s="82"/>
      <c r="FA20" s="82">
        <v>91</v>
      </c>
    </row>
    <row r="21" spans="1:157">
      <c r="A21" s="82"/>
      <c r="B21" s="82" t="s">
        <v>81</v>
      </c>
      <c r="C21" s="82">
        <v>4</v>
      </c>
      <c r="D21" s="82">
        <v>28</v>
      </c>
      <c r="E21" s="82">
        <v>18</v>
      </c>
      <c r="F21" s="82">
        <v>6</v>
      </c>
      <c r="G21" s="82">
        <v>42</v>
      </c>
      <c r="H21" s="82" t="s">
        <v>219</v>
      </c>
      <c r="I21" s="82">
        <v>0</v>
      </c>
      <c r="J21" s="82">
        <v>0</v>
      </c>
      <c r="K21" s="82">
        <v>1</v>
      </c>
      <c r="L21" s="82">
        <v>3559</v>
      </c>
      <c r="M21" s="82"/>
      <c r="N21" s="82">
        <v>94</v>
      </c>
      <c r="O21" s="82"/>
      <c r="P21" s="82">
        <v>9</v>
      </c>
      <c r="Q21" s="82">
        <v>26</v>
      </c>
      <c r="R21" s="82">
        <v>22</v>
      </c>
      <c r="S21" s="82">
        <v>9</v>
      </c>
      <c r="T21" s="82">
        <v>32</v>
      </c>
      <c r="U21" s="82" t="s">
        <v>219</v>
      </c>
      <c r="V21" s="82">
        <v>0</v>
      </c>
      <c r="W21" s="82">
        <v>0</v>
      </c>
      <c r="X21" s="82">
        <v>2</v>
      </c>
      <c r="Y21" s="82">
        <v>3862</v>
      </c>
      <c r="Z21" s="82"/>
      <c r="AA21" s="82">
        <v>89</v>
      </c>
      <c r="AB21" s="82"/>
      <c r="AC21" s="82">
        <v>7</v>
      </c>
      <c r="AD21" s="82">
        <v>27</v>
      </c>
      <c r="AE21" s="82">
        <v>20</v>
      </c>
      <c r="AF21" s="82">
        <v>8</v>
      </c>
      <c r="AG21" s="82">
        <v>37</v>
      </c>
      <c r="AH21" s="82">
        <v>0</v>
      </c>
      <c r="AI21" s="82">
        <v>0</v>
      </c>
      <c r="AJ21" s="82">
        <v>0</v>
      </c>
      <c r="AK21" s="82">
        <v>2</v>
      </c>
      <c r="AL21" s="82">
        <v>7421</v>
      </c>
      <c r="AM21" s="82"/>
      <c r="AN21" s="82">
        <v>92</v>
      </c>
      <c r="AO21" s="82"/>
      <c r="AP21" s="82">
        <v>6</v>
      </c>
      <c r="AQ21" s="82">
        <v>28</v>
      </c>
      <c r="AR21" s="82">
        <v>27</v>
      </c>
      <c r="AS21" s="82">
        <v>11</v>
      </c>
      <c r="AT21" s="82">
        <v>27</v>
      </c>
      <c r="AU21" s="82" t="s">
        <v>219</v>
      </c>
      <c r="AV21" s="82">
        <v>0</v>
      </c>
      <c r="AW21" s="82">
        <v>0</v>
      </c>
      <c r="AX21" s="82">
        <v>1</v>
      </c>
      <c r="AY21" s="82">
        <v>3559</v>
      </c>
      <c r="AZ21" s="82"/>
      <c r="BA21" s="82">
        <v>93</v>
      </c>
      <c r="BB21" s="82"/>
      <c r="BC21" s="82">
        <v>13</v>
      </c>
      <c r="BD21" s="82">
        <v>23</v>
      </c>
      <c r="BE21" s="82">
        <v>29</v>
      </c>
      <c r="BF21" s="82">
        <v>18</v>
      </c>
      <c r="BG21" s="82">
        <v>14</v>
      </c>
      <c r="BH21" s="82">
        <v>0</v>
      </c>
      <c r="BI21" s="82">
        <v>0</v>
      </c>
      <c r="BJ21" s="82">
        <v>0</v>
      </c>
      <c r="BK21" s="82">
        <v>2</v>
      </c>
      <c r="BL21" s="82">
        <v>3862</v>
      </c>
      <c r="BM21" s="82"/>
      <c r="BN21" s="82">
        <v>85</v>
      </c>
      <c r="BO21" s="82"/>
      <c r="BP21" s="82">
        <v>9</v>
      </c>
      <c r="BQ21" s="82">
        <v>25</v>
      </c>
      <c r="BR21" s="82">
        <v>28</v>
      </c>
      <c r="BS21" s="82">
        <v>15</v>
      </c>
      <c r="BT21" s="82">
        <v>20</v>
      </c>
      <c r="BU21" s="82" t="s">
        <v>219</v>
      </c>
      <c r="BV21" s="82">
        <v>0</v>
      </c>
      <c r="BW21" s="82">
        <v>0</v>
      </c>
      <c r="BX21" s="82">
        <v>2</v>
      </c>
      <c r="BY21" s="82">
        <v>7421</v>
      </c>
      <c r="BZ21" s="82"/>
      <c r="CA21" s="82">
        <v>88</v>
      </c>
      <c r="CB21" s="82"/>
      <c r="CC21" s="82">
        <v>5</v>
      </c>
      <c r="CD21" s="82">
        <v>33</v>
      </c>
      <c r="CE21" s="82">
        <v>24</v>
      </c>
      <c r="CF21" s="82">
        <v>10</v>
      </c>
      <c r="CG21" s="82">
        <v>27</v>
      </c>
      <c r="CH21" s="82">
        <v>0</v>
      </c>
      <c r="CI21" s="82">
        <v>0</v>
      </c>
      <c r="CJ21" s="82">
        <v>0</v>
      </c>
      <c r="CK21" s="82">
        <v>1</v>
      </c>
      <c r="CL21" s="82">
        <v>3559</v>
      </c>
      <c r="CM21" s="82"/>
      <c r="CN21" s="82">
        <v>94</v>
      </c>
      <c r="CO21" s="82"/>
      <c r="CP21" s="82">
        <v>6</v>
      </c>
      <c r="CQ21" s="82">
        <v>24</v>
      </c>
      <c r="CR21" s="82">
        <v>23</v>
      </c>
      <c r="CS21" s="82">
        <v>12</v>
      </c>
      <c r="CT21" s="82">
        <v>32</v>
      </c>
      <c r="CU21" s="82">
        <v>0</v>
      </c>
      <c r="CV21" s="82">
        <v>0</v>
      </c>
      <c r="CW21" s="82">
        <v>0</v>
      </c>
      <c r="CX21" s="82">
        <v>2</v>
      </c>
      <c r="CY21" s="82">
        <v>3862</v>
      </c>
      <c r="CZ21" s="82"/>
      <c r="DA21" s="82">
        <v>92</v>
      </c>
      <c r="DB21" s="82"/>
      <c r="DC21" s="82">
        <v>6</v>
      </c>
      <c r="DD21" s="82">
        <v>29</v>
      </c>
      <c r="DE21" s="82">
        <v>24</v>
      </c>
      <c r="DF21" s="82">
        <v>11</v>
      </c>
      <c r="DG21" s="82">
        <v>30</v>
      </c>
      <c r="DH21" s="82">
        <v>0</v>
      </c>
      <c r="DI21" s="82">
        <v>0</v>
      </c>
      <c r="DJ21" s="82">
        <v>0</v>
      </c>
      <c r="DK21" s="82">
        <v>1</v>
      </c>
      <c r="DL21" s="82">
        <v>7421</v>
      </c>
      <c r="DM21" s="82"/>
      <c r="DN21" s="82">
        <v>93</v>
      </c>
      <c r="DO21" s="82"/>
      <c r="DP21" s="82">
        <v>67</v>
      </c>
      <c r="DQ21" s="82">
        <v>94</v>
      </c>
      <c r="DR21" s="82">
        <v>0</v>
      </c>
      <c r="DS21" s="82">
        <v>26</v>
      </c>
      <c r="DT21" s="82"/>
      <c r="DU21" s="82"/>
      <c r="DV21" s="82">
        <v>0</v>
      </c>
      <c r="DW21" s="82">
        <v>1</v>
      </c>
      <c r="DX21" s="82">
        <v>5</v>
      </c>
      <c r="DY21" s="82">
        <v>3559</v>
      </c>
      <c r="DZ21" s="82"/>
      <c r="EA21" s="82">
        <v>94</v>
      </c>
      <c r="EB21" s="82"/>
      <c r="EC21" s="82">
        <v>62</v>
      </c>
      <c r="ED21" s="82">
        <v>90</v>
      </c>
      <c r="EE21" s="82">
        <v>0</v>
      </c>
      <c r="EF21" s="82">
        <v>29</v>
      </c>
      <c r="EG21" s="82"/>
      <c r="EH21" s="82"/>
      <c r="EI21" s="82">
        <v>0</v>
      </c>
      <c r="EJ21" s="82">
        <v>2</v>
      </c>
      <c r="EK21" s="82">
        <v>8</v>
      </c>
      <c r="EL21" s="82">
        <v>3862</v>
      </c>
      <c r="EM21" s="82"/>
      <c r="EN21" s="82">
        <v>90</v>
      </c>
      <c r="EO21" s="82"/>
      <c r="EP21" s="82">
        <v>64</v>
      </c>
      <c r="EQ21" s="82">
        <v>92</v>
      </c>
      <c r="ER21" s="82">
        <v>0</v>
      </c>
      <c r="ES21" s="82">
        <v>28</v>
      </c>
      <c r="ET21" s="82"/>
      <c r="EU21" s="82"/>
      <c r="EV21" s="82">
        <v>0</v>
      </c>
      <c r="EW21" s="82">
        <v>1</v>
      </c>
      <c r="EX21" s="82">
        <v>6</v>
      </c>
      <c r="EY21" s="82">
        <v>7421</v>
      </c>
      <c r="EZ21" s="82"/>
      <c r="FA21" s="82">
        <v>92</v>
      </c>
    </row>
    <row r="22" spans="1:157">
      <c r="A22" s="82"/>
      <c r="B22" s="82" t="s">
        <v>82</v>
      </c>
      <c r="C22" s="82">
        <v>6</v>
      </c>
      <c r="D22" s="82">
        <v>28</v>
      </c>
      <c r="E22" s="82">
        <v>22</v>
      </c>
      <c r="F22" s="82">
        <v>7</v>
      </c>
      <c r="G22" s="82">
        <v>36</v>
      </c>
      <c r="H22" s="82">
        <v>0</v>
      </c>
      <c r="I22" s="82">
        <v>0</v>
      </c>
      <c r="J22" s="82" t="s">
        <v>219</v>
      </c>
      <c r="K22" s="82">
        <v>1</v>
      </c>
      <c r="L22" s="82">
        <v>5674</v>
      </c>
      <c r="M22" s="82"/>
      <c r="N22" s="82">
        <v>93</v>
      </c>
      <c r="O22" s="82"/>
      <c r="P22" s="82">
        <v>9</v>
      </c>
      <c r="Q22" s="82">
        <v>25</v>
      </c>
      <c r="R22" s="82">
        <v>26</v>
      </c>
      <c r="S22" s="82">
        <v>11</v>
      </c>
      <c r="T22" s="82">
        <v>26</v>
      </c>
      <c r="U22" s="82">
        <v>0</v>
      </c>
      <c r="V22" s="82">
        <v>0</v>
      </c>
      <c r="W22" s="82" t="s">
        <v>219</v>
      </c>
      <c r="X22" s="82">
        <v>3</v>
      </c>
      <c r="Y22" s="82">
        <v>6001</v>
      </c>
      <c r="Z22" s="82"/>
      <c r="AA22" s="82">
        <v>88</v>
      </c>
      <c r="AB22" s="82"/>
      <c r="AC22" s="82">
        <v>7</v>
      </c>
      <c r="AD22" s="82">
        <v>27</v>
      </c>
      <c r="AE22" s="82">
        <v>24</v>
      </c>
      <c r="AF22" s="82">
        <v>9</v>
      </c>
      <c r="AG22" s="82">
        <v>31</v>
      </c>
      <c r="AH22" s="82">
        <v>0</v>
      </c>
      <c r="AI22" s="82">
        <v>0</v>
      </c>
      <c r="AJ22" s="82">
        <v>0</v>
      </c>
      <c r="AK22" s="82">
        <v>2</v>
      </c>
      <c r="AL22" s="82">
        <v>11675</v>
      </c>
      <c r="AM22" s="82"/>
      <c r="AN22" s="82">
        <v>90</v>
      </c>
      <c r="AO22" s="82"/>
      <c r="AP22" s="82">
        <v>7</v>
      </c>
      <c r="AQ22" s="82">
        <v>26</v>
      </c>
      <c r="AR22" s="82">
        <v>30</v>
      </c>
      <c r="AS22" s="82">
        <v>14</v>
      </c>
      <c r="AT22" s="82">
        <v>22</v>
      </c>
      <c r="AU22" s="82">
        <v>0</v>
      </c>
      <c r="AV22" s="82" t="s">
        <v>219</v>
      </c>
      <c r="AW22" s="82" t="s">
        <v>219</v>
      </c>
      <c r="AX22" s="82">
        <v>1</v>
      </c>
      <c r="AY22" s="82">
        <v>5674</v>
      </c>
      <c r="AZ22" s="82"/>
      <c r="BA22" s="82">
        <v>91</v>
      </c>
      <c r="BB22" s="82"/>
      <c r="BC22" s="82">
        <v>14</v>
      </c>
      <c r="BD22" s="82">
        <v>19</v>
      </c>
      <c r="BE22" s="82">
        <v>31</v>
      </c>
      <c r="BF22" s="82">
        <v>20</v>
      </c>
      <c r="BG22" s="82">
        <v>12</v>
      </c>
      <c r="BH22" s="82" t="s">
        <v>219</v>
      </c>
      <c r="BI22" s="82" t="s">
        <v>219</v>
      </c>
      <c r="BJ22" s="82" t="s">
        <v>219</v>
      </c>
      <c r="BK22" s="82">
        <v>3</v>
      </c>
      <c r="BL22" s="82">
        <v>6001</v>
      </c>
      <c r="BM22" s="82"/>
      <c r="BN22" s="82">
        <v>82</v>
      </c>
      <c r="BO22" s="82"/>
      <c r="BP22" s="82">
        <v>11</v>
      </c>
      <c r="BQ22" s="82">
        <v>22</v>
      </c>
      <c r="BR22" s="82">
        <v>30</v>
      </c>
      <c r="BS22" s="82">
        <v>17</v>
      </c>
      <c r="BT22" s="82">
        <v>17</v>
      </c>
      <c r="BU22" s="82" t="s">
        <v>219</v>
      </c>
      <c r="BV22" s="82">
        <v>0</v>
      </c>
      <c r="BW22" s="82">
        <v>0</v>
      </c>
      <c r="BX22" s="82">
        <v>2</v>
      </c>
      <c r="BY22" s="82">
        <v>11675</v>
      </c>
      <c r="BZ22" s="82"/>
      <c r="CA22" s="82">
        <v>87</v>
      </c>
      <c r="CB22" s="82"/>
      <c r="CC22" s="82">
        <v>5</v>
      </c>
      <c r="CD22" s="82">
        <v>31</v>
      </c>
      <c r="CE22" s="82">
        <v>28</v>
      </c>
      <c r="CF22" s="82">
        <v>14</v>
      </c>
      <c r="CG22" s="82">
        <v>22</v>
      </c>
      <c r="CH22" s="82">
        <v>0</v>
      </c>
      <c r="CI22" s="82" t="s">
        <v>219</v>
      </c>
      <c r="CJ22" s="82" t="s">
        <v>219</v>
      </c>
      <c r="CK22" s="82">
        <v>1</v>
      </c>
      <c r="CL22" s="82">
        <v>5674</v>
      </c>
      <c r="CM22" s="82"/>
      <c r="CN22" s="82">
        <v>94</v>
      </c>
      <c r="CO22" s="82"/>
      <c r="CP22" s="82">
        <v>7</v>
      </c>
      <c r="CQ22" s="82">
        <v>26</v>
      </c>
      <c r="CR22" s="82">
        <v>26</v>
      </c>
      <c r="CS22" s="82">
        <v>13</v>
      </c>
      <c r="CT22" s="82">
        <v>25</v>
      </c>
      <c r="CU22" s="82" t="s">
        <v>219</v>
      </c>
      <c r="CV22" s="82" t="s">
        <v>219</v>
      </c>
      <c r="CW22" s="82" t="s">
        <v>219</v>
      </c>
      <c r="CX22" s="82">
        <v>2</v>
      </c>
      <c r="CY22" s="82">
        <v>6001</v>
      </c>
      <c r="CZ22" s="82"/>
      <c r="DA22" s="82">
        <v>91</v>
      </c>
      <c r="DB22" s="82"/>
      <c r="DC22" s="82">
        <v>6</v>
      </c>
      <c r="DD22" s="82">
        <v>28</v>
      </c>
      <c r="DE22" s="82">
        <v>27</v>
      </c>
      <c r="DF22" s="82">
        <v>13</v>
      </c>
      <c r="DG22" s="82">
        <v>24</v>
      </c>
      <c r="DH22" s="82" t="s">
        <v>219</v>
      </c>
      <c r="DI22" s="82">
        <v>0</v>
      </c>
      <c r="DJ22" s="82">
        <v>0</v>
      </c>
      <c r="DK22" s="82">
        <v>2</v>
      </c>
      <c r="DL22" s="82">
        <v>11675</v>
      </c>
      <c r="DM22" s="82"/>
      <c r="DN22" s="82">
        <v>92</v>
      </c>
      <c r="DO22" s="82"/>
      <c r="DP22" s="82">
        <v>71</v>
      </c>
      <c r="DQ22" s="82">
        <v>93</v>
      </c>
      <c r="DR22" s="82">
        <v>0</v>
      </c>
      <c r="DS22" s="82">
        <v>22</v>
      </c>
      <c r="DT22" s="82"/>
      <c r="DU22" s="82"/>
      <c r="DV22" s="82">
        <v>0</v>
      </c>
      <c r="DW22" s="82">
        <v>1</v>
      </c>
      <c r="DX22" s="82">
        <v>6</v>
      </c>
      <c r="DY22" s="82">
        <v>5674</v>
      </c>
      <c r="DZ22" s="82"/>
      <c r="EA22" s="82">
        <v>93</v>
      </c>
      <c r="EB22" s="82"/>
      <c r="EC22" s="82">
        <v>66</v>
      </c>
      <c r="ED22" s="82">
        <v>89</v>
      </c>
      <c r="EE22" s="82" t="s">
        <v>219</v>
      </c>
      <c r="EF22" s="82">
        <v>23</v>
      </c>
      <c r="EG22" s="82"/>
      <c r="EH22" s="82"/>
      <c r="EI22" s="82">
        <v>0</v>
      </c>
      <c r="EJ22" s="82">
        <v>2</v>
      </c>
      <c r="EK22" s="82">
        <v>9</v>
      </c>
      <c r="EL22" s="82">
        <v>6001</v>
      </c>
      <c r="EM22" s="82"/>
      <c r="EN22" s="82">
        <v>89</v>
      </c>
      <c r="EO22" s="82"/>
      <c r="EP22" s="82">
        <v>68</v>
      </c>
      <c r="EQ22" s="82">
        <v>91</v>
      </c>
      <c r="ER22" s="82" t="s">
        <v>219</v>
      </c>
      <c r="ES22" s="82">
        <v>23</v>
      </c>
      <c r="ET22" s="82"/>
      <c r="EU22" s="82"/>
      <c r="EV22" s="82">
        <v>0</v>
      </c>
      <c r="EW22" s="82">
        <v>1</v>
      </c>
      <c r="EX22" s="82">
        <v>7</v>
      </c>
      <c r="EY22" s="82">
        <v>11675</v>
      </c>
      <c r="EZ22" s="82"/>
      <c r="FA22" s="82">
        <v>91</v>
      </c>
    </row>
    <row r="23" spans="1:157">
      <c r="A23" s="82"/>
      <c r="B23" s="82" t="s">
        <v>83</v>
      </c>
      <c r="C23" s="82">
        <v>3</v>
      </c>
      <c r="D23" s="82">
        <v>29</v>
      </c>
      <c r="E23" s="82">
        <v>20</v>
      </c>
      <c r="F23" s="82">
        <v>6</v>
      </c>
      <c r="G23" s="82">
        <v>41</v>
      </c>
      <c r="H23" s="82" t="s">
        <v>219</v>
      </c>
      <c r="I23" s="82" t="s">
        <v>219</v>
      </c>
      <c r="J23" s="82" t="s">
        <v>219</v>
      </c>
      <c r="K23" s="82">
        <v>1</v>
      </c>
      <c r="L23" s="82">
        <v>7944</v>
      </c>
      <c r="M23" s="82"/>
      <c r="N23" s="82">
        <v>96</v>
      </c>
      <c r="O23" s="82"/>
      <c r="P23" s="82">
        <v>6</v>
      </c>
      <c r="Q23" s="82">
        <v>27</v>
      </c>
      <c r="R23" s="82">
        <v>25</v>
      </c>
      <c r="S23" s="82">
        <v>9</v>
      </c>
      <c r="T23" s="82">
        <v>32</v>
      </c>
      <c r="U23" s="82" t="s">
        <v>219</v>
      </c>
      <c r="V23" s="82" t="s">
        <v>219</v>
      </c>
      <c r="W23" s="82" t="s">
        <v>219</v>
      </c>
      <c r="X23" s="82">
        <v>2</v>
      </c>
      <c r="Y23" s="82">
        <v>8286</v>
      </c>
      <c r="Z23" s="82"/>
      <c r="AA23" s="82">
        <v>92</v>
      </c>
      <c r="AB23" s="82"/>
      <c r="AC23" s="82">
        <v>5</v>
      </c>
      <c r="AD23" s="82">
        <v>28</v>
      </c>
      <c r="AE23" s="82">
        <v>22</v>
      </c>
      <c r="AF23" s="82">
        <v>7</v>
      </c>
      <c r="AG23" s="82">
        <v>36</v>
      </c>
      <c r="AH23" s="82">
        <v>0</v>
      </c>
      <c r="AI23" s="82">
        <v>0</v>
      </c>
      <c r="AJ23" s="82">
        <v>0</v>
      </c>
      <c r="AK23" s="82">
        <v>1</v>
      </c>
      <c r="AL23" s="82">
        <v>16230</v>
      </c>
      <c r="AM23" s="82"/>
      <c r="AN23" s="82">
        <v>94</v>
      </c>
      <c r="AO23" s="82"/>
      <c r="AP23" s="82">
        <v>5</v>
      </c>
      <c r="AQ23" s="82">
        <v>30</v>
      </c>
      <c r="AR23" s="82">
        <v>27</v>
      </c>
      <c r="AS23" s="82">
        <v>10</v>
      </c>
      <c r="AT23" s="82">
        <v>27</v>
      </c>
      <c r="AU23" s="82" t="s">
        <v>219</v>
      </c>
      <c r="AV23" s="82" t="s">
        <v>219</v>
      </c>
      <c r="AW23" s="82" t="s">
        <v>219</v>
      </c>
      <c r="AX23" s="82">
        <v>1</v>
      </c>
      <c r="AY23" s="82">
        <v>7944</v>
      </c>
      <c r="AZ23" s="82"/>
      <c r="BA23" s="82">
        <v>94</v>
      </c>
      <c r="BB23" s="82"/>
      <c r="BC23" s="82">
        <v>9</v>
      </c>
      <c r="BD23" s="82">
        <v>25</v>
      </c>
      <c r="BE23" s="82">
        <v>31</v>
      </c>
      <c r="BF23" s="82">
        <v>16</v>
      </c>
      <c r="BG23" s="82">
        <v>17</v>
      </c>
      <c r="BH23" s="82">
        <v>0</v>
      </c>
      <c r="BI23" s="82" t="s">
        <v>219</v>
      </c>
      <c r="BJ23" s="82" t="s">
        <v>219</v>
      </c>
      <c r="BK23" s="82">
        <v>2</v>
      </c>
      <c r="BL23" s="82">
        <v>8286</v>
      </c>
      <c r="BM23" s="82"/>
      <c r="BN23" s="82">
        <v>89</v>
      </c>
      <c r="BO23" s="82"/>
      <c r="BP23" s="82">
        <v>7</v>
      </c>
      <c r="BQ23" s="82">
        <v>28</v>
      </c>
      <c r="BR23" s="82">
        <v>29</v>
      </c>
      <c r="BS23" s="82">
        <v>13</v>
      </c>
      <c r="BT23" s="82">
        <v>22</v>
      </c>
      <c r="BU23" s="82" t="s">
        <v>219</v>
      </c>
      <c r="BV23" s="82">
        <v>0</v>
      </c>
      <c r="BW23" s="82">
        <v>0</v>
      </c>
      <c r="BX23" s="82">
        <v>2</v>
      </c>
      <c r="BY23" s="82">
        <v>16230</v>
      </c>
      <c r="BZ23" s="82"/>
      <c r="CA23" s="82">
        <v>92</v>
      </c>
      <c r="CB23" s="82"/>
      <c r="CC23" s="82">
        <v>3</v>
      </c>
      <c r="CD23" s="82">
        <v>32</v>
      </c>
      <c r="CE23" s="82">
        <v>25</v>
      </c>
      <c r="CF23" s="82">
        <v>10</v>
      </c>
      <c r="CG23" s="82">
        <v>30</v>
      </c>
      <c r="CH23" s="82" t="s">
        <v>219</v>
      </c>
      <c r="CI23" s="82" t="s">
        <v>219</v>
      </c>
      <c r="CJ23" s="82">
        <v>0</v>
      </c>
      <c r="CK23" s="82">
        <v>1</v>
      </c>
      <c r="CL23" s="82">
        <v>7944</v>
      </c>
      <c r="CM23" s="82"/>
      <c r="CN23" s="82">
        <v>96</v>
      </c>
      <c r="CO23" s="82"/>
      <c r="CP23" s="82">
        <v>4</v>
      </c>
      <c r="CQ23" s="82">
        <v>26</v>
      </c>
      <c r="CR23" s="82">
        <v>24</v>
      </c>
      <c r="CS23" s="82">
        <v>11</v>
      </c>
      <c r="CT23" s="82">
        <v>33</v>
      </c>
      <c r="CU23" s="82" t="s">
        <v>219</v>
      </c>
      <c r="CV23" s="82" t="s">
        <v>219</v>
      </c>
      <c r="CW23" s="82">
        <v>0</v>
      </c>
      <c r="CX23" s="82">
        <v>2</v>
      </c>
      <c r="CY23" s="82">
        <v>8286</v>
      </c>
      <c r="CZ23" s="82"/>
      <c r="DA23" s="82">
        <v>94</v>
      </c>
      <c r="DB23" s="82"/>
      <c r="DC23" s="82">
        <v>4</v>
      </c>
      <c r="DD23" s="82">
        <v>29</v>
      </c>
      <c r="DE23" s="82">
        <v>24</v>
      </c>
      <c r="DF23" s="82">
        <v>10</v>
      </c>
      <c r="DG23" s="82">
        <v>32</v>
      </c>
      <c r="DH23" s="82">
        <v>0</v>
      </c>
      <c r="DI23" s="82">
        <v>0</v>
      </c>
      <c r="DJ23" s="82">
        <v>0</v>
      </c>
      <c r="DK23" s="82">
        <v>1</v>
      </c>
      <c r="DL23" s="82">
        <v>16230</v>
      </c>
      <c r="DM23" s="82"/>
      <c r="DN23" s="82">
        <v>95</v>
      </c>
      <c r="DO23" s="82"/>
      <c r="DP23" s="82">
        <v>68</v>
      </c>
      <c r="DQ23" s="82">
        <v>94</v>
      </c>
      <c r="DR23" s="82">
        <v>0</v>
      </c>
      <c r="DS23" s="82">
        <v>27</v>
      </c>
      <c r="DT23" s="82"/>
      <c r="DU23" s="82"/>
      <c r="DV23" s="82">
        <v>0</v>
      </c>
      <c r="DW23" s="82">
        <v>1</v>
      </c>
      <c r="DX23" s="82">
        <v>5</v>
      </c>
      <c r="DY23" s="82">
        <v>7944</v>
      </c>
      <c r="DZ23" s="82"/>
      <c r="EA23" s="82">
        <v>94</v>
      </c>
      <c r="EB23" s="82"/>
      <c r="EC23" s="82">
        <v>64</v>
      </c>
      <c r="ED23" s="82">
        <v>91</v>
      </c>
      <c r="EE23" s="82">
        <v>0</v>
      </c>
      <c r="EF23" s="82">
        <v>27</v>
      </c>
      <c r="EG23" s="82"/>
      <c r="EH23" s="82"/>
      <c r="EI23" s="82">
        <v>0</v>
      </c>
      <c r="EJ23" s="82">
        <v>2</v>
      </c>
      <c r="EK23" s="82">
        <v>7</v>
      </c>
      <c r="EL23" s="82">
        <v>8286</v>
      </c>
      <c r="EM23" s="82"/>
      <c r="EN23" s="82">
        <v>91</v>
      </c>
      <c r="EO23" s="82"/>
      <c r="EP23" s="82">
        <v>66</v>
      </c>
      <c r="EQ23" s="82">
        <v>93</v>
      </c>
      <c r="ER23" s="82">
        <v>0</v>
      </c>
      <c r="ES23" s="82">
        <v>27</v>
      </c>
      <c r="ET23" s="82"/>
      <c r="EU23" s="82"/>
      <c r="EV23" s="82">
        <v>0</v>
      </c>
      <c r="EW23" s="82">
        <v>1</v>
      </c>
      <c r="EX23" s="82">
        <v>6</v>
      </c>
      <c r="EY23" s="82">
        <v>16230</v>
      </c>
      <c r="EZ23" s="82"/>
      <c r="FA23" s="82">
        <v>93</v>
      </c>
    </row>
    <row r="24" spans="1:157">
      <c r="A24" s="82"/>
      <c r="B24" s="82" t="s">
        <v>84</v>
      </c>
      <c r="C24" s="82">
        <v>8</v>
      </c>
      <c r="D24" s="82">
        <v>28</v>
      </c>
      <c r="E24" s="82">
        <v>28</v>
      </c>
      <c r="F24" s="82">
        <v>11</v>
      </c>
      <c r="G24" s="82">
        <v>23</v>
      </c>
      <c r="H24" s="82" t="s">
        <v>219</v>
      </c>
      <c r="I24" s="82">
        <v>0</v>
      </c>
      <c r="J24" s="82">
        <v>0</v>
      </c>
      <c r="K24" s="82">
        <v>2</v>
      </c>
      <c r="L24" s="82">
        <v>12535</v>
      </c>
      <c r="M24" s="82"/>
      <c r="N24" s="82">
        <v>90</v>
      </c>
      <c r="O24" s="82"/>
      <c r="P24" s="82">
        <v>13</v>
      </c>
      <c r="Q24" s="82">
        <v>25</v>
      </c>
      <c r="R24" s="82">
        <v>30</v>
      </c>
      <c r="S24" s="82">
        <v>14</v>
      </c>
      <c r="T24" s="82">
        <v>16</v>
      </c>
      <c r="U24" s="82">
        <v>0</v>
      </c>
      <c r="V24" s="82">
        <v>0</v>
      </c>
      <c r="W24" s="82">
        <v>0</v>
      </c>
      <c r="X24" s="82">
        <v>4</v>
      </c>
      <c r="Y24" s="82">
        <v>13193</v>
      </c>
      <c r="Z24" s="82"/>
      <c r="AA24" s="82">
        <v>84</v>
      </c>
      <c r="AB24" s="82"/>
      <c r="AC24" s="82">
        <v>10</v>
      </c>
      <c r="AD24" s="82">
        <v>26</v>
      </c>
      <c r="AE24" s="82">
        <v>29</v>
      </c>
      <c r="AF24" s="82">
        <v>12</v>
      </c>
      <c r="AG24" s="82">
        <v>19</v>
      </c>
      <c r="AH24" s="82" t="s">
        <v>219</v>
      </c>
      <c r="AI24" s="82">
        <v>0</v>
      </c>
      <c r="AJ24" s="82">
        <v>0</v>
      </c>
      <c r="AK24" s="82">
        <v>3</v>
      </c>
      <c r="AL24" s="82">
        <v>25728</v>
      </c>
      <c r="AM24" s="82"/>
      <c r="AN24" s="82">
        <v>87</v>
      </c>
      <c r="AO24" s="82"/>
      <c r="AP24" s="82">
        <v>10</v>
      </c>
      <c r="AQ24" s="82">
        <v>25</v>
      </c>
      <c r="AR24" s="82">
        <v>32</v>
      </c>
      <c r="AS24" s="82">
        <v>17</v>
      </c>
      <c r="AT24" s="82">
        <v>13</v>
      </c>
      <c r="AU24" s="82">
        <v>0</v>
      </c>
      <c r="AV24" s="82">
        <v>0</v>
      </c>
      <c r="AW24" s="82">
        <v>0</v>
      </c>
      <c r="AX24" s="82">
        <v>2</v>
      </c>
      <c r="AY24" s="82">
        <v>12535</v>
      </c>
      <c r="AZ24" s="82"/>
      <c r="BA24" s="82">
        <v>88</v>
      </c>
      <c r="BB24" s="82"/>
      <c r="BC24" s="82">
        <v>17</v>
      </c>
      <c r="BD24" s="82">
        <v>17</v>
      </c>
      <c r="BE24" s="82">
        <v>31</v>
      </c>
      <c r="BF24" s="82">
        <v>23</v>
      </c>
      <c r="BG24" s="82">
        <v>7</v>
      </c>
      <c r="BH24" s="82">
        <v>0</v>
      </c>
      <c r="BI24" s="82">
        <v>0</v>
      </c>
      <c r="BJ24" s="82">
        <v>0</v>
      </c>
      <c r="BK24" s="82">
        <v>4</v>
      </c>
      <c r="BL24" s="82">
        <v>13193</v>
      </c>
      <c r="BM24" s="82"/>
      <c r="BN24" s="82">
        <v>78</v>
      </c>
      <c r="BO24" s="82"/>
      <c r="BP24" s="82">
        <v>14</v>
      </c>
      <c r="BQ24" s="82">
        <v>21</v>
      </c>
      <c r="BR24" s="82">
        <v>31</v>
      </c>
      <c r="BS24" s="82">
        <v>20</v>
      </c>
      <c r="BT24" s="82">
        <v>10</v>
      </c>
      <c r="BU24" s="82">
        <v>0</v>
      </c>
      <c r="BV24" s="82">
        <v>0</v>
      </c>
      <c r="BW24" s="82">
        <v>0</v>
      </c>
      <c r="BX24" s="82">
        <v>3</v>
      </c>
      <c r="BY24" s="82">
        <v>25728</v>
      </c>
      <c r="BZ24" s="82"/>
      <c r="CA24" s="82">
        <v>83</v>
      </c>
      <c r="CB24" s="82"/>
      <c r="CC24" s="82">
        <v>8</v>
      </c>
      <c r="CD24" s="82">
        <v>27</v>
      </c>
      <c r="CE24" s="82">
        <v>32</v>
      </c>
      <c r="CF24" s="82">
        <v>17</v>
      </c>
      <c r="CG24" s="82">
        <v>15</v>
      </c>
      <c r="CH24" s="82">
        <v>0</v>
      </c>
      <c r="CI24" s="82">
        <v>0</v>
      </c>
      <c r="CJ24" s="82" t="s">
        <v>219</v>
      </c>
      <c r="CK24" s="82">
        <v>2</v>
      </c>
      <c r="CL24" s="82">
        <v>12535</v>
      </c>
      <c r="CM24" s="82"/>
      <c r="CN24" s="82">
        <v>90</v>
      </c>
      <c r="CO24" s="82"/>
      <c r="CP24" s="82">
        <v>11</v>
      </c>
      <c r="CQ24" s="82">
        <v>24</v>
      </c>
      <c r="CR24" s="82">
        <v>28</v>
      </c>
      <c r="CS24" s="82">
        <v>17</v>
      </c>
      <c r="CT24" s="82">
        <v>18</v>
      </c>
      <c r="CU24" s="82">
        <v>0</v>
      </c>
      <c r="CV24" s="82">
        <v>0</v>
      </c>
      <c r="CW24" s="82" t="s">
        <v>219</v>
      </c>
      <c r="CX24" s="82">
        <v>3</v>
      </c>
      <c r="CY24" s="82">
        <v>13193</v>
      </c>
      <c r="CZ24" s="82"/>
      <c r="DA24" s="82">
        <v>86</v>
      </c>
      <c r="DB24" s="82"/>
      <c r="DC24" s="82">
        <v>9</v>
      </c>
      <c r="DD24" s="82">
        <v>25</v>
      </c>
      <c r="DE24" s="82">
        <v>30</v>
      </c>
      <c r="DF24" s="82">
        <v>17</v>
      </c>
      <c r="DG24" s="82">
        <v>16</v>
      </c>
      <c r="DH24" s="82">
        <v>0</v>
      </c>
      <c r="DI24" s="82">
        <v>0</v>
      </c>
      <c r="DJ24" s="82">
        <v>0</v>
      </c>
      <c r="DK24" s="82">
        <v>2</v>
      </c>
      <c r="DL24" s="82">
        <v>25728</v>
      </c>
      <c r="DM24" s="82"/>
      <c r="DN24" s="82">
        <v>88</v>
      </c>
      <c r="DO24" s="82"/>
      <c r="DP24" s="82">
        <v>74</v>
      </c>
      <c r="DQ24" s="82">
        <v>87</v>
      </c>
      <c r="DR24" s="82">
        <v>0</v>
      </c>
      <c r="DS24" s="82">
        <v>13</v>
      </c>
      <c r="DT24" s="82"/>
      <c r="DU24" s="82"/>
      <c r="DV24" s="82">
        <v>0</v>
      </c>
      <c r="DW24" s="82">
        <v>2</v>
      </c>
      <c r="DX24" s="82">
        <v>11</v>
      </c>
      <c r="DY24" s="82">
        <v>12535</v>
      </c>
      <c r="DZ24" s="82"/>
      <c r="EA24" s="82">
        <v>87</v>
      </c>
      <c r="EB24" s="82"/>
      <c r="EC24" s="82">
        <v>69</v>
      </c>
      <c r="ED24" s="82">
        <v>82</v>
      </c>
      <c r="EE24" s="82">
        <v>0</v>
      </c>
      <c r="EF24" s="82">
        <v>14</v>
      </c>
      <c r="EG24" s="82"/>
      <c r="EH24" s="82"/>
      <c r="EI24" s="82">
        <v>0</v>
      </c>
      <c r="EJ24" s="82">
        <v>3</v>
      </c>
      <c r="EK24" s="82">
        <v>15</v>
      </c>
      <c r="EL24" s="82">
        <v>13193</v>
      </c>
      <c r="EM24" s="82"/>
      <c r="EN24" s="82">
        <v>82</v>
      </c>
      <c r="EO24" s="82"/>
      <c r="EP24" s="82">
        <v>71</v>
      </c>
      <c r="EQ24" s="82">
        <v>85</v>
      </c>
      <c r="ER24" s="82">
        <v>0</v>
      </c>
      <c r="ES24" s="82">
        <v>13</v>
      </c>
      <c r="ET24" s="82"/>
      <c r="EU24" s="82"/>
      <c r="EV24" s="82">
        <v>0</v>
      </c>
      <c r="EW24" s="82">
        <v>2</v>
      </c>
      <c r="EX24" s="82">
        <v>13</v>
      </c>
      <c r="EY24" s="82">
        <v>25728</v>
      </c>
      <c r="EZ24" s="82"/>
      <c r="FA24" s="82">
        <v>85</v>
      </c>
    </row>
    <row r="25" spans="1:157">
      <c r="A25" s="82"/>
      <c r="B25" s="82" t="s">
        <v>85</v>
      </c>
      <c r="C25" s="82">
        <v>7</v>
      </c>
      <c r="D25" s="82">
        <v>30</v>
      </c>
      <c r="E25" s="82">
        <v>26</v>
      </c>
      <c r="F25" s="82">
        <v>10</v>
      </c>
      <c r="G25" s="82">
        <v>27</v>
      </c>
      <c r="H25" s="82">
        <v>0</v>
      </c>
      <c r="I25" s="82" t="s">
        <v>219</v>
      </c>
      <c r="J25" s="82" t="s">
        <v>219</v>
      </c>
      <c r="K25" s="82">
        <v>1</v>
      </c>
      <c r="L25" s="82">
        <v>4899</v>
      </c>
      <c r="M25" s="82"/>
      <c r="N25" s="82">
        <v>92</v>
      </c>
      <c r="O25" s="82"/>
      <c r="P25" s="82">
        <v>11</v>
      </c>
      <c r="Q25" s="82">
        <v>25</v>
      </c>
      <c r="R25" s="82">
        <v>30</v>
      </c>
      <c r="S25" s="82">
        <v>12</v>
      </c>
      <c r="T25" s="82">
        <v>19</v>
      </c>
      <c r="U25" s="82" t="s">
        <v>219</v>
      </c>
      <c r="V25" s="82" t="s">
        <v>219</v>
      </c>
      <c r="W25" s="82" t="s">
        <v>219</v>
      </c>
      <c r="X25" s="82">
        <v>3</v>
      </c>
      <c r="Y25" s="82">
        <v>5076</v>
      </c>
      <c r="Z25" s="82"/>
      <c r="AA25" s="82">
        <v>86</v>
      </c>
      <c r="AB25" s="82"/>
      <c r="AC25" s="82">
        <v>9</v>
      </c>
      <c r="AD25" s="82">
        <v>28</v>
      </c>
      <c r="AE25" s="82">
        <v>28</v>
      </c>
      <c r="AF25" s="82">
        <v>11</v>
      </c>
      <c r="AG25" s="82">
        <v>23</v>
      </c>
      <c r="AH25" s="82" t="s">
        <v>219</v>
      </c>
      <c r="AI25" s="82" t="s">
        <v>219</v>
      </c>
      <c r="AJ25" s="82" t="s">
        <v>219</v>
      </c>
      <c r="AK25" s="82">
        <v>2</v>
      </c>
      <c r="AL25" s="82">
        <v>9975</v>
      </c>
      <c r="AM25" s="82"/>
      <c r="AN25" s="82">
        <v>89</v>
      </c>
      <c r="AO25" s="82"/>
      <c r="AP25" s="82">
        <v>8</v>
      </c>
      <c r="AQ25" s="82">
        <v>27</v>
      </c>
      <c r="AR25" s="82">
        <v>32</v>
      </c>
      <c r="AS25" s="82">
        <v>15</v>
      </c>
      <c r="AT25" s="82">
        <v>16</v>
      </c>
      <c r="AU25" s="82">
        <v>0</v>
      </c>
      <c r="AV25" s="82" t="s">
        <v>219</v>
      </c>
      <c r="AW25" s="82" t="s">
        <v>219</v>
      </c>
      <c r="AX25" s="82">
        <v>2</v>
      </c>
      <c r="AY25" s="82">
        <v>4899</v>
      </c>
      <c r="AZ25" s="82"/>
      <c r="BA25" s="82">
        <v>90</v>
      </c>
      <c r="BB25" s="82"/>
      <c r="BC25" s="82">
        <v>14</v>
      </c>
      <c r="BD25" s="82">
        <v>19</v>
      </c>
      <c r="BE25" s="82">
        <v>33</v>
      </c>
      <c r="BF25" s="82">
        <v>22</v>
      </c>
      <c r="BG25" s="82">
        <v>9</v>
      </c>
      <c r="BH25" s="82">
        <v>0</v>
      </c>
      <c r="BI25" s="82">
        <v>0</v>
      </c>
      <c r="BJ25" s="82" t="s">
        <v>219</v>
      </c>
      <c r="BK25" s="82">
        <v>4</v>
      </c>
      <c r="BL25" s="82">
        <v>5076</v>
      </c>
      <c r="BM25" s="82"/>
      <c r="BN25" s="82">
        <v>82</v>
      </c>
      <c r="BO25" s="82"/>
      <c r="BP25" s="82">
        <v>11</v>
      </c>
      <c r="BQ25" s="82">
        <v>23</v>
      </c>
      <c r="BR25" s="82">
        <v>33</v>
      </c>
      <c r="BS25" s="82">
        <v>18</v>
      </c>
      <c r="BT25" s="82">
        <v>12</v>
      </c>
      <c r="BU25" s="82">
        <v>0</v>
      </c>
      <c r="BV25" s="82" t="s">
        <v>219</v>
      </c>
      <c r="BW25" s="82" t="s">
        <v>219</v>
      </c>
      <c r="BX25" s="82">
        <v>3</v>
      </c>
      <c r="BY25" s="82">
        <v>9975</v>
      </c>
      <c r="BZ25" s="82"/>
      <c r="CA25" s="82">
        <v>86</v>
      </c>
      <c r="CB25" s="82"/>
      <c r="CC25" s="82">
        <v>6</v>
      </c>
      <c r="CD25" s="82">
        <v>30</v>
      </c>
      <c r="CE25" s="82">
        <v>31</v>
      </c>
      <c r="CF25" s="82">
        <v>15</v>
      </c>
      <c r="CG25" s="82">
        <v>17</v>
      </c>
      <c r="CH25" s="82">
        <v>0</v>
      </c>
      <c r="CI25" s="82" t="s">
        <v>219</v>
      </c>
      <c r="CJ25" s="82" t="s">
        <v>219</v>
      </c>
      <c r="CK25" s="82">
        <v>1</v>
      </c>
      <c r="CL25" s="82">
        <v>4899</v>
      </c>
      <c r="CM25" s="82"/>
      <c r="CN25" s="82">
        <v>92</v>
      </c>
      <c r="CO25" s="82"/>
      <c r="CP25" s="82">
        <v>9</v>
      </c>
      <c r="CQ25" s="82">
        <v>25</v>
      </c>
      <c r="CR25" s="82">
        <v>28</v>
      </c>
      <c r="CS25" s="82">
        <v>16</v>
      </c>
      <c r="CT25" s="82">
        <v>20</v>
      </c>
      <c r="CU25" s="82">
        <v>0</v>
      </c>
      <c r="CV25" s="82">
        <v>0</v>
      </c>
      <c r="CW25" s="82" t="s">
        <v>219</v>
      </c>
      <c r="CX25" s="82">
        <v>3</v>
      </c>
      <c r="CY25" s="82">
        <v>5076</v>
      </c>
      <c r="CZ25" s="82"/>
      <c r="DA25" s="82">
        <v>88</v>
      </c>
      <c r="DB25" s="82"/>
      <c r="DC25" s="82">
        <v>8</v>
      </c>
      <c r="DD25" s="82">
        <v>27</v>
      </c>
      <c r="DE25" s="82">
        <v>29</v>
      </c>
      <c r="DF25" s="82">
        <v>15</v>
      </c>
      <c r="DG25" s="82">
        <v>19</v>
      </c>
      <c r="DH25" s="82">
        <v>0</v>
      </c>
      <c r="DI25" s="82" t="s">
        <v>219</v>
      </c>
      <c r="DJ25" s="82" t="s">
        <v>219</v>
      </c>
      <c r="DK25" s="82">
        <v>2</v>
      </c>
      <c r="DL25" s="82">
        <v>9975</v>
      </c>
      <c r="DM25" s="82"/>
      <c r="DN25" s="82">
        <v>90</v>
      </c>
      <c r="DO25" s="82"/>
      <c r="DP25" s="82">
        <v>74</v>
      </c>
      <c r="DQ25" s="82">
        <v>89</v>
      </c>
      <c r="DR25" s="82">
        <v>0</v>
      </c>
      <c r="DS25" s="82">
        <v>16</v>
      </c>
      <c r="DT25" s="82"/>
      <c r="DU25" s="82"/>
      <c r="DV25" s="82" t="s">
        <v>219</v>
      </c>
      <c r="DW25" s="82">
        <v>1</v>
      </c>
      <c r="DX25" s="82">
        <v>9</v>
      </c>
      <c r="DY25" s="82">
        <v>4899</v>
      </c>
      <c r="DZ25" s="82"/>
      <c r="EA25" s="82">
        <v>89</v>
      </c>
      <c r="EB25" s="82"/>
      <c r="EC25" s="82">
        <v>69</v>
      </c>
      <c r="ED25" s="82">
        <v>84</v>
      </c>
      <c r="EE25" s="82">
        <v>0</v>
      </c>
      <c r="EF25" s="82">
        <v>15</v>
      </c>
      <c r="EG25" s="82"/>
      <c r="EH25" s="82"/>
      <c r="EI25" s="82" t="s">
        <v>219</v>
      </c>
      <c r="EJ25" s="82">
        <v>3</v>
      </c>
      <c r="EK25" s="82">
        <v>13</v>
      </c>
      <c r="EL25" s="82">
        <v>5076</v>
      </c>
      <c r="EM25" s="82"/>
      <c r="EN25" s="82">
        <v>84</v>
      </c>
      <c r="EO25" s="82"/>
      <c r="EP25" s="82">
        <v>71</v>
      </c>
      <c r="EQ25" s="82">
        <v>87</v>
      </c>
      <c r="ER25" s="82">
        <v>0</v>
      </c>
      <c r="ES25" s="82">
        <v>15</v>
      </c>
      <c r="ET25" s="82"/>
      <c r="EU25" s="82"/>
      <c r="EV25" s="82">
        <v>0</v>
      </c>
      <c r="EW25" s="82">
        <v>2</v>
      </c>
      <c r="EX25" s="82">
        <v>11</v>
      </c>
      <c r="EY25" s="82">
        <v>9975</v>
      </c>
      <c r="EZ25" s="82"/>
      <c r="FA25" s="82">
        <v>87</v>
      </c>
    </row>
    <row r="26" spans="1:157">
      <c r="A26" s="82"/>
      <c r="B26" s="82" t="s">
        <v>86</v>
      </c>
      <c r="C26" s="82">
        <v>6</v>
      </c>
      <c r="D26" s="82">
        <v>29</v>
      </c>
      <c r="E26" s="82">
        <v>22</v>
      </c>
      <c r="F26" s="82">
        <v>7</v>
      </c>
      <c r="G26" s="82">
        <v>35</v>
      </c>
      <c r="H26" s="82" t="s">
        <v>219</v>
      </c>
      <c r="I26" s="82" t="s">
        <v>219</v>
      </c>
      <c r="J26" s="82" t="s">
        <v>219</v>
      </c>
      <c r="K26" s="82">
        <v>1</v>
      </c>
      <c r="L26" s="82">
        <v>4864</v>
      </c>
      <c r="M26" s="82"/>
      <c r="N26" s="82">
        <v>93</v>
      </c>
      <c r="O26" s="82"/>
      <c r="P26" s="82">
        <v>9</v>
      </c>
      <c r="Q26" s="82">
        <v>27</v>
      </c>
      <c r="R26" s="82">
        <v>26</v>
      </c>
      <c r="S26" s="82">
        <v>10</v>
      </c>
      <c r="T26" s="82">
        <v>25</v>
      </c>
      <c r="U26" s="82">
        <v>0</v>
      </c>
      <c r="V26" s="82">
        <v>0</v>
      </c>
      <c r="W26" s="82">
        <v>0</v>
      </c>
      <c r="X26" s="82">
        <v>3</v>
      </c>
      <c r="Y26" s="82">
        <v>5320</v>
      </c>
      <c r="Z26" s="82"/>
      <c r="AA26" s="82">
        <v>88</v>
      </c>
      <c r="AB26" s="82"/>
      <c r="AC26" s="82">
        <v>7</v>
      </c>
      <c r="AD26" s="82">
        <v>28</v>
      </c>
      <c r="AE26" s="82">
        <v>24</v>
      </c>
      <c r="AF26" s="82">
        <v>9</v>
      </c>
      <c r="AG26" s="82">
        <v>30</v>
      </c>
      <c r="AH26" s="82" t="s">
        <v>219</v>
      </c>
      <c r="AI26" s="82" t="s">
        <v>219</v>
      </c>
      <c r="AJ26" s="82" t="s">
        <v>219</v>
      </c>
      <c r="AK26" s="82">
        <v>2</v>
      </c>
      <c r="AL26" s="82">
        <v>10184</v>
      </c>
      <c r="AM26" s="82"/>
      <c r="AN26" s="82">
        <v>90</v>
      </c>
      <c r="AO26" s="82"/>
      <c r="AP26" s="82">
        <v>7</v>
      </c>
      <c r="AQ26" s="82">
        <v>27</v>
      </c>
      <c r="AR26" s="82">
        <v>29</v>
      </c>
      <c r="AS26" s="82">
        <v>13</v>
      </c>
      <c r="AT26" s="82">
        <v>22</v>
      </c>
      <c r="AU26" s="82" t="s">
        <v>219</v>
      </c>
      <c r="AV26" s="82" t="s">
        <v>219</v>
      </c>
      <c r="AW26" s="82" t="s">
        <v>219</v>
      </c>
      <c r="AX26" s="82">
        <v>1</v>
      </c>
      <c r="AY26" s="82">
        <v>4864</v>
      </c>
      <c r="AZ26" s="82"/>
      <c r="BA26" s="82">
        <v>91</v>
      </c>
      <c r="BB26" s="82"/>
      <c r="BC26" s="82">
        <v>13</v>
      </c>
      <c r="BD26" s="82">
        <v>22</v>
      </c>
      <c r="BE26" s="82">
        <v>31</v>
      </c>
      <c r="BF26" s="82">
        <v>18</v>
      </c>
      <c r="BG26" s="82">
        <v>12</v>
      </c>
      <c r="BH26" s="82">
        <v>0</v>
      </c>
      <c r="BI26" s="82" t="s">
        <v>219</v>
      </c>
      <c r="BJ26" s="82">
        <v>0</v>
      </c>
      <c r="BK26" s="82">
        <v>4</v>
      </c>
      <c r="BL26" s="82">
        <v>5320</v>
      </c>
      <c r="BM26" s="82"/>
      <c r="BN26" s="82">
        <v>84</v>
      </c>
      <c r="BO26" s="82"/>
      <c r="BP26" s="82">
        <v>10</v>
      </c>
      <c r="BQ26" s="82">
        <v>25</v>
      </c>
      <c r="BR26" s="82">
        <v>30</v>
      </c>
      <c r="BS26" s="82">
        <v>15</v>
      </c>
      <c r="BT26" s="82">
        <v>17</v>
      </c>
      <c r="BU26" s="82" t="s">
        <v>219</v>
      </c>
      <c r="BV26" s="82" t="s">
        <v>219</v>
      </c>
      <c r="BW26" s="82" t="s">
        <v>219</v>
      </c>
      <c r="BX26" s="82">
        <v>3</v>
      </c>
      <c r="BY26" s="82">
        <v>10184</v>
      </c>
      <c r="BZ26" s="82"/>
      <c r="CA26" s="82">
        <v>87</v>
      </c>
      <c r="CB26" s="82"/>
      <c r="CC26" s="82">
        <v>5</v>
      </c>
      <c r="CD26" s="82">
        <v>30</v>
      </c>
      <c r="CE26" s="82">
        <v>27</v>
      </c>
      <c r="CF26" s="82">
        <v>11</v>
      </c>
      <c r="CG26" s="82">
        <v>26</v>
      </c>
      <c r="CH26" s="82" t="s">
        <v>219</v>
      </c>
      <c r="CI26" s="82" t="s">
        <v>219</v>
      </c>
      <c r="CJ26" s="82">
        <v>0</v>
      </c>
      <c r="CK26" s="82">
        <v>1</v>
      </c>
      <c r="CL26" s="82">
        <v>4864</v>
      </c>
      <c r="CM26" s="82"/>
      <c r="CN26" s="82">
        <v>94</v>
      </c>
      <c r="CO26" s="82"/>
      <c r="CP26" s="82">
        <v>7</v>
      </c>
      <c r="CQ26" s="82">
        <v>25</v>
      </c>
      <c r="CR26" s="82">
        <v>24</v>
      </c>
      <c r="CS26" s="82">
        <v>12</v>
      </c>
      <c r="CT26" s="82">
        <v>29</v>
      </c>
      <c r="CU26" s="82" t="s">
        <v>219</v>
      </c>
      <c r="CV26" s="82" t="s">
        <v>219</v>
      </c>
      <c r="CW26" s="82" t="s">
        <v>219</v>
      </c>
      <c r="CX26" s="82">
        <v>2</v>
      </c>
      <c r="CY26" s="82">
        <v>5320</v>
      </c>
      <c r="CZ26" s="82"/>
      <c r="DA26" s="82">
        <v>90</v>
      </c>
      <c r="DB26" s="82"/>
      <c r="DC26" s="82">
        <v>6</v>
      </c>
      <c r="DD26" s="82">
        <v>27</v>
      </c>
      <c r="DE26" s="82">
        <v>26</v>
      </c>
      <c r="DF26" s="82">
        <v>12</v>
      </c>
      <c r="DG26" s="82">
        <v>28</v>
      </c>
      <c r="DH26" s="82">
        <v>0</v>
      </c>
      <c r="DI26" s="82" t="s">
        <v>219</v>
      </c>
      <c r="DJ26" s="82" t="s">
        <v>219</v>
      </c>
      <c r="DK26" s="82">
        <v>2</v>
      </c>
      <c r="DL26" s="82">
        <v>10184</v>
      </c>
      <c r="DM26" s="82"/>
      <c r="DN26" s="82">
        <v>92</v>
      </c>
      <c r="DO26" s="82"/>
      <c r="DP26" s="82">
        <v>69</v>
      </c>
      <c r="DQ26" s="82">
        <v>91</v>
      </c>
      <c r="DR26" s="82">
        <v>0</v>
      </c>
      <c r="DS26" s="82">
        <v>22</v>
      </c>
      <c r="DT26" s="82"/>
      <c r="DU26" s="82"/>
      <c r="DV26" s="82" t="s">
        <v>219</v>
      </c>
      <c r="DW26" s="82">
        <v>1</v>
      </c>
      <c r="DX26" s="82">
        <v>8</v>
      </c>
      <c r="DY26" s="82">
        <v>4864</v>
      </c>
      <c r="DZ26" s="82"/>
      <c r="EA26" s="82">
        <v>91</v>
      </c>
      <c r="EB26" s="82"/>
      <c r="EC26" s="82">
        <v>65</v>
      </c>
      <c r="ED26" s="82">
        <v>87</v>
      </c>
      <c r="EE26" s="82">
        <v>0</v>
      </c>
      <c r="EF26" s="82">
        <v>22</v>
      </c>
      <c r="EG26" s="82"/>
      <c r="EH26" s="82"/>
      <c r="EI26" s="82" t="s">
        <v>219</v>
      </c>
      <c r="EJ26" s="82">
        <v>2</v>
      </c>
      <c r="EK26" s="82">
        <v>10</v>
      </c>
      <c r="EL26" s="82">
        <v>5320</v>
      </c>
      <c r="EM26" s="82"/>
      <c r="EN26" s="82">
        <v>87</v>
      </c>
      <c r="EO26" s="82"/>
      <c r="EP26" s="82">
        <v>67</v>
      </c>
      <c r="EQ26" s="82">
        <v>89</v>
      </c>
      <c r="ER26" s="82">
        <v>0</v>
      </c>
      <c r="ES26" s="82">
        <v>22</v>
      </c>
      <c r="ET26" s="82"/>
      <c r="EU26" s="82"/>
      <c r="EV26" s="82">
        <v>0</v>
      </c>
      <c r="EW26" s="82">
        <v>2</v>
      </c>
      <c r="EX26" s="82">
        <v>9</v>
      </c>
      <c r="EY26" s="82">
        <v>10184</v>
      </c>
      <c r="EZ26" s="82"/>
      <c r="FA26" s="82">
        <v>89</v>
      </c>
    </row>
    <row r="27" spans="1:157">
      <c r="A27" s="82"/>
      <c r="B27" s="84" t="s">
        <v>87</v>
      </c>
      <c r="C27" s="82">
        <v>7</v>
      </c>
      <c r="D27" s="82">
        <v>31</v>
      </c>
      <c r="E27" s="82">
        <v>26</v>
      </c>
      <c r="F27" s="82">
        <v>10</v>
      </c>
      <c r="G27" s="82">
        <v>25</v>
      </c>
      <c r="H27" s="82" t="s">
        <v>219</v>
      </c>
      <c r="I27" s="82">
        <v>0</v>
      </c>
      <c r="J27" s="82" t="s">
        <v>219</v>
      </c>
      <c r="K27" s="82">
        <v>1</v>
      </c>
      <c r="L27" s="82">
        <v>3522</v>
      </c>
      <c r="M27" s="82"/>
      <c r="N27" s="82">
        <v>92</v>
      </c>
      <c r="O27" s="82"/>
      <c r="P27" s="82">
        <v>13</v>
      </c>
      <c r="Q27" s="82">
        <v>24</v>
      </c>
      <c r="R27" s="82">
        <v>30</v>
      </c>
      <c r="S27" s="82">
        <v>14</v>
      </c>
      <c r="T27" s="82">
        <v>16</v>
      </c>
      <c r="U27" s="82">
        <v>0</v>
      </c>
      <c r="V27" s="82">
        <v>0</v>
      </c>
      <c r="W27" s="82">
        <v>0</v>
      </c>
      <c r="X27" s="82">
        <v>3</v>
      </c>
      <c r="Y27" s="82">
        <v>3688</v>
      </c>
      <c r="Z27" s="82"/>
      <c r="AA27" s="82">
        <v>84</v>
      </c>
      <c r="AB27" s="82"/>
      <c r="AC27" s="82">
        <v>10</v>
      </c>
      <c r="AD27" s="82">
        <v>27</v>
      </c>
      <c r="AE27" s="82">
        <v>28</v>
      </c>
      <c r="AF27" s="82">
        <v>12</v>
      </c>
      <c r="AG27" s="82">
        <v>20</v>
      </c>
      <c r="AH27" s="82" t="s">
        <v>219</v>
      </c>
      <c r="AI27" s="82">
        <v>0</v>
      </c>
      <c r="AJ27" s="82" t="s">
        <v>219</v>
      </c>
      <c r="AK27" s="82">
        <v>2</v>
      </c>
      <c r="AL27" s="82">
        <v>7210</v>
      </c>
      <c r="AM27" s="82"/>
      <c r="AN27" s="82">
        <v>88</v>
      </c>
      <c r="AO27" s="82"/>
      <c r="AP27" s="82">
        <v>10</v>
      </c>
      <c r="AQ27" s="82">
        <v>24</v>
      </c>
      <c r="AR27" s="82">
        <v>33</v>
      </c>
      <c r="AS27" s="82">
        <v>18</v>
      </c>
      <c r="AT27" s="82">
        <v>14</v>
      </c>
      <c r="AU27" s="82">
        <v>0</v>
      </c>
      <c r="AV27" s="82">
        <v>0</v>
      </c>
      <c r="AW27" s="82" t="s">
        <v>219</v>
      </c>
      <c r="AX27" s="82">
        <v>1</v>
      </c>
      <c r="AY27" s="82">
        <v>3522</v>
      </c>
      <c r="AZ27" s="82"/>
      <c r="BA27" s="82">
        <v>89</v>
      </c>
      <c r="BB27" s="82"/>
      <c r="BC27" s="82">
        <v>19</v>
      </c>
      <c r="BD27" s="82">
        <v>15</v>
      </c>
      <c r="BE27" s="82">
        <v>31</v>
      </c>
      <c r="BF27" s="82">
        <v>24</v>
      </c>
      <c r="BG27" s="82">
        <v>7</v>
      </c>
      <c r="BH27" s="82">
        <v>0</v>
      </c>
      <c r="BI27" s="82" t="s">
        <v>219</v>
      </c>
      <c r="BJ27" s="82" t="s">
        <v>219</v>
      </c>
      <c r="BK27" s="82">
        <v>4</v>
      </c>
      <c r="BL27" s="82">
        <v>3688</v>
      </c>
      <c r="BM27" s="82"/>
      <c r="BN27" s="82">
        <v>77</v>
      </c>
      <c r="BO27" s="82"/>
      <c r="BP27" s="82">
        <v>15</v>
      </c>
      <c r="BQ27" s="82">
        <v>20</v>
      </c>
      <c r="BR27" s="82">
        <v>32</v>
      </c>
      <c r="BS27" s="82">
        <v>21</v>
      </c>
      <c r="BT27" s="82">
        <v>10</v>
      </c>
      <c r="BU27" s="82">
        <v>0</v>
      </c>
      <c r="BV27" s="82" t="s">
        <v>219</v>
      </c>
      <c r="BW27" s="82" t="s">
        <v>219</v>
      </c>
      <c r="BX27" s="82">
        <v>3</v>
      </c>
      <c r="BY27" s="82">
        <v>7210</v>
      </c>
      <c r="BZ27" s="82"/>
      <c r="CA27" s="82">
        <v>82</v>
      </c>
      <c r="CB27" s="82"/>
      <c r="CC27" s="82">
        <v>8</v>
      </c>
      <c r="CD27" s="82">
        <v>27</v>
      </c>
      <c r="CE27" s="82">
        <v>34</v>
      </c>
      <c r="CF27" s="82">
        <v>18</v>
      </c>
      <c r="CG27" s="82">
        <v>13</v>
      </c>
      <c r="CH27" s="82">
        <v>0</v>
      </c>
      <c r="CI27" s="82" t="s">
        <v>219</v>
      </c>
      <c r="CJ27" s="82" t="s">
        <v>219</v>
      </c>
      <c r="CK27" s="82">
        <v>1</v>
      </c>
      <c r="CL27" s="82">
        <v>3522</v>
      </c>
      <c r="CM27" s="82"/>
      <c r="CN27" s="82">
        <v>91</v>
      </c>
      <c r="CO27" s="82"/>
      <c r="CP27" s="82">
        <v>10</v>
      </c>
      <c r="CQ27" s="82">
        <v>22</v>
      </c>
      <c r="CR27" s="82">
        <v>31</v>
      </c>
      <c r="CS27" s="82">
        <v>19</v>
      </c>
      <c r="CT27" s="82">
        <v>14</v>
      </c>
      <c r="CU27" s="82">
        <v>0</v>
      </c>
      <c r="CV27" s="82" t="s">
        <v>219</v>
      </c>
      <c r="CW27" s="82" t="s">
        <v>219</v>
      </c>
      <c r="CX27" s="82">
        <v>3</v>
      </c>
      <c r="CY27" s="82">
        <v>3688</v>
      </c>
      <c r="CZ27" s="82"/>
      <c r="DA27" s="82">
        <v>87</v>
      </c>
      <c r="DB27" s="82"/>
      <c r="DC27" s="82">
        <v>9</v>
      </c>
      <c r="DD27" s="82">
        <v>24</v>
      </c>
      <c r="DE27" s="82">
        <v>33</v>
      </c>
      <c r="DF27" s="82">
        <v>18</v>
      </c>
      <c r="DG27" s="82">
        <v>13</v>
      </c>
      <c r="DH27" s="82">
        <v>0</v>
      </c>
      <c r="DI27" s="82">
        <v>0</v>
      </c>
      <c r="DJ27" s="82">
        <v>0</v>
      </c>
      <c r="DK27" s="82">
        <v>2</v>
      </c>
      <c r="DL27" s="82">
        <v>7210</v>
      </c>
      <c r="DM27" s="82"/>
      <c r="DN27" s="82">
        <v>89</v>
      </c>
      <c r="DO27" s="82"/>
      <c r="DP27" s="82">
        <v>76</v>
      </c>
      <c r="DQ27" s="82">
        <v>91</v>
      </c>
      <c r="DR27" s="82">
        <v>0</v>
      </c>
      <c r="DS27" s="82">
        <v>15</v>
      </c>
      <c r="DT27" s="82"/>
      <c r="DU27" s="82"/>
      <c r="DV27" s="82" t="s">
        <v>219</v>
      </c>
      <c r="DW27" s="82">
        <v>1</v>
      </c>
      <c r="DX27" s="82">
        <v>8</v>
      </c>
      <c r="DY27" s="82">
        <v>3522</v>
      </c>
      <c r="DZ27" s="82"/>
      <c r="EA27" s="82">
        <v>91</v>
      </c>
      <c r="EB27" s="82"/>
      <c r="EC27" s="82">
        <v>71</v>
      </c>
      <c r="ED27" s="82">
        <v>85</v>
      </c>
      <c r="EE27" s="82">
        <v>0</v>
      </c>
      <c r="EF27" s="82">
        <v>14</v>
      </c>
      <c r="EG27" s="82"/>
      <c r="EH27" s="82"/>
      <c r="EI27" s="82" t="s">
        <v>219</v>
      </c>
      <c r="EJ27" s="82">
        <v>3</v>
      </c>
      <c r="EK27" s="82">
        <v>12</v>
      </c>
      <c r="EL27" s="82">
        <v>3688</v>
      </c>
      <c r="EM27" s="82"/>
      <c r="EN27" s="82">
        <v>85</v>
      </c>
      <c r="EO27" s="82"/>
      <c r="EP27" s="82">
        <v>74</v>
      </c>
      <c r="EQ27" s="82">
        <v>88</v>
      </c>
      <c r="ER27" s="82">
        <v>0</v>
      </c>
      <c r="ES27" s="82">
        <v>14</v>
      </c>
      <c r="ET27" s="82"/>
      <c r="EU27" s="82"/>
      <c r="EV27" s="82">
        <v>0</v>
      </c>
      <c r="EW27" s="82">
        <v>2</v>
      </c>
      <c r="EX27" s="82">
        <v>10</v>
      </c>
      <c r="EY27" s="82">
        <v>7210</v>
      </c>
      <c r="EZ27" s="82"/>
      <c r="FA27" s="82">
        <v>88</v>
      </c>
    </row>
    <row r="28" spans="1:157">
      <c r="A28" s="82"/>
      <c r="B28" s="84" t="s">
        <v>88</v>
      </c>
      <c r="C28" s="82">
        <v>5</v>
      </c>
      <c r="D28" s="82">
        <v>31</v>
      </c>
      <c r="E28" s="82">
        <v>25</v>
      </c>
      <c r="F28" s="82">
        <v>8</v>
      </c>
      <c r="G28" s="82">
        <v>29</v>
      </c>
      <c r="H28" s="82">
        <v>0</v>
      </c>
      <c r="I28" s="82" t="s">
        <v>219</v>
      </c>
      <c r="J28" s="82" t="s">
        <v>219</v>
      </c>
      <c r="K28" s="82">
        <v>1</v>
      </c>
      <c r="L28" s="82">
        <v>10940</v>
      </c>
      <c r="M28" s="82"/>
      <c r="N28" s="82">
        <v>93</v>
      </c>
      <c r="O28" s="82"/>
      <c r="P28" s="82">
        <v>9</v>
      </c>
      <c r="Q28" s="82">
        <v>27</v>
      </c>
      <c r="R28" s="82">
        <v>28</v>
      </c>
      <c r="S28" s="82">
        <v>11</v>
      </c>
      <c r="T28" s="82">
        <v>20</v>
      </c>
      <c r="U28" s="82">
        <v>0</v>
      </c>
      <c r="V28" s="82" t="s">
        <v>219</v>
      </c>
      <c r="W28" s="82" t="s">
        <v>219</v>
      </c>
      <c r="X28" s="82">
        <v>4</v>
      </c>
      <c r="Y28" s="82">
        <v>11008</v>
      </c>
      <c r="Z28" s="82"/>
      <c r="AA28" s="82">
        <v>87</v>
      </c>
      <c r="AB28" s="82"/>
      <c r="AC28" s="82">
        <v>7</v>
      </c>
      <c r="AD28" s="82">
        <v>29</v>
      </c>
      <c r="AE28" s="82">
        <v>27</v>
      </c>
      <c r="AF28" s="82">
        <v>9</v>
      </c>
      <c r="AG28" s="82">
        <v>25</v>
      </c>
      <c r="AH28" s="82">
        <v>0</v>
      </c>
      <c r="AI28" s="82">
        <v>0</v>
      </c>
      <c r="AJ28" s="82">
        <v>0</v>
      </c>
      <c r="AK28" s="82">
        <v>3</v>
      </c>
      <c r="AL28" s="82">
        <v>21948</v>
      </c>
      <c r="AM28" s="82"/>
      <c r="AN28" s="82">
        <v>90</v>
      </c>
      <c r="AO28" s="82"/>
      <c r="AP28" s="82">
        <v>8</v>
      </c>
      <c r="AQ28" s="82">
        <v>26</v>
      </c>
      <c r="AR28" s="82">
        <v>33</v>
      </c>
      <c r="AS28" s="82">
        <v>14</v>
      </c>
      <c r="AT28" s="82">
        <v>17</v>
      </c>
      <c r="AU28" s="82" t="s">
        <v>219</v>
      </c>
      <c r="AV28" s="82" t="s">
        <v>219</v>
      </c>
      <c r="AW28" s="82" t="s">
        <v>219</v>
      </c>
      <c r="AX28" s="82">
        <v>2</v>
      </c>
      <c r="AY28" s="82">
        <v>10940</v>
      </c>
      <c r="AZ28" s="82"/>
      <c r="BA28" s="82">
        <v>91</v>
      </c>
      <c r="BB28" s="82"/>
      <c r="BC28" s="82">
        <v>14</v>
      </c>
      <c r="BD28" s="82">
        <v>18</v>
      </c>
      <c r="BE28" s="82">
        <v>34</v>
      </c>
      <c r="BF28" s="82">
        <v>20</v>
      </c>
      <c r="BG28" s="82">
        <v>10</v>
      </c>
      <c r="BH28" s="82">
        <v>0</v>
      </c>
      <c r="BI28" s="82" t="s">
        <v>219</v>
      </c>
      <c r="BJ28" s="82" t="s">
        <v>219</v>
      </c>
      <c r="BK28" s="82">
        <v>4</v>
      </c>
      <c r="BL28" s="82">
        <v>11008</v>
      </c>
      <c r="BM28" s="82"/>
      <c r="BN28" s="82">
        <v>81</v>
      </c>
      <c r="BO28" s="82"/>
      <c r="BP28" s="82">
        <v>11</v>
      </c>
      <c r="BQ28" s="82">
        <v>22</v>
      </c>
      <c r="BR28" s="82">
        <v>33</v>
      </c>
      <c r="BS28" s="82">
        <v>17</v>
      </c>
      <c r="BT28" s="82">
        <v>13</v>
      </c>
      <c r="BU28" s="82" t="s">
        <v>219</v>
      </c>
      <c r="BV28" s="82">
        <v>0</v>
      </c>
      <c r="BW28" s="82">
        <v>0</v>
      </c>
      <c r="BX28" s="82">
        <v>3</v>
      </c>
      <c r="BY28" s="82">
        <v>21948</v>
      </c>
      <c r="BZ28" s="82"/>
      <c r="CA28" s="82">
        <v>86</v>
      </c>
      <c r="CB28" s="82"/>
      <c r="CC28" s="82">
        <v>6</v>
      </c>
      <c r="CD28" s="82">
        <v>29</v>
      </c>
      <c r="CE28" s="82">
        <v>32</v>
      </c>
      <c r="CF28" s="82">
        <v>14</v>
      </c>
      <c r="CG28" s="82">
        <v>17</v>
      </c>
      <c r="CH28" s="82" t="s">
        <v>219</v>
      </c>
      <c r="CI28" s="82" t="s">
        <v>219</v>
      </c>
      <c r="CJ28" s="82" t="s">
        <v>219</v>
      </c>
      <c r="CK28" s="82">
        <v>1</v>
      </c>
      <c r="CL28" s="82">
        <v>10940</v>
      </c>
      <c r="CM28" s="82"/>
      <c r="CN28" s="82">
        <v>92</v>
      </c>
      <c r="CO28" s="82"/>
      <c r="CP28" s="82">
        <v>9</v>
      </c>
      <c r="CQ28" s="82">
        <v>24</v>
      </c>
      <c r="CR28" s="82">
        <v>29</v>
      </c>
      <c r="CS28" s="82">
        <v>15</v>
      </c>
      <c r="CT28" s="82">
        <v>19</v>
      </c>
      <c r="CU28" s="82" t="s">
        <v>219</v>
      </c>
      <c r="CV28" s="82" t="s">
        <v>219</v>
      </c>
      <c r="CW28" s="82">
        <v>0</v>
      </c>
      <c r="CX28" s="82">
        <v>3</v>
      </c>
      <c r="CY28" s="82">
        <v>11008</v>
      </c>
      <c r="CZ28" s="82"/>
      <c r="DA28" s="82">
        <v>88</v>
      </c>
      <c r="DB28" s="82"/>
      <c r="DC28" s="82">
        <v>8</v>
      </c>
      <c r="DD28" s="82">
        <v>27</v>
      </c>
      <c r="DE28" s="82">
        <v>31</v>
      </c>
      <c r="DF28" s="82">
        <v>15</v>
      </c>
      <c r="DG28" s="82">
        <v>18</v>
      </c>
      <c r="DH28" s="82">
        <v>0</v>
      </c>
      <c r="DI28" s="82">
        <v>0</v>
      </c>
      <c r="DJ28" s="82" t="s">
        <v>219</v>
      </c>
      <c r="DK28" s="82">
        <v>2</v>
      </c>
      <c r="DL28" s="82">
        <v>21948</v>
      </c>
      <c r="DM28" s="82"/>
      <c r="DN28" s="82">
        <v>90</v>
      </c>
      <c r="DO28" s="82"/>
      <c r="DP28" s="82">
        <v>74</v>
      </c>
      <c r="DQ28" s="82">
        <v>90</v>
      </c>
      <c r="DR28" s="82">
        <v>0</v>
      </c>
      <c r="DS28" s="82">
        <v>16</v>
      </c>
      <c r="DT28" s="82"/>
      <c r="DU28" s="82"/>
      <c r="DV28" s="82">
        <v>0</v>
      </c>
      <c r="DW28" s="82">
        <v>1</v>
      </c>
      <c r="DX28" s="82">
        <v>8</v>
      </c>
      <c r="DY28" s="82">
        <v>10940</v>
      </c>
      <c r="DZ28" s="82"/>
      <c r="EA28" s="82">
        <v>90</v>
      </c>
      <c r="EB28" s="82"/>
      <c r="EC28" s="82">
        <v>69</v>
      </c>
      <c r="ED28" s="82">
        <v>85</v>
      </c>
      <c r="EE28" s="82" t="s">
        <v>219</v>
      </c>
      <c r="EF28" s="82">
        <v>16</v>
      </c>
      <c r="EG28" s="82"/>
      <c r="EH28" s="82"/>
      <c r="EI28" s="82">
        <v>0</v>
      </c>
      <c r="EJ28" s="82">
        <v>3</v>
      </c>
      <c r="EK28" s="82">
        <v>11</v>
      </c>
      <c r="EL28" s="82">
        <v>11008</v>
      </c>
      <c r="EM28" s="82"/>
      <c r="EN28" s="82">
        <v>85</v>
      </c>
      <c r="EO28" s="82"/>
      <c r="EP28" s="82">
        <v>72</v>
      </c>
      <c r="EQ28" s="82">
        <v>88</v>
      </c>
      <c r="ER28" s="82" t="s">
        <v>219</v>
      </c>
      <c r="ES28" s="82">
        <v>16</v>
      </c>
      <c r="ET28" s="82"/>
      <c r="EU28" s="82"/>
      <c r="EV28" s="82">
        <v>0</v>
      </c>
      <c r="EW28" s="82">
        <v>2</v>
      </c>
      <c r="EX28" s="82">
        <v>10</v>
      </c>
      <c r="EY28" s="82">
        <v>21948</v>
      </c>
      <c r="EZ28" s="82"/>
      <c r="FA28" s="82">
        <v>88</v>
      </c>
    </row>
    <row r="29" spans="1:157">
      <c r="A29" s="82"/>
      <c r="B29" s="82" t="s">
        <v>89</v>
      </c>
      <c r="C29" s="82">
        <v>7</v>
      </c>
      <c r="D29" s="82">
        <v>30</v>
      </c>
      <c r="E29" s="82">
        <v>26</v>
      </c>
      <c r="F29" s="82">
        <v>8</v>
      </c>
      <c r="G29" s="82">
        <v>27</v>
      </c>
      <c r="H29" s="82">
        <v>0</v>
      </c>
      <c r="I29" s="82" t="s">
        <v>219</v>
      </c>
      <c r="J29" s="82">
        <v>0</v>
      </c>
      <c r="K29" s="82">
        <v>1</v>
      </c>
      <c r="L29" s="82">
        <v>2106</v>
      </c>
      <c r="M29" s="82"/>
      <c r="N29" s="82">
        <v>91</v>
      </c>
      <c r="O29" s="82"/>
      <c r="P29" s="82">
        <v>12</v>
      </c>
      <c r="Q29" s="82">
        <v>25</v>
      </c>
      <c r="R29" s="82">
        <v>30</v>
      </c>
      <c r="S29" s="82">
        <v>11</v>
      </c>
      <c r="T29" s="82">
        <v>17</v>
      </c>
      <c r="U29" s="82" t="s">
        <v>219</v>
      </c>
      <c r="V29" s="82" t="s">
        <v>219</v>
      </c>
      <c r="W29" s="82" t="s">
        <v>219</v>
      </c>
      <c r="X29" s="82">
        <v>5</v>
      </c>
      <c r="Y29" s="82">
        <v>2259</v>
      </c>
      <c r="Z29" s="82"/>
      <c r="AA29" s="82">
        <v>83</v>
      </c>
      <c r="AB29" s="82"/>
      <c r="AC29" s="82">
        <v>10</v>
      </c>
      <c r="AD29" s="82">
        <v>28</v>
      </c>
      <c r="AE29" s="82">
        <v>28</v>
      </c>
      <c r="AF29" s="82">
        <v>9</v>
      </c>
      <c r="AG29" s="82">
        <v>22</v>
      </c>
      <c r="AH29" s="82" t="s">
        <v>219</v>
      </c>
      <c r="AI29" s="82">
        <v>0</v>
      </c>
      <c r="AJ29" s="82" t="s">
        <v>219</v>
      </c>
      <c r="AK29" s="82">
        <v>3</v>
      </c>
      <c r="AL29" s="82">
        <v>4365</v>
      </c>
      <c r="AM29" s="82"/>
      <c r="AN29" s="82">
        <v>87</v>
      </c>
      <c r="AO29" s="82"/>
      <c r="AP29" s="82">
        <v>9</v>
      </c>
      <c r="AQ29" s="82">
        <v>26</v>
      </c>
      <c r="AR29" s="82">
        <v>32</v>
      </c>
      <c r="AS29" s="82">
        <v>16</v>
      </c>
      <c r="AT29" s="82">
        <v>15</v>
      </c>
      <c r="AU29" s="82">
        <v>0</v>
      </c>
      <c r="AV29" s="82" t="s">
        <v>219</v>
      </c>
      <c r="AW29" s="82">
        <v>0</v>
      </c>
      <c r="AX29" s="82">
        <v>2</v>
      </c>
      <c r="AY29" s="82">
        <v>2106</v>
      </c>
      <c r="AZ29" s="82"/>
      <c r="BA29" s="82">
        <v>89</v>
      </c>
      <c r="BB29" s="82"/>
      <c r="BC29" s="82">
        <v>16</v>
      </c>
      <c r="BD29" s="82">
        <v>17</v>
      </c>
      <c r="BE29" s="82">
        <v>32</v>
      </c>
      <c r="BF29" s="82">
        <v>21</v>
      </c>
      <c r="BG29" s="82">
        <v>8</v>
      </c>
      <c r="BH29" s="82" t="s">
        <v>219</v>
      </c>
      <c r="BI29" s="82" t="s">
        <v>219</v>
      </c>
      <c r="BJ29" s="82" t="s">
        <v>219</v>
      </c>
      <c r="BK29" s="82">
        <v>6</v>
      </c>
      <c r="BL29" s="82">
        <v>2259</v>
      </c>
      <c r="BM29" s="82"/>
      <c r="BN29" s="82">
        <v>78</v>
      </c>
      <c r="BO29" s="82"/>
      <c r="BP29" s="82">
        <v>12</v>
      </c>
      <c r="BQ29" s="82">
        <v>21</v>
      </c>
      <c r="BR29" s="82">
        <v>32</v>
      </c>
      <c r="BS29" s="82">
        <v>19</v>
      </c>
      <c r="BT29" s="82">
        <v>12</v>
      </c>
      <c r="BU29" s="82" t="s">
        <v>219</v>
      </c>
      <c r="BV29" s="82" t="s">
        <v>219</v>
      </c>
      <c r="BW29" s="82" t="s">
        <v>219</v>
      </c>
      <c r="BX29" s="82">
        <v>4</v>
      </c>
      <c r="BY29" s="82">
        <v>4365</v>
      </c>
      <c r="BZ29" s="82"/>
      <c r="CA29" s="82">
        <v>84</v>
      </c>
      <c r="CB29" s="82"/>
      <c r="CC29" s="82">
        <v>8</v>
      </c>
      <c r="CD29" s="82">
        <v>27</v>
      </c>
      <c r="CE29" s="82">
        <v>33</v>
      </c>
      <c r="CF29" s="82">
        <v>16</v>
      </c>
      <c r="CG29" s="82">
        <v>14</v>
      </c>
      <c r="CH29" s="82">
        <v>0</v>
      </c>
      <c r="CI29" s="82" t="s">
        <v>219</v>
      </c>
      <c r="CJ29" s="82">
        <v>0</v>
      </c>
      <c r="CK29" s="82">
        <v>1</v>
      </c>
      <c r="CL29" s="82">
        <v>2106</v>
      </c>
      <c r="CM29" s="82"/>
      <c r="CN29" s="82">
        <v>91</v>
      </c>
      <c r="CO29" s="82"/>
      <c r="CP29" s="82">
        <v>11</v>
      </c>
      <c r="CQ29" s="82">
        <v>22</v>
      </c>
      <c r="CR29" s="82">
        <v>29</v>
      </c>
      <c r="CS29" s="82">
        <v>17</v>
      </c>
      <c r="CT29" s="82">
        <v>16</v>
      </c>
      <c r="CU29" s="82" t="s">
        <v>219</v>
      </c>
      <c r="CV29" s="82" t="s">
        <v>219</v>
      </c>
      <c r="CW29" s="82" t="s">
        <v>219</v>
      </c>
      <c r="CX29" s="82">
        <v>4</v>
      </c>
      <c r="CY29" s="82">
        <v>2259</v>
      </c>
      <c r="CZ29" s="82"/>
      <c r="DA29" s="82">
        <v>85</v>
      </c>
      <c r="DB29" s="82"/>
      <c r="DC29" s="82">
        <v>9</v>
      </c>
      <c r="DD29" s="82">
        <v>25</v>
      </c>
      <c r="DE29" s="82">
        <v>31</v>
      </c>
      <c r="DF29" s="82">
        <v>17</v>
      </c>
      <c r="DG29" s="82">
        <v>15</v>
      </c>
      <c r="DH29" s="82" t="s">
        <v>219</v>
      </c>
      <c r="DI29" s="82">
        <v>0</v>
      </c>
      <c r="DJ29" s="82" t="s">
        <v>219</v>
      </c>
      <c r="DK29" s="82">
        <v>3</v>
      </c>
      <c r="DL29" s="82">
        <v>4365</v>
      </c>
      <c r="DM29" s="82"/>
      <c r="DN29" s="82">
        <v>88</v>
      </c>
      <c r="DO29" s="82"/>
      <c r="DP29" s="82">
        <v>76</v>
      </c>
      <c r="DQ29" s="82">
        <v>90</v>
      </c>
      <c r="DR29" s="82">
        <v>0</v>
      </c>
      <c r="DS29" s="82">
        <v>14</v>
      </c>
      <c r="DT29" s="82"/>
      <c r="DU29" s="82"/>
      <c r="DV29" s="82" t="s">
        <v>219</v>
      </c>
      <c r="DW29" s="82">
        <v>1</v>
      </c>
      <c r="DX29" s="82">
        <v>8</v>
      </c>
      <c r="DY29" s="82">
        <v>2106</v>
      </c>
      <c r="DZ29" s="82"/>
      <c r="EA29" s="82">
        <v>90</v>
      </c>
      <c r="EB29" s="82"/>
      <c r="EC29" s="82">
        <v>68</v>
      </c>
      <c r="ED29" s="82">
        <v>83</v>
      </c>
      <c r="EE29" s="82">
        <v>0</v>
      </c>
      <c r="EF29" s="82">
        <v>15</v>
      </c>
      <c r="EG29" s="82"/>
      <c r="EH29" s="82"/>
      <c r="EI29" s="82" t="s">
        <v>219</v>
      </c>
      <c r="EJ29" s="82">
        <v>4</v>
      </c>
      <c r="EK29" s="82">
        <v>13</v>
      </c>
      <c r="EL29" s="82">
        <v>2259</v>
      </c>
      <c r="EM29" s="82"/>
      <c r="EN29" s="82">
        <v>83</v>
      </c>
      <c r="EO29" s="82"/>
      <c r="EP29" s="82">
        <v>72</v>
      </c>
      <c r="EQ29" s="82">
        <v>87</v>
      </c>
      <c r="ER29" s="82">
        <v>0</v>
      </c>
      <c r="ES29" s="82">
        <v>14</v>
      </c>
      <c r="ET29" s="82"/>
      <c r="EU29" s="82"/>
      <c r="EV29" s="82">
        <v>0</v>
      </c>
      <c r="EW29" s="82">
        <v>3</v>
      </c>
      <c r="EX29" s="82">
        <v>11</v>
      </c>
      <c r="EY29" s="82">
        <v>4365</v>
      </c>
      <c r="EZ29" s="82"/>
      <c r="FA29" s="82">
        <v>87</v>
      </c>
    </row>
    <row r="30" spans="1:157">
      <c r="A30" s="82"/>
      <c r="B30" s="82" t="s">
        <v>53</v>
      </c>
      <c r="C30" s="82">
        <v>9</v>
      </c>
      <c r="D30" s="82">
        <v>26</v>
      </c>
      <c r="E30" s="82">
        <v>27</v>
      </c>
      <c r="F30" s="82">
        <v>11</v>
      </c>
      <c r="G30" s="82">
        <v>24</v>
      </c>
      <c r="H30" s="82">
        <v>0</v>
      </c>
      <c r="I30" s="82">
        <v>0</v>
      </c>
      <c r="J30" s="82" t="s">
        <v>219</v>
      </c>
      <c r="K30" s="82">
        <v>2</v>
      </c>
      <c r="L30" s="82">
        <v>4702</v>
      </c>
      <c r="M30" s="82"/>
      <c r="N30" s="82">
        <v>88</v>
      </c>
      <c r="O30" s="82"/>
      <c r="P30" s="82">
        <v>14</v>
      </c>
      <c r="Q30" s="82">
        <v>24</v>
      </c>
      <c r="R30" s="82">
        <v>27</v>
      </c>
      <c r="S30" s="82">
        <v>14</v>
      </c>
      <c r="T30" s="82">
        <v>17</v>
      </c>
      <c r="U30" s="82">
        <v>0</v>
      </c>
      <c r="V30" s="82">
        <v>0</v>
      </c>
      <c r="W30" s="82" t="s">
        <v>219</v>
      </c>
      <c r="X30" s="82">
        <v>5</v>
      </c>
      <c r="Y30" s="82">
        <v>5185</v>
      </c>
      <c r="Z30" s="82"/>
      <c r="AA30" s="82">
        <v>82</v>
      </c>
      <c r="AB30" s="82"/>
      <c r="AC30" s="82">
        <v>11</v>
      </c>
      <c r="AD30" s="82">
        <v>25</v>
      </c>
      <c r="AE30" s="82">
        <v>27</v>
      </c>
      <c r="AF30" s="82">
        <v>12</v>
      </c>
      <c r="AG30" s="82">
        <v>20</v>
      </c>
      <c r="AH30" s="82">
        <v>0</v>
      </c>
      <c r="AI30" s="82">
        <v>0</v>
      </c>
      <c r="AJ30" s="82">
        <v>0</v>
      </c>
      <c r="AK30" s="82">
        <v>3</v>
      </c>
      <c r="AL30" s="82">
        <v>9887</v>
      </c>
      <c r="AM30" s="82"/>
      <c r="AN30" s="82">
        <v>85</v>
      </c>
      <c r="AO30" s="82"/>
      <c r="AP30" s="82">
        <v>11</v>
      </c>
      <c r="AQ30" s="82">
        <v>24</v>
      </c>
      <c r="AR30" s="82">
        <v>30</v>
      </c>
      <c r="AS30" s="82">
        <v>18</v>
      </c>
      <c r="AT30" s="82">
        <v>15</v>
      </c>
      <c r="AU30" s="82">
        <v>0</v>
      </c>
      <c r="AV30" s="82">
        <v>0</v>
      </c>
      <c r="AW30" s="82" t="s">
        <v>219</v>
      </c>
      <c r="AX30" s="82">
        <v>2</v>
      </c>
      <c r="AY30" s="82">
        <v>4702</v>
      </c>
      <c r="AZ30" s="82"/>
      <c r="BA30" s="82">
        <v>86</v>
      </c>
      <c r="BB30" s="82"/>
      <c r="BC30" s="82">
        <v>18</v>
      </c>
      <c r="BD30" s="82">
        <v>18</v>
      </c>
      <c r="BE30" s="82">
        <v>30</v>
      </c>
      <c r="BF30" s="82">
        <v>22</v>
      </c>
      <c r="BG30" s="82">
        <v>7</v>
      </c>
      <c r="BH30" s="82">
        <v>0</v>
      </c>
      <c r="BI30" s="82">
        <v>0</v>
      </c>
      <c r="BJ30" s="82" t="s">
        <v>219</v>
      </c>
      <c r="BK30" s="82">
        <v>5</v>
      </c>
      <c r="BL30" s="82">
        <v>5185</v>
      </c>
      <c r="BM30" s="82"/>
      <c r="BN30" s="82">
        <v>76</v>
      </c>
      <c r="BO30" s="82"/>
      <c r="BP30" s="82">
        <v>15</v>
      </c>
      <c r="BQ30" s="82">
        <v>21</v>
      </c>
      <c r="BR30" s="82">
        <v>30</v>
      </c>
      <c r="BS30" s="82">
        <v>20</v>
      </c>
      <c r="BT30" s="82">
        <v>11</v>
      </c>
      <c r="BU30" s="82">
        <v>0</v>
      </c>
      <c r="BV30" s="82">
        <v>0</v>
      </c>
      <c r="BW30" s="82">
        <v>0</v>
      </c>
      <c r="BX30" s="82">
        <v>4</v>
      </c>
      <c r="BY30" s="82">
        <v>9887</v>
      </c>
      <c r="BZ30" s="82"/>
      <c r="CA30" s="82">
        <v>81</v>
      </c>
      <c r="CB30" s="82"/>
      <c r="CC30" s="82">
        <v>8</v>
      </c>
      <c r="CD30" s="82">
        <v>27</v>
      </c>
      <c r="CE30" s="82">
        <v>31</v>
      </c>
      <c r="CF30" s="82">
        <v>15</v>
      </c>
      <c r="CG30" s="82">
        <v>18</v>
      </c>
      <c r="CH30" s="82">
        <v>0</v>
      </c>
      <c r="CI30" s="82">
        <v>0</v>
      </c>
      <c r="CJ30" s="82" t="s">
        <v>219</v>
      </c>
      <c r="CK30" s="82">
        <v>2</v>
      </c>
      <c r="CL30" s="82">
        <v>4702</v>
      </c>
      <c r="CM30" s="82"/>
      <c r="CN30" s="82">
        <v>91</v>
      </c>
      <c r="CO30" s="82"/>
      <c r="CP30" s="82">
        <v>9</v>
      </c>
      <c r="CQ30" s="82">
        <v>25</v>
      </c>
      <c r="CR30" s="82">
        <v>27</v>
      </c>
      <c r="CS30" s="82">
        <v>16</v>
      </c>
      <c r="CT30" s="82">
        <v>20</v>
      </c>
      <c r="CU30" s="82">
        <v>0</v>
      </c>
      <c r="CV30" s="82">
        <v>0</v>
      </c>
      <c r="CW30" s="82" t="s">
        <v>219</v>
      </c>
      <c r="CX30" s="82">
        <v>3</v>
      </c>
      <c r="CY30" s="82">
        <v>5185</v>
      </c>
      <c r="CZ30" s="82"/>
      <c r="DA30" s="82">
        <v>88</v>
      </c>
      <c r="DB30" s="82"/>
      <c r="DC30" s="82">
        <v>8</v>
      </c>
      <c r="DD30" s="82">
        <v>26</v>
      </c>
      <c r="DE30" s="82">
        <v>29</v>
      </c>
      <c r="DF30" s="82">
        <v>15</v>
      </c>
      <c r="DG30" s="82">
        <v>19</v>
      </c>
      <c r="DH30" s="82">
        <v>0</v>
      </c>
      <c r="DI30" s="82">
        <v>0</v>
      </c>
      <c r="DJ30" s="82">
        <v>0</v>
      </c>
      <c r="DK30" s="82">
        <v>2</v>
      </c>
      <c r="DL30" s="82">
        <v>9887</v>
      </c>
      <c r="DM30" s="82"/>
      <c r="DN30" s="82">
        <v>89</v>
      </c>
      <c r="DO30" s="82"/>
      <c r="DP30" s="82">
        <v>72</v>
      </c>
      <c r="DQ30" s="82">
        <v>87</v>
      </c>
      <c r="DR30" s="82">
        <v>0</v>
      </c>
      <c r="DS30" s="82">
        <v>15</v>
      </c>
      <c r="DT30" s="82"/>
      <c r="DU30" s="82"/>
      <c r="DV30" s="82">
        <v>0</v>
      </c>
      <c r="DW30" s="82">
        <v>2</v>
      </c>
      <c r="DX30" s="82">
        <v>11</v>
      </c>
      <c r="DY30" s="82">
        <v>4702</v>
      </c>
      <c r="DZ30" s="82"/>
      <c r="EA30" s="82">
        <v>87</v>
      </c>
      <c r="EB30" s="82"/>
      <c r="EC30" s="82">
        <v>66</v>
      </c>
      <c r="ED30" s="82">
        <v>82</v>
      </c>
      <c r="EE30" s="82">
        <v>0</v>
      </c>
      <c r="EF30" s="82">
        <v>15</v>
      </c>
      <c r="EG30" s="82"/>
      <c r="EH30" s="82"/>
      <c r="EI30" s="82">
        <v>0</v>
      </c>
      <c r="EJ30" s="82">
        <v>3</v>
      </c>
      <c r="EK30" s="82">
        <v>15</v>
      </c>
      <c r="EL30" s="82">
        <v>5185</v>
      </c>
      <c r="EM30" s="82"/>
      <c r="EN30" s="82">
        <v>82</v>
      </c>
      <c r="EO30" s="82"/>
      <c r="EP30" s="82">
        <v>69</v>
      </c>
      <c r="EQ30" s="82">
        <v>84</v>
      </c>
      <c r="ER30" s="82">
        <v>0</v>
      </c>
      <c r="ES30" s="82">
        <v>15</v>
      </c>
      <c r="ET30" s="82"/>
      <c r="EU30" s="82"/>
      <c r="EV30" s="82">
        <v>0</v>
      </c>
      <c r="EW30" s="82">
        <v>3</v>
      </c>
      <c r="EX30" s="82">
        <v>13</v>
      </c>
      <c r="EY30" s="82">
        <v>9887</v>
      </c>
      <c r="EZ30" s="82"/>
      <c r="FA30" s="82">
        <v>84</v>
      </c>
    </row>
    <row r="31" spans="1:157">
      <c r="A31" s="82"/>
      <c r="B31" s="84" t="s">
        <v>220</v>
      </c>
      <c r="C31" s="82">
        <v>11</v>
      </c>
      <c r="D31" s="82">
        <v>21</v>
      </c>
      <c r="E31" s="82">
        <v>18</v>
      </c>
      <c r="F31" s="82">
        <v>9</v>
      </c>
      <c r="G31" s="82">
        <v>27</v>
      </c>
      <c r="H31" s="82" t="s">
        <v>219</v>
      </c>
      <c r="I31" s="82">
        <v>2</v>
      </c>
      <c r="J31" s="82">
        <v>2</v>
      </c>
      <c r="K31" s="82">
        <v>10</v>
      </c>
      <c r="L31" s="82">
        <v>3244</v>
      </c>
      <c r="M31" s="82"/>
      <c r="N31" s="82">
        <v>75</v>
      </c>
      <c r="O31" s="82"/>
      <c r="P31" s="82">
        <v>15</v>
      </c>
      <c r="Q31" s="82">
        <v>19</v>
      </c>
      <c r="R31" s="82">
        <v>20</v>
      </c>
      <c r="S31" s="82">
        <v>11</v>
      </c>
      <c r="T31" s="82">
        <v>19</v>
      </c>
      <c r="U31" s="82" t="s">
        <v>219</v>
      </c>
      <c r="V31" s="82">
        <v>2</v>
      </c>
      <c r="W31" s="82">
        <v>2</v>
      </c>
      <c r="X31" s="82">
        <v>13</v>
      </c>
      <c r="Y31" s="82">
        <v>3592</v>
      </c>
      <c r="Z31" s="82"/>
      <c r="AA31" s="82">
        <v>69</v>
      </c>
      <c r="AB31" s="82"/>
      <c r="AC31" s="82">
        <v>13</v>
      </c>
      <c r="AD31" s="82">
        <v>20</v>
      </c>
      <c r="AE31" s="82">
        <v>19</v>
      </c>
      <c r="AF31" s="82">
        <v>10</v>
      </c>
      <c r="AG31" s="82">
        <v>23</v>
      </c>
      <c r="AH31" s="82">
        <v>0</v>
      </c>
      <c r="AI31" s="82">
        <v>2</v>
      </c>
      <c r="AJ31" s="82">
        <v>2</v>
      </c>
      <c r="AK31" s="82">
        <v>12</v>
      </c>
      <c r="AL31" s="82">
        <v>6836</v>
      </c>
      <c r="AM31" s="82"/>
      <c r="AN31" s="82">
        <v>72</v>
      </c>
      <c r="AO31" s="82"/>
      <c r="AP31" s="82">
        <v>13</v>
      </c>
      <c r="AQ31" s="82">
        <v>21</v>
      </c>
      <c r="AR31" s="82">
        <v>23</v>
      </c>
      <c r="AS31" s="82">
        <v>15</v>
      </c>
      <c r="AT31" s="82">
        <v>15</v>
      </c>
      <c r="AU31" s="82">
        <v>0</v>
      </c>
      <c r="AV31" s="82">
        <v>2</v>
      </c>
      <c r="AW31" s="82">
        <v>2</v>
      </c>
      <c r="AX31" s="82">
        <v>11</v>
      </c>
      <c r="AY31" s="82">
        <v>3244</v>
      </c>
      <c r="AZ31" s="82"/>
      <c r="BA31" s="82">
        <v>73</v>
      </c>
      <c r="BB31" s="82"/>
      <c r="BC31" s="82">
        <v>18</v>
      </c>
      <c r="BD31" s="82">
        <v>14</v>
      </c>
      <c r="BE31" s="82">
        <v>24</v>
      </c>
      <c r="BF31" s="82">
        <v>18</v>
      </c>
      <c r="BG31" s="82">
        <v>8</v>
      </c>
      <c r="BH31" s="82" t="s">
        <v>219</v>
      </c>
      <c r="BI31" s="82">
        <v>2</v>
      </c>
      <c r="BJ31" s="82">
        <v>2</v>
      </c>
      <c r="BK31" s="82">
        <v>14</v>
      </c>
      <c r="BL31" s="82">
        <v>3592</v>
      </c>
      <c r="BM31" s="82"/>
      <c r="BN31" s="82">
        <v>64</v>
      </c>
      <c r="BO31" s="82"/>
      <c r="BP31" s="82">
        <v>16</v>
      </c>
      <c r="BQ31" s="82">
        <v>17</v>
      </c>
      <c r="BR31" s="82">
        <v>24</v>
      </c>
      <c r="BS31" s="82">
        <v>17</v>
      </c>
      <c r="BT31" s="82">
        <v>11</v>
      </c>
      <c r="BU31" s="82" t="s">
        <v>219</v>
      </c>
      <c r="BV31" s="82">
        <v>2</v>
      </c>
      <c r="BW31" s="82">
        <v>2</v>
      </c>
      <c r="BX31" s="82">
        <v>13</v>
      </c>
      <c r="BY31" s="82">
        <v>6836</v>
      </c>
      <c r="BZ31" s="82"/>
      <c r="CA31" s="82">
        <v>68</v>
      </c>
      <c r="CB31" s="82"/>
      <c r="CC31" s="82">
        <v>11</v>
      </c>
      <c r="CD31" s="82">
        <v>24</v>
      </c>
      <c r="CE31" s="82">
        <v>25</v>
      </c>
      <c r="CF31" s="82">
        <v>14</v>
      </c>
      <c r="CG31" s="82">
        <v>16</v>
      </c>
      <c r="CH31" s="82">
        <v>0</v>
      </c>
      <c r="CI31" s="82">
        <v>2</v>
      </c>
      <c r="CJ31" s="82">
        <v>2</v>
      </c>
      <c r="CK31" s="82">
        <v>7</v>
      </c>
      <c r="CL31" s="82">
        <v>3244</v>
      </c>
      <c r="CM31" s="82"/>
      <c r="CN31" s="82">
        <v>78</v>
      </c>
      <c r="CO31" s="82"/>
      <c r="CP31" s="82">
        <v>13</v>
      </c>
      <c r="CQ31" s="82">
        <v>20</v>
      </c>
      <c r="CR31" s="82">
        <v>23</v>
      </c>
      <c r="CS31" s="82">
        <v>14</v>
      </c>
      <c r="CT31" s="82">
        <v>19</v>
      </c>
      <c r="CU31" s="82" t="s">
        <v>219</v>
      </c>
      <c r="CV31" s="82">
        <v>2</v>
      </c>
      <c r="CW31" s="82">
        <v>2</v>
      </c>
      <c r="CX31" s="82">
        <v>8</v>
      </c>
      <c r="CY31" s="82">
        <v>3592</v>
      </c>
      <c r="CZ31" s="82"/>
      <c r="DA31" s="82">
        <v>76</v>
      </c>
      <c r="DB31" s="82"/>
      <c r="DC31" s="82">
        <v>12</v>
      </c>
      <c r="DD31" s="82">
        <v>22</v>
      </c>
      <c r="DE31" s="82">
        <v>24</v>
      </c>
      <c r="DF31" s="82">
        <v>14</v>
      </c>
      <c r="DG31" s="82">
        <v>17</v>
      </c>
      <c r="DH31" s="82" t="s">
        <v>219</v>
      </c>
      <c r="DI31" s="82">
        <v>2</v>
      </c>
      <c r="DJ31" s="82">
        <v>2</v>
      </c>
      <c r="DK31" s="82">
        <v>7</v>
      </c>
      <c r="DL31" s="82">
        <v>6836</v>
      </c>
      <c r="DM31" s="82"/>
      <c r="DN31" s="82">
        <v>77</v>
      </c>
      <c r="DO31" s="82"/>
      <c r="DP31" s="82">
        <v>59</v>
      </c>
      <c r="DQ31" s="82">
        <v>75</v>
      </c>
      <c r="DR31" s="82">
        <v>0</v>
      </c>
      <c r="DS31" s="82">
        <v>16</v>
      </c>
      <c r="DT31" s="82"/>
      <c r="DU31" s="82"/>
      <c r="DV31" s="82">
        <v>4</v>
      </c>
      <c r="DW31" s="82">
        <v>8</v>
      </c>
      <c r="DX31" s="82">
        <v>13</v>
      </c>
      <c r="DY31" s="82">
        <v>3244</v>
      </c>
      <c r="DZ31" s="82"/>
      <c r="EA31" s="82">
        <v>75</v>
      </c>
      <c r="EB31" s="82"/>
      <c r="EC31" s="82">
        <v>55</v>
      </c>
      <c r="ED31" s="82">
        <v>72</v>
      </c>
      <c r="EE31" s="82">
        <v>0</v>
      </c>
      <c r="EF31" s="82">
        <v>17</v>
      </c>
      <c r="EG31" s="82"/>
      <c r="EH31" s="82"/>
      <c r="EI31" s="82">
        <v>4</v>
      </c>
      <c r="EJ31" s="82">
        <v>9</v>
      </c>
      <c r="EK31" s="82">
        <v>14</v>
      </c>
      <c r="EL31" s="82">
        <v>3592</v>
      </c>
      <c r="EM31" s="82"/>
      <c r="EN31" s="82">
        <v>72</v>
      </c>
      <c r="EO31" s="82"/>
      <c r="EP31" s="82">
        <v>57</v>
      </c>
      <c r="EQ31" s="82">
        <v>74</v>
      </c>
      <c r="ER31" s="82">
        <v>0</v>
      </c>
      <c r="ES31" s="82">
        <v>17</v>
      </c>
      <c r="ET31" s="82"/>
      <c r="EU31" s="82"/>
      <c r="EV31" s="82">
        <v>4</v>
      </c>
      <c r="EW31" s="82">
        <v>9</v>
      </c>
      <c r="EX31" s="82">
        <v>13</v>
      </c>
      <c r="EY31" s="82">
        <v>6836</v>
      </c>
      <c r="EZ31" s="82"/>
      <c r="FA31" s="82">
        <v>74</v>
      </c>
    </row>
    <row r="32" spans="1:157">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row>
    <row r="33" spans="1:157">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row>
    <row r="34" spans="1:157">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row>
    <row r="35" spans="1:157">
      <c r="A35" s="82" t="s">
        <v>221</v>
      </c>
      <c r="B35" s="82" t="s">
        <v>6</v>
      </c>
      <c r="C35" s="82">
        <v>7</v>
      </c>
      <c r="D35" s="82">
        <v>28</v>
      </c>
      <c r="E35" s="82">
        <v>22</v>
      </c>
      <c r="F35" s="82">
        <v>8</v>
      </c>
      <c r="G35" s="82">
        <v>33</v>
      </c>
      <c r="H35" s="82">
        <v>0</v>
      </c>
      <c r="I35" s="82">
        <v>0</v>
      </c>
      <c r="J35" s="82">
        <v>0</v>
      </c>
      <c r="K35" s="82">
        <v>1</v>
      </c>
      <c r="L35" s="82">
        <v>290343</v>
      </c>
      <c r="M35" s="82"/>
      <c r="N35" s="82">
        <v>92</v>
      </c>
      <c r="O35" s="82"/>
      <c r="P35" s="82">
        <v>11</v>
      </c>
      <c r="Q35" s="82">
        <v>25</v>
      </c>
      <c r="R35" s="82">
        <v>25</v>
      </c>
      <c r="S35" s="82">
        <v>11</v>
      </c>
      <c r="T35" s="82">
        <v>25</v>
      </c>
      <c r="U35" s="82">
        <v>0</v>
      </c>
      <c r="V35" s="82">
        <v>0</v>
      </c>
      <c r="W35" s="82">
        <v>0</v>
      </c>
      <c r="X35" s="82">
        <v>3</v>
      </c>
      <c r="Y35" s="82">
        <v>304749</v>
      </c>
      <c r="Z35" s="82"/>
      <c r="AA35" s="82">
        <v>86</v>
      </c>
      <c r="AB35" s="82"/>
      <c r="AC35" s="82">
        <v>9</v>
      </c>
      <c r="AD35" s="82">
        <v>26</v>
      </c>
      <c r="AE35" s="82">
        <v>23</v>
      </c>
      <c r="AF35" s="82">
        <v>10</v>
      </c>
      <c r="AG35" s="82">
        <v>29</v>
      </c>
      <c r="AH35" s="82">
        <v>0</v>
      </c>
      <c r="AI35" s="82">
        <v>0</v>
      </c>
      <c r="AJ35" s="82">
        <v>0</v>
      </c>
      <c r="AK35" s="82">
        <v>2</v>
      </c>
      <c r="AL35" s="82">
        <v>595092</v>
      </c>
      <c r="AM35" s="82"/>
      <c r="AN35" s="82">
        <v>89</v>
      </c>
      <c r="AO35" s="82"/>
      <c r="AP35" s="82">
        <v>8</v>
      </c>
      <c r="AQ35" s="82">
        <v>26</v>
      </c>
      <c r="AR35" s="82">
        <v>30</v>
      </c>
      <c r="AS35" s="82">
        <v>15</v>
      </c>
      <c r="AT35" s="82">
        <v>20</v>
      </c>
      <c r="AU35" s="82">
        <v>0</v>
      </c>
      <c r="AV35" s="82">
        <v>0</v>
      </c>
      <c r="AW35" s="82">
        <v>0</v>
      </c>
      <c r="AX35" s="82">
        <v>2</v>
      </c>
      <c r="AY35" s="82">
        <v>290343</v>
      </c>
      <c r="AZ35" s="82"/>
      <c r="BA35" s="82">
        <v>90</v>
      </c>
      <c r="BB35" s="82"/>
      <c r="BC35" s="82">
        <v>16</v>
      </c>
      <c r="BD35" s="82">
        <v>19</v>
      </c>
      <c r="BE35" s="82">
        <v>30</v>
      </c>
      <c r="BF35" s="82">
        <v>21</v>
      </c>
      <c r="BG35" s="82">
        <v>10</v>
      </c>
      <c r="BH35" s="82">
        <v>0</v>
      </c>
      <c r="BI35" s="82">
        <v>0</v>
      </c>
      <c r="BJ35" s="82">
        <v>0</v>
      </c>
      <c r="BK35" s="82">
        <v>4</v>
      </c>
      <c r="BL35" s="82">
        <v>304749</v>
      </c>
      <c r="BM35" s="82"/>
      <c r="BN35" s="82">
        <v>80</v>
      </c>
      <c r="BO35" s="82"/>
      <c r="BP35" s="82">
        <v>12</v>
      </c>
      <c r="BQ35" s="82">
        <v>22</v>
      </c>
      <c r="BR35" s="82">
        <v>30</v>
      </c>
      <c r="BS35" s="82">
        <v>18</v>
      </c>
      <c r="BT35" s="82">
        <v>15</v>
      </c>
      <c r="BU35" s="82">
        <v>0</v>
      </c>
      <c r="BV35" s="82">
        <v>0</v>
      </c>
      <c r="BW35" s="82">
        <v>0</v>
      </c>
      <c r="BX35" s="82">
        <v>3</v>
      </c>
      <c r="BY35" s="82">
        <v>595092</v>
      </c>
      <c r="BZ35" s="82"/>
      <c r="CA35" s="82">
        <v>85</v>
      </c>
      <c r="CB35" s="82"/>
      <c r="CC35" s="82">
        <v>6</v>
      </c>
      <c r="CD35" s="82">
        <v>31</v>
      </c>
      <c r="CE35" s="82">
        <v>28</v>
      </c>
      <c r="CF35" s="82">
        <v>13</v>
      </c>
      <c r="CG35" s="82">
        <v>21</v>
      </c>
      <c r="CH35" s="82">
        <v>0</v>
      </c>
      <c r="CI35" s="82">
        <v>0</v>
      </c>
      <c r="CJ35" s="82">
        <v>0</v>
      </c>
      <c r="CK35" s="82">
        <v>1</v>
      </c>
      <c r="CL35" s="82">
        <v>290342</v>
      </c>
      <c r="CM35" s="82"/>
      <c r="CN35" s="82">
        <v>93</v>
      </c>
      <c r="CO35" s="82"/>
      <c r="CP35" s="82">
        <v>8</v>
      </c>
      <c r="CQ35" s="82">
        <v>26</v>
      </c>
      <c r="CR35" s="82">
        <v>26</v>
      </c>
      <c r="CS35" s="82">
        <v>13</v>
      </c>
      <c r="CT35" s="82">
        <v>25</v>
      </c>
      <c r="CU35" s="82">
        <v>0</v>
      </c>
      <c r="CV35" s="82">
        <v>0</v>
      </c>
      <c r="CW35" s="82">
        <v>0</v>
      </c>
      <c r="CX35" s="82">
        <v>2</v>
      </c>
      <c r="CY35" s="82">
        <v>304749</v>
      </c>
      <c r="CZ35" s="82"/>
      <c r="DA35" s="82">
        <v>90</v>
      </c>
      <c r="DB35" s="82"/>
      <c r="DC35" s="82">
        <v>7</v>
      </c>
      <c r="DD35" s="82">
        <v>28</v>
      </c>
      <c r="DE35" s="82">
        <v>27</v>
      </c>
      <c r="DF35" s="82">
        <v>13</v>
      </c>
      <c r="DG35" s="82">
        <v>23</v>
      </c>
      <c r="DH35" s="82">
        <v>0</v>
      </c>
      <c r="DI35" s="82">
        <v>0</v>
      </c>
      <c r="DJ35" s="82">
        <v>0</v>
      </c>
      <c r="DK35" s="82">
        <v>2</v>
      </c>
      <c r="DL35" s="82">
        <v>595091</v>
      </c>
      <c r="DM35" s="82"/>
      <c r="DN35" s="82">
        <v>91</v>
      </c>
      <c r="DO35" s="82"/>
      <c r="DP35" s="82">
        <v>71</v>
      </c>
      <c r="DQ35" s="82">
        <v>92</v>
      </c>
      <c r="DR35" s="82">
        <v>0</v>
      </c>
      <c r="DS35" s="82">
        <v>21</v>
      </c>
      <c r="DT35" s="82"/>
      <c r="DU35" s="82"/>
      <c r="DV35" s="82">
        <v>0</v>
      </c>
      <c r="DW35" s="82">
        <v>1</v>
      </c>
      <c r="DX35" s="82">
        <v>7</v>
      </c>
      <c r="DY35" s="82">
        <v>290343</v>
      </c>
      <c r="DZ35" s="82"/>
      <c r="EA35" s="82">
        <v>92</v>
      </c>
      <c r="EB35" s="82"/>
      <c r="EC35" s="82">
        <v>66</v>
      </c>
      <c r="ED35" s="82">
        <v>88</v>
      </c>
      <c r="EE35" s="82">
        <v>0</v>
      </c>
      <c r="EF35" s="82">
        <v>23</v>
      </c>
      <c r="EG35" s="82"/>
      <c r="EH35" s="82"/>
      <c r="EI35" s="82">
        <v>0</v>
      </c>
      <c r="EJ35" s="82">
        <v>2</v>
      </c>
      <c r="EK35" s="82">
        <v>9</v>
      </c>
      <c r="EL35" s="82">
        <v>304749</v>
      </c>
      <c r="EM35" s="82"/>
      <c r="EN35" s="82">
        <v>88</v>
      </c>
      <c r="EO35" s="82"/>
      <c r="EP35" s="82">
        <v>68</v>
      </c>
      <c r="EQ35" s="82">
        <v>90</v>
      </c>
      <c r="ER35" s="82">
        <v>0</v>
      </c>
      <c r="ES35" s="82">
        <v>22</v>
      </c>
      <c r="ET35" s="82"/>
      <c r="EU35" s="82"/>
      <c r="EV35" s="82">
        <v>0</v>
      </c>
      <c r="EW35" s="82">
        <v>2</v>
      </c>
      <c r="EX35" s="82">
        <v>8</v>
      </c>
      <c r="EY35" s="82">
        <v>595092</v>
      </c>
      <c r="EZ35" s="82"/>
      <c r="FA35" s="82">
        <v>90</v>
      </c>
    </row>
    <row r="36" spans="1:157">
      <c r="A36" s="82"/>
      <c r="B36" s="82" t="s">
        <v>222</v>
      </c>
      <c r="C36" s="82">
        <v>6</v>
      </c>
      <c r="D36" s="82">
        <v>28</v>
      </c>
      <c r="E36" s="82">
        <v>21</v>
      </c>
      <c r="F36" s="82">
        <v>8</v>
      </c>
      <c r="G36" s="82">
        <v>35</v>
      </c>
      <c r="H36" s="82">
        <v>0</v>
      </c>
      <c r="I36" s="82">
        <v>0</v>
      </c>
      <c r="J36" s="82">
        <v>0</v>
      </c>
      <c r="K36" s="82">
        <v>1</v>
      </c>
      <c r="L36" s="82">
        <v>235780</v>
      </c>
      <c r="M36" s="82"/>
      <c r="N36" s="82">
        <v>93</v>
      </c>
      <c r="O36" s="82"/>
      <c r="P36" s="82">
        <v>11</v>
      </c>
      <c r="Q36" s="82">
        <v>25</v>
      </c>
      <c r="R36" s="82">
        <v>24</v>
      </c>
      <c r="S36" s="82">
        <v>11</v>
      </c>
      <c r="T36" s="82">
        <v>26</v>
      </c>
      <c r="U36" s="82">
        <v>0</v>
      </c>
      <c r="V36" s="82">
        <v>0</v>
      </c>
      <c r="W36" s="82">
        <v>0</v>
      </c>
      <c r="X36" s="82">
        <v>2</v>
      </c>
      <c r="Y36" s="82">
        <v>247158</v>
      </c>
      <c r="Z36" s="82"/>
      <c r="AA36" s="82">
        <v>87</v>
      </c>
      <c r="AB36" s="82"/>
      <c r="AC36" s="82">
        <v>9</v>
      </c>
      <c r="AD36" s="82">
        <v>27</v>
      </c>
      <c r="AE36" s="82">
        <v>23</v>
      </c>
      <c r="AF36" s="82">
        <v>10</v>
      </c>
      <c r="AG36" s="82">
        <v>30</v>
      </c>
      <c r="AH36" s="82">
        <v>0</v>
      </c>
      <c r="AI36" s="82">
        <v>0</v>
      </c>
      <c r="AJ36" s="82">
        <v>0</v>
      </c>
      <c r="AK36" s="82">
        <v>2</v>
      </c>
      <c r="AL36" s="82">
        <v>482938</v>
      </c>
      <c r="AM36" s="82"/>
      <c r="AN36" s="82">
        <v>89</v>
      </c>
      <c r="AO36" s="82"/>
      <c r="AP36" s="82">
        <v>8</v>
      </c>
      <c r="AQ36" s="82">
        <v>27</v>
      </c>
      <c r="AR36" s="82">
        <v>29</v>
      </c>
      <c r="AS36" s="82">
        <v>14</v>
      </c>
      <c r="AT36" s="82">
        <v>20</v>
      </c>
      <c r="AU36" s="82" t="s">
        <v>219</v>
      </c>
      <c r="AV36" s="82">
        <v>0</v>
      </c>
      <c r="AW36" s="82">
        <v>0</v>
      </c>
      <c r="AX36" s="82">
        <v>1</v>
      </c>
      <c r="AY36" s="82">
        <v>235780</v>
      </c>
      <c r="AZ36" s="82"/>
      <c r="BA36" s="82">
        <v>91</v>
      </c>
      <c r="BB36" s="82"/>
      <c r="BC36" s="82">
        <v>16</v>
      </c>
      <c r="BD36" s="82">
        <v>19</v>
      </c>
      <c r="BE36" s="82">
        <v>31</v>
      </c>
      <c r="BF36" s="82">
        <v>20</v>
      </c>
      <c r="BG36" s="82">
        <v>11</v>
      </c>
      <c r="BH36" s="82" t="s">
        <v>219</v>
      </c>
      <c r="BI36" s="82">
        <v>0</v>
      </c>
      <c r="BJ36" s="82">
        <v>0</v>
      </c>
      <c r="BK36" s="82">
        <v>3</v>
      </c>
      <c r="BL36" s="82">
        <v>247158</v>
      </c>
      <c r="BM36" s="82"/>
      <c r="BN36" s="82">
        <v>81</v>
      </c>
      <c r="BO36" s="82"/>
      <c r="BP36" s="82">
        <v>12</v>
      </c>
      <c r="BQ36" s="82">
        <v>23</v>
      </c>
      <c r="BR36" s="82">
        <v>30</v>
      </c>
      <c r="BS36" s="82">
        <v>17</v>
      </c>
      <c r="BT36" s="82">
        <v>15</v>
      </c>
      <c r="BU36" s="82">
        <v>0</v>
      </c>
      <c r="BV36" s="82">
        <v>0</v>
      </c>
      <c r="BW36" s="82">
        <v>0</v>
      </c>
      <c r="BX36" s="82">
        <v>2</v>
      </c>
      <c r="BY36" s="82">
        <v>482938</v>
      </c>
      <c r="BZ36" s="82"/>
      <c r="CA36" s="82">
        <v>86</v>
      </c>
      <c r="CB36" s="82"/>
      <c r="CC36" s="82">
        <v>6</v>
      </c>
      <c r="CD36" s="82">
        <v>31</v>
      </c>
      <c r="CE36" s="82">
        <v>28</v>
      </c>
      <c r="CF36" s="82">
        <v>13</v>
      </c>
      <c r="CG36" s="82">
        <v>21</v>
      </c>
      <c r="CH36" s="82" t="s">
        <v>219</v>
      </c>
      <c r="CI36" s="82">
        <v>0</v>
      </c>
      <c r="CJ36" s="82">
        <v>0</v>
      </c>
      <c r="CK36" s="82">
        <v>1</v>
      </c>
      <c r="CL36" s="82">
        <v>235780</v>
      </c>
      <c r="CM36" s="82"/>
      <c r="CN36" s="82">
        <v>93</v>
      </c>
      <c r="CO36" s="82"/>
      <c r="CP36" s="82">
        <v>7</v>
      </c>
      <c r="CQ36" s="82">
        <v>26</v>
      </c>
      <c r="CR36" s="82">
        <v>25</v>
      </c>
      <c r="CS36" s="82">
        <v>13</v>
      </c>
      <c r="CT36" s="82">
        <v>26</v>
      </c>
      <c r="CU36" s="82" t="s">
        <v>219</v>
      </c>
      <c r="CV36" s="82">
        <v>0</v>
      </c>
      <c r="CW36" s="82">
        <v>0</v>
      </c>
      <c r="CX36" s="82">
        <v>2</v>
      </c>
      <c r="CY36" s="82">
        <v>247158</v>
      </c>
      <c r="CZ36" s="82"/>
      <c r="DA36" s="82">
        <v>91</v>
      </c>
      <c r="DB36" s="82"/>
      <c r="DC36" s="82">
        <v>6</v>
      </c>
      <c r="DD36" s="82">
        <v>29</v>
      </c>
      <c r="DE36" s="82">
        <v>27</v>
      </c>
      <c r="DF36" s="82">
        <v>13</v>
      </c>
      <c r="DG36" s="82">
        <v>24</v>
      </c>
      <c r="DH36" s="82">
        <v>0</v>
      </c>
      <c r="DI36" s="82">
        <v>0</v>
      </c>
      <c r="DJ36" s="82">
        <v>0</v>
      </c>
      <c r="DK36" s="82">
        <v>1</v>
      </c>
      <c r="DL36" s="82">
        <v>482938</v>
      </c>
      <c r="DM36" s="82"/>
      <c r="DN36" s="82">
        <v>92</v>
      </c>
      <c r="DO36" s="82"/>
      <c r="DP36" s="82">
        <v>71</v>
      </c>
      <c r="DQ36" s="82">
        <v>93</v>
      </c>
      <c r="DR36" s="82">
        <v>0</v>
      </c>
      <c r="DS36" s="82">
        <v>22</v>
      </c>
      <c r="DT36" s="82"/>
      <c r="DU36" s="82"/>
      <c r="DV36" s="82">
        <v>0</v>
      </c>
      <c r="DW36" s="82">
        <v>1</v>
      </c>
      <c r="DX36" s="82">
        <v>6</v>
      </c>
      <c r="DY36" s="82">
        <v>235780</v>
      </c>
      <c r="DZ36" s="82"/>
      <c r="EA36" s="82">
        <v>93</v>
      </c>
      <c r="EB36" s="82"/>
      <c r="EC36" s="82">
        <v>66</v>
      </c>
      <c r="ED36" s="82">
        <v>90</v>
      </c>
      <c r="EE36" s="82" t="s">
        <v>219</v>
      </c>
      <c r="EF36" s="82">
        <v>24</v>
      </c>
      <c r="EG36" s="82"/>
      <c r="EH36" s="82"/>
      <c r="EI36" s="82">
        <v>0</v>
      </c>
      <c r="EJ36" s="82">
        <v>2</v>
      </c>
      <c r="EK36" s="82">
        <v>8</v>
      </c>
      <c r="EL36" s="82">
        <v>247158</v>
      </c>
      <c r="EM36" s="82"/>
      <c r="EN36" s="82">
        <v>90</v>
      </c>
      <c r="EO36" s="82"/>
      <c r="EP36" s="82">
        <v>68</v>
      </c>
      <c r="EQ36" s="82">
        <v>91</v>
      </c>
      <c r="ER36" s="82" t="s">
        <v>219</v>
      </c>
      <c r="ES36" s="82">
        <v>23</v>
      </c>
      <c r="ET36" s="82"/>
      <c r="EU36" s="82"/>
      <c r="EV36" s="82">
        <v>0</v>
      </c>
      <c r="EW36" s="82">
        <v>1</v>
      </c>
      <c r="EX36" s="82">
        <v>7</v>
      </c>
      <c r="EY36" s="82">
        <v>482938</v>
      </c>
      <c r="EZ36" s="82"/>
      <c r="FA36" s="82">
        <v>91</v>
      </c>
    </row>
    <row r="37" spans="1:157">
      <c r="A37" s="82"/>
      <c r="B37" s="82" t="s">
        <v>223</v>
      </c>
      <c r="C37" s="82">
        <v>9</v>
      </c>
      <c r="D37" s="82">
        <v>27</v>
      </c>
      <c r="E37" s="82">
        <v>25</v>
      </c>
      <c r="F37" s="82">
        <v>10</v>
      </c>
      <c r="G37" s="82">
        <v>26</v>
      </c>
      <c r="H37" s="82" t="s">
        <v>219</v>
      </c>
      <c r="I37" s="82">
        <v>0</v>
      </c>
      <c r="J37" s="82">
        <v>0</v>
      </c>
      <c r="K37" s="82">
        <v>2</v>
      </c>
      <c r="L37" s="82">
        <v>52897</v>
      </c>
      <c r="M37" s="82"/>
      <c r="N37" s="82">
        <v>89</v>
      </c>
      <c r="O37" s="82"/>
      <c r="P37" s="82">
        <v>13</v>
      </c>
      <c r="Q37" s="82">
        <v>24</v>
      </c>
      <c r="R37" s="82">
        <v>28</v>
      </c>
      <c r="S37" s="82">
        <v>12</v>
      </c>
      <c r="T37" s="82">
        <v>19</v>
      </c>
      <c r="U37" s="82">
        <v>0</v>
      </c>
      <c r="V37" s="82">
        <v>0</v>
      </c>
      <c r="W37" s="82">
        <v>0</v>
      </c>
      <c r="X37" s="82">
        <v>4</v>
      </c>
      <c r="Y37" s="82">
        <v>55793</v>
      </c>
      <c r="Z37" s="82"/>
      <c r="AA37" s="82">
        <v>83</v>
      </c>
      <c r="AB37" s="82"/>
      <c r="AC37" s="82">
        <v>11</v>
      </c>
      <c r="AD37" s="82">
        <v>26</v>
      </c>
      <c r="AE37" s="82">
        <v>27</v>
      </c>
      <c r="AF37" s="82">
        <v>11</v>
      </c>
      <c r="AG37" s="82">
        <v>22</v>
      </c>
      <c r="AH37" s="82" t="s">
        <v>219</v>
      </c>
      <c r="AI37" s="82">
        <v>0</v>
      </c>
      <c r="AJ37" s="82">
        <v>0</v>
      </c>
      <c r="AK37" s="82">
        <v>3</v>
      </c>
      <c r="AL37" s="82">
        <v>108690</v>
      </c>
      <c r="AM37" s="82"/>
      <c r="AN37" s="82">
        <v>86</v>
      </c>
      <c r="AO37" s="82"/>
      <c r="AP37" s="82">
        <v>10</v>
      </c>
      <c r="AQ37" s="82">
        <v>24</v>
      </c>
      <c r="AR37" s="82">
        <v>31</v>
      </c>
      <c r="AS37" s="82">
        <v>16</v>
      </c>
      <c r="AT37" s="82">
        <v>16</v>
      </c>
      <c r="AU37" s="82" t="s">
        <v>219</v>
      </c>
      <c r="AV37" s="82">
        <v>0</v>
      </c>
      <c r="AW37" s="82">
        <v>0</v>
      </c>
      <c r="AX37" s="82">
        <v>3</v>
      </c>
      <c r="AY37" s="82">
        <v>52897</v>
      </c>
      <c r="AZ37" s="82"/>
      <c r="BA37" s="82">
        <v>87</v>
      </c>
      <c r="BB37" s="82"/>
      <c r="BC37" s="82">
        <v>17</v>
      </c>
      <c r="BD37" s="82">
        <v>17</v>
      </c>
      <c r="BE37" s="82">
        <v>30</v>
      </c>
      <c r="BF37" s="82">
        <v>21</v>
      </c>
      <c r="BG37" s="82">
        <v>9</v>
      </c>
      <c r="BH37" s="82" t="s">
        <v>219</v>
      </c>
      <c r="BI37" s="82">
        <v>0</v>
      </c>
      <c r="BJ37" s="82">
        <v>0</v>
      </c>
      <c r="BK37" s="82">
        <v>5</v>
      </c>
      <c r="BL37" s="82">
        <v>55793</v>
      </c>
      <c r="BM37" s="82"/>
      <c r="BN37" s="82">
        <v>78</v>
      </c>
      <c r="BO37" s="82"/>
      <c r="BP37" s="82">
        <v>14</v>
      </c>
      <c r="BQ37" s="82">
        <v>21</v>
      </c>
      <c r="BR37" s="82">
        <v>31</v>
      </c>
      <c r="BS37" s="82">
        <v>19</v>
      </c>
      <c r="BT37" s="82">
        <v>12</v>
      </c>
      <c r="BU37" s="82">
        <v>0</v>
      </c>
      <c r="BV37" s="82">
        <v>0</v>
      </c>
      <c r="BW37" s="82">
        <v>0</v>
      </c>
      <c r="BX37" s="82">
        <v>4</v>
      </c>
      <c r="BY37" s="82">
        <v>108690</v>
      </c>
      <c r="BZ37" s="82"/>
      <c r="CA37" s="82">
        <v>82</v>
      </c>
      <c r="CB37" s="82"/>
      <c r="CC37" s="82">
        <v>7</v>
      </c>
      <c r="CD37" s="82">
        <v>28</v>
      </c>
      <c r="CE37" s="82">
        <v>30</v>
      </c>
      <c r="CF37" s="82">
        <v>15</v>
      </c>
      <c r="CG37" s="82">
        <v>18</v>
      </c>
      <c r="CH37" s="82" t="s">
        <v>219</v>
      </c>
      <c r="CI37" s="82">
        <v>0</v>
      </c>
      <c r="CJ37" s="82">
        <v>0</v>
      </c>
      <c r="CK37" s="82">
        <v>2</v>
      </c>
      <c r="CL37" s="82">
        <v>52896</v>
      </c>
      <c r="CM37" s="82"/>
      <c r="CN37" s="82">
        <v>91</v>
      </c>
      <c r="CO37" s="82"/>
      <c r="CP37" s="82">
        <v>10</v>
      </c>
      <c r="CQ37" s="82">
        <v>24</v>
      </c>
      <c r="CR37" s="82">
        <v>27</v>
      </c>
      <c r="CS37" s="82">
        <v>15</v>
      </c>
      <c r="CT37" s="82">
        <v>21</v>
      </c>
      <c r="CU37" s="82" t="s">
        <v>219</v>
      </c>
      <c r="CV37" s="82">
        <v>0</v>
      </c>
      <c r="CW37" s="82">
        <v>0</v>
      </c>
      <c r="CX37" s="82">
        <v>3</v>
      </c>
      <c r="CY37" s="82">
        <v>55793</v>
      </c>
      <c r="CZ37" s="82"/>
      <c r="DA37" s="82">
        <v>87</v>
      </c>
      <c r="DB37" s="82"/>
      <c r="DC37" s="82">
        <v>9</v>
      </c>
      <c r="DD37" s="82">
        <v>26</v>
      </c>
      <c r="DE37" s="82">
        <v>29</v>
      </c>
      <c r="DF37" s="82">
        <v>15</v>
      </c>
      <c r="DG37" s="82">
        <v>20</v>
      </c>
      <c r="DH37" s="82">
        <v>0</v>
      </c>
      <c r="DI37" s="82">
        <v>0</v>
      </c>
      <c r="DJ37" s="82">
        <v>0</v>
      </c>
      <c r="DK37" s="82">
        <v>2</v>
      </c>
      <c r="DL37" s="82">
        <v>108689</v>
      </c>
      <c r="DM37" s="82"/>
      <c r="DN37" s="82">
        <v>89</v>
      </c>
      <c r="DO37" s="82"/>
      <c r="DP37" s="82">
        <v>71</v>
      </c>
      <c r="DQ37" s="82">
        <v>87</v>
      </c>
      <c r="DR37" s="82">
        <v>0</v>
      </c>
      <c r="DS37" s="82">
        <v>16</v>
      </c>
      <c r="DT37" s="82"/>
      <c r="DU37" s="82"/>
      <c r="DV37" s="82">
        <v>0</v>
      </c>
      <c r="DW37" s="82">
        <v>2</v>
      </c>
      <c r="DX37" s="82">
        <v>11</v>
      </c>
      <c r="DY37" s="82">
        <v>52897</v>
      </c>
      <c r="DZ37" s="82"/>
      <c r="EA37" s="82">
        <v>87</v>
      </c>
      <c r="EB37" s="82"/>
      <c r="EC37" s="82">
        <v>67</v>
      </c>
      <c r="ED37" s="82">
        <v>83</v>
      </c>
      <c r="EE37" s="82" t="s">
        <v>219</v>
      </c>
      <c r="EF37" s="82">
        <v>16</v>
      </c>
      <c r="EG37" s="82"/>
      <c r="EH37" s="82"/>
      <c r="EI37" s="82">
        <v>0</v>
      </c>
      <c r="EJ37" s="82">
        <v>3</v>
      </c>
      <c r="EK37" s="82">
        <v>14</v>
      </c>
      <c r="EL37" s="82">
        <v>55793</v>
      </c>
      <c r="EM37" s="82"/>
      <c r="EN37" s="82">
        <v>83</v>
      </c>
      <c r="EO37" s="82"/>
      <c r="EP37" s="82">
        <v>69</v>
      </c>
      <c r="EQ37" s="82">
        <v>85</v>
      </c>
      <c r="ER37" s="82" t="s">
        <v>219</v>
      </c>
      <c r="ES37" s="82">
        <v>16</v>
      </c>
      <c r="ET37" s="82"/>
      <c r="EU37" s="82"/>
      <c r="EV37" s="82">
        <v>0</v>
      </c>
      <c r="EW37" s="82">
        <v>2</v>
      </c>
      <c r="EX37" s="82">
        <v>12</v>
      </c>
      <c r="EY37" s="82">
        <v>108690</v>
      </c>
      <c r="EZ37" s="82"/>
      <c r="FA37" s="82">
        <v>85</v>
      </c>
    </row>
    <row r="38" spans="1:157">
      <c r="A38" s="82"/>
      <c r="B38" s="82" t="s">
        <v>220</v>
      </c>
      <c r="C38" s="82">
        <v>15</v>
      </c>
      <c r="D38" s="82">
        <v>16</v>
      </c>
      <c r="E38" s="82">
        <v>16</v>
      </c>
      <c r="F38" s="82">
        <v>9</v>
      </c>
      <c r="G38" s="82">
        <v>19</v>
      </c>
      <c r="H38" s="82" t="s">
        <v>219</v>
      </c>
      <c r="I38" s="82">
        <v>3</v>
      </c>
      <c r="J38" s="82">
        <v>3</v>
      </c>
      <c r="K38" s="82">
        <v>18</v>
      </c>
      <c r="L38" s="82">
        <v>1666</v>
      </c>
      <c r="M38" s="82"/>
      <c r="N38" s="82">
        <v>60</v>
      </c>
      <c r="O38" s="82"/>
      <c r="P38" s="82">
        <v>17</v>
      </c>
      <c r="Q38" s="82">
        <v>15</v>
      </c>
      <c r="R38" s="82">
        <v>17</v>
      </c>
      <c r="S38" s="82">
        <v>9</v>
      </c>
      <c r="T38" s="82">
        <v>12</v>
      </c>
      <c r="U38" s="82">
        <v>0</v>
      </c>
      <c r="V38" s="82">
        <v>4</v>
      </c>
      <c r="W38" s="82">
        <v>3</v>
      </c>
      <c r="X38" s="82">
        <v>22</v>
      </c>
      <c r="Y38" s="82">
        <v>1798</v>
      </c>
      <c r="Z38" s="82"/>
      <c r="AA38" s="82">
        <v>54</v>
      </c>
      <c r="AB38" s="82"/>
      <c r="AC38" s="82">
        <v>16</v>
      </c>
      <c r="AD38" s="82">
        <v>16</v>
      </c>
      <c r="AE38" s="82">
        <v>16</v>
      </c>
      <c r="AF38" s="82">
        <v>9</v>
      </c>
      <c r="AG38" s="82">
        <v>15</v>
      </c>
      <c r="AH38" s="82" t="s">
        <v>219</v>
      </c>
      <c r="AI38" s="82">
        <v>4</v>
      </c>
      <c r="AJ38" s="82">
        <v>3</v>
      </c>
      <c r="AK38" s="82">
        <v>20</v>
      </c>
      <c r="AL38" s="82">
        <v>3464</v>
      </c>
      <c r="AM38" s="82"/>
      <c r="AN38" s="82">
        <v>57</v>
      </c>
      <c r="AO38" s="82"/>
      <c r="AP38" s="82">
        <v>18</v>
      </c>
      <c r="AQ38" s="82">
        <v>15</v>
      </c>
      <c r="AR38" s="82">
        <v>19</v>
      </c>
      <c r="AS38" s="82">
        <v>13</v>
      </c>
      <c r="AT38" s="82">
        <v>9</v>
      </c>
      <c r="AU38" s="82">
        <v>0</v>
      </c>
      <c r="AV38" s="82">
        <v>3</v>
      </c>
      <c r="AW38" s="82">
        <v>4</v>
      </c>
      <c r="AX38" s="82">
        <v>19</v>
      </c>
      <c r="AY38" s="82">
        <v>1666</v>
      </c>
      <c r="AZ38" s="82"/>
      <c r="BA38" s="82">
        <v>56</v>
      </c>
      <c r="BB38" s="82"/>
      <c r="BC38" s="82">
        <v>20</v>
      </c>
      <c r="BD38" s="82">
        <v>10</v>
      </c>
      <c r="BE38" s="82">
        <v>18</v>
      </c>
      <c r="BF38" s="82">
        <v>16</v>
      </c>
      <c r="BG38" s="82">
        <v>5</v>
      </c>
      <c r="BH38" s="82">
        <v>0</v>
      </c>
      <c r="BI38" s="82">
        <v>4</v>
      </c>
      <c r="BJ38" s="82">
        <v>3</v>
      </c>
      <c r="BK38" s="82">
        <v>24</v>
      </c>
      <c r="BL38" s="82">
        <v>1798</v>
      </c>
      <c r="BM38" s="82"/>
      <c r="BN38" s="82">
        <v>49</v>
      </c>
      <c r="BO38" s="82"/>
      <c r="BP38" s="82">
        <v>19</v>
      </c>
      <c r="BQ38" s="82">
        <v>12</v>
      </c>
      <c r="BR38" s="82">
        <v>18</v>
      </c>
      <c r="BS38" s="82">
        <v>15</v>
      </c>
      <c r="BT38" s="82">
        <v>7</v>
      </c>
      <c r="BU38" s="82">
        <v>0</v>
      </c>
      <c r="BV38" s="82">
        <v>4</v>
      </c>
      <c r="BW38" s="82">
        <v>3</v>
      </c>
      <c r="BX38" s="82">
        <v>22</v>
      </c>
      <c r="BY38" s="82">
        <v>3464</v>
      </c>
      <c r="BZ38" s="82"/>
      <c r="CA38" s="82">
        <v>52</v>
      </c>
      <c r="CB38" s="82"/>
      <c r="CC38" s="82">
        <v>16</v>
      </c>
      <c r="CD38" s="82">
        <v>18</v>
      </c>
      <c r="CE38" s="82">
        <v>22</v>
      </c>
      <c r="CF38" s="82">
        <v>15</v>
      </c>
      <c r="CG38" s="82">
        <v>11</v>
      </c>
      <c r="CH38" s="82">
        <v>0</v>
      </c>
      <c r="CI38" s="82">
        <v>3</v>
      </c>
      <c r="CJ38" s="82">
        <v>4</v>
      </c>
      <c r="CK38" s="82">
        <v>12</v>
      </c>
      <c r="CL38" s="82">
        <v>1666</v>
      </c>
      <c r="CM38" s="82"/>
      <c r="CN38" s="82">
        <v>65</v>
      </c>
      <c r="CO38" s="82"/>
      <c r="CP38" s="82">
        <v>17</v>
      </c>
      <c r="CQ38" s="82">
        <v>15</v>
      </c>
      <c r="CR38" s="82">
        <v>20</v>
      </c>
      <c r="CS38" s="82">
        <v>15</v>
      </c>
      <c r="CT38" s="82">
        <v>13</v>
      </c>
      <c r="CU38" s="82">
        <v>0</v>
      </c>
      <c r="CV38" s="82">
        <v>4</v>
      </c>
      <c r="CW38" s="82">
        <v>3</v>
      </c>
      <c r="CX38" s="82">
        <v>13</v>
      </c>
      <c r="CY38" s="82">
        <v>1798</v>
      </c>
      <c r="CZ38" s="82"/>
      <c r="DA38" s="82">
        <v>63</v>
      </c>
      <c r="DB38" s="82"/>
      <c r="DC38" s="82">
        <v>17</v>
      </c>
      <c r="DD38" s="82">
        <v>16</v>
      </c>
      <c r="DE38" s="82">
        <v>21</v>
      </c>
      <c r="DF38" s="82">
        <v>15</v>
      </c>
      <c r="DG38" s="82">
        <v>12</v>
      </c>
      <c r="DH38" s="82">
        <v>0</v>
      </c>
      <c r="DI38" s="82">
        <v>4</v>
      </c>
      <c r="DJ38" s="82">
        <v>3</v>
      </c>
      <c r="DK38" s="82">
        <v>12</v>
      </c>
      <c r="DL38" s="82">
        <v>3464</v>
      </c>
      <c r="DM38" s="82"/>
      <c r="DN38" s="82">
        <v>64</v>
      </c>
      <c r="DO38" s="82"/>
      <c r="DP38" s="82">
        <v>49</v>
      </c>
      <c r="DQ38" s="82">
        <v>58</v>
      </c>
      <c r="DR38" s="82">
        <v>0</v>
      </c>
      <c r="DS38" s="82">
        <v>10</v>
      </c>
      <c r="DT38" s="82"/>
      <c r="DU38" s="82"/>
      <c r="DV38" s="82">
        <v>8</v>
      </c>
      <c r="DW38" s="82">
        <v>14</v>
      </c>
      <c r="DX38" s="82">
        <v>19</v>
      </c>
      <c r="DY38" s="82">
        <v>1666</v>
      </c>
      <c r="DZ38" s="82"/>
      <c r="EA38" s="82">
        <v>58</v>
      </c>
      <c r="EB38" s="82"/>
      <c r="EC38" s="82">
        <v>47</v>
      </c>
      <c r="ED38" s="82">
        <v>57</v>
      </c>
      <c r="EE38" s="82">
        <v>0</v>
      </c>
      <c r="EF38" s="82">
        <v>10</v>
      </c>
      <c r="EG38" s="82"/>
      <c r="EH38" s="82"/>
      <c r="EI38" s="82">
        <v>8</v>
      </c>
      <c r="EJ38" s="82">
        <v>16</v>
      </c>
      <c r="EK38" s="82">
        <v>19</v>
      </c>
      <c r="EL38" s="82">
        <v>1798</v>
      </c>
      <c r="EM38" s="82"/>
      <c r="EN38" s="82">
        <v>57</v>
      </c>
      <c r="EO38" s="82"/>
      <c r="EP38" s="82">
        <v>48</v>
      </c>
      <c r="EQ38" s="82">
        <v>57</v>
      </c>
      <c r="ER38" s="82">
        <v>0</v>
      </c>
      <c r="ES38" s="82">
        <v>10</v>
      </c>
      <c r="ET38" s="82"/>
      <c r="EU38" s="82"/>
      <c r="EV38" s="82">
        <v>8</v>
      </c>
      <c r="EW38" s="82">
        <v>15</v>
      </c>
      <c r="EX38" s="82">
        <v>19</v>
      </c>
      <c r="EY38" s="82">
        <v>3464</v>
      </c>
      <c r="EZ38" s="82"/>
      <c r="FA38" s="82">
        <v>57</v>
      </c>
    </row>
    <row r="39" spans="1:157">
      <c r="A39" s="82" t="s">
        <v>224</v>
      </c>
      <c r="B39" s="82" t="s">
        <v>6</v>
      </c>
      <c r="C39" s="82">
        <v>7</v>
      </c>
      <c r="D39" s="82">
        <v>28</v>
      </c>
      <c r="E39" s="82">
        <v>22</v>
      </c>
      <c r="F39" s="82">
        <v>8</v>
      </c>
      <c r="G39" s="82">
        <v>33</v>
      </c>
      <c r="H39" s="82">
        <v>0</v>
      </c>
      <c r="I39" s="82">
        <v>0</v>
      </c>
      <c r="J39" s="82">
        <v>0</v>
      </c>
      <c r="K39" s="82">
        <v>1</v>
      </c>
      <c r="L39" s="82">
        <v>290343</v>
      </c>
      <c r="M39" s="82"/>
      <c r="N39" s="82">
        <v>92</v>
      </c>
      <c r="O39" s="82"/>
      <c r="P39" s="82">
        <v>11</v>
      </c>
      <c r="Q39" s="82">
        <v>25</v>
      </c>
      <c r="R39" s="82">
        <v>25</v>
      </c>
      <c r="S39" s="82">
        <v>11</v>
      </c>
      <c r="T39" s="82">
        <v>25</v>
      </c>
      <c r="U39" s="82">
        <v>0</v>
      </c>
      <c r="V39" s="82">
        <v>0</v>
      </c>
      <c r="W39" s="82">
        <v>0</v>
      </c>
      <c r="X39" s="82">
        <v>3</v>
      </c>
      <c r="Y39" s="82">
        <v>304749</v>
      </c>
      <c r="Z39" s="82"/>
      <c r="AA39" s="82">
        <v>86</v>
      </c>
      <c r="AB39" s="82"/>
      <c r="AC39" s="82">
        <v>9</v>
      </c>
      <c r="AD39" s="82">
        <v>26</v>
      </c>
      <c r="AE39" s="82">
        <v>23</v>
      </c>
      <c r="AF39" s="82">
        <v>10</v>
      </c>
      <c r="AG39" s="82">
        <v>29</v>
      </c>
      <c r="AH39" s="82">
        <v>0</v>
      </c>
      <c r="AI39" s="82">
        <v>0</v>
      </c>
      <c r="AJ39" s="82">
        <v>0</v>
      </c>
      <c r="AK39" s="82">
        <v>2</v>
      </c>
      <c r="AL39" s="82">
        <v>595092</v>
      </c>
      <c r="AM39" s="82"/>
      <c r="AN39" s="82">
        <v>89</v>
      </c>
      <c r="AO39" s="82"/>
      <c r="AP39" s="82">
        <v>8</v>
      </c>
      <c r="AQ39" s="82">
        <v>26</v>
      </c>
      <c r="AR39" s="82">
        <v>30</v>
      </c>
      <c r="AS39" s="82">
        <v>15</v>
      </c>
      <c r="AT39" s="82">
        <v>20</v>
      </c>
      <c r="AU39" s="82">
        <v>0</v>
      </c>
      <c r="AV39" s="82">
        <v>0</v>
      </c>
      <c r="AW39" s="82">
        <v>0</v>
      </c>
      <c r="AX39" s="82">
        <v>2</v>
      </c>
      <c r="AY39" s="82">
        <v>290343</v>
      </c>
      <c r="AZ39" s="82"/>
      <c r="BA39" s="82">
        <v>90</v>
      </c>
      <c r="BB39" s="82"/>
      <c r="BC39" s="82">
        <v>16</v>
      </c>
      <c r="BD39" s="82">
        <v>19</v>
      </c>
      <c r="BE39" s="82">
        <v>30</v>
      </c>
      <c r="BF39" s="82">
        <v>21</v>
      </c>
      <c r="BG39" s="82">
        <v>10</v>
      </c>
      <c r="BH39" s="82">
        <v>0</v>
      </c>
      <c r="BI39" s="82">
        <v>0</v>
      </c>
      <c r="BJ39" s="82">
        <v>0</v>
      </c>
      <c r="BK39" s="82">
        <v>4</v>
      </c>
      <c r="BL39" s="82">
        <v>304749</v>
      </c>
      <c r="BM39" s="82"/>
      <c r="BN39" s="82">
        <v>80</v>
      </c>
      <c r="BO39" s="82"/>
      <c r="BP39" s="82">
        <v>12</v>
      </c>
      <c r="BQ39" s="82">
        <v>22</v>
      </c>
      <c r="BR39" s="82">
        <v>30</v>
      </c>
      <c r="BS39" s="82">
        <v>18</v>
      </c>
      <c r="BT39" s="82">
        <v>15</v>
      </c>
      <c r="BU39" s="82">
        <v>0</v>
      </c>
      <c r="BV39" s="82">
        <v>0</v>
      </c>
      <c r="BW39" s="82">
        <v>0</v>
      </c>
      <c r="BX39" s="82">
        <v>3</v>
      </c>
      <c r="BY39" s="82">
        <v>595092</v>
      </c>
      <c r="BZ39" s="82"/>
      <c r="CA39" s="82">
        <v>85</v>
      </c>
      <c r="CB39" s="82"/>
      <c r="CC39" s="82">
        <v>6</v>
      </c>
      <c r="CD39" s="82">
        <v>31</v>
      </c>
      <c r="CE39" s="82">
        <v>28</v>
      </c>
      <c r="CF39" s="82">
        <v>13</v>
      </c>
      <c r="CG39" s="82">
        <v>21</v>
      </c>
      <c r="CH39" s="82">
        <v>0</v>
      </c>
      <c r="CI39" s="82">
        <v>0</v>
      </c>
      <c r="CJ39" s="82">
        <v>0</v>
      </c>
      <c r="CK39" s="82">
        <v>1</v>
      </c>
      <c r="CL39" s="82">
        <v>290342</v>
      </c>
      <c r="CM39" s="82"/>
      <c r="CN39" s="82">
        <v>93</v>
      </c>
      <c r="CO39" s="82"/>
      <c r="CP39" s="82">
        <v>8</v>
      </c>
      <c r="CQ39" s="82">
        <v>26</v>
      </c>
      <c r="CR39" s="82">
        <v>26</v>
      </c>
      <c r="CS39" s="82">
        <v>13</v>
      </c>
      <c r="CT39" s="82">
        <v>25</v>
      </c>
      <c r="CU39" s="82">
        <v>0</v>
      </c>
      <c r="CV39" s="82">
        <v>0</v>
      </c>
      <c r="CW39" s="82">
        <v>0</v>
      </c>
      <c r="CX39" s="82">
        <v>2</v>
      </c>
      <c r="CY39" s="82">
        <v>304749</v>
      </c>
      <c r="CZ39" s="82"/>
      <c r="DA39" s="82">
        <v>90</v>
      </c>
      <c r="DB39" s="82"/>
      <c r="DC39" s="82">
        <v>7</v>
      </c>
      <c r="DD39" s="82">
        <v>28</v>
      </c>
      <c r="DE39" s="82">
        <v>27</v>
      </c>
      <c r="DF39" s="82">
        <v>13</v>
      </c>
      <c r="DG39" s="82">
        <v>23</v>
      </c>
      <c r="DH39" s="82">
        <v>0</v>
      </c>
      <c r="DI39" s="82">
        <v>0</v>
      </c>
      <c r="DJ39" s="82">
        <v>0</v>
      </c>
      <c r="DK39" s="82">
        <v>2</v>
      </c>
      <c r="DL39" s="82">
        <v>595091</v>
      </c>
      <c r="DM39" s="82"/>
      <c r="DN39" s="82">
        <v>91</v>
      </c>
      <c r="DO39" s="82"/>
      <c r="DP39" s="82">
        <v>71</v>
      </c>
      <c r="DQ39" s="82">
        <v>92</v>
      </c>
      <c r="DR39" s="82">
        <v>0</v>
      </c>
      <c r="DS39" s="82">
        <v>21</v>
      </c>
      <c r="DT39" s="82"/>
      <c r="DU39" s="82"/>
      <c r="DV39" s="82">
        <v>0</v>
      </c>
      <c r="DW39" s="82">
        <v>1</v>
      </c>
      <c r="DX39" s="82">
        <v>7</v>
      </c>
      <c r="DY39" s="82">
        <v>290343</v>
      </c>
      <c r="DZ39" s="82"/>
      <c r="EA39" s="82">
        <v>92</v>
      </c>
      <c r="EB39" s="82"/>
      <c r="EC39" s="82">
        <v>66</v>
      </c>
      <c r="ED39" s="82">
        <v>88</v>
      </c>
      <c r="EE39" s="82">
        <v>0</v>
      </c>
      <c r="EF39" s="82">
        <v>23</v>
      </c>
      <c r="EG39" s="82"/>
      <c r="EH39" s="82"/>
      <c r="EI39" s="82">
        <v>0</v>
      </c>
      <c r="EJ39" s="82">
        <v>2</v>
      </c>
      <c r="EK39" s="82">
        <v>9</v>
      </c>
      <c r="EL39" s="82">
        <v>304749</v>
      </c>
      <c r="EM39" s="82"/>
      <c r="EN39" s="82">
        <v>88</v>
      </c>
      <c r="EO39" s="82"/>
      <c r="EP39" s="82">
        <v>68</v>
      </c>
      <c r="EQ39" s="82">
        <v>90</v>
      </c>
      <c r="ER39" s="82">
        <v>0</v>
      </c>
      <c r="ES39" s="82">
        <v>22</v>
      </c>
      <c r="ET39" s="82"/>
      <c r="EU39" s="82"/>
      <c r="EV39" s="82">
        <v>0</v>
      </c>
      <c r="EW39" s="82">
        <v>2</v>
      </c>
      <c r="EX39" s="82">
        <v>8</v>
      </c>
      <c r="EY39" s="82">
        <v>595092</v>
      </c>
      <c r="EZ39" s="82"/>
      <c r="FA39" s="82">
        <v>90</v>
      </c>
    </row>
    <row r="40" spans="1:157">
      <c r="A40" s="82"/>
      <c r="B40" s="82" t="s">
        <v>17</v>
      </c>
      <c r="C40" s="82">
        <v>13</v>
      </c>
      <c r="D40" s="82">
        <v>25</v>
      </c>
      <c r="E40" s="82">
        <v>28</v>
      </c>
      <c r="F40" s="82">
        <v>13</v>
      </c>
      <c r="G40" s="82">
        <v>18</v>
      </c>
      <c r="H40" s="82">
        <v>0</v>
      </c>
      <c r="I40" s="82">
        <v>0</v>
      </c>
      <c r="J40" s="82">
        <v>0</v>
      </c>
      <c r="K40" s="82">
        <v>3</v>
      </c>
      <c r="L40" s="82">
        <v>57847</v>
      </c>
      <c r="M40" s="82"/>
      <c r="N40" s="82">
        <v>84</v>
      </c>
      <c r="O40" s="82"/>
      <c r="P40" s="82">
        <v>20</v>
      </c>
      <c r="Q40" s="82">
        <v>20</v>
      </c>
      <c r="R40" s="82">
        <v>27</v>
      </c>
      <c r="S40" s="82">
        <v>15</v>
      </c>
      <c r="T40" s="82">
        <v>12</v>
      </c>
      <c r="U40" s="82">
        <v>0</v>
      </c>
      <c r="V40" s="82">
        <v>0</v>
      </c>
      <c r="W40" s="82">
        <v>0</v>
      </c>
      <c r="X40" s="82">
        <v>6</v>
      </c>
      <c r="Y40" s="82">
        <v>60188</v>
      </c>
      <c r="Z40" s="82"/>
      <c r="AA40" s="82">
        <v>74</v>
      </c>
      <c r="AB40" s="82"/>
      <c r="AC40" s="82">
        <v>17</v>
      </c>
      <c r="AD40" s="82">
        <v>23</v>
      </c>
      <c r="AE40" s="82">
        <v>27</v>
      </c>
      <c r="AF40" s="82">
        <v>14</v>
      </c>
      <c r="AG40" s="82">
        <v>15</v>
      </c>
      <c r="AH40" s="82">
        <v>0</v>
      </c>
      <c r="AI40" s="82">
        <v>0</v>
      </c>
      <c r="AJ40" s="82">
        <v>0</v>
      </c>
      <c r="AK40" s="82">
        <v>4</v>
      </c>
      <c r="AL40" s="82">
        <v>118035</v>
      </c>
      <c r="AM40" s="82"/>
      <c r="AN40" s="82">
        <v>79</v>
      </c>
      <c r="AO40" s="82"/>
      <c r="AP40" s="82">
        <v>16</v>
      </c>
      <c r="AQ40" s="82">
        <v>19</v>
      </c>
      <c r="AR40" s="82">
        <v>32</v>
      </c>
      <c r="AS40" s="82">
        <v>21</v>
      </c>
      <c r="AT40" s="82">
        <v>9</v>
      </c>
      <c r="AU40" s="82" t="s">
        <v>219</v>
      </c>
      <c r="AV40" s="82">
        <v>0</v>
      </c>
      <c r="AW40" s="82">
        <v>0</v>
      </c>
      <c r="AX40" s="82">
        <v>3</v>
      </c>
      <c r="AY40" s="82">
        <v>57847</v>
      </c>
      <c r="AZ40" s="82"/>
      <c r="BA40" s="82">
        <v>80</v>
      </c>
      <c r="BB40" s="82"/>
      <c r="BC40" s="82">
        <v>27</v>
      </c>
      <c r="BD40" s="82">
        <v>11</v>
      </c>
      <c r="BE40" s="82">
        <v>27</v>
      </c>
      <c r="BF40" s="82">
        <v>24</v>
      </c>
      <c r="BG40" s="82">
        <v>4</v>
      </c>
      <c r="BH40" s="82">
        <v>0</v>
      </c>
      <c r="BI40" s="82">
        <v>0</v>
      </c>
      <c r="BJ40" s="82">
        <v>0</v>
      </c>
      <c r="BK40" s="82">
        <v>7</v>
      </c>
      <c r="BL40" s="82">
        <v>60188</v>
      </c>
      <c r="BM40" s="82"/>
      <c r="BN40" s="82">
        <v>66</v>
      </c>
      <c r="BO40" s="82"/>
      <c r="BP40" s="82">
        <v>21</v>
      </c>
      <c r="BQ40" s="82">
        <v>15</v>
      </c>
      <c r="BR40" s="82">
        <v>29</v>
      </c>
      <c r="BS40" s="82">
        <v>23</v>
      </c>
      <c r="BT40" s="82">
        <v>6</v>
      </c>
      <c r="BU40" s="82" t="s">
        <v>219</v>
      </c>
      <c r="BV40" s="82">
        <v>0</v>
      </c>
      <c r="BW40" s="82">
        <v>0</v>
      </c>
      <c r="BX40" s="82">
        <v>5</v>
      </c>
      <c r="BY40" s="82">
        <v>118035</v>
      </c>
      <c r="BZ40" s="82"/>
      <c r="CA40" s="82">
        <v>73</v>
      </c>
      <c r="CB40" s="82"/>
      <c r="CC40" s="82">
        <v>12</v>
      </c>
      <c r="CD40" s="82">
        <v>24</v>
      </c>
      <c r="CE40" s="82">
        <v>33</v>
      </c>
      <c r="CF40" s="82">
        <v>20</v>
      </c>
      <c r="CG40" s="82">
        <v>10</v>
      </c>
      <c r="CH40" s="82" t="s">
        <v>219</v>
      </c>
      <c r="CI40" s="82">
        <v>0</v>
      </c>
      <c r="CJ40" s="82">
        <v>0</v>
      </c>
      <c r="CK40" s="82">
        <v>2</v>
      </c>
      <c r="CL40" s="82">
        <v>57847</v>
      </c>
      <c r="CM40" s="82"/>
      <c r="CN40" s="82">
        <v>86</v>
      </c>
      <c r="CO40" s="82"/>
      <c r="CP40" s="82">
        <v>15</v>
      </c>
      <c r="CQ40" s="82">
        <v>21</v>
      </c>
      <c r="CR40" s="82">
        <v>29</v>
      </c>
      <c r="CS40" s="82">
        <v>19</v>
      </c>
      <c r="CT40" s="82">
        <v>13</v>
      </c>
      <c r="CU40" s="82" t="s">
        <v>219</v>
      </c>
      <c r="CV40" s="82">
        <v>0</v>
      </c>
      <c r="CW40" s="82">
        <v>0</v>
      </c>
      <c r="CX40" s="82">
        <v>4</v>
      </c>
      <c r="CY40" s="82">
        <v>60188</v>
      </c>
      <c r="CZ40" s="82"/>
      <c r="DA40" s="82">
        <v>81</v>
      </c>
      <c r="DB40" s="82"/>
      <c r="DC40" s="82">
        <v>13</v>
      </c>
      <c r="DD40" s="82">
        <v>22</v>
      </c>
      <c r="DE40" s="82">
        <v>31</v>
      </c>
      <c r="DF40" s="82">
        <v>20</v>
      </c>
      <c r="DG40" s="82">
        <v>11</v>
      </c>
      <c r="DH40" s="82">
        <v>0</v>
      </c>
      <c r="DI40" s="82">
        <v>0</v>
      </c>
      <c r="DJ40" s="82">
        <v>0</v>
      </c>
      <c r="DK40" s="82">
        <v>3</v>
      </c>
      <c r="DL40" s="82">
        <v>118035</v>
      </c>
      <c r="DM40" s="82"/>
      <c r="DN40" s="82">
        <v>84</v>
      </c>
      <c r="DO40" s="82"/>
      <c r="DP40" s="82">
        <v>75</v>
      </c>
      <c r="DQ40" s="82">
        <v>84</v>
      </c>
      <c r="DR40" s="82" t="s">
        <v>219</v>
      </c>
      <c r="DS40" s="82">
        <v>10</v>
      </c>
      <c r="DT40" s="82"/>
      <c r="DU40" s="82"/>
      <c r="DV40" s="82">
        <v>0</v>
      </c>
      <c r="DW40" s="82">
        <v>2</v>
      </c>
      <c r="DX40" s="82">
        <v>14</v>
      </c>
      <c r="DY40" s="82">
        <v>57847</v>
      </c>
      <c r="DZ40" s="82"/>
      <c r="EA40" s="82">
        <v>84</v>
      </c>
      <c r="EB40" s="82"/>
      <c r="EC40" s="82">
        <v>68</v>
      </c>
      <c r="ED40" s="82">
        <v>79</v>
      </c>
      <c r="EE40" s="82" t="s">
        <v>219</v>
      </c>
      <c r="EF40" s="82">
        <v>10</v>
      </c>
      <c r="EG40" s="82"/>
      <c r="EH40" s="82"/>
      <c r="EI40" s="82">
        <v>0</v>
      </c>
      <c r="EJ40" s="82">
        <v>4</v>
      </c>
      <c r="EK40" s="82">
        <v>17</v>
      </c>
      <c r="EL40" s="82">
        <v>60188</v>
      </c>
      <c r="EM40" s="82"/>
      <c r="EN40" s="82">
        <v>79</v>
      </c>
      <c r="EO40" s="82"/>
      <c r="EP40" s="82">
        <v>71</v>
      </c>
      <c r="EQ40" s="82">
        <v>81</v>
      </c>
      <c r="ER40" s="82" t="s">
        <v>219</v>
      </c>
      <c r="ES40" s="82">
        <v>10</v>
      </c>
      <c r="ET40" s="82"/>
      <c r="EU40" s="82"/>
      <c r="EV40" s="82">
        <v>0</v>
      </c>
      <c r="EW40" s="82">
        <v>3</v>
      </c>
      <c r="EX40" s="82">
        <v>16</v>
      </c>
      <c r="EY40" s="82">
        <v>118035</v>
      </c>
      <c r="EZ40" s="82"/>
      <c r="FA40" s="82">
        <v>81</v>
      </c>
    </row>
    <row r="41" spans="1:157">
      <c r="A41" s="82"/>
      <c r="B41" s="84" t="s">
        <v>225</v>
      </c>
      <c r="C41" s="82">
        <v>5</v>
      </c>
      <c r="D41" s="82">
        <v>29</v>
      </c>
      <c r="E41" s="82">
        <v>21</v>
      </c>
      <c r="F41" s="82">
        <v>7</v>
      </c>
      <c r="G41" s="82">
        <v>37</v>
      </c>
      <c r="H41" s="82">
        <v>0</v>
      </c>
      <c r="I41" s="82">
        <v>0</v>
      </c>
      <c r="J41" s="82">
        <v>0</v>
      </c>
      <c r="K41" s="82">
        <v>1</v>
      </c>
      <c r="L41" s="82">
        <v>232496</v>
      </c>
      <c r="M41" s="82"/>
      <c r="N41" s="82">
        <v>94</v>
      </c>
      <c r="O41" s="82"/>
      <c r="P41" s="82">
        <v>9</v>
      </c>
      <c r="Q41" s="82">
        <v>26</v>
      </c>
      <c r="R41" s="82">
        <v>24</v>
      </c>
      <c r="S41" s="82">
        <v>10</v>
      </c>
      <c r="T41" s="82">
        <v>28</v>
      </c>
      <c r="U41" s="82">
        <v>0</v>
      </c>
      <c r="V41" s="82">
        <v>0</v>
      </c>
      <c r="W41" s="82">
        <v>0</v>
      </c>
      <c r="X41" s="82">
        <v>2</v>
      </c>
      <c r="Y41" s="82">
        <v>244561</v>
      </c>
      <c r="Z41" s="82"/>
      <c r="AA41" s="82">
        <v>88</v>
      </c>
      <c r="AB41" s="82"/>
      <c r="AC41" s="82">
        <v>7</v>
      </c>
      <c r="AD41" s="82">
        <v>27</v>
      </c>
      <c r="AE41" s="82">
        <v>22</v>
      </c>
      <c r="AF41" s="82">
        <v>9</v>
      </c>
      <c r="AG41" s="82">
        <v>32</v>
      </c>
      <c r="AH41" s="82">
        <v>0</v>
      </c>
      <c r="AI41" s="82">
        <v>0</v>
      </c>
      <c r="AJ41" s="82">
        <v>0</v>
      </c>
      <c r="AK41" s="82">
        <v>2</v>
      </c>
      <c r="AL41" s="82">
        <v>477057</v>
      </c>
      <c r="AM41" s="82"/>
      <c r="AN41" s="82">
        <v>91</v>
      </c>
      <c r="AO41" s="82"/>
      <c r="AP41" s="82">
        <v>6</v>
      </c>
      <c r="AQ41" s="82">
        <v>28</v>
      </c>
      <c r="AR41" s="82">
        <v>29</v>
      </c>
      <c r="AS41" s="82">
        <v>13</v>
      </c>
      <c r="AT41" s="82">
        <v>22</v>
      </c>
      <c r="AU41" s="82" t="s">
        <v>219</v>
      </c>
      <c r="AV41" s="82">
        <v>0</v>
      </c>
      <c r="AW41" s="82">
        <v>0</v>
      </c>
      <c r="AX41" s="82">
        <v>1</v>
      </c>
      <c r="AY41" s="82">
        <v>232496</v>
      </c>
      <c r="AZ41" s="82"/>
      <c r="BA41" s="82">
        <v>92</v>
      </c>
      <c r="BB41" s="82"/>
      <c r="BC41" s="82">
        <v>13</v>
      </c>
      <c r="BD41" s="82">
        <v>21</v>
      </c>
      <c r="BE41" s="82">
        <v>31</v>
      </c>
      <c r="BF41" s="82">
        <v>20</v>
      </c>
      <c r="BG41" s="82">
        <v>12</v>
      </c>
      <c r="BH41" s="82">
        <v>0</v>
      </c>
      <c r="BI41" s="82">
        <v>0</v>
      </c>
      <c r="BJ41" s="82">
        <v>0</v>
      </c>
      <c r="BK41" s="82">
        <v>3</v>
      </c>
      <c r="BL41" s="82">
        <v>244561</v>
      </c>
      <c r="BM41" s="82"/>
      <c r="BN41" s="82">
        <v>84</v>
      </c>
      <c r="BO41" s="82"/>
      <c r="BP41" s="82">
        <v>10</v>
      </c>
      <c r="BQ41" s="82">
        <v>24</v>
      </c>
      <c r="BR41" s="82">
        <v>30</v>
      </c>
      <c r="BS41" s="82">
        <v>16</v>
      </c>
      <c r="BT41" s="82">
        <v>17</v>
      </c>
      <c r="BU41" s="82" t="s">
        <v>219</v>
      </c>
      <c r="BV41" s="82">
        <v>0</v>
      </c>
      <c r="BW41" s="82">
        <v>0</v>
      </c>
      <c r="BX41" s="82">
        <v>2</v>
      </c>
      <c r="BY41" s="82">
        <v>477057</v>
      </c>
      <c r="BZ41" s="82"/>
      <c r="CA41" s="82">
        <v>88</v>
      </c>
      <c r="CB41" s="82"/>
      <c r="CC41" s="82">
        <v>5</v>
      </c>
      <c r="CD41" s="82">
        <v>32</v>
      </c>
      <c r="CE41" s="82">
        <v>27</v>
      </c>
      <c r="CF41" s="82">
        <v>11</v>
      </c>
      <c r="CG41" s="82">
        <v>23</v>
      </c>
      <c r="CH41" s="82" t="s">
        <v>219</v>
      </c>
      <c r="CI41" s="82">
        <v>0</v>
      </c>
      <c r="CJ41" s="82">
        <v>0</v>
      </c>
      <c r="CK41" s="82">
        <v>1</v>
      </c>
      <c r="CL41" s="82">
        <v>232495</v>
      </c>
      <c r="CM41" s="82"/>
      <c r="CN41" s="82">
        <v>94</v>
      </c>
      <c r="CO41" s="82"/>
      <c r="CP41" s="82">
        <v>6</v>
      </c>
      <c r="CQ41" s="82">
        <v>27</v>
      </c>
      <c r="CR41" s="82">
        <v>25</v>
      </c>
      <c r="CS41" s="82">
        <v>12</v>
      </c>
      <c r="CT41" s="82">
        <v>28</v>
      </c>
      <c r="CU41" s="82" t="s">
        <v>219</v>
      </c>
      <c r="CV41" s="82">
        <v>0</v>
      </c>
      <c r="CW41" s="82">
        <v>0</v>
      </c>
      <c r="CX41" s="82">
        <v>2</v>
      </c>
      <c r="CY41" s="82">
        <v>244561</v>
      </c>
      <c r="CZ41" s="82"/>
      <c r="DA41" s="82">
        <v>92</v>
      </c>
      <c r="DB41" s="82"/>
      <c r="DC41" s="82">
        <v>5</v>
      </c>
      <c r="DD41" s="82">
        <v>30</v>
      </c>
      <c r="DE41" s="82">
        <v>26</v>
      </c>
      <c r="DF41" s="82">
        <v>12</v>
      </c>
      <c r="DG41" s="82">
        <v>26</v>
      </c>
      <c r="DH41" s="82">
        <v>0</v>
      </c>
      <c r="DI41" s="82">
        <v>0</v>
      </c>
      <c r="DJ41" s="82">
        <v>0</v>
      </c>
      <c r="DK41" s="82">
        <v>1</v>
      </c>
      <c r="DL41" s="82">
        <v>477056</v>
      </c>
      <c r="DM41" s="82"/>
      <c r="DN41" s="82">
        <v>93</v>
      </c>
      <c r="DO41" s="82"/>
      <c r="DP41" s="82">
        <v>70</v>
      </c>
      <c r="DQ41" s="82">
        <v>94</v>
      </c>
      <c r="DR41" s="82" t="s">
        <v>219</v>
      </c>
      <c r="DS41" s="82">
        <v>23</v>
      </c>
      <c r="DT41" s="82"/>
      <c r="DU41" s="82"/>
      <c r="DV41" s="82">
        <v>0</v>
      </c>
      <c r="DW41" s="82">
        <v>1</v>
      </c>
      <c r="DX41" s="82">
        <v>5</v>
      </c>
      <c r="DY41" s="82">
        <v>232496</v>
      </c>
      <c r="DZ41" s="82"/>
      <c r="EA41" s="82">
        <v>94</v>
      </c>
      <c r="EB41" s="82"/>
      <c r="EC41" s="82">
        <v>65</v>
      </c>
      <c r="ED41" s="82">
        <v>91</v>
      </c>
      <c r="EE41" s="82" t="s">
        <v>219</v>
      </c>
      <c r="EF41" s="82">
        <v>26</v>
      </c>
      <c r="EG41" s="82"/>
      <c r="EH41" s="82"/>
      <c r="EI41" s="82">
        <v>0</v>
      </c>
      <c r="EJ41" s="82">
        <v>2</v>
      </c>
      <c r="EK41" s="82">
        <v>7</v>
      </c>
      <c r="EL41" s="82">
        <v>244561</v>
      </c>
      <c r="EM41" s="82"/>
      <c r="EN41" s="82">
        <v>91</v>
      </c>
      <c r="EO41" s="82"/>
      <c r="EP41" s="82">
        <v>68</v>
      </c>
      <c r="EQ41" s="82">
        <v>92</v>
      </c>
      <c r="ER41" s="82" t="s">
        <v>219</v>
      </c>
      <c r="ES41" s="82">
        <v>25</v>
      </c>
      <c r="ET41" s="82"/>
      <c r="EU41" s="82"/>
      <c r="EV41" s="82">
        <v>0</v>
      </c>
      <c r="EW41" s="82">
        <v>1</v>
      </c>
      <c r="EX41" s="82">
        <v>6</v>
      </c>
      <c r="EY41" s="82">
        <v>477057</v>
      </c>
      <c r="EZ41" s="82"/>
      <c r="FA41" s="82">
        <v>92</v>
      </c>
    </row>
    <row r="42" spans="1:157">
      <c r="A42" s="82" t="s">
        <v>226</v>
      </c>
      <c r="B42" s="82" t="s">
        <v>6</v>
      </c>
      <c r="C42" s="82">
        <v>7</v>
      </c>
      <c r="D42" s="82">
        <v>28</v>
      </c>
      <c r="E42" s="82">
        <v>22</v>
      </c>
      <c r="F42" s="82">
        <v>8</v>
      </c>
      <c r="G42" s="82">
        <v>33</v>
      </c>
      <c r="H42" s="82">
        <v>0</v>
      </c>
      <c r="I42" s="82">
        <v>0</v>
      </c>
      <c r="J42" s="82">
        <v>0</v>
      </c>
      <c r="K42" s="82">
        <v>1</v>
      </c>
      <c r="L42" s="82">
        <v>290343</v>
      </c>
      <c r="M42" s="82"/>
      <c r="N42" s="82">
        <v>92</v>
      </c>
      <c r="O42" s="82"/>
      <c r="P42" s="82">
        <v>11</v>
      </c>
      <c r="Q42" s="82">
        <v>25</v>
      </c>
      <c r="R42" s="82">
        <v>25</v>
      </c>
      <c r="S42" s="82">
        <v>11</v>
      </c>
      <c r="T42" s="82">
        <v>25</v>
      </c>
      <c r="U42" s="82">
        <v>0</v>
      </c>
      <c r="V42" s="82">
        <v>0</v>
      </c>
      <c r="W42" s="82">
        <v>0</v>
      </c>
      <c r="X42" s="82">
        <v>3</v>
      </c>
      <c r="Y42" s="82">
        <v>304749</v>
      </c>
      <c r="Z42" s="82"/>
      <c r="AA42" s="82">
        <v>86</v>
      </c>
      <c r="AB42" s="82"/>
      <c r="AC42" s="82">
        <v>9</v>
      </c>
      <c r="AD42" s="82">
        <v>26</v>
      </c>
      <c r="AE42" s="82">
        <v>23</v>
      </c>
      <c r="AF42" s="82">
        <v>10</v>
      </c>
      <c r="AG42" s="82">
        <v>29</v>
      </c>
      <c r="AH42" s="82">
        <v>0</v>
      </c>
      <c r="AI42" s="82">
        <v>0</v>
      </c>
      <c r="AJ42" s="82">
        <v>0</v>
      </c>
      <c r="AK42" s="82">
        <v>2</v>
      </c>
      <c r="AL42" s="82">
        <v>595092</v>
      </c>
      <c r="AM42" s="82"/>
      <c r="AN42" s="82">
        <v>89</v>
      </c>
      <c r="AO42" s="82"/>
      <c r="AP42" s="82">
        <v>8</v>
      </c>
      <c r="AQ42" s="82">
        <v>26</v>
      </c>
      <c r="AR42" s="82">
        <v>30</v>
      </c>
      <c r="AS42" s="82">
        <v>15</v>
      </c>
      <c r="AT42" s="82">
        <v>20</v>
      </c>
      <c r="AU42" s="82">
        <v>0</v>
      </c>
      <c r="AV42" s="82">
        <v>0</v>
      </c>
      <c r="AW42" s="82">
        <v>0</v>
      </c>
      <c r="AX42" s="82">
        <v>2</v>
      </c>
      <c r="AY42" s="82">
        <v>290343</v>
      </c>
      <c r="AZ42" s="82"/>
      <c r="BA42" s="82">
        <v>90</v>
      </c>
      <c r="BB42" s="82"/>
      <c r="BC42" s="82">
        <v>16</v>
      </c>
      <c r="BD42" s="82">
        <v>19</v>
      </c>
      <c r="BE42" s="82">
        <v>30</v>
      </c>
      <c r="BF42" s="82">
        <v>21</v>
      </c>
      <c r="BG42" s="82">
        <v>10</v>
      </c>
      <c r="BH42" s="82">
        <v>0</v>
      </c>
      <c r="BI42" s="82">
        <v>0</v>
      </c>
      <c r="BJ42" s="82">
        <v>0</v>
      </c>
      <c r="BK42" s="82">
        <v>4</v>
      </c>
      <c r="BL42" s="82">
        <v>304749</v>
      </c>
      <c r="BM42" s="82"/>
      <c r="BN42" s="82">
        <v>80</v>
      </c>
      <c r="BO42" s="82"/>
      <c r="BP42" s="82">
        <v>12</v>
      </c>
      <c r="BQ42" s="82">
        <v>22</v>
      </c>
      <c r="BR42" s="82">
        <v>30</v>
      </c>
      <c r="BS42" s="82">
        <v>18</v>
      </c>
      <c r="BT42" s="82">
        <v>15</v>
      </c>
      <c r="BU42" s="82">
        <v>0</v>
      </c>
      <c r="BV42" s="82">
        <v>0</v>
      </c>
      <c r="BW42" s="82">
        <v>0</v>
      </c>
      <c r="BX42" s="82">
        <v>3</v>
      </c>
      <c r="BY42" s="82">
        <v>595092</v>
      </c>
      <c r="BZ42" s="82"/>
      <c r="CA42" s="82">
        <v>85</v>
      </c>
      <c r="CB42" s="82"/>
      <c r="CC42" s="82">
        <v>6</v>
      </c>
      <c r="CD42" s="82">
        <v>31</v>
      </c>
      <c r="CE42" s="82">
        <v>28</v>
      </c>
      <c r="CF42" s="82">
        <v>13</v>
      </c>
      <c r="CG42" s="82">
        <v>21</v>
      </c>
      <c r="CH42" s="82">
        <v>0</v>
      </c>
      <c r="CI42" s="82">
        <v>0</v>
      </c>
      <c r="CJ42" s="82">
        <v>0</v>
      </c>
      <c r="CK42" s="82">
        <v>1</v>
      </c>
      <c r="CL42" s="82">
        <v>290342</v>
      </c>
      <c r="CM42" s="82"/>
      <c r="CN42" s="82">
        <v>93</v>
      </c>
      <c r="CO42" s="82"/>
      <c r="CP42" s="82">
        <v>8</v>
      </c>
      <c r="CQ42" s="82">
        <v>26</v>
      </c>
      <c r="CR42" s="82">
        <v>26</v>
      </c>
      <c r="CS42" s="82">
        <v>13</v>
      </c>
      <c r="CT42" s="82">
        <v>25</v>
      </c>
      <c r="CU42" s="82">
        <v>0</v>
      </c>
      <c r="CV42" s="82">
        <v>0</v>
      </c>
      <c r="CW42" s="82">
        <v>0</v>
      </c>
      <c r="CX42" s="82">
        <v>2</v>
      </c>
      <c r="CY42" s="82">
        <v>304749</v>
      </c>
      <c r="CZ42" s="82"/>
      <c r="DA42" s="82">
        <v>90</v>
      </c>
      <c r="DB42" s="82"/>
      <c r="DC42" s="82">
        <v>7</v>
      </c>
      <c r="DD42" s="82">
        <v>28</v>
      </c>
      <c r="DE42" s="82">
        <v>27</v>
      </c>
      <c r="DF42" s="82">
        <v>13</v>
      </c>
      <c r="DG42" s="82">
        <v>23</v>
      </c>
      <c r="DH42" s="82">
        <v>0</v>
      </c>
      <c r="DI42" s="82">
        <v>0</v>
      </c>
      <c r="DJ42" s="82">
        <v>0</v>
      </c>
      <c r="DK42" s="82">
        <v>2</v>
      </c>
      <c r="DL42" s="82">
        <v>595091</v>
      </c>
      <c r="DM42" s="82"/>
      <c r="DN42" s="82">
        <v>91</v>
      </c>
      <c r="DO42" s="82"/>
      <c r="DP42" s="82">
        <v>71</v>
      </c>
      <c r="DQ42" s="82">
        <v>92</v>
      </c>
      <c r="DR42" s="82">
        <v>0</v>
      </c>
      <c r="DS42" s="82">
        <v>21</v>
      </c>
      <c r="DT42" s="82"/>
      <c r="DU42" s="82"/>
      <c r="DV42" s="82">
        <v>0</v>
      </c>
      <c r="DW42" s="82">
        <v>1</v>
      </c>
      <c r="DX42" s="82">
        <v>7</v>
      </c>
      <c r="DY42" s="82">
        <v>290343</v>
      </c>
      <c r="DZ42" s="82"/>
      <c r="EA42" s="82">
        <v>92</v>
      </c>
      <c r="EB42" s="82"/>
      <c r="EC42" s="82">
        <v>66</v>
      </c>
      <c r="ED42" s="82">
        <v>88</v>
      </c>
      <c r="EE42" s="82">
        <v>0</v>
      </c>
      <c r="EF42" s="82">
        <v>23</v>
      </c>
      <c r="EG42" s="82"/>
      <c r="EH42" s="82"/>
      <c r="EI42" s="82">
        <v>0</v>
      </c>
      <c r="EJ42" s="82">
        <v>2</v>
      </c>
      <c r="EK42" s="82">
        <v>9</v>
      </c>
      <c r="EL42" s="82">
        <v>304749</v>
      </c>
      <c r="EM42" s="82"/>
      <c r="EN42" s="82">
        <v>88</v>
      </c>
      <c r="EO42" s="82"/>
      <c r="EP42" s="82">
        <v>68</v>
      </c>
      <c r="EQ42" s="82">
        <v>90</v>
      </c>
      <c r="ER42" s="82">
        <v>0</v>
      </c>
      <c r="ES42" s="82">
        <v>22</v>
      </c>
      <c r="ET42" s="82"/>
      <c r="EU42" s="82"/>
      <c r="EV42" s="82">
        <v>0</v>
      </c>
      <c r="EW42" s="82">
        <v>2</v>
      </c>
      <c r="EX42" s="82">
        <v>8</v>
      </c>
      <c r="EY42" s="82">
        <v>595092</v>
      </c>
      <c r="EZ42" s="82"/>
      <c r="FA42" s="82">
        <v>90</v>
      </c>
    </row>
    <row r="43" spans="1:157">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row>
    <row r="44" spans="1:157">
      <c r="A44" s="82"/>
      <c r="B44" s="82" t="s">
        <v>20</v>
      </c>
      <c r="C44" s="82">
        <v>3</v>
      </c>
      <c r="D44" s="82">
        <v>31</v>
      </c>
      <c r="E44" s="82">
        <v>22</v>
      </c>
      <c r="F44" s="82">
        <v>6</v>
      </c>
      <c r="G44" s="82">
        <v>38</v>
      </c>
      <c r="H44" s="82">
        <v>0</v>
      </c>
      <c r="I44" s="82">
        <v>0</v>
      </c>
      <c r="J44" s="82">
        <v>0</v>
      </c>
      <c r="K44" s="82">
        <v>0</v>
      </c>
      <c r="L44" s="82">
        <v>250801</v>
      </c>
      <c r="M44" s="82"/>
      <c r="N44" s="82">
        <v>97</v>
      </c>
      <c r="O44" s="82"/>
      <c r="P44" s="82">
        <v>4</v>
      </c>
      <c r="Q44" s="82">
        <v>30</v>
      </c>
      <c r="R44" s="82">
        <v>26</v>
      </c>
      <c r="S44" s="82">
        <v>8</v>
      </c>
      <c r="T44" s="82">
        <v>31</v>
      </c>
      <c r="U44" s="82">
        <v>0</v>
      </c>
      <c r="V44" s="82">
        <v>0</v>
      </c>
      <c r="W44" s="82">
        <v>0</v>
      </c>
      <c r="X44" s="82">
        <v>0</v>
      </c>
      <c r="Y44" s="82">
        <v>227123</v>
      </c>
      <c r="Z44" s="82"/>
      <c r="AA44" s="82">
        <v>95</v>
      </c>
      <c r="AB44" s="82"/>
      <c r="AC44" s="82">
        <v>3</v>
      </c>
      <c r="AD44" s="82">
        <v>30</v>
      </c>
      <c r="AE44" s="82">
        <v>24</v>
      </c>
      <c r="AF44" s="82">
        <v>7</v>
      </c>
      <c r="AG44" s="82">
        <v>35</v>
      </c>
      <c r="AH44" s="82">
        <v>0</v>
      </c>
      <c r="AI44" s="82">
        <v>0</v>
      </c>
      <c r="AJ44" s="82">
        <v>0</v>
      </c>
      <c r="AK44" s="82">
        <v>0</v>
      </c>
      <c r="AL44" s="82">
        <v>477924</v>
      </c>
      <c r="AM44" s="82"/>
      <c r="AN44" s="82">
        <v>96</v>
      </c>
      <c r="AO44" s="82"/>
      <c r="AP44" s="82">
        <v>4</v>
      </c>
      <c r="AQ44" s="82">
        <v>29</v>
      </c>
      <c r="AR44" s="82">
        <v>31</v>
      </c>
      <c r="AS44" s="82">
        <v>13</v>
      </c>
      <c r="AT44" s="82">
        <v>22</v>
      </c>
      <c r="AU44" s="82" t="s">
        <v>219</v>
      </c>
      <c r="AV44" s="82">
        <v>0</v>
      </c>
      <c r="AW44" s="82">
        <v>0</v>
      </c>
      <c r="AX44" s="82">
        <v>0</v>
      </c>
      <c r="AY44" s="82">
        <v>250801</v>
      </c>
      <c r="AZ44" s="82"/>
      <c r="BA44" s="82">
        <v>96</v>
      </c>
      <c r="BB44" s="82"/>
      <c r="BC44" s="82">
        <v>8</v>
      </c>
      <c r="BD44" s="82">
        <v>24</v>
      </c>
      <c r="BE44" s="82">
        <v>36</v>
      </c>
      <c r="BF44" s="82">
        <v>19</v>
      </c>
      <c r="BG44" s="82">
        <v>14</v>
      </c>
      <c r="BH44" s="82" t="s">
        <v>219</v>
      </c>
      <c r="BI44" s="82">
        <v>0</v>
      </c>
      <c r="BJ44" s="82">
        <v>0</v>
      </c>
      <c r="BK44" s="82">
        <v>0</v>
      </c>
      <c r="BL44" s="82">
        <v>227123</v>
      </c>
      <c r="BM44" s="82"/>
      <c r="BN44" s="82">
        <v>92</v>
      </c>
      <c r="BO44" s="82"/>
      <c r="BP44" s="82">
        <v>6</v>
      </c>
      <c r="BQ44" s="82">
        <v>27</v>
      </c>
      <c r="BR44" s="82">
        <v>33</v>
      </c>
      <c r="BS44" s="82">
        <v>16</v>
      </c>
      <c r="BT44" s="82">
        <v>18</v>
      </c>
      <c r="BU44" s="82">
        <v>0</v>
      </c>
      <c r="BV44" s="82">
        <v>0</v>
      </c>
      <c r="BW44" s="82">
        <v>0</v>
      </c>
      <c r="BX44" s="82">
        <v>0</v>
      </c>
      <c r="BY44" s="82">
        <v>477924</v>
      </c>
      <c r="BZ44" s="82"/>
      <c r="CA44" s="82">
        <v>94</v>
      </c>
      <c r="CB44" s="82"/>
      <c r="CC44" s="82">
        <v>2</v>
      </c>
      <c r="CD44" s="82">
        <v>34</v>
      </c>
      <c r="CE44" s="82">
        <v>29</v>
      </c>
      <c r="CF44" s="82">
        <v>11</v>
      </c>
      <c r="CG44" s="82">
        <v>23</v>
      </c>
      <c r="CH44" s="82">
        <v>0</v>
      </c>
      <c r="CI44" s="82">
        <v>0</v>
      </c>
      <c r="CJ44" s="82">
        <v>0</v>
      </c>
      <c r="CK44" s="82">
        <v>0</v>
      </c>
      <c r="CL44" s="82">
        <v>250800</v>
      </c>
      <c r="CM44" s="82"/>
      <c r="CN44" s="82">
        <v>97</v>
      </c>
      <c r="CO44" s="82"/>
      <c r="CP44" s="82">
        <v>2</v>
      </c>
      <c r="CQ44" s="82">
        <v>31</v>
      </c>
      <c r="CR44" s="82">
        <v>26</v>
      </c>
      <c r="CS44" s="82">
        <v>9</v>
      </c>
      <c r="CT44" s="82">
        <v>32</v>
      </c>
      <c r="CU44" s="82">
        <v>0</v>
      </c>
      <c r="CV44" s="82">
        <v>0</v>
      </c>
      <c r="CW44" s="82">
        <v>0</v>
      </c>
      <c r="CX44" s="82">
        <v>0</v>
      </c>
      <c r="CY44" s="82">
        <v>227123</v>
      </c>
      <c r="CZ44" s="82"/>
      <c r="DA44" s="82">
        <v>97</v>
      </c>
      <c r="DB44" s="82"/>
      <c r="DC44" s="82">
        <v>2</v>
      </c>
      <c r="DD44" s="82">
        <v>32</v>
      </c>
      <c r="DE44" s="82">
        <v>28</v>
      </c>
      <c r="DF44" s="82">
        <v>10</v>
      </c>
      <c r="DG44" s="82">
        <v>27</v>
      </c>
      <c r="DH44" s="82">
        <v>0</v>
      </c>
      <c r="DI44" s="82">
        <v>0</v>
      </c>
      <c r="DJ44" s="82">
        <v>0</v>
      </c>
      <c r="DK44" s="82">
        <v>0</v>
      </c>
      <c r="DL44" s="82">
        <v>477923</v>
      </c>
      <c r="DM44" s="82"/>
      <c r="DN44" s="82">
        <v>97</v>
      </c>
      <c r="DO44" s="82"/>
      <c r="DP44" s="82">
        <v>73</v>
      </c>
      <c r="DQ44" s="82">
        <v>97</v>
      </c>
      <c r="DR44" s="82" t="s">
        <v>219</v>
      </c>
      <c r="DS44" s="82">
        <v>24</v>
      </c>
      <c r="DT44" s="82"/>
      <c r="DU44" s="82"/>
      <c r="DV44" s="82">
        <v>0</v>
      </c>
      <c r="DW44" s="82">
        <v>0</v>
      </c>
      <c r="DX44" s="82">
        <v>3</v>
      </c>
      <c r="DY44" s="82">
        <v>250801</v>
      </c>
      <c r="DZ44" s="82"/>
      <c r="EA44" s="82">
        <v>97</v>
      </c>
      <c r="EB44" s="82"/>
      <c r="EC44" s="82">
        <v>68</v>
      </c>
      <c r="ED44" s="82">
        <v>96</v>
      </c>
      <c r="EE44" s="82" t="s">
        <v>219</v>
      </c>
      <c r="EF44" s="82">
        <v>29</v>
      </c>
      <c r="EG44" s="82"/>
      <c r="EH44" s="82"/>
      <c r="EI44" s="82">
        <v>0</v>
      </c>
      <c r="EJ44" s="82">
        <v>0</v>
      </c>
      <c r="EK44" s="82">
        <v>3</v>
      </c>
      <c r="EL44" s="82">
        <v>227123</v>
      </c>
      <c r="EM44" s="82"/>
      <c r="EN44" s="82">
        <v>96</v>
      </c>
      <c r="EO44" s="82"/>
      <c r="EP44" s="82">
        <v>70</v>
      </c>
      <c r="EQ44" s="82">
        <v>96</v>
      </c>
      <c r="ER44" s="82">
        <v>0</v>
      </c>
      <c r="ES44" s="82">
        <v>26</v>
      </c>
      <c r="ET44" s="82"/>
      <c r="EU44" s="82"/>
      <c r="EV44" s="82">
        <v>0</v>
      </c>
      <c r="EW44" s="82">
        <v>0</v>
      </c>
      <c r="EX44" s="82">
        <v>3</v>
      </c>
      <c r="EY44" s="82">
        <v>477924</v>
      </c>
      <c r="EZ44" s="82"/>
      <c r="FA44" s="82">
        <v>96</v>
      </c>
    </row>
    <row r="45" spans="1:157">
      <c r="A45" s="82"/>
      <c r="B45" s="82" t="s">
        <v>22</v>
      </c>
      <c r="C45" s="82">
        <v>33</v>
      </c>
      <c r="D45" s="82">
        <v>10</v>
      </c>
      <c r="E45" s="82">
        <v>24</v>
      </c>
      <c r="F45" s="82">
        <v>24</v>
      </c>
      <c r="G45" s="82">
        <v>5</v>
      </c>
      <c r="H45" s="82" t="s">
        <v>219</v>
      </c>
      <c r="I45" s="82">
        <v>0</v>
      </c>
      <c r="J45" s="82">
        <v>0</v>
      </c>
      <c r="K45" s="82">
        <v>4</v>
      </c>
      <c r="L45" s="82">
        <v>34981</v>
      </c>
      <c r="M45" s="82"/>
      <c r="N45" s="82">
        <v>63</v>
      </c>
      <c r="O45" s="82"/>
      <c r="P45" s="82">
        <v>33</v>
      </c>
      <c r="Q45" s="82">
        <v>11</v>
      </c>
      <c r="R45" s="82">
        <v>24</v>
      </c>
      <c r="S45" s="82">
        <v>21</v>
      </c>
      <c r="T45" s="82">
        <v>5</v>
      </c>
      <c r="U45" s="82">
        <v>0</v>
      </c>
      <c r="V45" s="82">
        <v>0</v>
      </c>
      <c r="W45" s="82">
        <v>0</v>
      </c>
      <c r="X45" s="82">
        <v>5</v>
      </c>
      <c r="Y45" s="82">
        <v>68138</v>
      </c>
      <c r="Z45" s="82"/>
      <c r="AA45" s="82">
        <v>61</v>
      </c>
      <c r="AB45" s="82"/>
      <c r="AC45" s="82">
        <v>33</v>
      </c>
      <c r="AD45" s="82">
        <v>11</v>
      </c>
      <c r="AE45" s="82">
        <v>24</v>
      </c>
      <c r="AF45" s="82">
        <v>22</v>
      </c>
      <c r="AG45" s="82">
        <v>5</v>
      </c>
      <c r="AH45" s="82" t="s">
        <v>219</v>
      </c>
      <c r="AI45" s="82">
        <v>0</v>
      </c>
      <c r="AJ45" s="82">
        <v>0</v>
      </c>
      <c r="AK45" s="82">
        <v>5</v>
      </c>
      <c r="AL45" s="82">
        <v>103119</v>
      </c>
      <c r="AM45" s="82"/>
      <c r="AN45" s="82">
        <v>62</v>
      </c>
      <c r="AO45" s="82"/>
      <c r="AP45" s="82">
        <v>38</v>
      </c>
      <c r="AQ45" s="82">
        <v>5</v>
      </c>
      <c r="AR45" s="82">
        <v>19</v>
      </c>
      <c r="AS45" s="82">
        <v>30</v>
      </c>
      <c r="AT45" s="82">
        <v>2</v>
      </c>
      <c r="AU45" s="82" t="s">
        <v>219</v>
      </c>
      <c r="AV45" s="82">
        <v>0</v>
      </c>
      <c r="AW45" s="82">
        <v>0</v>
      </c>
      <c r="AX45" s="82">
        <v>6</v>
      </c>
      <c r="AY45" s="82">
        <v>34981</v>
      </c>
      <c r="AZ45" s="82"/>
      <c r="BA45" s="82">
        <v>56</v>
      </c>
      <c r="BB45" s="82"/>
      <c r="BC45" s="82">
        <v>43</v>
      </c>
      <c r="BD45" s="82">
        <v>4</v>
      </c>
      <c r="BE45" s="82">
        <v>16</v>
      </c>
      <c r="BF45" s="82">
        <v>28</v>
      </c>
      <c r="BG45" s="82">
        <v>1</v>
      </c>
      <c r="BH45" s="82" t="s">
        <v>219</v>
      </c>
      <c r="BI45" s="82">
        <v>0</v>
      </c>
      <c r="BJ45" s="82">
        <v>0</v>
      </c>
      <c r="BK45" s="82">
        <v>8</v>
      </c>
      <c r="BL45" s="82">
        <v>68138</v>
      </c>
      <c r="BM45" s="82"/>
      <c r="BN45" s="82">
        <v>50</v>
      </c>
      <c r="BO45" s="82"/>
      <c r="BP45" s="82">
        <v>41</v>
      </c>
      <c r="BQ45" s="82">
        <v>5</v>
      </c>
      <c r="BR45" s="82">
        <v>17</v>
      </c>
      <c r="BS45" s="82">
        <v>29</v>
      </c>
      <c r="BT45" s="82">
        <v>2</v>
      </c>
      <c r="BU45" s="82" t="s">
        <v>219</v>
      </c>
      <c r="BV45" s="82">
        <v>0</v>
      </c>
      <c r="BW45" s="82">
        <v>0</v>
      </c>
      <c r="BX45" s="82">
        <v>7</v>
      </c>
      <c r="BY45" s="82">
        <v>103119</v>
      </c>
      <c r="BZ45" s="82"/>
      <c r="CA45" s="82">
        <v>52</v>
      </c>
      <c r="CB45" s="82"/>
      <c r="CC45" s="82">
        <v>30</v>
      </c>
      <c r="CD45" s="82">
        <v>9</v>
      </c>
      <c r="CE45" s="82">
        <v>24</v>
      </c>
      <c r="CF45" s="82">
        <v>32</v>
      </c>
      <c r="CG45" s="82">
        <v>3</v>
      </c>
      <c r="CH45" s="82">
        <v>0</v>
      </c>
      <c r="CI45" s="82">
        <v>0</v>
      </c>
      <c r="CJ45" s="82">
        <v>0</v>
      </c>
      <c r="CK45" s="82">
        <v>3</v>
      </c>
      <c r="CL45" s="82">
        <v>34981</v>
      </c>
      <c r="CM45" s="82"/>
      <c r="CN45" s="82">
        <v>67</v>
      </c>
      <c r="CO45" s="82"/>
      <c r="CP45" s="82">
        <v>24</v>
      </c>
      <c r="CQ45" s="82">
        <v>12</v>
      </c>
      <c r="CR45" s="82">
        <v>27</v>
      </c>
      <c r="CS45" s="82">
        <v>28</v>
      </c>
      <c r="CT45" s="82">
        <v>6</v>
      </c>
      <c r="CU45" s="82" t="s">
        <v>219</v>
      </c>
      <c r="CV45" s="82">
        <v>0</v>
      </c>
      <c r="CW45" s="82">
        <v>0</v>
      </c>
      <c r="CX45" s="82">
        <v>3</v>
      </c>
      <c r="CY45" s="82">
        <v>68138</v>
      </c>
      <c r="CZ45" s="82"/>
      <c r="DA45" s="82">
        <v>73</v>
      </c>
      <c r="DB45" s="82"/>
      <c r="DC45" s="82">
        <v>26</v>
      </c>
      <c r="DD45" s="82">
        <v>11</v>
      </c>
      <c r="DE45" s="82">
        <v>26</v>
      </c>
      <c r="DF45" s="82">
        <v>29</v>
      </c>
      <c r="DG45" s="82">
        <v>5</v>
      </c>
      <c r="DH45" s="82" t="s">
        <v>219</v>
      </c>
      <c r="DI45" s="82">
        <v>0</v>
      </c>
      <c r="DJ45" s="82">
        <v>0</v>
      </c>
      <c r="DK45" s="82">
        <v>3</v>
      </c>
      <c r="DL45" s="82">
        <v>103119</v>
      </c>
      <c r="DM45" s="82"/>
      <c r="DN45" s="82">
        <v>71</v>
      </c>
      <c r="DO45" s="82"/>
      <c r="DP45" s="82">
        <v>63</v>
      </c>
      <c r="DQ45" s="82">
        <v>66</v>
      </c>
      <c r="DR45" s="82" t="s">
        <v>219</v>
      </c>
      <c r="DS45" s="82">
        <v>3</v>
      </c>
      <c r="DT45" s="82"/>
      <c r="DU45" s="82"/>
      <c r="DV45" s="82">
        <v>0</v>
      </c>
      <c r="DW45" s="82">
        <v>2</v>
      </c>
      <c r="DX45" s="82">
        <v>31</v>
      </c>
      <c r="DY45" s="82">
        <v>34981</v>
      </c>
      <c r="DZ45" s="82"/>
      <c r="EA45" s="82">
        <v>66</v>
      </c>
      <c r="EB45" s="82"/>
      <c r="EC45" s="82">
        <v>65</v>
      </c>
      <c r="ED45" s="82">
        <v>71</v>
      </c>
      <c r="EE45" s="82" t="s">
        <v>219</v>
      </c>
      <c r="EF45" s="82">
        <v>6</v>
      </c>
      <c r="EG45" s="82"/>
      <c r="EH45" s="82"/>
      <c r="EI45" s="82">
        <v>0</v>
      </c>
      <c r="EJ45" s="82">
        <v>2</v>
      </c>
      <c r="EK45" s="82">
        <v>27</v>
      </c>
      <c r="EL45" s="82">
        <v>68138</v>
      </c>
      <c r="EM45" s="82"/>
      <c r="EN45" s="82">
        <v>71</v>
      </c>
      <c r="EO45" s="82"/>
      <c r="EP45" s="82">
        <v>65</v>
      </c>
      <c r="EQ45" s="82">
        <v>69</v>
      </c>
      <c r="ER45" s="82">
        <v>0</v>
      </c>
      <c r="ES45" s="82">
        <v>5</v>
      </c>
      <c r="ET45" s="82"/>
      <c r="EU45" s="82"/>
      <c r="EV45" s="82">
        <v>0</v>
      </c>
      <c r="EW45" s="82">
        <v>2</v>
      </c>
      <c r="EX45" s="82">
        <v>28</v>
      </c>
      <c r="EY45" s="82">
        <v>103119</v>
      </c>
      <c r="EZ45" s="82"/>
      <c r="FA45" s="82">
        <v>69</v>
      </c>
    </row>
    <row r="46" spans="1:157">
      <c r="A46" s="82"/>
      <c r="B46" s="82" t="s">
        <v>23</v>
      </c>
      <c r="C46" s="82">
        <v>31</v>
      </c>
      <c r="D46" s="82">
        <v>10</v>
      </c>
      <c r="E46" s="82">
        <v>27</v>
      </c>
      <c r="F46" s="82">
        <v>26</v>
      </c>
      <c r="G46" s="82">
        <v>4</v>
      </c>
      <c r="H46" s="82">
        <v>0</v>
      </c>
      <c r="I46" s="82">
        <v>0</v>
      </c>
      <c r="J46" s="82">
        <v>0</v>
      </c>
      <c r="K46" s="82">
        <v>2</v>
      </c>
      <c r="L46" s="82">
        <v>23820</v>
      </c>
      <c r="M46" s="82"/>
      <c r="N46" s="82">
        <v>67</v>
      </c>
      <c r="O46" s="82"/>
      <c r="P46" s="82">
        <v>31</v>
      </c>
      <c r="Q46" s="82">
        <v>11</v>
      </c>
      <c r="R46" s="82">
        <v>27</v>
      </c>
      <c r="S46" s="82">
        <v>25</v>
      </c>
      <c r="T46" s="82">
        <v>4</v>
      </c>
      <c r="U46" s="82" t="s">
        <v>219</v>
      </c>
      <c r="V46" s="82">
        <v>0</v>
      </c>
      <c r="W46" s="82">
        <v>0</v>
      </c>
      <c r="X46" s="82">
        <v>2</v>
      </c>
      <c r="Y46" s="82">
        <v>41041</v>
      </c>
      <c r="Z46" s="82"/>
      <c r="AA46" s="82">
        <v>66</v>
      </c>
      <c r="AB46" s="82"/>
      <c r="AC46" s="82">
        <v>31</v>
      </c>
      <c r="AD46" s="82">
        <v>11</v>
      </c>
      <c r="AE46" s="82">
        <v>27</v>
      </c>
      <c r="AF46" s="82">
        <v>25</v>
      </c>
      <c r="AG46" s="82">
        <v>4</v>
      </c>
      <c r="AH46" s="82" t="s">
        <v>219</v>
      </c>
      <c r="AI46" s="82">
        <v>0</v>
      </c>
      <c r="AJ46" s="82">
        <v>0</v>
      </c>
      <c r="AK46" s="82">
        <v>2</v>
      </c>
      <c r="AL46" s="82">
        <v>64861</v>
      </c>
      <c r="AM46" s="82"/>
      <c r="AN46" s="82">
        <v>67</v>
      </c>
      <c r="AO46" s="82"/>
      <c r="AP46" s="82">
        <v>37</v>
      </c>
      <c r="AQ46" s="82">
        <v>5</v>
      </c>
      <c r="AR46" s="82">
        <v>20</v>
      </c>
      <c r="AS46" s="82">
        <v>34</v>
      </c>
      <c r="AT46" s="82">
        <v>2</v>
      </c>
      <c r="AU46" s="82" t="s">
        <v>219</v>
      </c>
      <c r="AV46" s="82">
        <v>0</v>
      </c>
      <c r="AW46" s="82">
        <v>0</v>
      </c>
      <c r="AX46" s="82">
        <v>3</v>
      </c>
      <c r="AY46" s="82">
        <v>23820</v>
      </c>
      <c r="AZ46" s="82"/>
      <c r="BA46" s="82">
        <v>60</v>
      </c>
      <c r="BB46" s="82"/>
      <c r="BC46" s="82">
        <v>42</v>
      </c>
      <c r="BD46" s="82">
        <v>4</v>
      </c>
      <c r="BE46" s="82">
        <v>17</v>
      </c>
      <c r="BF46" s="82">
        <v>32</v>
      </c>
      <c r="BG46" s="82">
        <v>1</v>
      </c>
      <c r="BH46" s="82" t="s">
        <v>219</v>
      </c>
      <c r="BI46" s="82">
        <v>0</v>
      </c>
      <c r="BJ46" s="82">
        <v>0</v>
      </c>
      <c r="BK46" s="82">
        <v>4</v>
      </c>
      <c r="BL46" s="82">
        <v>41041</v>
      </c>
      <c r="BM46" s="82"/>
      <c r="BN46" s="82">
        <v>54</v>
      </c>
      <c r="BO46" s="82"/>
      <c r="BP46" s="82">
        <v>40</v>
      </c>
      <c r="BQ46" s="82">
        <v>4</v>
      </c>
      <c r="BR46" s="82">
        <v>18</v>
      </c>
      <c r="BS46" s="82">
        <v>33</v>
      </c>
      <c r="BT46" s="82">
        <v>1</v>
      </c>
      <c r="BU46" s="82">
        <v>0</v>
      </c>
      <c r="BV46" s="82">
        <v>0</v>
      </c>
      <c r="BW46" s="82">
        <v>0</v>
      </c>
      <c r="BX46" s="82">
        <v>3</v>
      </c>
      <c r="BY46" s="82">
        <v>64861</v>
      </c>
      <c r="BZ46" s="82"/>
      <c r="CA46" s="82">
        <v>57</v>
      </c>
      <c r="CB46" s="82"/>
      <c r="CC46" s="82">
        <v>27</v>
      </c>
      <c r="CD46" s="82">
        <v>9</v>
      </c>
      <c r="CE46" s="82">
        <v>26</v>
      </c>
      <c r="CF46" s="82">
        <v>35</v>
      </c>
      <c r="CG46" s="82">
        <v>2</v>
      </c>
      <c r="CH46" s="82">
        <v>0</v>
      </c>
      <c r="CI46" s="82">
        <v>0</v>
      </c>
      <c r="CJ46" s="82">
        <v>0</v>
      </c>
      <c r="CK46" s="82">
        <v>1</v>
      </c>
      <c r="CL46" s="82">
        <v>23820</v>
      </c>
      <c r="CM46" s="82"/>
      <c r="CN46" s="82">
        <v>72</v>
      </c>
      <c r="CO46" s="82"/>
      <c r="CP46" s="82">
        <v>20</v>
      </c>
      <c r="CQ46" s="82">
        <v>13</v>
      </c>
      <c r="CR46" s="82">
        <v>30</v>
      </c>
      <c r="CS46" s="82">
        <v>31</v>
      </c>
      <c r="CT46" s="82">
        <v>5</v>
      </c>
      <c r="CU46" s="82">
        <v>0</v>
      </c>
      <c r="CV46" s="82">
        <v>0</v>
      </c>
      <c r="CW46" s="82">
        <v>0</v>
      </c>
      <c r="CX46" s="82">
        <v>1</v>
      </c>
      <c r="CY46" s="82">
        <v>41041</v>
      </c>
      <c r="CZ46" s="82"/>
      <c r="DA46" s="82">
        <v>78</v>
      </c>
      <c r="DB46" s="82"/>
      <c r="DC46" s="82">
        <v>23</v>
      </c>
      <c r="DD46" s="82">
        <v>11</v>
      </c>
      <c r="DE46" s="82">
        <v>28</v>
      </c>
      <c r="DF46" s="82">
        <v>33</v>
      </c>
      <c r="DG46" s="82">
        <v>4</v>
      </c>
      <c r="DH46" s="82">
        <v>0</v>
      </c>
      <c r="DI46" s="82">
        <v>0</v>
      </c>
      <c r="DJ46" s="82">
        <v>0</v>
      </c>
      <c r="DK46" s="82">
        <v>1</v>
      </c>
      <c r="DL46" s="82">
        <v>64861</v>
      </c>
      <c r="DM46" s="82"/>
      <c r="DN46" s="82">
        <v>76</v>
      </c>
      <c r="DO46" s="82"/>
      <c r="DP46" s="82">
        <v>68</v>
      </c>
      <c r="DQ46" s="82">
        <v>70</v>
      </c>
      <c r="DR46" s="82">
        <v>0</v>
      </c>
      <c r="DS46" s="82">
        <v>2</v>
      </c>
      <c r="DT46" s="82"/>
      <c r="DU46" s="82"/>
      <c r="DV46" s="82">
        <v>0</v>
      </c>
      <c r="DW46" s="82">
        <v>1</v>
      </c>
      <c r="DX46" s="82">
        <v>29</v>
      </c>
      <c r="DY46" s="82">
        <v>23820</v>
      </c>
      <c r="DZ46" s="82"/>
      <c r="EA46" s="82">
        <v>70</v>
      </c>
      <c r="EB46" s="82"/>
      <c r="EC46" s="82">
        <v>71</v>
      </c>
      <c r="ED46" s="82">
        <v>76</v>
      </c>
      <c r="EE46" s="82" t="s">
        <v>219</v>
      </c>
      <c r="EF46" s="82">
        <v>5</v>
      </c>
      <c r="EG46" s="82"/>
      <c r="EH46" s="82"/>
      <c r="EI46" s="82">
        <v>0</v>
      </c>
      <c r="EJ46" s="82">
        <v>1</v>
      </c>
      <c r="EK46" s="82">
        <v>23</v>
      </c>
      <c r="EL46" s="82">
        <v>41041</v>
      </c>
      <c r="EM46" s="82"/>
      <c r="EN46" s="82">
        <v>76</v>
      </c>
      <c r="EO46" s="82"/>
      <c r="EP46" s="82">
        <v>70</v>
      </c>
      <c r="EQ46" s="82">
        <v>74</v>
      </c>
      <c r="ER46" s="82" t="s">
        <v>219</v>
      </c>
      <c r="ES46" s="82">
        <v>4</v>
      </c>
      <c r="ET46" s="82"/>
      <c r="EU46" s="82"/>
      <c r="EV46" s="82">
        <v>0</v>
      </c>
      <c r="EW46" s="82">
        <v>1</v>
      </c>
      <c r="EX46" s="82">
        <v>25</v>
      </c>
      <c r="EY46" s="82">
        <v>64861</v>
      </c>
      <c r="EZ46" s="82"/>
      <c r="FA46" s="82">
        <v>74</v>
      </c>
    </row>
    <row r="47" spans="1:157">
      <c r="A47" s="82"/>
      <c r="B47" s="82" t="s">
        <v>24</v>
      </c>
      <c r="C47" s="82">
        <v>37</v>
      </c>
      <c r="D47" s="82">
        <v>11</v>
      </c>
      <c r="E47" s="82">
        <v>19</v>
      </c>
      <c r="F47" s="82">
        <v>18</v>
      </c>
      <c r="G47" s="82">
        <v>6</v>
      </c>
      <c r="H47" s="82" t="s">
        <v>219</v>
      </c>
      <c r="I47" s="82">
        <v>0</v>
      </c>
      <c r="J47" s="82">
        <v>0</v>
      </c>
      <c r="K47" s="82">
        <v>9</v>
      </c>
      <c r="L47" s="82">
        <v>11161</v>
      </c>
      <c r="M47" s="82"/>
      <c r="N47" s="82">
        <v>54</v>
      </c>
      <c r="O47" s="82"/>
      <c r="P47" s="82">
        <v>37</v>
      </c>
      <c r="Q47" s="82">
        <v>11</v>
      </c>
      <c r="R47" s="82">
        <v>20</v>
      </c>
      <c r="S47" s="82">
        <v>17</v>
      </c>
      <c r="T47" s="82">
        <v>6</v>
      </c>
      <c r="U47" s="82" t="s">
        <v>219</v>
      </c>
      <c r="V47" s="82">
        <v>0</v>
      </c>
      <c r="W47" s="82">
        <v>0</v>
      </c>
      <c r="X47" s="82">
        <v>10</v>
      </c>
      <c r="Y47" s="82">
        <v>27097</v>
      </c>
      <c r="Z47" s="82"/>
      <c r="AA47" s="82">
        <v>53</v>
      </c>
      <c r="AB47" s="82"/>
      <c r="AC47" s="82">
        <v>37</v>
      </c>
      <c r="AD47" s="82">
        <v>11</v>
      </c>
      <c r="AE47" s="82">
        <v>19</v>
      </c>
      <c r="AF47" s="82">
        <v>17</v>
      </c>
      <c r="AG47" s="82">
        <v>6</v>
      </c>
      <c r="AH47" s="82">
        <v>0</v>
      </c>
      <c r="AI47" s="82">
        <v>0</v>
      </c>
      <c r="AJ47" s="82">
        <v>0</v>
      </c>
      <c r="AK47" s="82">
        <v>9</v>
      </c>
      <c r="AL47" s="82">
        <v>38258</v>
      </c>
      <c r="AM47" s="82"/>
      <c r="AN47" s="82">
        <v>54</v>
      </c>
      <c r="AO47" s="82"/>
      <c r="AP47" s="82">
        <v>41</v>
      </c>
      <c r="AQ47" s="82">
        <v>6</v>
      </c>
      <c r="AR47" s="82">
        <v>16</v>
      </c>
      <c r="AS47" s="82">
        <v>22</v>
      </c>
      <c r="AT47" s="82">
        <v>3</v>
      </c>
      <c r="AU47" s="82">
        <v>0</v>
      </c>
      <c r="AV47" s="82">
        <v>0</v>
      </c>
      <c r="AW47" s="82">
        <v>0</v>
      </c>
      <c r="AX47" s="82">
        <v>12</v>
      </c>
      <c r="AY47" s="82">
        <v>11161</v>
      </c>
      <c r="AZ47" s="82"/>
      <c r="BA47" s="82">
        <v>47</v>
      </c>
      <c r="BB47" s="82"/>
      <c r="BC47" s="82">
        <v>44</v>
      </c>
      <c r="BD47" s="82">
        <v>5</v>
      </c>
      <c r="BE47" s="82">
        <v>15</v>
      </c>
      <c r="BF47" s="82">
        <v>22</v>
      </c>
      <c r="BG47" s="82">
        <v>2</v>
      </c>
      <c r="BH47" s="82" t="s">
        <v>219</v>
      </c>
      <c r="BI47" s="82">
        <v>0</v>
      </c>
      <c r="BJ47" s="82">
        <v>0</v>
      </c>
      <c r="BK47" s="82">
        <v>13</v>
      </c>
      <c r="BL47" s="82">
        <v>27097</v>
      </c>
      <c r="BM47" s="82"/>
      <c r="BN47" s="82">
        <v>43</v>
      </c>
      <c r="BO47" s="82"/>
      <c r="BP47" s="82">
        <v>43</v>
      </c>
      <c r="BQ47" s="82">
        <v>5</v>
      </c>
      <c r="BR47" s="82">
        <v>15</v>
      </c>
      <c r="BS47" s="82">
        <v>22</v>
      </c>
      <c r="BT47" s="82">
        <v>2</v>
      </c>
      <c r="BU47" s="82" t="s">
        <v>219</v>
      </c>
      <c r="BV47" s="82">
        <v>0</v>
      </c>
      <c r="BW47" s="82">
        <v>0</v>
      </c>
      <c r="BX47" s="82">
        <v>13</v>
      </c>
      <c r="BY47" s="82">
        <v>38258</v>
      </c>
      <c r="BZ47" s="82"/>
      <c r="CA47" s="82">
        <v>44</v>
      </c>
      <c r="CB47" s="82"/>
      <c r="CC47" s="82">
        <v>35</v>
      </c>
      <c r="CD47" s="82">
        <v>10</v>
      </c>
      <c r="CE47" s="82">
        <v>20</v>
      </c>
      <c r="CF47" s="82">
        <v>25</v>
      </c>
      <c r="CG47" s="82">
        <v>4</v>
      </c>
      <c r="CH47" s="82">
        <v>0</v>
      </c>
      <c r="CI47" s="82">
        <v>0</v>
      </c>
      <c r="CJ47" s="82">
        <v>0</v>
      </c>
      <c r="CK47" s="82">
        <v>7</v>
      </c>
      <c r="CL47" s="82">
        <v>11161</v>
      </c>
      <c r="CM47" s="82"/>
      <c r="CN47" s="82">
        <v>57</v>
      </c>
      <c r="CO47" s="82"/>
      <c r="CP47" s="82">
        <v>30</v>
      </c>
      <c r="CQ47" s="82">
        <v>12</v>
      </c>
      <c r="CR47" s="82">
        <v>22</v>
      </c>
      <c r="CS47" s="82">
        <v>24</v>
      </c>
      <c r="CT47" s="82">
        <v>7</v>
      </c>
      <c r="CU47" s="82" t="s">
        <v>219</v>
      </c>
      <c r="CV47" s="82">
        <v>0</v>
      </c>
      <c r="CW47" s="82">
        <v>0</v>
      </c>
      <c r="CX47" s="82">
        <v>6</v>
      </c>
      <c r="CY47" s="82">
        <v>27097</v>
      </c>
      <c r="CZ47" s="82"/>
      <c r="DA47" s="82">
        <v>64</v>
      </c>
      <c r="DB47" s="82"/>
      <c r="DC47" s="82">
        <v>31</v>
      </c>
      <c r="DD47" s="82">
        <v>11</v>
      </c>
      <c r="DE47" s="82">
        <v>21</v>
      </c>
      <c r="DF47" s="82">
        <v>24</v>
      </c>
      <c r="DG47" s="82">
        <v>6</v>
      </c>
      <c r="DH47" s="82" t="s">
        <v>219</v>
      </c>
      <c r="DI47" s="82">
        <v>0</v>
      </c>
      <c r="DJ47" s="82">
        <v>0</v>
      </c>
      <c r="DK47" s="82">
        <v>6</v>
      </c>
      <c r="DL47" s="82">
        <v>38258</v>
      </c>
      <c r="DM47" s="82"/>
      <c r="DN47" s="82">
        <v>62</v>
      </c>
      <c r="DO47" s="82"/>
      <c r="DP47" s="82">
        <v>53</v>
      </c>
      <c r="DQ47" s="82">
        <v>57</v>
      </c>
      <c r="DR47" s="82" t="s">
        <v>219</v>
      </c>
      <c r="DS47" s="82">
        <v>3</v>
      </c>
      <c r="DT47" s="82"/>
      <c r="DU47" s="82"/>
      <c r="DV47" s="82">
        <v>0</v>
      </c>
      <c r="DW47" s="82">
        <v>5</v>
      </c>
      <c r="DX47" s="82">
        <v>38</v>
      </c>
      <c r="DY47" s="82">
        <v>11161</v>
      </c>
      <c r="DZ47" s="82"/>
      <c r="EA47" s="82">
        <v>57</v>
      </c>
      <c r="EB47" s="82"/>
      <c r="EC47" s="82">
        <v>56</v>
      </c>
      <c r="ED47" s="82">
        <v>62</v>
      </c>
      <c r="EE47" s="82" t="s">
        <v>219</v>
      </c>
      <c r="EF47" s="82">
        <v>6</v>
      </c>
      <c r="EG47" s="82"/>
      <c r="EH47" s="82"/>
      <c r="EI47" s="82">
        <v>0</v>
      </c>
      <c r="EJ47" s="82">
        <v>5</v>
      </c>
      <c r="EK47" s="82">
        <v>33</v>
      </c>
      <c r="EL47" s="82">
        <v>27097</v>
      </c>
      <c r="EM47" s="82"/>
      <c r="EN47" s="82">
        <v>62</v>
      </c>
      <c r="EO47" s="82"/>
      <c r="EP47" s="82">
        <v>55</v>
      </c>
      <c r="EQ47" s="82">
        <v>61</v>
      </c>
      <c r="ER47" s="82" t="s">
        <v>219</v>
      </c>
      <c r="ES47" s="82">
        <v>5</v>
      </c>
      <c r="ET47" s="82"/>
      <c r="EU47" s="82"/>
      <c r="EV47" s="82">
        <v>0</v>
      </c>
      <c r="EW47" s="82">
        <v>5</v>
      </c>
      <c r="EX47" s="82">
        <v>34</v>
      </c>
      <c r="EY47" s="82">
        <v>38258</v>
      </c>
      <c r="EZ47" s="82"/>
      <c r="FA47" s="82">
        <v>61</v>
      </c>
    </row>
    <row r="48" spans="1:157">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row>
    <row r="49" spans="1:157">
      <c r="A49" s="82"/>
      <c r="B49" s="82" t="s">
        <v>25</v>
      </c>
      <c r="C49" s="82">
        <v>22</v>
      </c>
      <c r="D49" s="82">
        <v>5</v>
      </c>
      <c r="E49" s="82">
        <v>8</v>
      </c>
      <c r="F49" s="82">
        <v>6</v>
      </c>
      <c r="G49" s="82">
        <v>4</v>
      </c>
      <c r="H49" s="82" t="s">
        <v>219</v>
      </c>
      <c r="I49" s="82">
        <v>0</v>
      </c>
      <c r="J49" s="82">
        <v>2</v>
      </c>
      <c r="K49" s="82">
        <v>53</v>
      </c>
      <c r="L49" s="82">
        <v>3142</v>
      </c>
      <c r="M49" s="82"/>
      <c r="N49" s="82">
        <v>23</v>
      </c>
      <c r="O49" s="82"/>
      <c r="P49" s="82">
        <v>24</v>
      </c>
      <c r="Q49" s="82">
        <v>5</v>
      </c>
      <c r="R49" s="82">
        <v>9</v>
      </c>
      <c r="S49" s="82">
        <v>8</v>
      </c>
      <c r="T49" s="82">
        <v>3</v>
      </c>
      <c r="U49" s="82">
        <v>0</v>
      </c>
      <c r="V49" s="82">
        <v>0</v>
      </c>
      <c r="W49" s="82">
        <v>2</v>
      </c>
      <c r="X49" s="82">
        <v>49</v>
      </c>
      <c r="Y49" s="82">
        <v>7992</v>
      </c>
      <c r="Z49" s="82"/>
      <c r="AA49" s="82">
        <v>25</v>
      </c>
      <c r="AB49" s="82"/>
      <c r="AC49" s="82">
        <v>23</v>
      </c>
      <c r="AD49" s="82">
        <v>5</v>
      </c>
      <c r="AE49" s="82">
        <v>9</v>
      </c>
      <c r="AF49" s="82">
        <v>7</v>
      </c>
      <c r="AG49" s="82">
        <v>3</v>
      </c>
      <c r="AH49" s="82" t="s">
        <v>219</v>
      </c>
      <c r="AI49" s="82">
        <v>0</v>
      </c>
      <c r="AJ49" s="82">
        <v>2</v>
      </c>
      <c r="AK49" s="82">
        <v>50</v>
      </c>
      <c r="AL49" s="82">
        <v>11134</v>
      </c>
      <c r="AM49" s="82"/>
      <c r="AN49" s="82">
        <v>24</v>
      </c>
      <c r="AO49" s="82"/>
      <c r="AP49" s="82">
        <v>20</v>
      </c>
      <c r="AQ49" s="82">
        <v>2</v>
      </c>
      <c r="AR49" s="82">
        <v>6</v>
      </c>
      <c r="AS49" s="82">
        <v>9</v>
      </c>
      <c r="AT49" s="82">
        <v>2</v>
      </c>
      <c r="AU49" s="82" t="s">
        <v>219</v>
      </c>
      <c r="AV49" s="82">
        <v>0</v>
      </c>
      <c r="AW49" s="82">
        <v>2</v>
      </c>
      <c r="AX49" s="82">
        <v>58</v>
      </c>
      <c r="AY49" s="82">
        <v>3142</v>
      </c>
      <c r="AZ49" s="82"/>
      <c r="BA49" s="82">
        <v>19</v>
      </c>
      <c r="BB49" s="82"/>
      <c r="BC49" s="82">
        <v>25</v>
      </c>
      <c r="BD49" s="82">
        <v>3</v>
      </c>
      <c r="BE49" s="82">
        <v>7</v>
      </c>
      <c r="BF49" s="82">
        <v>8</v>
      </c>
      <c r="BG49" s="82">
        <v>1</v>
      </c>
      <c r="BH49" s="82">
        <v>0</v>
      </c>
      <c r="BI49" s="82">
        <v>0</v>
      </c>
      <c r="BJ49" s="82">
        <v>2</v>
      </c>
      <c r="BK49" s="82">
        <v>55</v>
      </c>
      <c r="BL49" s="82">
        <v>7992</v>
      </c>
      <c r="BM49" s="82"/>
      <c r="BN49" s="82">
        <v>18</v>
      </c>
      <c r="BO49" s="82"/>
      <c r="BP49" s="82">
        <v>24</v>
      </c>
      <c r="BQ49" s="82">
        <v>3</v>
      </c>
      <c r="BR49" s="82">
        <v>7</v>
      </c>
      <c r="BS49" s="82">
        <v>8</v>
      </c>
      <c r="BT49" s="82">
        <v>1</v>
      </c>
      <c r="BU49" s="82" t="s">
        <v>219</v>
      </c>
      <c r="BV49" s="82">
        <v>0</v>
      </c>
      <c r="BW49" s="82">
        <v>2</v>
      </c>
      <c r="BX49" s="82">
        <v>56</v>
      </c>
      <c r="BY49" s="82">
        <v>11134</v>
      </c>
      <c r="BZ49" s="82"/>
      <c r="CA49" s="82">
        <v>18</v>
      </c>
      <c r="CB49" s="82"/>
      <c r="CC49" s="82">
        <v>23</v>
      </c>
      <c r="CD49" s="82">
        <v>4</v>
      </c>
      <c r="CE49" s="82">
        <v>8</v>
      </c>
      <c r="CF49" s="82">
        <v>9</v>
      </c>
      <c r="CG49" s="82">
        <v>2</v>
      </c>
      <c r="CH49" s="82">
        <v>0</v>
      </c>
      <c r="CI49" s="82">
        <v>0</v>
      </c>
      <c r="CJ49" s="82">
        <v>2</v>
      </c>
      <c r="CK49" s="82">
        <v>52</v>
      </c>
      <c r="CL49" s="82">
        <v>3142</v>
      </c>
      <c r="CM49" s="82"/>
      <c r="CN49" s="82">
        <v>23</v>
      </c>
      <c r="CO49" s="82"/>
      <c r="CP49" s="82">
        <v>24</v>
      </c>
      <c r="CQ49" s="82">
        <v>5</v>
      </c>
      <c r="CR49" s="82">
        <v>10</v>
      </c>
      <c r="CS49" s="82">
        <v>10</v>
      </c>
      <c r="CT49" s="82">
        <v>3</v>
      </c>
      <c r="CU49" s="82" t="s">
        <v>219</v>
      </c>
      <c r="CV49" s="82">
        <v>0</v>
      </c>
      <c r="CW49" s="82">
        <v>2</v>
      </c>
      <c r="CX49" s="82">
        <v>46</v>
      </c>
      <c r="CY49" s="82">
        <v>7992</v>
      </c>
      <c r="CZ49" s="82"/>
      <c r="DA49" s="82">
        <v>29</v>
      </c>
      <c r="DB49" s="82"/>
      <c r="DC49" s="82">
        <v>23</v>
      </c>
      <c r="DD49" s="82">
        <v>5</v>
      </c>
      <c r="DE49" s="82">
        <v>9</v>
      </c>
      <c r="DF49" s="82">
        <v>10</v>
      </c>
      <c r="DG49" s="82">
        <v>3</v>
      </c>
      <c r="DH49" s="82" t="s">
        <v>219</v>
      </c>
      <c r="DI49" s="82">
        <v>0</v>
      </c>
      <c r="DJ49" s="82">
        <v>2</v>
      </c>
      <c r="DK49" s="82">
        <v>48</v>
      </c>
      <c r="DL49" s="82">
        <v>11134</v>
      </c>
      <c r="DM49" s="82"/>
      <c r="DN49" s="82">
        <v>27</v>
      </c>
      <c r="DO49" s="82"/>
      <c r="DP49" s="82">
        <v>20</v>
      </c>
      <c r="DQ49" s="82">
        <v>22</v>
      </c>
      <c r="DR49" s="82">
        <v>0</v>
      </c>
      <c r="DS49" s="82">
        <v>2</v>
      </c>
      <c r="DT49" s="82"/>
      <c r="DU49" s="82"/>
      <c r="DV49" s="82">
        <v>3</v>
      </c>
      <c r="DW49" s="82">
        <v>52</v>
      </c>
      <c r="DX49" s="82">
        <v>24</v>
      </c>
      <c r="DY49" s="82">
        <v>3142</v>
      </c>
      <c r="DZ49" s="82"/>
      <c r="EA49" s="82">
        <v>22</v>
      </c>
      <c r="EB49" s="82"/>
      <c r="EC49" s="82">
        <v>23</v>
      </c>
      <c r="ED49" s="82">
        <v>25</v>
      </c>
      <c r="EE49" s="82">
        <v>0</v>
      </c>
      <c r="EF49" s="82">
        <v>2</v>
      </c>
      <c r="EG49" s="82"/>
      <c r="EH49" s="82"/>
      <c r="EI49" s="82">
        <v>2</v>
      </c>
      <c r="EJ49" s="82">
        <v>47</v>
      </c>
      <c r="EK49" s="82">
        <v>26</v>
      </c>
      <c r="EL49" s="82">
        <v>7992</v>
      </c>
      <c r="EM49" s="82"/>
      <c r="EN49" s="82">
        <v>25</v>
      </c>
      <c r="EO49" s="82"/>
      <c r="EP49" s="82">
        <v>22</v>
      </c>
      <c r="EQ49" s="82">
        <v>24</v>
      </c>
      <c r="ER49" s="82">
        <v>0</v>
      </c>
      <c r="ES49" s="82">
        <v>2</v>
      </c>
      <c r="ET49" s="82"/>
      <c r="EU49" s="82"/>
      <c r="EV49" s="82">
        <v>2</v>
      </c>
      <c r="EW49" s="82">
        <v>49</v>
      </c>
      <c r="EX49" s="82">
        <v>25</v>
      </c>
      <c r="EY49" s="82">
        <v>11134</v>
      </c>
      <c r="EZ49" s="82"/>
      <c r="FA49" s="82">
        <v>24</v>
      </c>
    </row>
    <row r="50" spans="1:157">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row>
    <row r="51" spans="1:157">
      <c r="A51" s="82"/>
      <c r="B51" s="84" t="s">
        <v>227</v>
      </c>
      <c r="C51" s="82">
        <v>19</v>
      </c>
      <c r="D51" s="82">
        <v>13</v>
      </c>
      <c r="E51" s="82">
        <v>15</v>
      </c>
      <c r="F51" s="82">
        <v>9</v>
      </c>
      <c r="G51" s="82">
        <v>14</v>
      </c>
      <c r="H51" s="82" t="s">
        <v>219</v>
      </c>
      <c r="I51" s="82">
        <v>5</v>
      </c>
      <c r="J51" s="82">
        <v>4</v>
      </c>
      <c r="K51" s="82">
        <v>22</v>
      </c>
      <c r="L51" s="82">
        <v>1419</v>
      </c>
      <c r="M51" s="82"/>
      <c r="N51" s="82">
        <v>51</v>
      </c>
      <c r="O51" s="82"/>
      <c r="P51" s="82">
        <v>20</v>
      </c>
      <c r="Q51" s="82">
        <v>12</v>
      </c>
      <c r="R51" s="82">
        <v>14</v>
      </c>
      <c r="S51" s="82">
        <v>9</v>
      </c>
      <c r="T51" s="82">
        <v>8</v>
      </c>
      <c r="U51" s="82">
        <v>0</v>
      </c>
      <c r="V51" s="82">
        <v>5</v>
      </c>
      <c r="W51" s="82">
        <v>4</v>
      </c>
      <c r="X51" s="82">
        <v>27</v>
      </c>
      <c r="Y51" s="82">
        <v>1496</v>
      </c>
      <c r="Z51" s="82"/>
      <c r="AA51" s="82">
        <v>43</v>
      </c>
      <c r="AB51" s="82"/>
      <c r="AC51" s="82">
        <v>19</v>
      </c>
      <c r="AD51" s="82">
        <v>13</v>
      </c>
      <c r="AE51" s="82">
        <v>14</v>
      </c>
      <c r="AF51" s="82">
        <v>9</v>
      </c>
      <c r="AG51" s="82">
        <v>11</v>
      </c>
      <c r="AH51" s="82" t="s">
        <v>219</v>
      </c>
      <c r="AI51" s="82">
        <v>5</v>
      </c>
      <c r="AJ51" s="82">
        <v>4</v>
      </c>
      <c r="AK51" s="82">
        <v>25</v>
      </c>
      <c r="AL51" s="82">
        <v>2915</v>
      </c>
      <c r="AM51" s="82"/>
      <c r="AN51" s="82">
        <v>47</v>
      </c>
      <c r="AO51" s="82"/>
      <c r="AP51" s="82">
        <v>21</v>
      </c>
      <c r="AQ51" s="82">
        <v>11</v>
      </c>
      <c r="AR51" s="82">
        <v>16</v>
      </c>
      <c r="AS51" s="82">
        <v>14</v>
      </c>
      <c r="AT51" s="82">
        <v>6</v>
      </c>
      <c r="AU51" s="82">
        <v>0</v>
      </c>
      <c r="AV51" s="82">
        <v>5</v>
      </c>
      <c r="AW51" s="82">
        <v>4</v>
      </c>
      <c r="AX51" s="82">
        <v>23</v>
      </c>
      <c r="AY51" s="82">
        <v>1419</v>
      </c>
      <c r="AZ51" s="82"/>
      <c r="BA51" s="82">
        <v>47</v>
      </c>
      <c r="BB51" s="82"/>
      <c r="BC51" s="82">
        <v>24</v>
      </c>
      <c r="BD51" s="82">
        <v>6</v>
      </c>
      <c r="BE51" s="82">
        <v>13</v>
      </c>
      <c r="BF51" s="82">
        <v>15</v>
      </c>
      <c r="BG51" s="82">
        <v>2</v>
      </c>
      <c r="BH51" s="82">
        <v>0</v>
      </c>
      <c r="BI51" s="82">
        <v>5</v>
      </c>
      <c r="BJ51" s="82">
        <v>4</v>
      </c>
      <c r="BK51" s="82">
        <v>30</v>
      </c>
      <c r="BL51" s="82">
        <v>1496</v>
      </c>
      <c r="BM51" s="82"/>
      <c r="BN51" s="82">
        <v>37</v>
      </c>
      <c r="BO51" s="82"/>
      <c r="BP51" s="82">
        <v>23</v>
      </c>
      <c r="BQ51" s="82">
        <v>9</v>
      </c>
      <c r="BR51" s="82">
        <v>14</v>
      </c>
      <c r="BS51" s="82">
        <v>15</v>
      </c>
      <c r="BT51" s="82">
        <v>4</v>
      </c>
      <c r="BU51" s="82">
        <v>0</v>
      </c>
      <c r="BV51" s="82">
        <v>5</v>
      </c>
      <c r="BW51" s="82">
        <v>4</v>
      </c>
      <c r="BX51" s="82">
        <v>27</v>
      </c>
      <c r="BY51" s="82">
        <v>2915</v>
      </c>
      <c r="BZ51" s="82"/>
      <c r="CA51" s="82">
        <v>42</v>
      </c>
      <c r="CB51" s="82"/>
      <c r="CC51" s="82">
        <v>20</v>
      </c>
      <c r="CD51" s="82">
        <v>15</v>
      </c>
      <c r="CE51" s="82">
        <v>20</v>
      </c>
      <c r="CF51" s="82">
        <v>16</v>
      </c>
      <c r="CG51" s="82">
        <v>7</v>
      </c>
      <c r="CH51" s="82">
        <v>0</v>
      </c>
      <c r="CI51" s="82">
        <v>5</v>
      </c>
      <c r="CJ51" s="82">
        <v>4</v>
      </c>
      <c r="CK51" s="82">
        <v>14</v>
      </c>
      <c r="CL51" s="82">
        <v>1419</v>
      </c>
      <c r="CM51" s="82"/>
      <c r="CN51" s="82">
        <v>57</v>
      </c>
      <c r="CO51" s="82"/>
      <c r="CP51" s="82">
        <v>22</v>
      </c>
      <c r="CQ51" s="82">
        <v>11</v>
      </c>
      <c r="CR51" s="82">
        <v>18</v>
      </c>
      <c r="CS51" s="82">
        <v>15</v>
      </c>
      <c r="CT51" s="82">
        <v>8</v>
      </c>
      <c r="CU51" s="82" t="s">
        <v>219</v>
      </c>
      <c r="CV51" s="82">
        <v>5</v>
      </c>
      <c r="CW51" s="82">
        <v>4</v>
      </c>
      <c r="CX51" s="82">
        <v>16</v>
      </c>
      <c r="CY51" s="82">
        <v>1496</v>
      </c>
      <c r="CZ51" s="82"/>
      <c r="DA51" s="82">
        <v>53</v>
      </c>
      <c r="DB51" s="82"/>
      <c r="DC51" s="82">
        <v>21</v>
      </c>
      <c r="DD51" s="82">
        <v>13</v>
      </c>
      <c r="DE51" s="82">
        <v>19</v>
      </c>
      <c r="DF51" s="82">
        <v>16</v>
      </c>
      <c r="DG51" s="82">
        <v>8</v>
      </c>
      <c r="DH51" s="82" t="s">
        <v>219</v>
      </c>
      <c r="DI51" s="82">
        <v>5</v>
      </c>
      <c r="DJ51" s="82">
        <v>4</v>
      </c>
      <c r="DK51" s="82">
        <v>15</v>
      </c>
      <c r="DL51" s="82">
        <v>2915</v>
      </c>
      <c r="DM51" s="82"/>
      <c r="DN51" s="82">
        <v>55</v>
      </c>
      <c r="DO51" s="82"/>
      <c r="DP51" s="82">
        <v>44</v>
      </c>
      <c r="DQ51" s="82">
        <v>51</v>
      </c>
      <c r="DR51" s="82">
        <v>0</v>
      </c>
      <c r="DS51" s="82">
        <v>6</v>
      </c>
      <c r="DT51" s="82"/>
      <c r="DU51" s="82"/>
      <c r="DV51" s="82">
        <v>10</v>
      </c>
      <c r="DW51" s="82">
        <v>17</v>
      </c>
      <c r="DX51" s="82">
        <v>23</v>
      </c>
      <c r="DY51" s="82">
        <v>1419</v>
      </c>
      <c r="DZ51" s="82"/>
      <c r="EA51" s="82">
        <v>51</v>
      </c>
      <c r="EB51" s="82"/>
      <c r="EC51" s="82">
        <v>41</v>
      </c>
      <c r="ED51" s="82">
        <v>47</v>
      </c>
      <c r="EE51" s="82">
        <v>0</v>
      </c>
      <c r="EF51" s="82">
        <v>6</v>
      </c>
      <c r="EG51" s="82"/>
      <c r="EH51" s="82"/>
      <c r="EI51" s="82">
        <v>11</v>
      </c>
      <c r="EJ51" s="82">
        <v>19</v>
      </c>
      <c r="EK51" s="82">
        <v>23</v>
      </c>
      <c r="EL51" s="82">
        <v>1496</v>
      </c>
      <c r="EM51" s="82"/>
      <c r="EN51" s="82">
        <v>47</v>
      </c>
      <c r="EO51" s="82"/>
      <c r="EP51" s="82">
        <v>43</v>
      </c>
      <c r="EQ51" s="82">
        <v>49</v>
      </c>
      <c r="ER51" s="82">
        <v>0</v>
      </c>
      <c r="ES51" s="82">
        <v>6</v>
      </c>
      <c r="ET51" s="82"/>
      <c r="EU51" s="82"/>
      <c r="EV51" s="82">
        <v>10</v>
      </c>
      <c r="EW51" s="82">
        <v>18</v>
      </c>
      <c r="EX51" s="82">
        <v>23</v>
      </c>
      <c r="EY51" s="82">
        <v>2915</v>
      </c>
      <c r="EZ51" s="82"/>
      <c r="FA51" s="82">
        <v>49</v>
      </c>
    </row>
    <row r="52" spans="1:157">
      <c r="A52" s="82"/>
      <c r="B52" s="82" t="s">
        <v>21</v>
      </c>
      <c r="C52" s="82">
        <v>32</v>
      </c>
      <c r="D52" s="82">
        <v>10</v>
      </c>
      <c r="E52" s="82">
        <v>23</v>
      </c>
      <c r="F52" s="82">
        <v>22</v>
      </c>
      <c r="G52" s="82">
        <v>5</v>
      </c>
      <c r="H52" s="82">
        <v>0</v>
      </c>
      <c r="I52" s="82">
        <v>0</v>
      </c>
      <c r="J52" s="82">
        <v>0</v>
      </c>
      <c r="K52" s="82">
        <v>8</v>
      </c>
      <c r="L52" s="82">
        <v>38123</v>
      </c>
      <c r="M52" s="82"/>
      <c r="N52" s="82">
        <v>60</v>
      </c>
      <c r="O52" s="82"/>
      <c r="P52" s="82">
        <v>32</v>
      </c>
      <c r="Q52" s="82">
        <v>10</v>
      </c>
      <c r="R52" s="82">
        <v>22</v>
      </c>
      <c r="S52" s="82">
        <v>20</v>
      </c>
      <c r="T52" s="82">
        <v>5</v>
      </c>
      <c r="U52" s="82">
        <v>0</v>
      </c>
      <c r="V52" s="82">
        <v>0</v>
      </c>
      <c r="W52" s="82">
        <v>0</v>
      </c>
      <c r="X52" s="82">
        <v>10</v>
      </c>
      <c r="Y52" s="82">
        <v>76130</v>
      </c>
      <c r="Z52" s="82"/>
      <c r="AA52" s="82">
        <v>57</v>
      </c>
      <c r="AB52" s="82"/>
      <c r="AC52" s="82">
        <v>32</v>
      </c>
      <c r="AD52" s="82">
        <v>10</v>
      </c>
      <c r="AE52" s="82">
        <v>23</v>
      </c>
      <c r="AF52" s="82">
        <v>21</v>
      </c>
      <c r="AG52" s="82">
        <v>5</v>
      </c>
      <c r="AH52" s="82">
        <v>0</v>
      </c>
      <c r="AI52" s="82">
        <v>0</v>
      </c>
      <c r="AJ52" s="82">
        <v>0</v>
      </c>
      <c r="AK52" s="82">
        <v>9</v>
      </c>
      <c r="AL52" s="82">
        <v>114253</v>
      </c>
      <c r="AM52" s="82"/>
      <c r="AN52" s="82">
        <v>58</v>
      </c>
      <c r="AO52" s="82"/>
      <c r="AP52" s="82">
        <v>37</v>
      </c>
      <c r="AQ52" s="82">
        <v>5</v>
      </c>
      <c r="AR52" s="82">
        <v>18</v>
      </c>
      <c r="AS52" s="82">
        <v>28</v>
      </c>
      <c r="AT52" s="82">
        <v>2</v>
      </c>
      <c r="AU52" s="82" t="s">
        <v>219</v>
      </c>
      <c r="AV52" s="82">
        <v>0</v>
      </c>
      <c r="AW52" s="82">
        <v>0</v>
      </c>
      <c r="AX52" s="82">
        <v>10</v>
      </c>
      <c r="AY52" s="82">
        <v>38123</v>
      </c>
      <c r="AZ52" s="82"/>
      <c r="BA52" s="82">
        <v>53</v>
      </c>
      <c r="BB52" s="82"/>
      <c r="BC52" s="82">
        <v>41</v>
      </c>
      <c r="BD52" s="82">
        <v>4</v>
      </c>
      <c r="BE52" s="82">
        <v>15</v>
      </c>
      <c r="BF52" s="82">
        <v>26</v>
      </c>
      <c r="BG52" s="82">
        <v>1</v>
      </c>
      <c r="BH52" s="82" t="s">
        <v>219</v>
      </c>
      <c r="BI52" s="82">
        <v>0</v>
      </c>
      <c r="BJ52" s="82">
        <v>0</v>
      </c>
      <c r="BK52" s="82">
        <v>13</v>
      </c>
      <c r="BL52" s="82">
        <v>76130</v>
      </c>
      <c r="BM52" s="82"/>
      <c r="BN52" s="82">
        <v>46</v>
      </c>
      <c r="BO52" s="82"/>
      <c r="BP52" s="82">
        <v>39</v>
      </c>
      <c r="BQ52" s="82">
        <v>4</v>
      </c>
      <c r="BR52" s="82">
        <v>16</v>
      </c>
      <c r="BS52" s="82">
        <v>27</v>
      </c>
      <c r="BT52" s="82">
        <v>2</v>
      </c>
      <c r="BU52" s="82">
        <v>0</v>
      </c>
      <c r="BV52" s="82">
        <v>0</v>
      </c>
      <c r="BW52" s="82">
        <v>0</v>
      </c>
      <c r="BX52" s="82">
        <v>12</v>
      </c>
      <c r="BY52" s="82">
        <v>114253</v>
      </c>
      <c r="BZ52" s="82"/>
      <c r="CA52" s="82">
        <v>49</v>
      </c>
      <c r="CB52" s="82"/>
      <c r="CC52" s="82">
        <v>29</v>
      </c>
      <c r="CD52" s="82">
        <v>8</v>
      </c>
      <c r="CE52" s="82">
        <v>23</v>
      </c>
      <c r="CF52" s="82">
        <v>30</v>
      </c>
      <c r="CG52" s="82">
        <v>3</v>
      </c>
      <c r="CH52" s="82">
        <v>0</v>
      </c>
      <c r="CI52" s="82">
        <v>0</v>
      </c>
      <c r="CJ52" s="82">
        <v>0</v>
      </c>
      <c r="CK52" s="82">
        <v>7</v>
      </c>
      <c r="CL52" s="82">
        <v>38123</v>
      </c>
      <c r="CM52" s="82"/>
      <c r="CN52" s="82">
        <v>64</v>
      </c>
      <c r="CO52" s="82"/>
      <c r="CP52" s="82">
        <v>24</v>
      </c>
      <c r="CQ52" s="82">
        <v>12</v>
      </c>
      <c r="CR52" s="82">
        <v>25</v>
      </c>
      <c r="CS52" s="82">
        <v>26</v>
      </c>
      <c r="CT52" s="82">
        <v>5</v>
      </c>
      <c r="CU52" s="82">
        <v>0</v>
      </c>
      <c r="CV52" s="82">
        <v>0</v>
      </c>
      <c r="CW52" s="82">
        <v>0</v>
      </c>
      <c r="CX52" s="82">
        <v>7</v>
      </c>
      <c r="CY52" s="82">
        <v>76130</v>
      </c>
      <c r="CZ52" s="82"/>
      <c r="DA52" s="82">
        <v>68</v>
      </c>
      <c r="DB52" s="82"/>
      <c r="DC52" s="82">
        <v>26</v>
      </c>
      <c r="DD52" s="82">
        <v>11</v>
      </c>
      <c r="DE52" s="82">
        <v>24</v>
      </c>
      <c r="DF52" s="82">
        <v>27</v>
      </c>
      <c r="DG52" s="82">
        <v>4</v>
      </c>
      <c r="DH52" s="82">
        <v>0</v>
      </c>
      <c r="DI52" s="82">
        <v>0</v>
      </c>
      <c r="DJ52" s="82">
        <v>0</v>
      </c>
      <c r="DK52" s="82">
        <v>7</v>
      </c>
      <c r="DL52" s="82">
        <v>114253</v>
      </c>
      <c r="DM52" s="82"/>
      <c r="DN52" s="82">
        <v>67</v>
      </c>
      <c r="DO52" s="82"/>
      <c r="DP52" s="82">
        <v>60</v>
      </c>
      <c r="DQ52" s="82">
        <v>62</v>
      </c>
      <c r="DR52" s="82" t="s">
        <v>219</v>
      </c>
      <c r="DS52" s="82">
        <v>3</v>
      </c>
      <c r="DT52" s="82"/>
      <c r="DU52" s="82"/>
      <c r="DV52" s="82">
        <v>0</v>
      </c>
      <c r="DW52" s="82">
        <v>6</v>
      </c>
      <c r="DX52" s="82">
        <v>31</v>
      </c>
      <c r="DY52" s="82">
        <v>38123</v>
      </c>
      <c r="DZ52" s="82"/>
      <c r="EA52" s="82">
        <v>62</v>
      </c>
      <c r="EB52" s="82"/>
      <c r="EC52" s="82">
        <v>61</v>
      </c>
      <c r="ED52" s="82">
        <v>66</v>
      </c>
      <c r="EE52" s="82" t="s">
        <v>219</v>
      </c>
      <c r="EF52" s="82">
        <v>5</v>
      </c>
      <c r="EG52" s="82"/>
      <c r="EH52" s="82"/>
      <c r="EI52" s="82">
        <v>0</v>
      </c>
      <c r="EJ52" s="82">
        <v>7</v>
      </c>
      <c r="EK52" s="82">
        <v>27</v>
      </c>
      <c r="EL52" s="82">
        <v>76130</v>
      </c>
      <c r="EM52" s="82"/>
      <c r="EN52" s="82">
        <v>66</v>
      </c>
      <c r="EO52" s="82"/>
      <c r="EP52" s="82">
        <v>60</v>
      </c>
      <c r="EQ52" s="82">
        <v>65</v>
      </c>
      <c r="ER52" s="82">
        <v>0</v>
      </c>
      <c r="ES52" s="82">
        <v>4</v>
      </c>
      <c r="ET52" s="82"/>
      <c r="EU52" s="82"/>
      <c r="EV52" s="82">
        <v>0</v>
      </c>
      <c r="EW52" s="82">
        <v>7</v>
      </c>
      <c r="EX52" s="82">
        <v>28</v>
      </c>
      <c r="EY52" s="82">
        <v>114253</v>
      </c>
      <c r="EZ52" s="82"/>
      <c r="FA52" s="82">
        <v>65</v>
      </c>
    </row>
    <row r="53" spans="1:157">
      <c r="A53" s="82" t="s">
        <v>228</v>
      </c>
      <c r="B53" s="82" t="s">
        <v>108</v>
      </c>
      <c r="C53" s="82">
        <v>5</v>
      </c>
      <c r="D53" s="82">
        <v>29</v>
      </c>
      <c r="E53" s="82">
        <v>22</v>
      </c>
      <c r="F53" s="82">
        <v>8</v>
      </c>
      <c r="G53" s="82">
        <v>35</v>
      </c>
      <c r="H53" s="82">
        <v>0</v>
      </c>
      <c r="I53" s="82">
        <v>0</v>
      </c>
      <c r="J53" s="82">
        <v>0</v>
      </c>
      <c r="K53" s="82">
        <v>1</v>
      </c>
      <c r="L53" s="82">
        <v>276040</v>
      </c>
      <c r="M53" s="82"/>
      <c r="N53" s="82">
        <v>94</v>
      </c>
      <c r="O53" s="82"/>
      <c r="P53" s="82">
        <v>8</v>
      </c>
      <c r="Q53" s="82">
        <v>27</v>
      </c>
      <c r="R53" s="82">
        <v>26</v>
      </c>
      <c r="S53" s="82">
        <v>11</v>
      </c>
      <c r="T53" s="82">
        <v>27</v>
      </c>
      <c r="U53" s="82">
        <v>0</v>
      </c>
      <c r="V53" s="82">
        <v>0</v>
      </c>
      <c r="W53" s="82">
        <v>0</v>
      </c>
      <c r="X53" s="82">
        <v>1</v>
      </c>
      <c r="Y53" s="82">
        <v>269660</v>
      </c>
      <c r="Z53" s="82"/>
      <c r="AA53" s="82">
        <v>91</v>
      </c>
      <c r="AB53" s="82"/>
      <c r="AC53" s="82">
        <v>7</v>
      </c>
      <c r="AD53" s="82">
        <v>28</v>
      </c>
      <c r="AE53" s="82">
        <v>24</v>
      </c>
      <c r="AF53" s="82">
        <v>9</v>
      </c>
      <c r="AG53" s="82">
        <v>31</v>
      </c>
      <c r="AH53" s="82">
        <v>0</v>
      </c>
      <c r="AI53" s="82">
        <v>0</v>
      </c>
      <c r="AJ53" s="82">
        <v>0</v>
      </c>
      <c r="AK53" s="82">
        <v>1</v>
      </c>
      <c r="AL53" s="82">
        <v>545700</v>
      </c>
      <c r="AM53" s="82"/>
      <c r="AN53" s="82">
        <v>92</v>
      </c>
      <c r="AO53" s="82"/>
      <c r="AP53" s="82">
        <v>7</v>
      </c>
      <c r="AQ53" s="82">
        <v>27</v>
      </c>
      <c r="AR53" s="82">
        <v>30</v>
      </c>
      <c r="AS53" s="82">
        <v>14</v>
      </c>
      <c r="AT53" s="82">
        <v>20</v>
      </c>
      <c r="AU53" s="82">
        <v>0</v>
      </c>
      <c r="AV53" s="82">
        <v>0</v>
      </c>
      <c r="AW53" s="82">
        <v>0</v>
      </c>
      <c r="AX53" s="82">
        <v>1</v>
      </c>
      <c r="AY53" s="82">
        <v>276040</v>
      </c>
      <c r="AZ53" s="82"/>
      <c r="BA53" s="82">
        <v>92</v>
      </c>
      <c r="BB53" s="82"/>
      <c r="BC53" s="82">
        <v>13</v>
      </c>
      <c r="BD53" s="82">
        <v>21</v>
      </c>
      <c r="BE53" s="82">
        <v>33</v>
      </c>
      <c r="BF53" s="82">
        <v>21</v>
      </c>
      <c r="BG53" s="82">
        <v>12</v>
      </c>
      <c r="BH53" s="82">
        <v>0</v>
      </c>
      <c r="BI53" s="82">
        <v>0</v>
      </c>
      <c r="BJ53" s="82">
        <v>0</v>
      </c>
      <c r="BK53" s="82">
        <v>1</v>
      </c>
      <c r="BL53" s="82">
        <v>269660</v>
      </c>
      <c r="BM53" s="82"/>
      <c r="BN53" s="82">
        <v>86</v>
      </c>
      <c r="BO53" s="82"/>
      <c r="BP53" s="82">
        <v>10</v>
      </c>
      <c r="BQ53" s="82">
        <v>24</v>
      </c>
      <c r="BR53" s="82">
        <v>32</v>
      </c>
      <c r="BS53" s="82">
        <v>18</v>
      </c>
      <c r="BT53" s="82">
        <v>16</v>
      </c>
      <c r="BU53" s="82">
        <v>0</v>
      </c>
      <c r="BV53" s="82">
        <v>0</v>
      </c>
      <c r="BW53" s="82">
        <v>0</v>
      </c>
      <c r="BX53" s="82">
        <v>1</v>
      </c>
      <c r="BY53" s="82">
        <v>545700</v>
      </c>
      <c r="BZ53" s="82"/>
      <c r="CA53" s="82">
        <v>89</v>
      </c>
      <c r="CB53" s="82"/>
      <c r="CC53" s="82">
        <v>5</v>
      </c>
      <c r="CD53" s="82">
        <v>32</v>
      </c>
      <c r="CE53" s="82">
        <v>29</v>
      </c>
      <c r="CF53" s="82">
        <v>13</v>
      </c>
      <c r="CG53" s="82">
        <v>21</v>
      </c>
      <c r="CH53" s="82">
        <v>0</v>
      </c>
      <c r="CI53" s="82">
        <v>0</v>
      </c>
      <c r="CJ53" s="82">
        <v>0</v>
      </c>
      <c r="CK53" s="82">
        <v>0</v>
      </c>
      <c r="CL53" s="82">
        <v>276039</v>
      </c>
      <c r="CM53" s="82"/>
      <c r="CN53" s="82">
        <v>95</v>
      </c>
      <c r="CO53" s="82"/>
      <c r="CP53" s="82">
        <v>5</v>
      </c>
      <c r="CQ53" s="82">
        <v>28</v>
      </c>
      <c r="CR53" s="82">
        <v>26</v>
      </c>
      <c r="CS53" s="82">
        <v>13</v>
      </c>
      <c r="CT53" s="82">
        <v>28</v>
      </c>
      <c r="CU53" s="82">
        <v>0</v>
      </c>
      <c r="CV53" s="82">
        <v>0</v>
      </c>
      <c r="CW53" s="82">
        <v>0</v>
      </c>
      <c r="CX53" s="82">
        <v>0</v>
      </c>
      <c r="CY53" s="82">
        <v>269660</v>
      </c>
      <c r="CZ53" s="82"/>
      <c r="DA53" s="82">
        <v>94</v>
      </c>
      <c r="DB53" s="82"/>
      <c r="DC53" s="82">
        <v>5</v>
      </c>
      <c r="DD53" s="82">
        <v>30</v>
      </c>
      <c r="DE53" s="82">
        <v>28</v>
      </c>
      <c r="DF53" s="82">
        <v>13</v>
      </c>
      <c r="DG53" s="82">
        <v>24</v>
      </c>
      <c r="DH53" s="82">
        <v>0</v>
      </c>
      <c r="DI53" s="82">
        <v>0</v>
      </c>
      <c r="DJ53" s="82">
        <v>0</v>
      </c>
      <c r="DK53" s="82">
        <v>0</v>
      </c>
      <c r="DL53" s="82">
        <v>545699</v>
      </c>
      <c r="DM53" s="82"/>
      <c r="DN53" s="82">
        <v>95</v>
      </c>
      <c r="DO53" s="82"/>
      <c r="DP53" s="82">
        <v>72</v>
      </c>
      <c r="DQ53" s="82">
        <v>94</v>
      </c>
      <c r="DR53" s="82" t="s">
        <v>219</v>
      </c>
      <c r="DS53" s="82">
        <v>22</v>
      </c>
      <c r="DT53" s="82"/>
      <c r="DU53" s="82"/>
      <c r="DV53" s="82">
        <v>0</v>
      </c>
      <c r="DW53" s="82">
        <v>0</v>
      </c>
      <c r="DX53" s="82">
        <v>6</v>
      </c>
      <c r="DY53" s="82">
        <v>276040</v>
      </c>
      <c r="DZ53" s="82"/>
      <c r="EA53" s="82">
        <v>94</v>
      </c>
      <c r="EB53" s="82"/>
      <c r="EC53" s="82">
        <v>68</v>
      </c>
      <c r="ED53" s="82">
        <v>93</v>
      </c>
      <c r="EE53" s="82" t="s">
        <v>219</v>
      </c>
      <c r="EF53" s="82">
        <v>25</v>
      </c>
      <c r="EG53" s="82"/>
      <c r="EH53" s="82"/>
      <c r="EI53" s="82">
        <v>0</v>
      </c>
      <c r="EJ53" s="82">
        <v>0</v>
      </c>
      <c r="EK53" s="82">
        <v>6</v>
      </c>
      <c r="EL53" s="82">
        <v>269660</v>
      </c>
      <c r="EM53" s="82"/>
      <c r="EN53" s="82">
        <v>93</v>
      </c>
      <c r="EO53" s="82"/>
      <c r="EP53" s="82">
        <v>70</v>
      </c>
      <c r="EQ53" s="82">
        <v>94</v>
      </c>
      <c r="ER53" s="82">
        <v>0</v>
      </c>
      <c r="ES53" s="82">
        <v>23</v>
      </c>
      <c r="ET53" s="82"/>
      <c r="EU53" s="82"/>
      <c r="EV53" s="82">
        <v>0</v>
      </c>
      <c r="EW53" s="82">
        <v>0</v>
      </c>
      <c r="EX53" s="82">
        <v>6</v>
      </c>
      <c r="EY53" s="82">
        <v>545700</v>
      </c>
      <c r="EZ53" s="82"/>
      <c r="FA53" s="82">
        <v>94</v>
      </c>
    </row>
    <row r="54" spans="1:157">
      <c r="A54" s="82"/>
      <c r="B54" s="82" t="s">
        <v>56</v>
      </c>
      <c r="C54" s="82">
        <v>47</v>
      </c>
      <c r="D54" s="82">
        <v>5</v>
      </c>
      <c r="E54" s="82">
        <v>15</v>
      </c>
      <c r="F54" s="82">
        <v>21</v>
      </c>
      <c r="G54" s="82">
        <v>1</v>
      </c>
      <c r="H54" s="82">
        <v>0</v>
      </c>
      <c r="I54" s="82" t="s">
        <v>219</v>
      </c>
      <c r="J54" s="82">
        <v>1</v>
      </c>
      <c r="K54" s="82">
        <v>10</v>
      </c>
      <c r="L54" s="82">
        <v>920</v>
      </c>
      <c r="M54" s="82"/>
      <c r="N54" s="82">
        <v>42</v>
      </c>
      <c r="O54" s="82"/>
      <c r="P54" s="82">
        <v>45</v>
      </c>
      <c r="Q54" s="82">
        <v>6</v>
      </c>
      <c r="R54" s="82">
        <v>16</v>
      </c>
      <c r="S54" s="82">
        <v>17</v>
      </c>
      <c r="T54" s="82">
        <v>3</v>
      </c>
      <c r="U54" s="82">
        <v>0</v>
      </c>
      <c r="V54" s="82">
        <v>0</v>
      </c>
      <c r="W54" s="82">
        <v>0</v>
      </c>
      <c r="X54" s="82">
        <v>12</v>
      </c>
      <c r="Y54" s="82">
        <v>1825</v>
      </c>
      <c r="Z54" s="82"/>
      <c r="AA54" s="82">
        <v>42</v>
      </c>
      <c r="AB54" s="82"/>
      <c r="AC54" s="82">
        <v>46</v>
      </c>
      <c r="AD54" s="82">
        <v>6</v>
      </c>
      <c r="AE54" s="82">
        <v>16</v>
      </c>
      <c r="AF54" s="82">
        <v>18</v>
      </c>
      <c r="AG54" s="82">
        <v>3</v>
      </c>
      <c r="AH54" s="82">
        <v>0</v>
      </c>
      <c r="AI54" s="82" t="s">
        <v>219</v>
      </c>
      <c r="AJ54" s="82">
        <v>0</v>
      </c>
      <c r="AK54" s="82">
        <v>12</v>
      </c>
      <c r="AL54" s="82">
        <v>2745</v>
      </c>
      <c r="AM54" s="82"/>
      <c r="AN54" s="82">
        <v>42</v>
      </c>
      <c r="AO54" s="82"/>
      <c r="AP54" s="82">
        <v>52</v>
      </c>
      <c r="AQ54" s="82">
        <v>2</v>
      </c>
      <c r="AR54" s="82">
        <v>9</v>
      </c>
      <c r="AS54" s="82">
        <v>22</v>
      </c>
      <c r="AT54" s="82">
        <v>0</v>
      </c>
      <c r="AU54" s="82">
        <v>0</v>
      </c>
      <c r="AV54" s="82" t="s">
        <v>219</v>
      </c>
      <c r="AW54" s="82">
        <v>1</v>
      </c>
      <c r="AX54" s="82">
        <v>14</v>
      </c>
      <c r="AY54" s="82">
        <v>920</v>
      </c>
      <c r="AZ54" s="82"/>
      <c r="BA54" s="82">
        <v>33</v>
      </c>
      <c r="BB54" s="82"/>
      <c r="BC54" s="82">
        <v>51</v>
      </c>
      <c r="BD54" s="82">
        <v>2</v>
      </c>
      <c r="BE54" s="82">
        <v>9</v>
      </c>
      <c r="BF54" s="82">
        <v>18</v>
      </c>
      <c r="BG54" s="82">
        <v>1</v>
      </c>
      <c r="BH54" s="82">
        <v>0</v>
      </c>
      <c r="BI54" s="82" t="s">
        <v>219</v>
      </c>
      <c r="BJ54" s="82">
        <v>0</v>
      </c>
      <c r="BK54" s="82">
        <v>18</v>
      </c>
      <c r="BL54" s="82">
        <v>1825</v>
      </c>
      <c r="BM54" s="82"/>
      <c r="BN54" s="82">
        <v>31</v>
      </c>
      <c r="BO54" s="82"/>
      <c r="BP54" s="82">
        <v>52</v>
      </c>
      <c r="BQ54" s="82">
        <v>2</v>
      </c>
      <c r="BR54" s="82">
        <v>9</v>
      </c>
      <c r="BS54" s="82">
        <v>20</v>
      </c>
      <c r="BT54" s="82">
        <v>1</v>
      </c>
      <c r="BU54" s="82">
        <v>0</v>
      </c>
      <c r="BV54" s="82" t="s">
        <v>219</v>
      </c>
      <c r="BW54" s="82">
        <v>0</v>
      </c>
      <c r="BX54" s="82">
        <v>16</v>
      </c>
      <c r="BY54" s="82">
        <v>2745</v>
      </c>
      <c r="BZ54" s="82"/>
      <c r="CA54" s="82">
        <v>32</v>
      </c>
      <c r="CB54" s="82"/>
      <c r="CC54" s="82">
        <v>42</v>
      </c>
      <c r="CD54" s="82">
        <v>5</v>
      </c>
      <c r="CE54" s="82">
        <v>16</v>
      </c>
      <c r="CF54" s="82">
        <v>27</v>
      </c>
      <c r="CG54" s="82">
        <v>1</v>
      </c>
      <c r="CH54" s="82">
        <v>0</v>
      </c>
      <c r="CI54" s="82" t="s">
        <v>219</v>
      </c>
      <c r="CJ54" s="82">
        <v>1</v>
      </c>
      <c r="CK54" s="82">
        <v>8</v>
      </c>
      <c r="CL54" s="82">
        <v>920</v>
      </c>
      <c r="CM54" s="82"/>
      <c r="CN54" s="82">
        <v>49</v>
      </c>
      <c r="CO54" s="82"/>
      <c r="CP54" s="82">
        <v>36</v>
      </c>
      <c r="CQ54" s="82">
        <v>7</v>
      </c>
      <c r="CR54" s="82">
        <v>19</v>
      </c>
      <c r="CS54" s="82">
        <v>26</v>
      </c>
      <c r="CT54" s="82">
        <v>4</v>
      </c>
      <c r="CU54" s="82">
        <v>0</v>
      </c>
      <c r="CV54" s="82" t="s">
        <v>219</v>
      </c>
      <c r="CW54" s="82">
        <v>0</v>
      </c>
      <c r="CX54" s="82">
        <v>8</v>
      </c>
      <c r="CY54" s="82">
        <v>1825</v>
      </c>
      <c r="CZ54" s="82"/>
      <c r="DA54" s="82">
        <v>56</v>
      </c>
      <c r="DB54" s="82"/>
      <c r="DC54" s="82">
        <v>38</v>
      </c>
      <c r="DD54" s="82">
        <v>7</v>
      </c>
      <c r="DE54" s="82">
        <v>18</v>
      </c>
      <c r="DF54" s="82">
        <v>26</v>
      </c>
      <c r="DG54" s="82">
        <v>3</v>
      </c>
      <c r="DH54" s="82">
        <v>0</v>
      </c>
      <c r="DI54" s="82" t="s">
        <v>219</v>
      </c>
      <c r="DJ54" s="82">
        <v>0</v>
      </c>
      <c r="DK54" s="82">
        <v>8</v>
      </c>
      <c r="DL54" s="82">
        <v>2745</v>
      </c>
      <c r="DM54" s="82"/>
      <c r="DN54" s="82">
        <v>53</v>
      </c>
      <c r="DO54" s="82"/>
      <c r="DP54" s="82">
        <v>50</v>
      </c>
      <c r="DQ54" s="82">
        <v>51</v>
      </c>
      <c r="DR54" s="82">
        <v>0</v>
      </c>
      <c r="DS54" s="82">
        <v>1</v>
      </c>
      <c r="DT54" s="82"/>
      <c r="DU54" s="82"/>
      <c r="DV54" s="82">
        <v>1</v>
      </c>
      <c r="DW54" s="82">
        <v>6</v>
      </c>
      <c r="DX54" s="82">
        <v>42</v>
      </c>
      <c r="DY54" s="82">
        <v>920</v>
      </c>
      <c r="DZ54" s="82"/>
      <c r="EA54" s="82">
        <v>51</v>
      </c>
      <c r="EB54" s="82"/>
      <c r="EC54" s="82">
        <v>54</v>
      </c>
      <c r="ED54" s="82">
        <v>58</v>
      </c>
      <c r="EE54" s="82">
        <v>0</v>
      </c>
      <c r="EF54" s="82">
        <v>4</v>
      </c>
      <c r="EG54" s="82"/>
      <c r="EH54" s="82"/>
      <c r="EI54" s="82">
        <v>0</v>
      </c>
      <c r="EJ54" s="82">
        <v>6</v>
      </c>
      <c r="EK54" s="82">
        <v>36</v>
      </c>
      <c r="EL54" s="82">
        <v>1825</v>
      </c>
      <c r="EM54" s="82"/>
      <c r="EN54" s="82">
        <v>58</v>
      </c>
      <c r="EO54" s="82"/>
      <c r="EP54" s="82">
        <v>53</v>
      </c>
      <c r="EQ54" s="82">
        <v>56</v>
      </c>
      <c r="ER54" s="82">
        <v>0</v>
      </c>
      <c r="ES54" s="82">
        <v>3</v>
      </c>
      <c r="ET54" s="82"/>
      <c r="EU54" s="82"/>
      <c r="EV54" s="82">
        <v>0</v>
      </c>
      <c r="EW54" s="82">
        <v>6</v>
      </c>
      <c r="EX54" s="82">
        <v>38</v>
      </c>
      <c r="EY54" s="82">
        <v>2745</v>
      </c>
      <c r="EZ54" s="82"/>
      <c r="FA54" s="82">
        <v>56</v>
      </c>
    </row>
    <row r="55" spans="1:157">
      <c r="A55" s="82"/>
      <c r="B55" s="82" t="s">
        <v>57</v>
      </c>
      <c r="C55" s="82">
        <v>48</v>
      </c>
      <c r="D55" s="82">
        <v>4</v>
      </c>
      <c r="E55" s="82">
        <v>12</v>
      </c>
      <c r="F55" s="82">
        <v>18</v>
      </c>
      <c r="G55" s="82">
        <v>1</v>
      </c>
      <c r="H55" s="82">
        <v>0</v>
      </c>
      <c r="I55" s="82">
        <v>0</v>
      </c>
      <c r="J55" s="82">
        <v>0</v>
      </c>
      <c r="K55" s="82">
        <v>17</v>
      </c>
      <c r="L55" s="82">
        <v>2875</v>
      </c>
      <c r="M55" s="82"/>
      <c r="N55" s="82">
        <v>34</v>
      </c>
      <c r="O55" s="82"/>
      <c r="P55" s="82">
        <v>50</v>
      </c>
      <c r="Q55" s="82">
        <v>4</v>
      </c>
      <c r="R55" s="82">
        <v>12</v>
      </c>
      <c r="S55" s="82">
        <v>16</v>
      </c>
      <c r="T55" s="82">
        <v>1</v>
      </c>
      <c r="U55" s="82">
        <v>0</v>
      </c>
      <c r="V55" s="82">
        <v>0</v>
      </c>
      <c r="W55" s="82">
        <v>0</v>
      </c>
      <c r="X55" s="82">
        <v>17</v>
      </c>
      <c r="Y55" s="82">
        <v>5610</v>
      </c>
      <c r="Z55" s="82"/>
      <c r="AA55" s="82">
        <v>32</v>
      </c>
      <c r="AB55" s="82"/>
      <c r="AC55" s="82">
        <v>49</v>
      </c>
      <c r="AD55" s="82">
        <v>4</v>
      </c>
      <c r="AE55" s="82">
        <v>12</v>
      </c>
      <c r="AF55" s="82">
        <v>16</v>
      </c>
      <c r="AG55" s="82">
        <v>1</v>
      </c>
      <c r="AH55" s="82">
        <v>0</v>
      </c>
      <c r="AI55" s="82">
        <v>0</v>
      </c>
      <c r="AJ55" s="82">
        <v>0</v>
      </c>
      <c r="AK55" s="82">
        <v>17</v>
      </c>
      <c r="AL55" s="82">
        <v>8485</v>
      </c>
      <c r="AM55" s="82"/>
      <c r="AN55" s="82">
        <v>33</v>
      </c>
      <c r="AO55" s="82"/>
      <c r="AP55" s="82">
        <v>49</v>
      </c>
      <c r="AQ55" s="82">
        <v>1</v>
      </c>
      <c r="AR55" s="82">
        <v>8</v>
      </c>
      <c r="AS55" s="82">
        <v>19</v>
      </c>
      <c r="AT55" s="82">
        <v>0</v>
      </c>
      <c r="AU55" s="82">
        <v>0</v>
      </c>
      <c r="AV55" s="82">
        <v>0</v>
      </c>
      <c r="AW55" s="82">
        <v>0</v>
      </c>
      <c r="AX55" s="82">
        <v>22</v>
      </c>
      <c r="AY55" s="82">
        <v>2875</v>
      </c>
      <c r="AZ55" s="82"/>
      <c r="BA55" s="82">
        <v>28</v>
      </c>
      <c r="BB55" s="82"/>
      <c r="BC55" s="82">
        <v>53</v>
      </c>
      <c r="BD55" s="82">
        <v>1</v>
      </c>
      <c r="BE55" s="82">
        <v>6</v>
      </c>
      <c r="BF55" s="82">
        <v>17</v>
      </c>
      <c r="BG55" s="82">
        <v>0</v>
      </c>
      <c r="BH55" s="82">
        <v>0</v>
      </c>
      <c r="BI55" s="82">
        <v>0</v>
      </c>
      <c r="BJ55" s="82">
        <v>0</v>
      </c>
      <c r="BK55" s="82">
        <v>23</v>
      </c>
      <c r="BL55" s="82">
        <v>5610</v>
      </c>
      <c r="BM55" s="82"/>
      <c r="BN55" s="82">
        <v>24</v>
      </c>
      <c r="BO55" s="82"/>
      <c r="BP55" s="82">
        <v>52</v>
      </c>
      <c r="BQ55" s="82">
        <v>1</v>
      </c>
      <c r="BR55" s="82">
        <v>6</v>
      </c>
      <c r="BS55" s="82">
        <v>18</v>
      </c>
      <c r="BT55" s="82">
        <v>0</v>
      </c>
      <c r="BU55" s="82">
        <v>0</v>
      </c>
      <c r="BV55" s="82">
        <v>0</v>
      </c>
      <c r="BW55" s="82">
        <v>0</v>
      </c>
      <c r="BX55" s="82">
        <v>23</v>
      </c>
      <c r="BY55" s="82">
        <v>8485</v>
      </c>
      <c r="BZ55" s="82"/>
      <c r="CA55" s="82">
        <v>25</v>
      </c>
      <c r="CB55" s="82"/>
      <c r="CC55" s="82">
        <v>47</v>
      </c>
      <c r="CD55" s="82">
        <v>2</v>
      </c>
      <c r="CE55" s="82">
        <v>12</v>
      </c>
      <c r="CF55" s="82">
        <v>23</v>
      </c>
      <c r="CG55" s="82">
        <v>0</v>
      </c>
      <c r="CH55" s="82">
        <v>0</v>
      </c>
      <c r="CI55" s="82">
        <v>0</v>
      </c>
      <c r="CJ55" s="82">
        <v>0</v>
      </c>
      <c r="CK55" s="82">
        <v>15</v>
      </c>
      <c r="CL55" s="82">
        <v>2875</v>
      </c>
      <c r="CM55" s="82"/>
      <c r="CN55" s="82">
        <v>38</v>
      </c>
      <c r="CO55" s="82"/>
      <c r="CP55" s="82">
        <v>42</v>
      </c>
      <c r="CQ55" s="82">
        <v>4</v>
      </c>
      <c r="CR55" s="82">
        <v>14</v>
      </c>
      <c r="CS55" s="82">
        <v>25</v>
      </c>
      <c r="CT55" s="82">
        <v>1</v>
      </c>
      <c r="CU55" s="82">
        <v>0</v>
      </c>
      <c r="CV55" s="82">
        <v>0</v>
      </c>
      <c r="CW55" s="82">
        <v>0</v>
      </c>
      <c r="CX55" s="82">
        <v>13</v>
      </c>
      <c r="CY55" s="82">
        <v>5610</v>
      </c>
      <c r="CZ55" s="82"/>
      <c r="DA55" s="82">
        <v>45</v>
      </c>
      <c r="DB55" s="82"/>
      <c r="DC55" s="82">
        <v>44</v>
      </c>
      <c r="DD55" s="82">
        <v>4</v>
      </c>
      <c r="DE55" s="82">
        <v>13</v>
      </c>
      <c r="DF55" s="82">
        <v>24</v>
      </c>
      <c r="DG55" s="82">
        <v>1</v>
      </c>
      <c r="DH55" s="82">
        <v>0</v>
      </c>
      <c r="DI55" s="82">
        <v>0</v>
      </c>
      <c r="DJ55" s="82">
        <v>0</v>
      </c>
      <c r="DK55" s="82">
        <v>13</v>
      </c>
      <c r="DL55" s="82">
        <v>8485</v>
      </c>
      <c r="DM55" s="82"/>
      <c r="DN55" s="82">
        <v>42</v>
      </c>
      <c r="DO55" s="82"/>
      <c r="DP55" s="82">
        <v>40</v>
      </c>
      <c r="DQ55" s="82">
        <v>40</v>
      </c>
      <c r="DR55" s="82">
        <v>0</v>
      </c>
      <c r="DS55" s="82">
        <v>0</v>
      </c>
      <c r="DT55" s="82"/>
      <c r="DU55" s="82"/>
      <c r="DV55" s="82">
        <v>0</v>
      </c>
      <c r="DW55" s="82">
        <v>12</v>
      </c>
      <c r="DX55" s="82">
        <v>47</v>
      </c>
      <c r="DY55" s="82">
        <v>2875</v>
      </c>
      <c r="DZ55" s="82"/>
      <c r="EA55" s="82">
        <v>40</v>
      </c>
      <c r="EB55" s="82"/>
      <c r="EC55" s="82">
        <v>43</v>
      </c>
      <c r="ED55" s="82">
        <v>44</v>
      </c>
      <c r="EE55" s="82">
        <v>0</v>
      </c>
      <c r="EF55" s="82">
        <v>2</v>
      </c>
      <c r="EG55" s="82"/>
      <c r="EH55" s="82"/>
      <c r="EI55" s="82">
        <v>0</v>
      </c>
      <c r="EJ55" s="82">
        <v>11</v>
      </c>
      <c r="EK55" s="82">
        <v>44</v>
      </c>
      <c r="EL55" s="82">
        <v>5610</v>
      </c>
      <c r="EM55" s="82"/>
      <c r="EN55" s="82">
        <v>44</v>
      </c>
      <c r="EO55" s="82"/>
      <c r="EP55" s="82">
        <v>42</v>
      </c>
      <c r="EQ55" s="82">
        <v>43</v>
      </c>
      <c r="ER55" s="82">
        <v>0</v>
      </c>
      <c r="ES55" s="82">
        <v>1</v>
      </c>
      <c r="ET55" s="82"/>
      <c r="EU55" s="82"/>
      <c r="EV55" s="82">
        <v>0</v>
      </c>
      <c r="EW55" s="82">
        <v>11</v>
      </c>
      <c r="EX55" s="82">
        <v>45</v>
      </c>
      <c r="EY55" s="82">
        <v>8485</v>
      </c>
      <c r="EZ55" s="82"/>
      <c r="FA55" s="82">
        <v>43</v>
      </c>
    </row>
    <row r="56" spans="1:157">
      <c r="A56" s="82"/>
      <c r="B56" s="82" t="s">
        <v>58</v>
      </c>
      <c r="C56" s="82">
        <v>12</v>
      </c>
      <c r="D56" s="82" t="s">
        <v>219</v>
      </c>
      <c r="E56" s="82">
        <v>1</v>
      </c>
      <c r="F56" s="82">
        <v>3</v>
      </c>
      <c r="G56" s="82">
        <v>0</v>
      </c>
      <c r="H56" s="82">
        <v>0</v>
      </c>
      <c r="I56" s="82" t="s">
        <v>219</v>
      </c>
      <c r="J56" s="82">
        <v>2</v>
      </c>
      <c r="K56" s="82">
        <v>82</v>
      </c>
      <c r="L56" s="82">
        <v>588</v>
      </c>
      <c r="M56" s="82"/>
      <c r="N56" s="82">
        <v>4</v>
      </c>
      <c r="O56" s="82"/>
      <c r="P56" s="82">
        <v>12</v>
      </c>
      <c r="Q56" s="82" t="s">
        <v>219</v>
      </c>
      <c r="R56" s="82">
        <v>2</v>
      </c>
      <c r="S56" s="82">
        <v>3</v>
      </c>
      <c r="T56" s="82">
        <v>0</v>
      </c>
      <c r="U56" s="82">
        <v>0</v>
      </c>
      <c r="V56" s="82">
        <v>0</v>
      </c>
      <c r="W56" s="82">
        <v>1</v>
      </c>
      <c r="X56" s="82">
        <v>82</v>
      </c>
      <c r="Y56" s="82">
        <v>1200</v>
      </c>
      <c r="Z56" s="82"/>
      <c r="AA56" s="82">
        <v>5</v>
      </c>
      <c r="AB56" s="82"/>
      <c r="AC56" s="82">
        <v>12</v>
      </c>
      <c r="AD56" s="82">
        <v>0</v>
      </c>
      <c r="AE56" s="82">
        <v>1</v>
      </c>
      <c r="AF56" s="82">
        <v>3</v>
      </c>
      <c r="AG56" s="82">
        <v>0</v>
      </c>
      <c r="AH56" s="82">
        <v>0</v>
      </c>
      <c r="AI56" s="82" t="s">
        <v>219</v>
      </c>
      <c r="AJ56" s="82">
        <v>1</v>
      </c>
      <c r="AK56" s="82">
        <v>82</v>
      </c>
      <c r="AL56" s="82">
        <v>1788</v>
      </c>
      <c r="AM56" s="82"/>
      <c r="AN56" s="82">
        <v>5</v>
      </c>
      <c r="AO56" s="82"/>
      <c r="AP56" s="82">
        <v>9</v>
      </c>
      <c r="AQ56" s="82">
        <v>0</v>
      </c>
      <c r="AR56" s="82">
        <v>1</v>
      </c>
      <c r="AS56" s="82">
        <v>2</v>
      </c>
      <c r="AT56" s="82">
        <v>0</v>
      </c>
      <c r="AU56" s="82">
        <v>0</v>
      </c>
      <c r="AV56" s="82" t="s">
        <v>219</v>
      </c>
      <c r="AW56" s="82">
        <v>2</v>
      </c>
      <c r="AX56" s="82">
        <v>87</v>
      </c>
      <c r="AY56" s="82">
        <v>588</v>
      </c>
      <c r="AZ56" s="82"/>
      <c r="BA56" s="82">
        <v>2</v>
      </c>
      <c r="BB56" s="82"/>
      <c r="BC56" s="82">
        <v>11</v>
      </c>
      <c r="BD56" s="82">
        <v>0</v>
      </c>
      <c r="BE56" s="82">
        <v>1</v>
      </c>
      <c r="BF56" s="82">
        <v>2</v>
      </c>
      <c r="BG56" s="82">
        <v>0</v>
      </c>
      <c r="BH56" s="82">
        <v>0</v>
      </c>
      <c r="BI56" s="82">
        <v>0</v>
      </c>
      <c r="BJ56" s="82">
        <v>1</v>
      </c>
      <c r="BK56" s="82">
        <v>85</v>
      </c>
      <c r="BL56" s="82">
        <v>1200</v>
      </c>
      <c r="BM56" s="82"/>
      <c r="BN56" s="82">
        <v>3</v>
      </c>
      <c r="BO56" s="82"/>
      <c r="BP56" s="82">
        <v>10</v>
      </c>
      <c r="BQ56" s="82">
        <v>0</v>
      </c>
      <c r="BR56" s="82">
        <v>1</v>
      </c>
      <c r="BS56" s="82">
        <v>2</v>
      </c>
      <c r="BT56" s="82">
        <v>0</v>
      </c>
      <c r="BU56" s="82">
        <v>0</v>
      </c>
      <c r="BV56" s="82" t="s">
        <v>219</v>
      </c>
      <c r="BW56" s="82">
        <v>1</v>
      </c>
      <c r="BX56" s="82">
        <v>85</v>
      </c>
      <c r="BY56" s="82">
        <v>1788</v>
      </c>
      <c r="BZ56" s="82"/>
      <c r="CA56" s="82">
        <v>3</v>
      </c>
      <c r="CB56" s="82"/>
      <c r="CC56" s="82">
        <v>11</v>
      </c>
      <c r="CD56" s="82" t="s">
        <v>219</v>
      </c>
      <c r="CE56" s="82">
        <v>1</v>
      </c>
      <c r="CF56" s="82">
        <v>3</v>
      </c>
      <c r="CG56" s="82">
        <v>0</v>
      </c>
      <c r="CH56" s="82">
        <v>0</v>
      </c>
      <c r="CI56" s="82" t="s">
        <v>219</v>
      </c>
      <c r="CJ56" s="82">
        <v>2</v>
      </c>
      <c r="CK56" s="82">
        <v>83</v>
      </c>
      <c r="CL56" s="82">
        <v>588</v>
      </c>
      <c r="CM56" s="82"/>
      <c r="CN56" s="82">
        <v>4</v>
      </c>
      <c r="CO56" s="82"/>
      <c r="CP56" s="82">
        <v>12</v>
      </c>
      <c r="CQ56" s="82" t="s">
        <v>219</v>
      </c>
      <c r="CR56" s="82">
        <v>2</v>
      </c>
      <c r="CS56" s="82">
        <v>3</v>
      </c>
      <c r="CT56" s="82">
        <v>0</v>
      </c>
      <c r="CU56" s="82">
        <v>0</v>
      </c>
      <c r="CV56" s="82">
        <v>0</v>
      </c>
      <c r="CW56" s="82">
        <v>1</v>
      </c>
      <c r="CX56" s="82">
        <v>81</v>
      </c>
      <c r="CY56" s="82">
        <v>1200</v>
      </c>
      <c r="CZ56" s="82"/>
      <c r="DA56" s="82">
        <v>6</v>
      </c>
      <c r="DB56" s="82"/>
      <c r="DC56" s="82">
        <v>11</v>
      </c>
      <c r="DD56" s="82">
        <v>1</v>
      </c>
      <c r="DE56" s="82">
        <v>1</v>
      </c>
      <c r="DF56" s="82">
        <v>3</v>
      </c>
      <c r="DG56" s="82">
        <v>0</v>
      </c>
      <c r="DH56" s="82">
        <v>0</v>
      </c>
      <c r="DI56" s="82" t="s">
        <v>219</v>
      </c>
      <c r="DJ56" s="82">
        <v>1</v>
      </c>
      <c r="DK56" s="82">
        <v>82</v>
      </c>
      <c r="DL56" s="82">
        <v>1788</v>
      </c>
      <c r="DM56" s="82"/>
      <c r="DN56" s="82">
        <v>5</v>
      </c>
      <c r="DO56" s="82"/>
      <c r="DP56" s="82">
        <v>3</v>
      </c>
      <c r="DQ56" s="82">
        <v>3</v>
      </c>
      <c r="DR56" s="82">
        <v>0</v>
      </c>
      <c r="DS56" s="82" t="s">
        <v>219</v>
      </c>
      <c r="DT56" s="82"/>
      <c r="DU56" s="82"/>
      <c r="DV56" s="82">
        <v>2</v>
      </c>
      <c r="DW56" s="82">
        <v>82</v>
      </c>
      <c r="DX56" s="82">
        <v>13</v>
      </c>
      <c r="DY56" s="82">
        <v>588</v>
      </c>
      <c r="DZ56" s="82"/>
      <c r="EA56" s="82">
        <v>3</v>
      </c>
      <c r="EB56" s="82"/>
      <c r="EC56" s="82">
        <v>6</v>
      </c>
      <c r="ED56" s="82">
        <v>6</v>
      </c>
      <c r="EE56" s="82">
        <v>0</v>
      </c>
      <c r="EF56" s="82">
        <v>0</v>
      </c>
      <c r="EG56" s="82"/>
      <c r="EH56" s="82"/>
      <c r="EI56" s="82">
        <v>1</v>
      </c>
      <c r="EJ56" s="82">
        <v>81</v>
      </c>
      <c r="EK56" s="82">
        <v>12</v>
      </c>
      <c r="EL56" s="82">
        <v>1200</v>
      </c>
      <c r="EM56" s="82"/>
      <c r="EN56" s="82">
        <v>6</v>
      </c>
      <c r="EO56" s="82"/>
      <c r="EP56" s="82">
        <v>5</v>
      </c>
      <c r="EQ56" s="82">
        <v>5</v>
      </c>
      <c r="ER56" s="82">
        <v>0</v>
      </c>
      <c r="ES56" s="82" t="s">
        <v>219</v>
      </c>
      <c r="ET56" s="82"/>
      <c r="EU56" s="82"/>
      <c r="EV56" s="82">
        <v>2</v>
      </c>
      <c r="EW56" s="82">
        <v>81</v>
      </c>
      <c r="EX56" s="82">
        <v>12</v>
      </c>
      <c r="EY56" s="82">
        <v>1788</v>
      </c>
      <c r="EZ56" s="82"/>
      <c r="FA56" s="82">
        <v>5</v>
      </c>
    </row>
    <row r="57" spans="1:157">
      <c r="A57" s="82"/>
      <c r="B57" s="82" t="s">
        <v>59</v>
      </c>
      <c r="C57" s="82">
        <v>6</v>
      </c>
      <c r="D57" s="82" t="s">
        <v>219</v>
      </c>
      <c r="E57" s="82">
        <v>1</v>
      </c>
      <c r="F57" s="82" t="s">
        <v>219</v>
      </c>
      <c r="G57" s="82" t="s">
        <v>219</v>
      </c>
      <c r="H57" s="82">
        <v>0</v>
      </c>
      <c r="I57" s="82" t="s">
        <v>219</v>
      </c>
      <c r="J57" s="82">
        <v>3</v>
      </c>
      <c r="K57" s="82">
        <v>85</v>
      </c>
      <c r="L57" s="82">
        <v>343</v>
      </c>
      <c r="M57" s="82"/>
      <c r="N57" s="82">
        <v>5</v>
      </c>
      <c r="O57" s="82"/>
      <c r="P57" s="82">
        <v>7</v>
      </c>
      <c r="Q57" s="82" t="s">
        <v>219</v>
      </c>
      <c r="R57" s="82">
        <v>2</v>
      </c>
      <c r="S57" s="82" t="s">
        <v>219</v>
      </c>
      <c r="T57" s="82" t="s">
        <v>219</v>
      </c>
      <c r="U57" s="82">
        <v>0</v>
      </c>
      <c r="V57" s="82" t="s">
        <v>219</v>
      </c>
      <c r="W57" s="82">
        <v>4</v>
      </c>
      <c r="X57" s="82">
        <v>83</v>
      </c>
      <c r="Y57" s="82">
        <v>470</v>
      </c>
      <c r="Z57" s="82"/>
      <c r="AA57" s="82">
        <v>5</v>
      </c>
      <c r="AB57" s="82"/>
      <c r="AC57" s="82">
        <v>7</v>
      </c>
      <c r="AD57" s="82">
        <v>0</v>
      </c>
      <c r="AE57" s="82">
        <v>2</v>
      </c>
      <c r="AF57" s="82">
        <v>2</v>
      </c>
      <c r="AG57" s="82">
        <v>0</v>
      </c>
      <c r="AH57" s="82">
        <v>0</v>
      </c>
      <c r="AI57" s="82">
        <v>0</v>
      </c>
      <c r="AJ57" s="82">
        <v>4</v>
      </c>
      <c r="AK57" s="82">
        <v>84</v>
      </c>
      <c r="AL57" s="82">
        <v>813</v>
      </c>
      <c r="AM57" s="82"/>
      <c r="AN57" s="82">
        <v>5</v>
      </c>
      <c r="AO57" s="82"/>
      <c r="AP57" s="82">
        <v>5</v>
      </c>
      <c r="AQ57" s="82" t="s">
        <v>219</v>
      </c>
      <c r="AR57" s="82" t="s">
        <v>219</v>
      </c>
      <c r="AS57" s="82">
        <v>2</v>
      </c>
      <c r="AT57" s="82" t="s">
        <v>219</v>
      </c>
      <c r="AU57" s="82">
        <v>0</v>
      </c>
      <c r="AV57" s="82" t="s">
        <v>219</v>
      </c>
      <c r="AW57" s="82">
        <v>3</v>
      </c>
      <c r="AX57" s="82">
        <v>87</v>
      </c>
      <c r="AY57" s="82">
        <v>343</v>
      </c>
      <c r="AZ57" s="82"/>
      <c r="BA57" s="82">
        <v>3</v>
      </c>
      <c r="BB57" s="82"/>
      <c r="BC57" s="82">
        <v>6</v>
      </c>
      <c r="BD57" s="82" t="s">
        <v>219</v>
      </c>
      <c r="BE57" s="82" t="s">
        <v>219</v>
      </c>
      <c r="BF57" s="82">
        <v>2</v>
      </c>
      <c r="BG57" s="82">
        <v>0</v>
      </c>
      <c r="BH57" s="82">
        <v>0</v>
      </c>
      <c r="BI57" s="82" t="s">
        <v>219</v>
      </c>
      <c r="BJ57" s="82">
        <v>5</v>
      </c>
      <c r="BK57" s="82">
        <v>85</v>
      </c>
      <c r="BL57" s="82">
        <v>470</v>
      </c>
      <c r="BM57" s="82"/>
      <c r="BN57" s="82">
        <v>3</v>
      </c>
      <c r="BO57" s="82"/>
      <c r="BP57" s="82">
        <v>6</v>
      </c>
      <c r="BQ57" s="82">
        <v>0</v>
      </c>
      <c r="BR57" s="82">
        <v>1</v>
      </c>
      <c r="BS57" s="82">
        <v>2</v>
      </c>
      <c r="BT57" s="82" t="s">
        <v>219</v>
      </c>
      <c r="BU57" s="82">
        <v>0</v>
      </c>
      <c r="BV57" s="82">
        <v>0</v>
      </c>
      <c r="BW57" s="82">
        <v>4</v>
      </c>
      <c r="BX57" s="82">
        <v>86</v>
      </c>
      <c r="BY57" s="82">
        <v>813</v>
      </c>
      <c r="BZ57" s="82"/>
      <c r="CA57" s="82">
        <v>3</v>
      </c>
      <c r="CB57" s="82"/>
      <c r="CC57" s="82">
        <v>8</v>
      </c>
      <c r="CD57" s="82" t="s">
        <v>219</v>
      </c>
      <c r="CE57" s="82" t="s">
        <v>219</v>
      </c>
      <c r="CF57" s="82">
        <v>2</v>
      </c>
      <c r="CG57" s="82" t="s">
        <v>219</v>
      </c>
      <c r="CH57" s="82">
        <v>0</v>
      </c>
      <c r="CI57" s="82" t="s">
        <v>219</v>
      </c>
      <c r="CJ57" s="82">
        <v>3</v>
      </c>
      <c r="CK57" s="82">
        <v>85</v>
      </c>
      <c r="CL57" s="82">
        <v>343</v>
      </c>
      <c r="CM57" s="82"/>
      <c r="CN57" s="82">
        <v>3</v>
      </c>
      <c r="CO57" s="82"/>
      <c r="CP57" s="82">
        <v>8</v>
      </c>
      <c r="CQ57" s="82" t="s">
        <v>219</v>
      </c>
      <c r="CR57" s="82" t="s">
        <v>219</v>
      </c>
      <c r="CS57" s="82">
        <v>2</v>
      </c>
      <c r="CT57" s="82" t="s">
        <v>219</v>
      </c>
      <c r="CU57" s="82">
        <v>0</v>
      </c>
      <c r="CV57" s="82" t="s">
        <v>219</v>
      </c>
      <c r="CW57" s="82">
        <v>4</v>
      </c>
      <c r="CX57" s="82">
        <v>82</v>
      </c>
      <c r="CY57" s="82">
        <v>470</v>
      </c>
      <c r="CZ57" s="82"/>
      <c r="DA57" s="82">
        <v>5</v>
      </c>
      <c r="DB57" s="82"/>
      <c r="DC57" s="82">
        <v>8</v>
      </c>
      <c r="DD57" s="82">
        <v>1</v>
      </c>
      <c r="DE57" s="82">
        <v>1</v>
      </c>
      <c r="DF57" s="82">
        <v>2</v>
      </c>
      <c r="DG57" s="82" t="s">
        <v>219</v>
      </c>
      <c r="DH57" s="82">
        <v>0</v>
      </c>
      <c r="DI57" s="82">
        <v>0</v>
      </c>
      <c r="DJ57" s="82">
        <v>4</v>
      </c>
      <c r="DK57" s="82">
        <v>83</v>
      </c>
      <c r="DL57" s="82">
        <v>813</v>
      </c>
      <c r="DM57" s="82"/>
      <c r="DN57" s="82">
        <v>4</v>
      </c>
      <c r="DO57" s="82"/>
      <c r="DP57" s="82">
        <v>3</v>
      </c>
      <c r="DQ57" s="82">
        <v>3</v>
      </c>
      <c r="DR57" s="82">
        <v>0</v>
      </c>
      <c r="DS57" s="82" t="s">
        <v>219</v>
      </c>
      <c r="DT57" s="82"/>
      <c r="DU57" s="82"/>
      <c r="DV57" s="82">
        <v>3</v>
      </c>
      <c r="DW57" s="82">
        <v>86</v>
      </c>
      <c r="DX57" s="82">
        <v>7</v>
      </c>
      <c r="DY57" s="82">
        <v>343</v>
      </c>
      <c r="DZ57" s="82"/>
      <c r="EA57" s="82">
        <v>3</v>
      </c>
      <c r="EB57" s="82"/>
      <c r="EC57" s="82">
        <v>5</v>
      </c>
      <c r="ED57" s="82">
        <v>5</v>
      </c>
      <c r="EE57" s="82">
        <v>0</v>
      </c>
      <c r="EF57" s="82">
        <v>0</v>
      </c>
      <c r="EG57" s="82"/>
      <c r="EH57" s="82"/>
      <c r="EI57" s="82">
        <v>5</v>
      </c>
      <c r="EJ57" s="82">
        <v>81</v>
      </c>
      <c r="EK57" s="82">
        <v>10</v>
      </c>
      <c r="EL57" s="82">
        <v>470</v>
      </c>
      <c r="EM57" s="82"/>
      <c r="EN57" s="82">
        <v>5</v>
      </c>
      <c r="EO57" s="82"/>
      <c r="EP57" s="82">
        <v>4</v>
      </c>
      <c r="EQ57" s="82">
        <v>4</v>
      </c>
      <c r="ER57" s="82">
        <v>0</v>
      </c>
      <c r="ES57" s="82" t="s">
        <v>219</v>
      </c>
      <c r="ET57" s="82"/>
      <c r="EU57" s="82"/>
      <c r="EV57" s="82">
        <v>4</v>
      </c>
      <c r="EW57" s="82">
        <v>83</v>
      </c>
      <c r="EX57" s="82">
        <v>8</v>
      </c>
      <c r="EY57" s="82">
        <v>813</v>
      </c>
      <c r="EZ57" s="82"/>
      <c r="FA57" s="82">
        <v>4</v>
      </c>
    </row>
    <row r="58" spans="1:157">
      <c r="A58" s="82"/>
      <c r="B58" s="82" t="s">
        <v>60</v>
      </c>
      <c r="C58" s="82">
        <v>27</v>
      </c>
      <c r="D58" s="82">
        <v>16</v>
      </c>
      <c r="E58" s="82">
        <v>22</v>
      </c>
      <c r="F58" s="82">
        <v>16</v>
      </c>
      <c r="G58" s="82">
        <v>11</v>
      </c>
      <c r="H58" s="82">
        <v>0</v>
      </c>
      <c r="I58" s="82">
        <v>0</v>
      </c>
      <c r="J58" s="82">
        <v>0</v>
      </c>
      <c r="K58" s="82">
        <v>7</v>
      </c>
      <c r="L58" s="82">
        <v>1743</v>
      </c>
      <c r="M58" s="82"/>
      <c r="N58" s="82">
        <v>65</v>
      </c>
      <c r="O58" s="82"/>
      <c r="P58" s="82">
        <v>29</v>
      </c>
      <c r="Q58" s="82">
        <v>15</v>
      </c>
      <c r="R58" s="82">
        <v>22</v>
      </c>
      <c r="S58" s="82">
        <v>16</v>
      </c>
      <c r="T58" s="82">
        <v>9</v>
      </c>
      <c r="U58" s="82" t="s">
        <v>219</v>
      </c>
      <c r="V58" s="82">
        <v>0</v>
      </c>
      <c r="W58" s="82">
        <v>0</v>
      </c>
      <c r="X58" s="82">
        <v>8</v>
      </c>
      <c r="Y58" s="82">
        <v>6818</v>
      </c>
      <c r="Z58" s="82"/>
      <c r="AA58" s="82">
        <v>62</v>
      </c>
      <c r="AB58" s="82"/>
      <c r="AC58" s="82">
        <v>29</v>
      </c>
      <c r="AD58" s="82">
        <v>15</v>
      </c>
      <c r="AE58" s="82">
        <v>22</v>
      </c>
      <c r="AF58" s="82">
        <v>16</v>
      </c>
      <c r="AG58" s="82">
        <v>10</v>
      </c>
      <c r="AH58" s="82" t="s">
        <v>219</v>
      </c>
      <c r="AI58" s="82">
        <v>0</v>
      </c>
      <c r="AJ58" s="82">
        <v>0</v>
      </c>
      <c r="AK58" s="82">
        <v>8</v>
      </c>
      <c r="AL58" s="82">
        <v>8561</v>
      </c>
      <c r="AM58" s="82"/>
      <c r="AN58" s="82">
        <v>62</v>
      </c>
      <c r="AO58" s="82"/>
      <c r="AP58" s="82">
        <v>34</v>
      </c>
      <c r="AQ58" s="82">
        <v>10</v>
      </c>
      <c r="AR58" s="82">
        <v>21</v>
      </c>
      <c r="AS58" s="82">
        <v>23</v>
      </c>
      <c r="AT58" s="82" t="s">
        <v>219</v>
      </c>
      <c r="AU58" s="82">
        <v>0</v>
      </c>
      <c r="AV58" s="82">
        <v>0</v>
      </c>
      <c r="AW58" s="82">
        <v>0</v>
      </c>
      <c r="AX58" s="82">
        <v>9</v>
      </c>
      <c r="AY58" s="82">
        <v>1743</v>
      </c>
      <c r="AZ58" s="82"/>
      <c r="BA58" s="82">
        <v>56</v>
      </c>
      <c r="BB58" s="82"/>
      <c r="BC58" s="82">
        <v>39</v>
      </c>
      <c r="BD58" s="82">
        <v>6</v>
      </c>
      <c r="BE58" s="82">
        <v>17</v>
      </c>
      <c r="BF58" s="82">
        <v>23</v>
      </c>
      <c r="BG58" s="82" t="s">
        <v>219</v>
      </c>
      <c r="BH58" s="82" t="s">
        <v>219</v>
      </c>
      <c r="BI58" s="82">
        <v>0</v>
      </c>
      <c r="BJ58" s="82">
        <v>0</v>
      </c>
      <c r="BK58" s="82">
        <v>12</v>
      </c>
      <c r="BL58" s="82">
        <v>6818</v>
      </c>
      <c r="BM58" s="82"/>
      <c r="BN58" s="82">
        <v>48</v>
      </c>
      <c r="BO58" s="82"/>
      <c r="BP58" s="82">
        <v>38</v>
      </c>
      <c r="BQ58" s="82">
        <v>7</v>
      </c>
      <c r="BR58" s="82">
        <v>18</v>
      </c>
      <c r="BS58" s="82">
        <v>23</v>
      </c>
      <c r="BT58" s="82">
        <v>2</v>
      </c>
      <c r="BU58" s="82" t="s">
        <v>219</v>
      </c>
      <c r="BV58" s="82">
        <v>0</v>
      </c>
      <c r="BW58" s="82">
        <v>0</v>
      </c>
      <c r="BX58" s="82">
        <v>11</v>
      </c>
      <c r="BY58" s="82">
        <v>8561</v>
      </c>
      <c r="BZ58" s="82"/>
      <c r="CA58" s="82">
        <v>50</v>
      </c>
      <c r="CB58" s="82"/>
      <c r="CC58" s="82">
        <v>27</v>
      </c>
      <c r="CD58" s="82">
        <v>14</v>
      </c>
      <c r="CE58" s="82">
        <v>25</v>
      </c>
      <c r="CF58" s="82">
        <v>24</v>
      </c>
      <c r="CG58" s="82">
        <v>5</v>
      </c>
      <c r="CH58" s="82">
        <v>0</v>
      </c>
      <c r="CI58" s="82">
        <v>0</v>
      </c>
      <c r="CJ58" s="82">
        <v>0</v>
      </c>
      <c r="CK58" s="82">
        <v>5</v>
      </c>
      <c r="CL58" s="82">
        <v>1743</v>
      </c>
      <c r="CM58" s="82"/>
      <c r="CN58" s="82">
        <v>67</v>
      </c>
      <c r="CO58" s="82"/>
      <c r="CP58" s="82">
        <v>24</v>
      </c>
      <c r="CQ58" s="82">
        <v>15</v>
      </c>
      <c r="CR58" s="82">
        <v>25</v>
      </c>
      <c r="CS58" s="82">
        <v>22</v>
      </c>
      <c r="CT58" s="82">
        <v>9</v>
      </c>
      <c r="CU58" s="82" t="s">
        <v>219</v>
      </c>
      <c r="CV58" s="82">
        <v>0</v>
      </c>
      <c r="CW58" s="82">
        <v>0</v>
      </c>
      <c r="CX58" s="82">
        <v>5</v>
      </c>
      <c r="CY58" s="82">
        <v>6818</v>
      </c>
      <c r="CZ58" s="82"/>
      <c r="DA58" s="82">
        <v>71</v>
      </c>
      <c r="DB58" s="82"/>
      <c r="DC58" s="82">
        <v>24</v>
      </c>
      <c r="DD58" s="82">
        <v>15</v>
      </c>
      <c r="DE58" s="82">
        <v>25</v>
      </c>
      <c r="DF58" s="82">
        <v>22</v>
      </c>
      <c r="DG58" s="82">
        <v>8</v>
      </c>
      <c r="DH58" s="82" t="s">
        <v>219</v>
      </c>
      <c r="DI58" s="82">
        <v>0</v>
      </c>
      <c r="DJ58" s="82">
        <v>0</v>
      </c>
      <c r="DK58" s="82">
        <v>5</v>
      </c>
      <c r="DL58" s="82">
        <v>8561</v>
      </c>
      <c r="DM58" s="82"/>
      <c r="DN58" s="82">
        <v>70</v>
      </c>
      <c r="DO58" s="82"/>
      <c r="DP58" s="82">
        <v>62</v>
      </c>
      <c r="DQ58" s="82">
        <v>67</v>
      </c>
      <c r="DR58" s="82">
        <v>0</v>
      </c>
      <c r="DS58" s="82">
        <v>5</v>
      </c>
      <c r="DT58" s="82"/>
      <c r="DU58" s="82"/>
      <c r="DV58" s="82">
        <v>1</v>
      </c>
      <c r="DW58" s="82">
        <v>4</v>
      </c>
      <c r="DX58" s="82">
        <v>28</v>
      </c>
      <c r="DY58" s="82">
        <v>1743</v>
      </c>
      <c r="DZ58" s="82"/>
      <c r="EA58" s="82">
        <v>67</v>
      </c>
      <c r="EB58" s="82"/>
      <c r="EC58" s="82">
        <v>61</v>
      </c>
      <c r="ED58" s="82">
        <v>70</v>
      </c>
      <c r="EE58" s="82" t="s">
        <v>219</v>
      </c>
      <c r="EF58" s="82">
        <v>9</v>
      </c>
      <c r="EG58" s="82"/>
      <c r="EH58" s="82"/>
      <c r="EI58" s="82">
        <v>1</v>
      </c>
      <c r="EJ58" s="82">
        <v>4</v>
      </c>
      <c r="EK58" s="82">
        <v>25</v>
      </c>
      <c r="EL58" s="82">
        <v>6818</v>
      </c>
      <c r="EM58" s="82"/>
      <c r="EN58" s="82">
        <v>70</v>
      </c>
      <c r="EO58" s="82"/>
      <c r="EP58" s="82">
        <v>61</v>
      </c>
      <c r="EQ58" s="82">
        <v>69</v>
      </c>
      <c r="ER58" s="82" t="s">
        <v>219</v>
      </c>
      <c r="ES58" s="82">
        <v>8</v>
      </c>
      <c r="ET58" s="82"/>
      <c r="EU58" s="82"/>
      <c r="EV58" s="82">
        <v>1</v>
      </c>
      <c r="EW58" s="82">
        <v>4</v>
      </c>
      <c r="EX58" s="82">
        <v>26</v>
      </c>
      <c r="EY58" s="82">
        <v>8561</v>
      </c>
      <c r="EZ58" s="82"/>
      <c r="FA58" s="82">
        <v>69</v>
      </c>
    </row>
    <row r="59" spans="1:157">
      <c r="A59" s="82"/>
      <c r="B59" s="82" t="s">
        <v>61</v>
      </c>
      <c r="C59" s="82">
        <v>35</v>
      </c>
      <c r="D59" s="82">
        <v>10</v>
      </c>
      <c r="E59" s="82">
        <v>19</v>
      </c>
      <c r="F59" s="82">
        <v>18</v>
      </c>
      <c r="G59" s="82">
        <v>5</v>
      </c>
      <c r="H59" s="82" t="s">
        <v>219</v>
      </c>
      <c r="I59" s="82">
        <v>0</v>
      </c>
      <c r="J59" s="82">
        <v>0</v>
      </c>
      <c r="K59" s="82">
        <v>12</v>
      </c>
      <c r="L59" s="82">
        <v>4720</v>
      </c>
      <c r="M59" s="82"/>
      <c r="N59" s="82">
        <v>52</v>
      </c>
      <c r="O59" s="82"/>
      <c r="P59" s="82">
        <v>36</v>
      </c>
      <c r="Q59" s="82">
        <v>9</v>
      </c>
      <c r="R59" s="82">
        <v>20</v>
      </c>
      <c r="S59" s="82">
        <v>17</v>
      </c>
      <c r="T59" s="82">
        <v>4</v>
      </c>
      <c r="U59" s="82" t="s">
        <v>219</v>
      </c>
      <c r="V59" s="82">
        <v>0</v>
      </c>
      <c r="W59" s="82">
        <v>0</v>
      </c>
      <c r="X59" s="82">
        <v>12</v>
      </c>
      <c r="Y59" s="82">
        <v>11897</v>
      </c>
      <c r="Z59" s="82"/>
      <c r="AA59" s="82">
        <v>51</v>
      </c>
      <c r="AB59" s="82"/>
      <c r="AC59" s="82">
        <v>36</v>
      </c>
      <c r="AD59" s="82">
        <v>10</v>
      </c>
      <c r="AE59" s="82">
        <v>20</v>
      </c>
      <c r="AF59" s="82">
        <v>17</v>
      </c>
      <c r="AG59" s="82">
        <v>5</v>
      </c>
      <c r="AH59" s="82" t="s">
        <v>219</v>
      </c>
      <c r="AI59" s="82">
        <v>0</v>
      </c>
      <c r="AJ59" s="82">
        <v>0</v>
      </c>
      <c r="AK59" s="82">
        <v>12</v>
      </c>
      <c r="AL59" s="82">
        <v>16617</v>
      </c>
      <c r="AM59" s="82"/>
      <c r="AN59" s="82">
        <v>51</v>
      </c>
      <c r="AO59" s="82"/>
      <c r="AP59" s="82">
        <v>39</v>
      </c>
      <c r="AQ59" s="82">
        <v>6</v>
      </c>
      <c r="AR59" s="82">
        <v>16</v>
      </c>
      <c r="AS59" s="82">
        <v>21</v>
      </c>
      <c r="AT59" s="82">
        <v>2</v>
      </c>
      <c r="AU59" s="82">
        <v>0</v>
      </c>
      <c r="AV59" s="82">
        <v>0</v>
      </c>
      <c r="AW59" s="82">
        <v>0</v>
      </c>
      <c r="AX59" s="82">
        <v>16</v>
      </c>
      <c r="AY59" s="82">
        <v>4720</v>
      </c>
      <c r="AZ59" s="82"/>
      <c r="BA59" s="82">
        <v>45</v>
      </c>
      <c r="BB59" s="82"/>
      <c r="BC59" s="82">
        <v>42</v>
      </c>
      <c r="BD59" s="82">
        <v>4</v>
      </c>
      <c r="BE59" s="82">
        <v>15</v>
      </c>
      <c r="BF59" s="82">
        <v>21</v>
      </c>
      <c r="BG59" s="82">
        <v>1</v>
      </c>
      <c r="BH59" s="82">
        <v>0</v>
      </c>
      <c r="BI59" s="82">
        <v>0</v>
      </c>
      <c r="BJ59" s="82">
        <v>0</v>
      </c>
      <c r="BK59" s="82">
        <v>17</v>
      </c>
      <c r="BL59" s="82">
        <v>11897</v>
      </c>
      <c r="BM59" s="82"/>
      <c r="BN59" s="82">
        <v>41</v>
      </c>
      <c r="BO59" s="82"/>
      <c r="BP59" s="82">
        <v>41</v>
      </c>
      <c r="BQ59" s="82">
        <v>5</v>
      </c>
      <c r="BR59" s="82">
        <v>15</v>
      </c>
      <c r="BS59" s="82">
        <v>21</v>
      </c>
      <c r="BT59" s="82">
        <v>2</v>
      </c>
      <c r="BU59" s="82">
        <v>0</v>
      </c>
      <c r="BV59" s="82">
        <v>0</v>
      </c>
      <c r="BW59" s="82">
        <v>0</v>
      </c>
      <c r="BX59" s="82">
        <v>16</v>
      </c>
      <c r="BY59" s="82">
        <v>16617</v>
      </c>
      <c r="BZ59" s="82"/>
      <c r="CA59" s="82">
        <v>42</v>
      </c>
      <c r="CB59" s="82"/>
      <c r="CC59" s="82">
        <v>34</v>
      </c>
      <c r="CD59" s="82">
        <v>9</v>
      </c>
      <c r="CE59" s="82">
        <v>19</v>
      </c>
      <c r="CF59" s="82">
        <v>23</v>
      </c>
      <c r="CG59" s="82">
        <v>4</v>
      </c>
      <c r="CH59" s="82">
        <v>0</v>
      </c>
      <c r="CI59" s="82">
        <v>0</v>
      </c>
      <c r="CJ59" s="82">
        <v>0</v>
      </c>
      <c r="CK59" s="82">
        <v>10</v>
      </c>
      <c r="CL59" s="82">
        <v>4720</v>
      </c>
      <c r="CM59" s="82"/>
      <c r="CN59" s="82">
        <v>55</v>
      </c>
      <c r="CO59" s="82"/>
      <c r="CP59" s="82">
        <v>29</v>
      </c>
      <c r="CQ59" s="82">
        <v>11</v>
      </c>
      <c r="CR59" s="82">
        <v>22</v>
      </c>
      <c r="CS59" s="82">
        <v>23</v>
      </c>
      <c r="CT59" s="82">
        <v>6</v>
      </c>
      <c r="CU59" s="82" t="s">
        <v>219</v>
      </c>
      <c r="CV59" s="82">
        <v>0</v>
      </c>
      <c r="CW59" s="82">
        <v>0</v>
      </c>
      <c r="CX59" s="82">
        <v>8</v>
      </c>
      <c r="CY59" s="82">
        <v>11897</v>
      </c>
      <c r="CZ59" s="82"/>
      <c r="DA59" s="82">
        <v>62</v>
      </c>
      <c r="DB59" s="82"/>
      <c r="DC59" s="82">
        <v>31</v>
      </c>
      <c r="DD59" s="82">
        <v>11</v>
      </c>
      <c r="DE59" s="82">
        <v>21</v>
      </c>
      <c r="DF59" s="82">
        <v>23</v>
      </c>
      <c r="DG59" s="82">
        <v>5</v>
      </c>
      <c r="DH59" s="82" t="s">
        <v>219</v>
      </c>
      <c r="DI59" s="82">
        <v>0</v>
      </c>
      <c r="DJ59" s="82">
        <v>0</v>
      </c>
      <c r="DK59" s="82">
        <v>9</v>
      </c>
      <c r="DL59" s="82">
        <v>16617</v>
      </c>
      <c r="DM59" s="82"/>
      <c r="DN59" s="82">
        <v>60</v>
      </c>
      <c r="DO59" s="82"/>
      <c r="DP59" s="82">
        <v>50</v>
      </c>
      <c r="DQ59" s="82">
        <v>52</v>
      </c>
      <c r="DR59" s="82">
        <v>0</v>
      </c>
      <c r="DS59" s="82">
        <v>3</v>
      </c>
      <c r="DT59" s="82"/>
      <c r="DU59" s="82"/>
      <c r="DV59" s="82">
        <v>0</v>
      </c>
      <c r="DW59" s="82">
        <v>9</v>
      </c>
      <c r="DX59" s="82">
        <v>38</v>
      </c>
      <c r="DY59" s="82">
        <v>4720</v>
      </c>
      <c r="DZ59" s="82"/>
      <c r="EA59" s="82">
        <v>52</v>
      </c>
      <c r="EB59" s="82"/>
      <c r="EC59" s="82">
        <v>52</v>
      </c>
      <c r="ED59" s="82">
        <v>57</v>
      </c>
      <c r="EE59" s="82">
        <v>0</v>
      </c>
      <c r="EF59" s="82">
        <v>5</v>
      </c>
      <c r="EG59" s="82"/>
      <c r="EH59" s="82"/>
      <c r="EI59" s="82">
        <v>0</v>
      </c>
      <c r="EJ59" s="82">
        <v>8</v>
      </c>
      <c r="EK59" s="82">
        <v>34</v>
      </c>
      <c r="EL59" s="82">
        <v>11897</v>
      </c>
      <c r="EM59" s="82"/>
      <c r="EN59" s="82">
        <v>57</v>
      </c>
      <c r="EO59" s="82"/>
      <c r="EP59" s="82">
        <v>52</v>
      </c>
      <c r="EQ59" s="82">
        <v>56</v>
      </c>
      <c r="ER59" s="82">
        <v>0</v>
      </c>
      <c r="ES59" s="82">
        <v>4</v>
      </c>
      <c r="ET59" s="82"/>
      <c r="EU59" s="82"/>
      <c r="EV59" s="82">
        <v>0</v>
      </c>
      <c r="EW59" s="82">
        <v>8</v>
      </c>
      <c r="EX59" s="82">
        <v>35</v>
      </c>
      <c r="EY59" s="82">
        <v>16617</v>
      </c>
      <c r="EZ59" s="82"/>
      <c r="FA59" s="82">
        <v>56</v>
      </c>
    </row>
    <row r="60" spans="1:157">
      <c r="A60" s="82"/>
      <c r="B60" s="82" t="s">
        <v>62</v>
      </c>
      <c r="C60" s="82">
        <v>22</v>
      </c>
      <c r="D60" s="82">
        <v>21</v>
      </c>
      <c r="E60" s="82">
        <v>23</v>
      </c>
      <c r="F60" s="82">
        <v>14</v>
      </c>
      <c r="G60" s="82">
        <v>14</v>
      </c>
      <c r="H60" s="82">
        <v>0</v>
      </c>
      <c r="I60" s="82">
        <v>0</v>
      </c>
      <c r="J60" s="82" t="s">
        <v>219</v>
      </c>
      <c r="K60" s="82">
        <v>6</v>
      </c>
      <c r="L60" s="82">
        <v>481</v>
      </c>
      <c r="M60" s="82"/>
      <c r="N60" s="82">
        <v>71</v>
      </c>
      <c r="O60" s="82"/>
      <c r="P60" s="82">
        <v>27</v>
      </c>
      <c r="Q60" s="82">
        <v>16</v>
      </c>
      <c r="R60" s="82">
        <v>20</v>
      </c>
      <c r="S60" s="82">
        <v>15</v>
      </c>
      <c r="T60" s="82">
        <v>10</v>
      </c>
      <c r="U60" s="82">
        <v>0</v>
      </c>
      <c r="V60" s="82">
        <v>0</v>
      </c>
      <c r="W60" s="82" t="s">
        <v>219</v>
      </c>
      <c r="X60" s="82">
        <v>11</v>
      </c>
      <c r="Y60" s="82">
        <v>584</v>
      </c>
      <c r="Z60" s="82"/>
      <c r="AA60" s="82">
        <v>62</v>
      </c>
      <c r="AB60" s="82"/>
      <c r="AC60" s="82">
        <v>25</v>
      </c>
      <c r="AD60" s="82">
        <v>18</v>
      </c>
      <c r="AE60" s="82">
        <v>22</v>
      </c>
      <c r="AF60" s="82">
        <v>14</v>
      </c>
      <c r="AG60" s="82">
        <v>12</v>
      </c>
      <c r="AH60" s="82">
        <v>0</v>
      </c>
      <c r="AI60" s="82">
        <v>0</v>
      </c>
      <c r="AJ60" s="82">
        <v>0</v>
      </c>
      <c r="AK60" s="82">
        <v>9</v>
      </c>
      <c r="AL60" s="82">
        <v>1065</v>
      </c>
      <c r="AM60" s="82"/>
      <c r="AN60" s="82">
        <v>66</v>
      </c>
      <c r="AO60" s="82"/>
      <c r="AP60" s="82">
        <v>25</v>
      </c>
      <c r="AQ60" s="82">
        <v>15</v>
      </c>
      <c r="AR60" s="82">
        <v>25</v>
      </c>
      <c r="AS60" s="82">
        <v>19</v>
      </c>
      <c r="AT60" s="82">
        <v>8</v>
      </c>
      <c r="AU60" s="82">
        <v>0</v>
      </c>
      <c r="AV60" s="82">
        <v>0</v>
      </c>
      <c r="AW60" s="82" t="s">
        <v>219</v>
      </c>
      <c r="AX60" s="82">
        <v>8</v>
      </c>
      <c r="AY60" s="82">
        <v>481</v>
      </c>
      <c r="AZ60" s="82"/>
      <c r="BA60" s="82">
        <v>67</v>
      </c>
      <c r="BB60" s="82"/>
      <c r="BC60" s="82">
        <v>31</v>
      </c>
      <c r="BD60" s="82">
        <v>9</v>
      </c>
      <c r="BE60" s="82">
        <v>21</v>
      </c>
      <c r="BF60" s="82">
        <v>21</v>
      </c>
      <c r="BG60" s="82">
        <v>3</v>
      </c>
      <c r="BH60" s="82">
        <v>0</v>
      </c>
      <c r="BI60" s="82">
        <v>0</v>
      </c>
      <c r="BJ60" s="82" t="s">
        <v>219</v>
      </c>
      <c r="BK60" s="82">
        <v>14</v>
      </c>
      <c r="BL60" s="82">
        <v>584</v>
      </c>
      <c r="BM60" s="82"/>
      <c r="BN60" s="82">
        <v>54</v>
      </c>
      <c r="BO60" s="82"/>
      <c r="BP60" s="82">
        <v>28</v>
      </c>
      <c r="BQ60" s="82">
        <v>11</v>
      </c>
      <c r="BR60" s="82">
        <v>23</v>
      </c>
      <c r="BS60" s="82">
        <v>20</v>
      </c>
      <c r="BT60" s="82">
        <v>5</v>
      </c>
      <c r="BU60" s="82">
        <v>0</v>
      </c>
      <c r="BV60" s="82">
        <v>0</v>
      </c>
      <c r="BW60" s="82">
        <v>0</v>
      </c>
      <c r="BX60" s="82">
        <v>11</v>
      </c>
      <c r="BY60" s="82">
        <v>1065</v>
      </c>
      <c r="BZ60" s="82"/>
      <c r="CA60" s="82">
        <v>60</v>
      </c>
      <c r="CB60" s="82"/>
      <c r="CC60" s="82">
        <v>18</v>
      </c>
      <c r="CD60" s="82">
        <v>22</v>
      </c>
      <c r="CE60" s="82">
        <v>24</v>
      </c>
      <c r="CF60" s="82">
        <v>22</v>
      </c>
      <c r="CG60" s="82">
        <v>9</v>
      </c>
      <c r="CH60" s="82">
        <v>0</v>
      </c>
      <c r="CI60" s="82">
        <v>0</v>
      </c>
      <c r="CJ60" s="82" t="s">
        <v>219</v>
      </c>
      <c r="CK60" s="82">
        <v>5</v>
      </c>
      <c r="CL60" s="82">
        <v>481</v>
      </c>
      <c r="CM60" s="82"/>
      <c r="CN60" s="82">
        <v>77</v>
      </c>
      <c r="CO60" s="82"/>
      <c r="CP60" s="82">
        <v>22</v>
      </c>
      <c r="CQ60" s="82">
        <v>20</v>
      </c>
      <c r="CR60" s="82">
        <v>24</v>
      </c>
      <c r="CS60" s="82">
        <v>18</v>
      </c>
      <c r="CT60" s="82">
        <v>8</v>
      </c>
      <c r="CU60" s="82">
        <v>0</v>
      </c>
      <c r="CV60" s="82">
        <v>0</v>
      </c>
      <c r="CW60" s="82" t="s">
        <v>219</v>
      </c>
      <c r="CX60" s="82">
        <v>8</v>
      </c>
      <c r="CY60" s="82">
        <v>584</v>
      </c>
      <c r="CZ60" s="82"/>
      <c r="DA60" s="82">
        <v>70</v>
      </c>
      <c r="DB60" s="82"/>
      <c r="DC60" s="82">
        <v>20</v>
      </c>
      <c r="DD60" s="82">
        <v>21</v>
      </c>
      <c r="DE60" s="82">
        <v>24</v>
      </c>
      <c r="DF60" s="82">
        <v>20</v>
      </c>
      <c r="DG60" s="82">
        <v>8</v>
      </c>
      <c r="DH60" s="82">
        <v>0</v>
      </c>
      <c r="DI60" s="82">
        <v>0</v>
      </c>
      <c r="DJ60" s="82">
        <v>0</v>
      </c>
      <c r="DK60" s="82">
        <v>7</v>
      </c>
      <c r="DL60" s="82">
        <v>1065</v>
      </c>
      <c r="DM60" s="82"/>
      <c r="DN60" s="82">
        <v>73</v>
      </c>
      <c r="DO60" s="82"/>
      <c r="DP60" s="82">
        <v>62</v>
      </c>
      <c r="DQ60" s="82">
        <v>72</v>
      </c>
      <c r="DR60" s="82">
        <v>0</v>
      </c>
      <c r="DS60" s="82">
        <v>9</v>
      </c>
      <c r="DT60" s="82"/>
      <c r="DU60" s="82"/>
      <c r="DV60" s="82" t="s">
        <v>219</v>
      </c>
      <c r="DW60" s="82">
        <v>6</v>
      </c>
      <c r="DX60" s="82">
        <v>22</v>
      </c>
      <c r="DY60" s="82">
        <v>481</v>
      </c>
      <c r="DZ60" s="82"/>
      <c r="EA60" s="82">
        <v>72</v>
      </c>
      <c r="EB60" s="82"/>
      <c r="EC60" s="82">
        <v>58</v>
      </c>
      <c r="ED60" s="82">
        <v>67</v>
      </c>
      <c r="EE60" s="82">
        <v>0</v>
      </c>
      <c r="EF60" s="82">
        <v>9</v>
      </c>
      <c r="EG60" s="82"/>
      <c r="EH60" s="82"/>
      <c r="EI60" s="82" t="s">
        <v>219</v>
      </c>
      <c r="EJ60" s="82">
        <v>8</v>
      </c>
      <c r="EK60" s="82">
        <v>25</v>
      </c>
      <c r="EL60" s="82">
        <v>584</v>
      </c>
      <c r="EM60" s="82"/>
      <c r="EN60" s="82">
        <v>67</v>
      </c>
      <c r="EO60" s="82"/>
      <c r="EP60" s="82">
        <v>60</v>
      </c>
      <c r="EQ60" s="82">
        <v>69</v>
      </c>
      <c r="ER60" s="82">
        <v>0</v>
      </c>
      <c r="ES60" s="82">
        <v>9</v>
      </c>
      <c r="ET60" s="82"/>
      <c r="EU60" s="82"/>
      <c r="EV60" s="82">
        <v>0</v>
      </c>
      <c r="EW60" s="82">
        <v>7</v>
      </c>
      <c r="EX60" s="82">
        <v>24</v>
      </c>
      <c r="EY60" s="82">
        <v>1065</v>
      </c>
      <c r="EZ60" s="82"/>
      <c r="FA60" s="82">
        <v>69</v>
      </c>
    </row>
    <row r="61" spans="1:157">
      <c r="A61" s="82"/>
      <c r="B61" s="82" t="s">
        <v>63</v>
      </c>
      <c r="C61" s="82">
        <v>18</v>
      </c>
      <c r="D61" s="82">
        <v>19</v>
      </c>
      <c r="E61" s="82">
        <v>24</v>
      </c>
      <c r="F61" s="82">
        <v>11</v>
      </c>
      <c r="G61" s="82">
        <v>16</v>
      </c>
      <c r="H61" s="82">
        <v>0</v>
      </c>
      <c r="I61" s="82">
        <v>0</v>
      </c>
      <c r="J61" s="82" t="s">
        <v>219</v>
      </c>
      <c r="K61" s="82">
        <v>11</v>
      </c>
      <c r="L61" s="82">
        <v>299</v>
      </c>
      <c r="M61" s="82"/>
      <c r="N61" s="82">
        <v>71</v>
      </c>
      <c r="O61" s="82"/>
      <c r="P61" s="82">
        <v>23</v>
      </c>
      <c r="Q61" s="82">
        <v>16</v>
      </c>
      <c r="R61" s="82">
        <v>19</v>
      </c>
      <c r="S61" s="82">
        <v>17</v>
      </c>
      <c r="T61" s="82">
        <v>14</v>
      </c>
      <c r="U61" s="82">
        <v>0</v>
      </c>
      <c r="V61" s="82" t="s">
        <v>219</v>
      </c>
      <c r="W61" s="82" t="s">
        <v>219</v>
      </c>
      <c r="X61" s="82">
        <v>12</v>
      </c>
      <c r="Y61" s="82">
        <v>392</v>
      </c>
      <c r="Z61" s="82"/>
      <c r="AA61" s="82">
        <v>65</v>
      </c>
      <c r="AB61" s="82"/>
      <c r="AC61" s="82">
        <v>21</v>
      </c>
      <c r="AD61" s="82">
        <v>17</v>
      </c>
      <c r="AE61" s="82">
        <v>21</v>
      </c>
      <c r="AF61" s="82">
        <v>14</v>
      </c>
      <c r="AG61" s="82">
        <v>14</v>
      </c>
      <c r="AH61" s="82">
        <v>0</v>
      </c>
      <c r="AI61" s="82" t="s">
        <v>219</v>
      </c>
      <c r="AJ61" s="82" t="s">
        <v>219</v>
      </c>
      <c r="AK61" s="82">
        <v>11</v>
      </c>
      <c r="AL61" s="82">
        <v>691</v>
      </c>
      <c r="AM61" s="82"/>
      <c r="AN61" s="82">
        <v>67</v>
      </c>
      <c r="AO61" s="82"/>
      <c r="AP61" s="82">
        <v>18</v>
      </c>
      <c r="AQ61" s="82">
        <v>14</v>
      </c>
      <c r="AR61" s="82">
        <v>26</v>
      </c>
      <c r="AS61" s="82">
        <v>23</v>
      </c>
      <c r="AT61" s="82">
        <v>8</v>
      </c>
      <c r="AU61" s="82">
        <v>0</v>
      </c>
      <c r="AV61" s="82">
        <v>0</v>
      </c>
      <c r="AW61" s="82" t="s">
        <v>219</v>
      </c>
      <c r="AX61" s="82">
        <v>11</v>
      </c>
      <c r="AY61" s="82">
        <v>299</v>
      </c>
      <c r="AZ61" s="82"/>
      <c r="BA61" s="82">
        <v>70</v>
      </c>
      <c r="BB61" s="82"/>
      <c r="BC61" s="82">
        <v>31</v>
      </c>
      <c r="BD61" s="82">
        <v>9</v>
      </c>
      <c r="BE61" s="82">
        <v>22</v>
      </c>
      <c r="BF61" s="82">
        <v>18</v>
      </c>
      <c r="BG61" s="82">
        <v>5</v>
      </c>
      <c r="BH61" s="82">
        <v>0</v>
      </c>
      <c r="BI61" s="82" t="s">
        <v>219</v>
      </c>
      <c r="BJ61" s="82" t="s">
        <v>219</v>
      </c>
      <c r="BK61" s="82">
        <v>14</v>
      </c>
      <c r="BL61" s="82">
        <v>392</v>
      </c>
      <c r="BM61" s="82"/>
      <c r="BN61" s="82">
        <v>54</v>
      </c>
      <c r="BO61" s="82"/>
      <c r="BP61" s="82">
        <v>25</v>
      </c>
      <c r="BQ61" s="82">
        <v>11</v>
      </c>
      <c r="BR61" s="82">
        <v>24</v>
      </c>
      <c r="BS61" s="82">
        <v>20</v>
      </c>
      <c r="BT61" s="82">
        <v>6</v>
      </c>
      <c r="BU61" s="82">
        <v>0</v>
      </c>
      <c r="BV61" s="82" t="s">
        <v>219</v>
      </c>
      <c r="BW61" s="82" t="s">
        <v>219</v>
      </c>
      <c r="BX61" s="82">
        <v>13</v>
      </c>
      <c r="BY61" s="82">
        <v>691</v>
      </c>
      <c r="BZ61" s="82"/>
      <c r="CA61" s="82">
        <v>61</v>
      </c>
      <c r="CB61" s="82"/>
      <c r="CC61" s="82">
        <v>15</v>
      </c>
      <c r="CD61" s="82">
        <v>17</v>
      </c>
      <c r="CE61" s="82">
        <v>26</v>
      </c>
      <c r="CF61" s="82">
        <v>20</v>
      </c>
      <c r="CG61" s="82">
        <v>12</v>
      </c>
      <c r="CH61" s="82">
        <v>0</v>
      </c>
      <c r="CI61" s="82">
        <v>0</v>
      </c>
      <c r="CJ61" s="82" t="s">
        <v>219</v>
      </c>
      <c r="CK61" s="82">
        <v>9</v>
      </c>
      <c r="CL61" s="82">
        <v>299</v>
      </c>
      <c r="CM61" s="82"/>
      <c r="CN61" s="82">
        <v>75</v>
      </c>
      <c r="CO61" s="82"/>
      <c r="CP61" s="82">
        <v>20</v>
      </c>
      <c r="CQ61" s="82">
        <v>14</v>
      </c>
      <c r="CR61" s="82">
        <v>23</v>
      </c>
      <c r="CS61" s="82">
        <v>17</v>
      </c>
      <c r="CT61" s="82">
        <v>16</v>
      </c>
      <c r="CU61" s="82">
        <v>0</v>
      </c>
      <c r="CV61" s="82" t="s">
        <v>219</v>
      </c>
      <c r="CW61" s="82" t="s">
        <v>219</v>
      </c>
      <c r="CX61" s="82">
        <v>10</v>
      </c>
      <c r="CY61" s="82">
        <v>392</v>
      </c>
      <c r="CZ61" s="82"/>
      <c r="DA61" s="82">
        <v>70</v>
      </c>
      <c r="DB61" s="82"/>
      <c r="DC61" s="82">
        <v>18</v>
      </c>
      <c r="DD61" s="82">
        <v>15</v>
      </c>
      <c r="DE61" s="82">
        <v>25</v>
      </c>
      <c r="DF61" s="82">
        <v>19</v>
      </c>
      <c r="DG61" s="82">
        <v>14</v>
      </c>
      <c r="DH61" s="82">
        <v>0</v>
      </c>
      <c r="DI61" s="82" t="s">
        <v>219</v>
      </c>
      <c r="DJ61" s="82" t="s">
        <v>219</v>
      </c>
      <c r="DK61" s="82">
        <v>10</v>
      </c>
      <c r="DL61" s="82">
        <v>691</v>
      </c>
      <c r="DM61" s="82"/>
      <c r="DN61" s="82">
        <v>72</v>
      </c>
      <c r="DO61" s="82"/>
      <c r="DP61" s="82">
        <v>65</v>
      </c>
      <c r="DQ61" s="82">
        <v>74</v>
      </c>
      <c r="DR61" s="82">
        <v>0</v>
      </c>
      <c r="DS61" s="82" t="s">
        <v>219</v>
      </c>
      <c r="DT61" s="82"/>
      <c r="DU61" s="82"/>
      <c r="DV61" s="82" t="s">
        <v>219</v>
      </c>
      <c r="DW61" s="82">
        <v>8</v>
      </c>
      <c r="DX61" s="82">
        <v>17</v>
      </c>
      <c r="DY61" s="82">
        <v>299</v>
      </c>
      <c r="DZ61" s="82"/>
      <c r="EA61" s="82">
        <v>74</v>
      </c>
      <c r="EB61" s="82"/>
      <c r="EC61" s="82">
        <v>57</v>
      </c>
      <c r="ED61" s="82">
        <v>71</v>
      </c>
      <c r="EE61" s="82">
        <v>0</v>
      </c>
      <c r="EF61" s="82" t="s">
        <v>219</v>
      </c>
      <c r="EG61" s="82"/>
      <c r="EH61" s="82"/>
      <c r="EI61" s="82" t="s">
        <v>219</v>
      </c>
      <c r="EJ61" s="82">
        <v>8</v>
      </c>
      <c r="EK61" s="82">
        <v>20</v>
      </c>
      <c r="EL61" s="82">
        <v>392</v>
      </c>
      <c r="EM61" s="82"/>
      <c r="EN61" s="82">
        <v>71</v>
      </c>
      <c r="EO61" s="82"/>
      <c r="EP61" s="82">
        <v>60</v>
      </c>
      <c r="EQ61" s="82">
        <v>72</v>
      </c>
      <c r="ER61" s="82">
        <v>0</v>
      </c>
      <c r="ES61" s="82">
        <v>12</v>
      </c>
      <c r="ET61" s="82"/>
      <c r="EU61" s="82"/>
      <c r="EV61" s="82" t="s">
        <v>219</v>
      </c>
      <c r="EW61" s="82">
        <v>8</v>
      </c>
      <c r="EX61" s="82">
        <v>19</v>
      </c>
      <c r="EY61" s="82">
        <v>691</v>
      </c>
      <c r="EZ61" s="82"/>
      <c r="FA61" s="82">
        <v>72</v>
      </c>
    </row>
    <row r="62" spans="1:157">
      <c r="A62" s="82"/>
      <c r="B62" s="82" t="s">
        <v>64</v>
      </c>
      <c r="C62" s="82">
        <v>29</v>
      </c>
      <c r="D62" s="82" t="s">
        <v>219</v>
      </c>
      <c r="E62" s="82">
        <v>13</v>
      </c>
      <c r="F62" s="82" t="s">
        <v>219</v>
      </c>
      <c r="G62" s="82" t="s">
        <v>219</v>
      </c>
      <c r="H62" s="82">
        <v>0</v>
      </c>
      <c r="I62" s="82">
        <v>0</v>
      </c>
      <c r="J62" s="82" t="s">
        <v>219</v>
      </c>
      <c r="K62" s="82">
        <v>16</v>
      </c>
      <c r="L62" s="82">
        <v>31</v>
      </c>
      <c r="M62" s="82"/>
      <c r="N62" s="82">
        <v>48</v>
      </c>
      <c r="O62" s="82"/>
      <c r="P62" s="82">
        <v>28</v>
      </c>
      <c r="Q62" s="82" t="s">
        <v>219</v>
      </c>
      <c r="R62" s="82">
        <v>11</v>
      </c>
      <c r="S62" s="82" t="s">
        <v>219</v>
      </c>
      <c r="T62" s="82" t="s">
        <v>219</v>
      </c>
      <c r="U62" s="82">
        <v>0</v>
      </c>
      <c r="V62" s="82">
        <v>0</v>
      </c>
      <c r="W62" s="82">
        <v>0</v>
      </c>
      <c r="X62" s="82">
        <v>27</v>
      </c>
      <c r="Y62" s="82">
        <v>75</v>
      </c>
      <c r="Z62" s="82"/>
      <c r="AA62" s="82">
        <v>45</v>
      </c>
      <c r="AB62" s="82"/>
      <c r="AC62" s="82">
        <v>28</v>
      </c>
      <c r="AD62" s="82">
        <v>13</v>
      </c>
      <c r="AE62" s="82">
        <v>11</v>
      </c>
      <c r="AF62" s="82">
        <v>10</v>
      </c>
      <c r="AG62" s="82">
        <v>11</v>
      </c>
      <c r="AH62" s="82">
        <v>0</v>
      </c>
      <c r="AI62" s="82">
        <v>0</v>
      </c>
      <c r="AJ62" s="82" t="s">
        <v>219</v>
      </c>
      <c r="AK62" s="82">
        <v>24</v>
      </c>
      <c r="AL62" s="82">
        <v>106</v>
      </c>
      <c r="AM62" s="82"/>
      <c r="AN62" s="82">
        <v>46</v>
      </c>
      <c r="AO62" s="82"/>
      <c r="AP62" s="82">
        <v>23</v>
      </c>
      <c r="AQ62" s="82" t="s">
        <v>219</v>
      </c>
      <c r="AR62" s="82" t="s">
        <v>219</v>
      </c>
      <c r="AS62" s="82">
        <v>13</v>
      </c>
      <c r="AT62" s="82" t="s">
        <v>219</v>
      </c>
      <c r="AU62" s="82">
        <v>0</v>
      </c>
      <c r="AV62" s="82">
        <v>0</v>
      </c>
      <c r="AW62" s="82" t="s">
        <v>219</v>
      </c>
      <c r="AX62" s="82">
        <v>23</v>
      </c>
      <c r="AY62" s="82">
        <v>31</v>
      </c>
      <c r="AZ62" s="82"/>
      <c r="BA62" s="82">
        <v>48</v>
      </c>
      <c r="BB62" s="82"/>
      <c r="BC62" s="82">
        <v>40</v>
      </c>
      <c r="BD62" s="82" t="s">
        <v>219</v>
      </c>
      <c r="BE62" s="82" t="s">
        <v>219</v>
      </c>
      <c r="BF62" s="82">
        <v>19</v>
      </c>
      <c r="BG62" s="82" t="s">
        <v>219</v>
      </c>
      <c r="BH62" s="82">
        <v>0</v>
      </c>
      <c r="BI62" s="82">
        <v>0</v>
      </c>
      <c r="BJ62" s="82">
        <v>0</v>
      </c>
      <c r="BK62" s="82">
        <v>24</v>
      </c>
      <c r="BL62" s="82">
        <v>75</v>
      </c>
      <c r="BM62" s="82"/>
      <c r="BN62" s="82">
        <v>36</v>
      </c>
      <c r="BO62" s="82"/>
      <c r="BP62" s="82">
        <v>35</v>
      </c>
      <c r="BQ62" s="82">
        <v>7</v>
      </c>
      <c r="BR62" s="82">
        <v>13</v>
      </c>
      <c r="BS62" s="82">
        <v>17</v>
      </c>
      <c r="BT62" s="82" t="s">
        <v>219</v>
      </c>
      <c r="BU62" s="82">
        <v>0</v>
      </c>
      <c r="BV62" s="82">
        <v>0</v>
      </c>
      <c r="BW62" s="82" t="s">
        <v>219</v>
      </c>
      <c r="BX62" s="82">
        <v>24</v>
      </c>
      <c r="BY62" s="82">
        <v>106</v>
      </c>
      <c r="BZ62" s="82"/>
      <c r="CA62" s="82">
        <v>40</v>
      </c>
      <c r="CB62" s="82"/>
      <c r="CC62" s="82">
        <v>23</v>
      </c>
      <c r="CD62" s="82">
        <v>16</v>
      </c>
      <c r="CE62" s="82" t="s">
        <v>219</v>
      </c>
      <c r="CF62" s="82">
        <v>16</v>
      </c>
      <c r="CG62" s="82" t="s">
        <v>219</v>
      </c>
      <c r="CH62" s="82">
        <v>0</v>
      </c>
      <c r="CI62" s="82">
        <v>0</v>
      </c>
      <c r="CJ62" s="82" t="s">
        <v>219</v>
      </c>
      <c r="CK62" s="82">
        <v>23</v>
      </c>
      <c r="CL62" s="82">
        <v>31</v>
      </c>
      <c r="CM62" s="82"/>
      <c r="CN62" s="82">
        <v>48</v>
      </c>
      <c r="CO62" s="82"/>
      <c r="CP62" s="82">
        <v>29</v>
      </c>
      <c r="CQ62" s="82">
        <v>12</v>
      </c>
      <c r="CR62" s="82" t="s">
        <v>219</v>
      </c>
      <c r="CS62" s="82">
        <v>16</v>
      </c>
      <c r="CT62" s="82" t="s">
        <v>219</v>
      </c>
      <c r="CU62" s="82">
        <v>0</v>
      </c>
      <c r="CV62" s="82">
        <v>0</v>
      </c>
      <c r="CW62" s="82">
        <v>0</v>
      </c>
      <c r="CX62" s="82">
        <v>19</v>
      </c>
      <c r="CY62" s="82">
        <v>75</v>
      </c>
      <c r="CZ62" s="82"/>
      <c r="DA62" s="82">
        <v>52</v>
      </c>
      <c r="DB62" s="82"/>
      <c r="DC62" s="82">
        <v>27</v>
      </c>
      <c r="DD62" s="82">
        <v>13</v>
      </c>
      <c r="DE62" s="82">
        <v>17</v>
      </c>
      <c r="DF62" s="82">
        <v>16</v>
      </c>
      <c r="DG62" s="82" t="s">
        <v>219</v>
      </c>
      <c r="DH62" s="82">
        <v>0</v>
      </c>
      <c r="DI62" s="82">
        <v>0</v>
      </c>
      <c r="DJ62" s="82" t="s">
        <v>219</v>
      </c>
      <c r="DK62" s="82">
        <v>20</v>
      </c>
      <c r="DL62" s="82">
        <v>106</v>
      </c>
      <c r="DM62" s="82"/>
      <c r="DN62" s="82">
        <v>51</v>
      </c>
      <c r="DO62" s="82"/>
      <c r="DP62" s="82">
        <v>45</v>
      </c>
      <c r="DQ62" s="82">
        <v>48</v>
      </c>
      <c r="DR62" s="82">
        <v>0</v>
      </c>
      <c r="DS62" s="82" t="s">
        <v>219</v>
      </c>
      <c r="DT62" s="82"/>
      <c r="DU62" s="82"/>
      <c r="DV62" s="82" t="s">
        <v>219</v>
      </c>
      <c r="DW62" s="82">
        <v>16</v>
      </c>
      <c r="DX62" s="82">
        <v>29</v>
      </c>
      <c r="DY62" s="82">
        <v>31</v>
      </c>
      <c r="DZ62" s="82"/>
      <c r="EA62" s="82">
        <v>48</v>
      </c>
      <c r="EB62" s="82"/>
      <c r="EC62" s="82">
        <v>53</v>
      </c>
      <c r="ED62" s="82">
        <v>57</v>
      </c>
      <c r="EE62" s="82">
        <v>0</v>
      </c>
      <c r="EF62" s="82" t="s">
        <v>219</v>
      </c>
      <c r="EG62" s="82"/>
      <c r="EH62" s="82"/>
      <c r="EI62" s="82">
        <v>0</v>
      </c>
      <c r="EJ62" s="82">
        <v>15</v>
      </c>
      <c r="EK62" s="82">
        <v>28</v>
      </c>
      <c r="EL62" s="82">
        <v>75</v>
      </c>
      <c r="EM62" s="82"/>
      <c r="EN62" s="82">
        <v>57</v>
      </c>
      <c r="EO62" s="82"/>
      <c r="EP62" s="82">
        <v>51</v>
      </c>
      <c r="EQ62" s="82">
        <v>55</v>
      </c>
      <c r="ER62" s="82">
        <v>0</v>
      </c>
      <c r="ES62" s="82">
        <v>4</v>
      </c>
      <c r="ET62" s="82"/>
      <c r="EU62" s="82"/>
      <c r="EV62" s="82" t="s">
        <v>219</v>
      </c>
      <c r="EW62" s="82">
        <v>15</v>
      </c>
      <c r="EX62" s="82">
        <v>28</v>
      </c>
      <c r="EY62" s="82">
        <v>106</v>
      </c>
      <c r="EZ62" s="82"/>
      <c r="FA62" s="82">
        <v>55</v>
      </c>
    </row>
    <row r="63" spans="1:157">
      <c r="A63" s="82"/>
      <c r="B63" s="82" t="s">
        <v>65</v>
      </c>
      <c r="C63" s="82">
        <v>23</v>
      </c>
      <c r="D63" s="82">
        <v>14</v>
      </c>
      <c r="E63" s="82">
        <v>17</v>
      </c>
      <c r="F63" s="82">
        <v>11</v>
      </c>
      <c r="G63" s="82">
        <v>13</v>
      </c>
      <c r="H63" s="82">
        <v>0</v>
      </c>
      <c r="I63" s="82" t="s">
        <v>219</v>
      </c>
      <c r="J63" s="82">
        <v>1</v>
      </c>
      <c r="K63" s="82">
        <v>20</v>
      </c>
      <c r="L63" s="82">
        <v>873</v>
      </c>
      <c r="M63" s="82"/>
      <c r="N63" s="82">
        <v>55</v>
      </c>
      <c r="O63" s="82"/>
      <c r="P63" s="82">
        <v>25</v>
      </c>
      <c r="Q63" s="82">
        <v>16</v>
      </c>
      <c r="R63" s="82">
        <v>17</v>
      </c>
      <c r="S63" s="82">
        <v>13</v>
      </c>
      <c r="T63" s="82">
        <v>10</v>
      </c>
      <c r="U63" s="82">
        <v>0</v>
      </c>
      <c r="V63" s="82" t="s">
        <v>219</v>
      </c>
      <c r="W63" s="82">
        <v>1</v>
      </c>
      <c r="X63" s="82">
        <v>17</v>
      </c>
      <c r="Y63" s="82">
        <v>1188</v>
      </c>
      <c r="Z63" s="82"/>
      <c r="AA63" s="82">
        <v>57</v>
      </c>
      <c r="AB63" s="82"/>
      <c r="AC63" s="82">
        <v>24</v>
      </c>
      <c r="AD63" s="82">
        <v>16</v>
      </c>
      <c r="AE63" s="82">
        <v>17</v>
      </c>
      <c r="AF63" s="82">
        <v>12</v>
      </c>
      <c r="AG63" s="82">
        <v>11</v>
      </c>
      <c r="AH63" s="82">
        <v>0</v>
      </c>
      <c r="AI63" s="82">
        <v>0</v>
      </c>
      <c r="AJ63" s="82">
        <v>1</v>
      </c>
      <c r="AK63" s="82">
        <v>18</v>
      </c>
      <c r="AL63" s="82">
        <v>2061</v>
      </c>
      <c r="AM63" s="82"/>
      <c r="AN63" s="82">
        <v>56</v>
      </c>
      <c r="AO63" s="82"/>
      <c r="AP63" s="82">
        <v>25</v>
      </c>
      <c r="AQ63" s="82">
        <v>8</v>
      </c>
      <c r="AR63" s="82">
        <v>18</v>
      </c>
      <c r="AS63" s="82">
        <v>16</v>
      </c>
      <c r="AT63" s="82">
        <v>7</v>
      </c>
      <c r="AU63" s="82">
        <v>0</v>
      </c>
      <c r="AV63" s="82" t="s">
        <v>219</v>
      </c>
      <c r="AW63" s="82">
        <v>1</v>
      </c>
      <c r="AX63" s="82">
        <v>23</v>
      </c>
      <c r="AY63" s="82">
        <v>873</v>
      </c>
      <c r="AZ63" s="82"/>
      <c r="BA63" s="82">
        <v>50</v>
      </c>
      <c r="BB63" s="82"/>
      <c r="BC63" s="82">
        <v>30</v>
      </c>
      <c r="BD63" s="82">
        <v>7</v>
      </c>
      <c r="BE63" s="82">
        <v>18</v>
      </c>
      <c r="BF63" s="82">
        <v>19</v>
      </c>
      <c r="BG63" s="82">
        <v>3</v>
      </c>
      <c r="BH63" s="82">
        <v>0</v>
      </c>
      <c r="BI63" s="82" t="s">
        <v>219</v>
      </c>
      <c r="BJ63" s="82">
        <v>1</v>
      </c>
      <c r="BK63" s="82">
        <v>22</v>
      </c>
      <c r="BL63" s="82">
        <v>1188</v>
      </c>
      <c r="BM63" s="82"/>
      <c r="BN63" s="82">
        <v>47</v>
      </c>
      <c r="BO63" s="82"/>
      <c r="BP63" s="82">
        <v>28</v>
      </c>
      <c r="BQ63" s="82">
        <v>8</v>
      </c>
      <c r="BR63" s="82">
        <v>18</v>
      </c>
      <c r="BS63" s="82">
        <v>18</v>
      </c>
      <c r="BT63" s="82">
        <v>5</v>
      </c>
      <c r="BU63" s="82">
        <v>0</v>
      </c>
      <c r="BV63" s="82">
        <v>0</v>
      </c>
      <c r="BW63" s="82">
        <v>1</v>
      </c>
      <c r="BX63" s="82">
        <v>23</v>
      </c>
      <c r="BY63" s="82">
        <v>2061</v>
      </c>
      <c r="BZ63" s="82"/>
      <c r="CA63" s="82">
        <v>48</v>
      </c>
      <c r="CB63" s="82"/>
      <c r="CC63" s="82">
        <v>26</v>
      </c>
      <c r="CD63" s="82">
        <v>12</v>
      </c>
      <c r="CE63" s="82">
        <v>19</v>
      </c>
      <c r="CF63" s="82">
        <v>16</v>
      </c>
      <c r="CG63" s="82">
        <v>6</v>
      </c>
      <c r="CH63" s="82">
        <v>0</v>
      </c>
      <c r="CI63" s="82" t="s">
        <v>219</v>
      </c>
      <c r="CJ63" s="82">
        <v>1</v>
      </c>
      <c r="CK63" s="82">
        <v>19</v>
      </c>
      <c r="CL63" s="82">
        <v>873</v>
      </c>
      <c r="CM63" s="82"/>
      <c r="CN63" s="82">
        <v>53</v>
      </c>
      <c r="CO63" s="82"/>
      <c r="CP63" s="82">
        <v>24</v>
      </c>
      <c r="CQ63" s="82">
        <v>13</v>
      </c>
      <c r="CR63" s="82">
        <v>22</v>
      </c>
      <c r="CS63" s="82">
        <v>16</v>
      </c>
      <c r="CT63" s="82">
        <v>8</v>
      </c>
      <c r="CU63" s="82">
        <v>0</v>
      </c>
      <c r="CV63" s="82" t="s">
        <v>219</v>
      </c>
      <c r="CW63" s="82">
        <v>1</v>
      </c>
      <c r="CX63" s="82">
        <v>15</v>
      </c>
      <c r="CY63" s="82">
        <v>1188</v>
      </c>
      <c r="CZ63" s="82"/>
      <c r="DA63" s="82">
        <v>60</v>
      </c>
      <c r="DB63" s="82"/>
      <c r="DC63" s="82">
        <v>25</v>
      </c>
      <c r="DD63" s="82">
        <v>13</v>
      </c>
      <c r="DE63" s="82">
        <v>21</v>
      </c>
      <c r="DF63" s="82">
        <v>16</v>
      </c>
      <c r="DG63" s="82">
        <v>7</v>
      </c>
      <c r="DH63" s="82">
        <v>0</v>
      </c>
      <c r="DI63" s="82">
        <v>0</v>
      </c>
      <c r="DJ63" s="82">
        <v>1</v>
      </c>
      <c r="DK63" s="82">
        <v>17</v>
      </c>
      <c r="DL63" s="82">
        <v>2061</v>
      </c>
      <c r="DM63" s="82"/>
      <c r="DN63" s="82">
        <v>57</v>
      </c>
      <c r="DO63" s="82"/>
      <c r="DP63" s="82">
        <v>48</v>
      </c>
      <c r="DQ63" s="82">
        <v>56</v>
      </c>
      <c r="DR63" s="82">
        <v>0</v>
      </c>
      <c r="DS63" s="82">
        <v>7</v>
      </c>
      <c r="DT63" s="82"/>
      <c r="DU63" s="82"/>
      <c r="DV63" s="82">
        <v>2</v>
      </c>
      <c r="DW63" s="82">
        <v>17</v>
      </c>
      <c r="DX63" s="82">
        <v>26</v>
      </c>
      <c r="DY63" s="82">
        <v>873</v>
      </c>
      <c r="DZ63" s="82"/>
      <c r="EA63" s="82">
        <v>56</v>
      </c>
      <c r="EB63" s="82"/>
      <c r="EC63" s="82">
        <v>52</v>
      </c>
      <c r="ED63" s="82">
        <v>60</v>
      </c>
      <c r="EE63" s="82">
        <v>0</v>
      </c>
      <c r="EF63" s="82">
        <v>8</v>
      </c>
      <c r="EG63" s="82"/>
      <c r="EH63" s="82"/>
      <c r="EI63" s="82">
        <v>1</v>
      </c>
      <c r="EJ63" s="82">
        <v>15</v>
      </c>
      <c r="EK63" s="82">
        <v>24</v>
      </c>
      <c r="EL63" s="82">
        <v>1188</v>
      </c>
      <c r="EM63" s="82"/>
      <c r="EN63" s="82">
        <v>60</v>
      </c>
      <c r="EO63" s="82"/>
      <c r="EP63" s="82">
        <v>50</v>
      </c>
      <c r="EQ63" s="82">
        <v>58</v>
      </c>
      <c r="ER63" s="82">
        <v>0</v>
      </c>
      <c r="ES63" s="82">
        <v>8</v>
      </c>
      <c r="ET63" s="82"/>
      <c r="EU63" s="82"/>
      <c r="EV63" s="82">
        <v>1</v>
      </c>
      <c r="EW63" s="82">
        <v>16</v>
      </c>
      <c r="EX63" s="82">
        <v>25</v>
      </c>
      <c r="EY63" s="82">
        <v>2061</v>
      </c>
      <c r="EZ63" s="82"/>
      <c r="FA63" s="82">
        <v>58</v>
      </c>
    </row>
    <row r="64" spans="1:157">
      <c r="A64" s="82"/>
      <c r="B64" s="82" t="s">
        <v>66</v>
      </c>
      <c r="C64" s="82">
        <v>24</v>
      </c>
      <c r="D64" s="82">
        <v>8</v>
      </c>
      <c r="E64" s="82">
        <v>17</v>
      </c>
      <c r="F64" s="82">
        <v>8</v>
      </c>
      <c r="G64" s="82">
        <v>8</v>
      </c>
      <c r="H64" s="82" t="s">
        <v>219</v>
      </c>
      <c r="I64" s="82" t="s">
        <v>219</v>
      </c>
      <c r="J64" s="82">
        <v>1</v>
      </c>
      <c r="K64" s="82">
        <v>33</v>
      </c>
      <c r="L64" s="82">
        <v>682</v>
      </c>
      <c r="M64" s="82"/>
      <c r="N64" s="82">
        <v>42</v>
      </c>
      <c r="O64" s="82"/>
      <c r="P64" s="82">
        <v>22</v>
      </c>
      <c r="Q64" s="82">
        <v>10</v>
      </c>
      <c r="R64" s="82">
        <v>14</v>
      </c>
      <c r="S64" s="82">
        <v>8</v>
      </c>
      <c r="T64" s="82">
        <v>8</v>
      </c>
      <c r="U64" s="82">
        <v>0</v>
      </c>
      <c r="V64" s="82" t="s">
        <v>219</v>
      </c>
      <c r="W64" s="82">
        <v>1</v>
      </c>
      <c r="X64" s="82">
        <v>36</v>
      </c>
      <c r="Y64" s="82">
        <v>3740</v>
      </c>
      <c r="Z64" s="82"/>
      <c r="AA64" s="82">
        <v>40</v>
      </c>
      <c r="AB64" s="82"/>
      <c r="AC64" s="82">
        <v>22</v>
      </c>
      <c r="AD64" s="82">
        <v>9</v>
      </c>
      <c r="AE64" s="82">
        <v>15</v>
      </c>
      <c r="AF64" s="82">
        <v>8</v>
      </c>
      <c r="AG64" s="82">
        <v>8</v>
      </c>
      <c r="AH64" s="82" t="s">
        <v>219</v>
      </c>
      <c r="AI64" s="82">
        <v>0</v>
      </c>
      <c r="AJ64" s="82">
        <v>1</v>
      </c>
      <c r="AK64" s="82">
        <v>36</v>
      </c>
      <c r="AL64" s="82">
        <v>4422</v>
      </c>
      <c r="AM64" s="82"/>
      <c r="AN64" s="82">
        <v>41</v>
      </c>
      <c r="AO64" s="82"/>
      <c r="AP64" s="82">
        <v>24</v>
      </c>
      <c r="AQ64" s="82">
        <v>5</v>
      </c>
      <c r="AR64" s="82">
        <v>13</v>
      </c>
      <c r="AS64" s="82">
        <v>15</v>
      </c>
      <c r="AT64" s="82">
        <v>4</v>
      </c>
      <c r="AU64" s="82" t="s">
        <v>219</v>
      </c>
      <c r="AV64" s="82" t="s">
        <v>219</v>
      </c>
      <c r="AW64" s="82">
        <v>1</v>
      </c>
      <c r="AX64" s="82">
        <v>39</v>
      </c>
      <c r="AY64" s="82">
        <v>682</v>
      </c>
      <c r="AZ64" s="82"/>
      <c r="BA64" s="82">
        <v>36</v>
      </c>
      <c r="BB64" s="82"/>
      <c r="BC64" s="82">
        <v>25</v>
      </c>
      <c r="BD64" s="82">
        <v>5</v>
      </c>
      <c r="BE64" s="82">
        <v>12</v>
      </c>
      <c r="BF64" s="82">
        <v>12</v>
      </c>
      <c r="BG64" s="82">
        <v>2</v>
      </c>
      <c r="BH64" s="82">
        <v>0</v>
      </c>
      <c r="BI64" s="82" t="s">
        <v>219</v>
      </c>
      <c r="BJ64" s="82">
        <v>1</v>
      </c>
      <c r="BK64" s="82">
        <v>41</v>
      </c>
      <c r="BL64" s="82">
        <v>3740</v>
      </c>
      <c r="BM64" s="82"/>
      <c r="BN64" s="82">
        <v>32</v>
      </c>
      <c r="BO64" s="82"/>
      <c r="BP64" s="82">
        <v>25</v>
      </c>
      <c r="BQ64" s="82">
        <v>5</v>
      </c>
      <c r="BR64" s="82">
        <v>12</v>
      </c>
      <c r="BS64" s="82">
        <v>13</v>
      </c>
      <c r="BT64" s="82">
        <v>2</v>
      </c>
      <c r="BU64" s="82" t="s">
        <v>219</v>
      </c>
      <c r="BV64" s="82">
        <v>0</v>
      </c>
      <c r="BW64" s="82">
        <v>1</v>
      </c>
      <c r="BX64" s="82">
        <v>41</v>
      </c>
      <c r="BY64" s="82">
        <v>4422</v>
      </c>
      <c r="BZ64" s="82"/>
      <c r="CA64" s="82">
        <v>32</v>
      </c>
      <c r="CB64" s="82"/>
      <c r="CC64" s="82">
        <v>23</v>
      </c>
      <c r="CD64" s="82">
        <v>7</v>
      </c>
      <c r="CE64" s="82">
        <v>16</v>
      </c>
      <c r="CF64" s="82">
        <v>15</v>
      </c>
      <c r="CG64" s="82">
        <v>5</v>
      </c>
      <c r="CH64" s="82">
        <v>0</v>
      </c>
      <c r="CI64" s="82" t="s">
        <v>219</v>
      </c>
      <c r="CJ64" s="82">
        <v>1</v>
      </c>
      <c r="CK64" s="82">
        <v>34</v>
      </c>
      <c r="CL64" s="82">
        <v>682</v>
      </c>
      <c r="CM64" s="82"/>
      <c r="CN64" s="82">
        <v>42</v>
      </c>
      <c r="CO64" s="82"/>
      <c r="CP64" s="82">
        <v>21</v>
      </c>
      <c r="CQ64" s="82">
        <v>9</v>
      </c>
      <c r="CR64" s="82">
        <v>14</v>
      </c>
      <c r="CS64" s="82">
        <v>13</v>
      </c>
      <c r="CT64" s="82">
        <v>8</v>
      </c>
      <c r="CU64" s="82" t="s">
        <v>219</v>
      </c>
      <c r="CV64" s="82" t="s">
        <v>219</v>
      </c>
      <c r="CW64" s="82">
        <v>1</v>
      </c>
      <c r="CX64" s="82">
        <v>33</v>
      </c>
      <c r="CY64" s="82">
        <v>3740</v>
      </c>
      <c r="CZ64" s="82"/>
      <c r="DA64" s="82">
        <v>44</v>
      </c>
      <c r="DB64" s="82"/>
      <c r="DC64" s="82">
        <v>21</v>
      </c>
      <c r="DD64" s="82">
        <v>9</v>
      </c>
      <c r="DE64" s="82">
        <v>14</v>
      </c>
      <c r="DF64" s="82">
        <v>13</v>
      </c>
      <c r="DG64" s="82">
        <v>8</v>
      </c>
      <c r="DH64" s="82" t="s">
        <v>219</v>
      </c>
      <c r="DI64" s="82">
        <v>0</v>
      </c>
      <c r="DJ64" s="82">
        <v>1</v>
      </c>
      <c r="DK64" s="82">
        <v>34</v>
      </c>
      <c r="DL64" s="82">
        <v>4422</v>
      </c>
      <c r="DM64" s="82"/>
      <c r="DN64" s="82">
        <v>44</v>
      </c>
      <c r="DO64" s="82"/>
      <c r="DP64" s="82">
        <v>33</v>
      </c>
      <c r="DQ64" s="82">
        <v>38</v>
      </c>
      <c r="DR64" s="82" t="s">
        <v>219</v>
      </c>
      <c r="DS64" s="82">
        <v>5</v>
      </c>
      <c r="DT64" s="82"/>
      <c r="DU64" s="82"/>
      <c r="DV64" s="82">
        <v>1</v>
      </c>
      <c r="DW64" s="82">
        <v>34</v>
      </c>
      <c r="DX64" s="82">
        <v>26</v>
      </c>
      <c r="DY64" s="82">
        <v>682</v>
      </c>
      <c r="DZ64" s="82"/>
      <c r="EA64" s="82">
        <v>38</v>
      </c>
      <c r="EB64" s="82"/>
      <c r="EC64" s="82">
        <v>33</v>
      </c>
      <c r="ED64" s="82">
        <v>39</v>
      </c>
      <c r="EE64" s="82">
        <v>0</v>
      </c>
      <c r="EF64" s="82">
        <v>6</v>
      </c>
      <c r="EG64" s="82"/>
      <c r="EH64" s="82"/>
      <c r="EI64" s="82">
        <v>2</v>
      </c>
      <c r="EJ64" s="82">
        <v>35</v>
      </c>
      <c r="EK64" s="82">
        <v>24</v>
      </c>
      <c r="EL64" s="82">
        <v>3740</v>
      </c>
      <c r="EM64" s="82"/>
      <c r="EN64" s="82">
        <v>39</v>
      </c>
      <c r="EO64" s="82"/>
      <c r="EP64" s="82">
        <v>33</v>
      </c>
      <c r="EQ64" s="82">
        <v>39</v>
      </c>
      <c r="ER64" s="82" t="s">
        <v>219</v>
      </c>
      <c r="ES64" s="82">
        <v>6</v>
      </c>
      <c r="ET64" s="82"/>
      <c r="EU64" s="82"/>
      <c r="EV64" s="82">
        <v>2</v>
      </c>
      <c r="EW64" s="82">
        <v>35</v>
      </c>
      <c r="EX64" s="82">
        <v>24</v>
      </c>
      <c r="EY64" s="82">
        <v>4422</v>
      </c>
      <c r="EZ64" s="82"/>
      <c r="FA64" s="82">
        <v>39</v>
      </c>
    </row>
    <row r="65" spans="1:157" ht="45">
      <c r="A65" s="82"/>
      <c r="B65" s="85" t="s">
        <v>385</v>
      </c>
      <c r="C65" s="82">
        <v>34</v>
      </c>
      <c r="D65" s="82">
        <v>9</v>
      </c>
      <c r="E65" s="82">
        <v>17</v>
      </c>
      <c r="F65" s="82">
        <v>16</v>
      </c>
      <c r="G65" s="82">
        <v>6</v>
      </c>
      <c r="H65" s="82" t="s">
        <v>219</v>
      </c>
      <c r="I65" s="82">
        <v>0</v>
      </c>
      <c r="J65" s="82">
        <v>1</v>
      </c>
      <c r="K65" s="82">
        <v>18</v>
      </c>
      <c r="L65" s="82">
        <v>14303</v>
      </c>
      <c r="M65" s="82"/>
      <c r="N65" s="82">
        <v>47</v>
      </c>
      <c r="O65" s="82"/>
      <c r="P65" s="82">
        <v>34</v>
      </c>
      <c r="Q65" s="82">
        <v>10</v>
      </c>
      <c r="R65" s="82">
        <v>17</v>
      </c>
      <c r="S65" s="82">
        <v>15</v>
      </c>
      <c r="T65" s="82">
        <v>5</v>
      </c>
      <c r="U65" s="82" t="s">
        <v>219</v>
      </c>
      <c r="V65" s="82">
        <v>0</v>
      </c>
      <c r="W65" s="82">
        <v>1</v>
      </c>
      <c r="X65" s="82">
        <v>19</v>
      </c>
      <c r="Y65" s="82">
        <v>35089</v>
      </c>
      <c r="Z65" s="82"/>
      <c r="AA65" s="82">
        <v>47</v>
      </c>
      <c r="AB65" s="82"/>
      <c r="AC65" s="82">
        <v>34</v>
      </c>
      <c r="AD65" s="82">
        <v>9</v>
      </c>
      <c r="AE65" s="82">
        <v>17</v>
      </c>
      <c r="AF65" s="82">
        <v>15</v>
      </c>
      <c r="AG65" s="82">
        <v>6</v>
      </c>
      <c r="AH65" s="82">
        <v>0</v>
      </c>
      <c r="AI65" s="82">
        <v>0</v>
      </c>
      <c r="AJ65" s="82">
        <v>1</v>
      </c>
      <c r="AK65" s="82">
        <v>19</v>
      </c>
      <c r="AL65" s="82">
        <v>49392</v>
      </c>
      <c r="AM65" s="82"/>
      <c r="AN65" s="82">
        <v>47</v>
      </c>
      <c r="AO65" s="82"/>
      <c r="AP65" s="82">
        <v>36</v>
      </c>
      <c r="AQ65" s="82">
        <v>5</v>
      </c>
      <c r="AR65" s="82">
        <v>14</v>
      </c>
      <c r="AS65" s="82">
        <v>19</v>
      </c>
      <c r="AT65" s="82">
        <v>3</v>
      </c>
      <c r="AU65" s="82" t="s">
        <v>219</v>
      </c>
      <c r="AV65" s="82">
        <v>0</v>
      </c>
      <c r="AW65" s="82">
        <v>1</v>
      </c>
      <c r="AX65" s="82">
        <v>22</v>
      </c>
      <c r="AY65" s="82">
        <v>14303</v>
      </c>
      <c r="AZ65" s="82"/>
      <c r="BA65" s="82">
        <v>41</v>
      </c>
      <c r="BB65" s="82"/>
      <c r="BC65" s="82">
        <v>39</v>
      </c>
      <c r="BD65" s="82">
        <v>4</v>
      </c>
      <c r="BE65" s="82">
        <v>13</v>
      </c>
      <c r="BF65" s="82">
        <v>19</v>
      </c>
      <c r="BG65" s="82">
        <v>1</v>
      </c>
      <c r="BH65" s="82" t="s">
        <v>219</v>
      </c>
      <c r="BI65" s="82">
        <v>0</v>
      </c>
      <c r="BJ65" s="82">
        <v>1</v>
      </c>
      <c r="BK65" s="82">
        <v>23</v>
      </c>
      <c r="BL65" s="82">
        <v>35089</v>
      </c>
      <c r="BM65" s="82"/>
      <c r="BN65" s="82">
        <v>37</v>
      </c>
      <c r="BO65" s="82"/>
      <c r="BP65" s="82">
        <v>38</v>
      </c>
      <c r="BQ65" s="82">
        <v>5</v>
      </c>
      <c r="BR65" s="82">
        <v>13</v>
      </c>
      <c r="BS65" s="82">
        <v>19</v>
      </c>
      <c r="BT65" s="82">
        <v>2</v>
      </c>
      <c r="BU65" s="82" t="s">
        <v>219</v>
      </c>
      <c r="BV65" s="82">
        <v>0</v>
      </c>
      <c r="BW65" s="82">
        <v>1</v>
      </c>
      <c r="BX65" s="82">
        <v>23</v>
      </c>
      <c r="BY65" s="82">
        <v>49392</v>
      </c>
      <c r="BZ65" s="82"/>
      <c r="CA65" s="82">
        <v>38</v>
      </c>
      <c r="CB65" s="82"/>
      <c r="CC65" s="82">
        <v>33</v>
      </c>
      <c r="CD65" s="82">
        <v>8</v>
      </c>
      <c r="CE65" s="82">
        <v>17</v>
      </c>
      <c r="CF65" s="82">
        <v>21</v>
      </c>
      <c r="CG65" s="82">
        <v>3</v>
      </c>
      <c r="CH65" s="82">
        <v>0</v>
      </c>
      <c r="CI65" s="82">
        <v>0</v>
      </c>
      <c r="CJ65" s="82">
        <v>1</v>
      </c>
      <c r="CK65" s="82">
        <v>17</v>
      </c>
      <c r="CL65" s="82">
        <v>14303</v>
      </c>
      <c r="CM65" s="82"/>
      <c r="CN65" s="82">
        <v>50</v>
      </c>
      <c r="CO65" s="82"/>
      <c r="CP65" s="82">
        <v>28</v>
      </c>
      <c r="CQ65" s="82">
        <v>10</v>
      </c>
      <c r="CR65" s="82">
        <v>19</v>
      </c>
      <c r="CS65" s="82">
        <v>21</v>
      </c>
      <c r="CT65" s="82">
        <v>6</v>
      </c>
      <c r="CU65" s="82">
        <v>0</v>
      </c>
      <c r="CV65" s="82">
        <v>0</v>
      </c>
      <c r="CW65" s="82">
        <v>1</v>
      </c>
      <c r="CX65" s="82">
        <v>15</v>
      </c>
      <c r="CY65" s="82">
        <v>35089</v>
      </c>
      <c r="CZ65" s="82"/>
      <c r="DA65" s="82">
        <v>56</v>
      </c>
      <c r="DB65" s="82"/>
      <c r="DC65" s="82">
        <v>30</v>
      </c>
      <c r="DD65" s="82">
        <v>10</v>
      </c>
      <c r="DE65" s="82">
        <v>19</v>
      </c>
      <c r="DF65" s="82">
        <v>21</v>
      </c>
      <c r="DG65" s="82">
        <v>5</v>
      </c>
      <c r="DH65" s="82">
        <v>0</v>
      </c>
      <c r="DI65" s="82">
        <v>0</v>
      </c>
      <c r="DJ65" s="82">
        <v>1</v>
      </c>
      <c r="DK65" s="82">
        <v>15</v>
      </c>
      <c r="DL65" s="82">
        <v>49392</v>
      </c>
      <c r="DM65" s="82"/>
      <c r="DN65" s="82">
        <v>54</v>
      </c>
      <c r="DO65" s="82"/>
      <c r="DP65" s="82">
        <v>46</v>
      </c>
      <c r="DQ65" s="82">
        <v>49</v>
      </c>
      <c r="DR65" s="82" t="s">
        <v>219</v>
      </c>
      <c r="DS65" s="82">
        <v>3</v>
      </c>
      <c r="DT65" s="82"/>
      <c r="DU65" s="82"/>
      <c r="DV65" s="82">
        <v>1</v>
      </c>
      <c r="DW65" s="82">
        <v>16</v>
      </c>
      <c r="DX65" s="82">
        <v>35</v>
      </c>
      <c r="DY65" s="82">
        <v>14303</v>
      </c>
      <c r="DZ65" s="82"/>
      <c r="EA65" s="82">
        <v>49</v>
      </c>
      <c r="EB65" s="82"/>
      <c r="EC65" s="82">
        <v>48</v>
      </c>
      <c r="ED65" s="82">
        <v>54</v>
      </c>
      <c r="EE65" s="82" t="s">
        <v>219</v>
      </c>
      <c r="EF65" s="82">
        <v>5</v>
      </c>
      <c r="EG65" s="82"/>
      <c r="EH65" s="82"/>
      <c r="EI65" s="82">
        <v>1</v>
      </c>
      <c r="EJ65" s="82">
        <v>14</v>
      </c>
      <c r="EK65" s="82">
        <v>31</v>
      </c>
      <c r="EL65" s="82">
        <v>35089</v>
      </c>
      <c r="EM65" s="82"/>
      <c r="EN65" s="82">
        <v>54</v>
      </c>
      <c r="EO65" s="82"/>
      <c r="EP65" s="82">
        <v>48</v>
      </c>
      <c r="EQ65" s="82">
        <v>52</v>
      </c>
      <c r="ER65" s="82" t="s">
        <v>219</v>
      </c>
      <c r="ES65" s="82">
        <v>5</v>
      </c>
      <c r="ET65" s="82"/>
      <c r="EU65" s="82"/>
      <c r="EV65" s="82">
        <v>1</v>
      </c>
      <c r="EW65" s="82">
        <v>15</v>
      </c>
      <c r="EX65" s="82">
        <v>32</v>
      </c>
      <c r="EY65" s="82">
        <v>49392</v>
      </c>
      <c r="EZ65" s="82"/>
      <c r="FA65" s="82">
        <v>52</v>
      </c>
    </row>
    <row r="66" spans="1:157">
      <c r="A66" s="82"/>
      <c r="B66" s="82" t="s">
        <v>67</v>
      </c>
      <c r="C66" s="82">
        <v>29</v>
      </c>
      <c r="D66" s="82">
        <v>12</v>
      </c>
      <c r="E66" s="82">
        <v>18</v>
      </c>
      <c r="F66" s="82">
        <v>15</v>
      </c>
      <c r="G66" s="82">
        <v>9</v>
      </c>
      <c r="H66" s="82">
        <v>0</v>
      </c>
      <c r="I66" s="82">
        <v>0</v>
      </c>
      <c r="J66" s="82">
        <v>1</v>
      </c>
      <c r="K66" s="82">
        <v>15</v>
      </c>
      <c r="L66" s="82">
        <v>748</v>
      </c>
      <c r="M66" s="82"/>
      <c r="N66" s="82">
        <v>55</v>
      </c>
      <c r="O66" s="82"/>
      <c r="P66" s="82">
        <v>31</v>
      </c>
      <c r="Q66" s="82">
        <v>14</v>
      </c>
      <c r="R66" s="82">
        <v>18</v>
      </c>
      <c r="S66" s="82">
        <v>13</v>
      </c>
      <c r="T66" s="82">
        <v>8</v>
      </c>
      <c r="U66" s="82">
        <v>0</v>
      </c>
      <c r="V66" s="82" t="s">
        <v>219</v>
      </c>
      <c r="W66" s="82">
        <v>1</v>
      </c>
      <c r="X66" s="82">
        <v>15</v>
      </c>
      <c r="Y66" s="82">
        <v>1290</v>
      </c>
      <c r="Z66" s="82"/>
      <c r="AA66" s="82">
        <v>53</v>
      </c>
      <c r="AB66" s="82"/>
      <c r="AC66" s="82">
        <v>31</v>
      </c>
      <c r="AD66" s="82">
        <v>13</v>
      </c>
      <c r="AE66" s="82">
        <v>18</v>
      </c>
      <c r="AF66" s="82">
        <v>14</v>
      </c>
      <c r="AG66" s="82">
        <v>9</v>
      </c>
      <c r="AH66" s="82">
        <v>0</v>
      </c>
      <c r="AI66" s="82" t="s">
        <v>219</v>
      </c>
      <c r="AJ66" s="82">
        <v>1</v>
      </c>
      <c r="AK66" s="82">
        <v>15</v>
      </c>
      <c r="AL66" s="82">
        <v>2038</v>
      </c>
      <c r="AM66" s="82"/>
      <c r="AN66" s="82">
        <v>54</v>
      </c>
      <c r="AO66" s="82"/>
      <c r="AP66" s="82">
        <v>32</v>
      </c>
      <c r="AQ66" s="82">
        <v>7</v>
      </c>
      <c r="AR66" s="82">
        <v>19</v>
      </c>
      <c r="AS66" s="82">
        <v>18</v>
      </c>
      <c r="AT66" s="82">
        <v>5</v>
      </c>
      <c r="AU66" s="82">
        <v>0</v>
      </c>
      <c r="AV66" s="82">
        <v>0</v>
      </c>
      <c r="AW66" s="82">
        <v>1</v>
      </c>
      <c r="AX66" s="82">
        <v>19</v>
      </c>
      <c r="AY66" s="82">
        <v>748</v>
      </c>
      <c r="AZ66" s="82"/>
      <c r="BA66" s="82">
        <v>48</v>
      </c>
      <c r="BB66" s="82"/>
      <c r="BC66" s="82">
        <v>35</v>
      </c>
      <c r="BD66" s="82">
        <v>7</v>
      </c>
      <c r="BE66" s="82">
        <v>16</v>
      </c>
      <c r="BF66" s="82">
        <v>20</v>
      </c>
      <c r="BG66" s="82">
        <v>2</v>
      </c>
      <c r="BH66" s="82">
        <v>0</v>
      </c>
      <c r="BI66" s="82" t="s">
        <v>219</v>
      </c>
      <c r="BJ66" s="82">
        <v>1</v>
      </c>
      <c r="BK66" s="82">
        <v>19</v>
      </c>
      <c r="BL66" s="82">
        <v>1290</v>
      </c>
      <c r="BM66" s="82"/>
      <c r="BN66" s="82">
        <v>45</v>
      </c>
      <c r="BO66" s="82"/>
      <c r="BP66" s="82">
        <v>34</v>
      </c>
      <c r="BQ66" s="82">
        <v>7</v>
      </c>
      <c r="BR66" s="82">
        <v>17</v>
      </c>
      <c r="BS66" s="82">
        <v>19</v>
      </c>
      <c r="BT66" s="82">
        <v>3</v>
      </c>
      <c r="BU66" s="82">
        <v>0</v>
      </c>
      <c r="BV66" s="82" t="s">
        <v>219</v>
      </c>
      <c r="BW66" s="82">
        <v>1</v>
      </c>
      <c r="BX66" s="82">
        <v>19</v>
      </c>
      <c r="BY66" s="82">
        <v>2038</v>
      </c>
      <c r="BZ66" s="82"/>
      <c r="CA66" s="82">
        <v>46</v>
      </c>
      <c r="CB66" s="82"/>
      <c r="CC66" s="82">
        <v>31</v>
      </c>
      <c r="CD66" s="82">
        <v>10</v>
      </c>
      <c r="CE66" s="82">
        <v>20</v>
      </c>
      <c r="CF66" s="82">
        <v>20</v>
      </c>
      <c r="CG66" s="82">
        <v>6</v>
      </c>
      <c r="CH66" s="82">
        <v>0</v>
      </c>
      <c r="CI66" s="82">
        <v>0</v>
      </c>
      <c r="CJ66" s="82">
        <v>2</v>
      </c>
      <c r="CK66" s="82">
        <v>12</v>
      </c>
      <c r="CL66" s="82">
        <v>748</v>
      </c>
      <c r="CM66" s="82"/>
      <c r="CN66" s="82">
        <v>56</v>
      </c>
      <c r="CO66" s="82"/>
      <c r="CP66" s="82">
        <v>26</v>
      </c>
      <c r="CQ66" s="82">
        <v>12</v>
      </c>
      <c r="CR66" s="82">
        <v>21</v>
      </c>
      <c r="CS66" s="82">
        <v>21</v>
      </c>
      <c r="CT66" s="82">
        <v>8</v>
      </c>
      <c r="CU66" s="82">
        <v>0</v>
      </c>
      <c r="CV66" s="82" t="s">
        <v>219</v>
      </c>
      <c r="CW66" s="82">
        <v>1</v>
      </c>
      <c r="CX66" s="82">
        <v>12</v>
      </c>
      <c r="CY66" s="82">
        <v>1290</v>
      </c>
      <c r="CZ66" s="82"/>
      <c r="DA66" s="82">
        <v>61</v>
      </c>
      <c r="DB66" s="82"/>
      <c r="DC66" s="82">
        <v>28</v>
      </c>
      <c r="DD66" s="82">
        <v>11</v>
      </c>
      <c r="DE66" s="82">
        <v>20</v>
      </c>
      <c r="DF66" s="82">
        <v>21</v>
      </c>
      <c r="DG66" s="82">
        <v>7</v>
      </c>
      <c r="DH66" s="82">
        <v>0</v>
      </c>
      <c r="DI66" s="82" t="s">
        <v>219</v>
      </c>
      <c r="DJ66" s="82">
        <v>1</v>
      </c>
      <c r="DK66" s="82">
        <v>12</v>
      </c>
      <c r="DL66" s="82">
        <v>2038</v>
      </c>
      <c r="DM66" s="82"/>
      <c r="DN66" s="82">
        <v>59</v>
      </c>
      <c r="DO66" s="82"/>
      <c r="DP66" s="82">
        <v>48</v>
      </c>
      <c r="DQ66" s="82">
        <v>55</v>
      </c>
      <c r="DR66" s="82">
        <v>0</v>
      </c>
      <c r="DS66" s="82">
        <v>6</v>
      </c>
      <c r="DT66" s="82"/>
      <c r="DU66" s="82"/>
      <c r="DV66" s="82">
        <v>1</v>
      </c>
      <c r="DW66" s="82">
        <v>12</v>
      </c>
      <c r="DX66" s="82">
        <v>32</v>
      </c>
      <c r="DY66" s="82">
        <v>748</v>
      </c>
      <c r="DZ66" s="82"/>
      <c r="EA66" s="82">
        <v>55</v>
      </c>
      <c r="EB66" s="82"/>
      <c r="EC66" s="82">
        <v>53</v>
      </c>
      <c r="ED66" s="82">
        <v>61</v>
      </c>
      <c r="EE66" s="82">
        <v>0</v>
      </c>
      <c r="EF66" s="82">
        <v>8</v>
      </c>
      <c r="EG66" s="82"/>
      <c r="EH66" s="82"/>
      <c r="EI66" s="82">
        <v>1</v>
      </c>
      <c r="EJ66" s="82">
        <v>11</v>
      </c>
      <c r="EK66" s="82">
        <v>27</v>
      </c>
      <c r="EL66" s="82">
        <v>1290</v>
      </c>
      <c r="EM66" s="82"/>
      <c r="EN66" s="82">
        <v>61</v>
      </c>
      <c r="EO66" s="82"/>
      <c r="EP66" s="82">
        <v>51</v>
      </c>
      <c r="EQ66" s="82">
        <v>59</v>
      </c>
      <c r="ER66" s="82">
        <v>0</v>
      </c>
      <c r="ES66" s="82">
        <v>7</v>
      </c>
      <c r="ET66" s="82"/>
      <c r="EU66" s="82"/>
      <c r="EV66" s="82">
        <v>1</v>
      </c>
      <c r="EW66" s="82">
        <v>11</v>
      </c>
      <c r="EX66" s="82">
        <v>29</v>
      </c>
      <c r="EY66" s="82">
        <v>2038</v>
      </c>
      <c r="EZ66" s="82"/>
      <c r="FA66" s="82">
        <v>59</v>
      </c>
    </row>
    <row r="67" spans="1:157">
      <c r="A67" s="82"/>
      <c r="B67" s="82" t="s">
        <v>229</v>
      </c>
      <c r="C67" s="82" t="s">
        <v>230</v>
      </c>
      <c r="D67" s="82" t="s">
        <v>230</v>
      </c>
      <c r="E67" s="82" t="s">
        <v>230</v>
      </c>
      <c r="F67" s="82" t="s">
        <v>230</v>
      </c>
      <c r="G67" s="82" t="s">
        <v>230</v>
      </c>
      <c r="H67" s="82" t="s">
        <v>230</v>
      </c>
      <c r="I67" s="82" t="s">
        <v>230</v>
      </c>
      <c r="J67" s="82" t="s">
        <v>230</v>
      </c>
      <c r="K67" s="82" t="s">
        <v>230</v>
      </c>
      <c r="L67" s="82">
        <v>0</v>
      </c>
      <c r="M67" s="82"/>
      <c r="N67" s="82" t="s">
        <v>230</v>
      </c>
      <c r="O67" s="82"/>
      <c r="P67" s="82" t="s">
        <v>230</v>
      </c>
      <c r="Q67" s="82" t="s">
        <v>230</v>
      </c>
      <c r="R67" s="82" t="s">
        <v>230</v>
      </c>
      <c r="S67" s="82" t="s">
        <v>230</v>
      </c>
      <c r="T67" s="82" t="s">
        <v>230</v>
      </c>
      <c r="U67" s="82" t="s">
        <v>230</v>
      </c>
      <c r="V67" s="82" t="s">
        <v>230</v>
      </c>
      <c r="W67" s="82" t="s">
        <v>230</v>
      </c>
      <c r="X67" s="82" t="s">
        <v>230</v>
      </c>
      <c r="Y67" s="82">
        <v>0</v>
      </c>
      <c r="Z67" s="82"/>
      <c r="AA67" s="82" t="s">
        <v>230</v>
      </c>
      <c r="AB67" s="82"/>
      <c r="AC67" s="82" t="s">
        <v>230</v>
      </c>
      <c r="AD67" s="82" t="s">
        <v>230</v>
      </c>
      <c r="AE67" s="82" t="s">
        <v>230</v>
      </c>
      <c r="AF67" s="82" t="s">
        <v>230</v>
      </c>
      <c r="AG67" s="82" t="s">
        <v>230</v>
      </c>
      <c r="AH67" s="82" t="s">
        <v>230</v>
      </c>
      <c r="AI67" s="82" t="s">
        <v>230</v>
      </c>
      <c r="AJ67" s="82" t="s">
        <v>230</v>
      </c>
      <c r="AK67" s="82" t="s">
        <v>230</v>
      </c>
      <c r="AL67" s="82">
        <v>0</v>
      </c>
      <c r="AM67" s="82"/>
      <c r="AN67" s="82" t="s">
        <v>230</v>
      </c>
      <c r="AO67" s="82"/>
      <c r="AP67" s="82" t="s">
        <v>230</v>
      </c>
      <c r="AQ67" s="82" t="s">
        <v>230</v>
      </c>
      <c r="AR67" s="82" t="s">
        <v>230</v>
      </c>
      <c r="AS67" s="82" t="s">
        <v>230</v>
      </c>
      <c r="AT67" s="82" t="s">
        <v>230</v>
      </c>
      <c r="AU67" s="82" t="s">
        <v>230</v>
      </c>
      <c r="AV67" s="82" t="s">
        <v>230</v>
      </c>
      <c r="AW67" s="82" t="s">
        <v>230</v>
      </c>
      <c r="AX67" s="82" t="s">
        <v>230</v>
      </c>
      <c r="AY67" s="82">
        <v>0</v>
      </c>
      <c r="AZ67" s="82"/>
      <c r="BA67" s="82" t="s">
        <v>230</v>
      </c>
      <c r="BB67" s="82"/>
      <c r="BC67" s="82" t="s">
        <v>230</v>
      </c>
      <c r="BD67" s="82" t="s">
        <v>230</v>
      </c>
      <c r="BE67" s="82" t="s">
        <v>230</v>
      </c>
      <c r="BF67" s="82" t="s">
        <v>230</v>
      </c>
      <c r="BG67" s="82" t="s">
        <v>230</v>
      </c>
      <c r="BH67" s="82" t="s">
        <v>230</v>
      </c>
      <c r="BI67" s="82" t="s">
        <v>230</v>
      </c>
      <c r="BJ67" s="82" t="s">
        <v>230</v>
      </c>
      <c r="BK67" s="82" t="s">
        <v>230</v>
      </c>
      <c r="BL67" s="82">
        <v>0</v>
      </c>
      <c r="BM67" s="82"/>
      <c r="BN67" s="82" t="s">
        <v>230</v>
      </c>
      <c r="BO67" s="82"/>
      <c r="BP67" s="82" t="s">
        <v>230</v>
      </c>
      <c r="BQ67" s="82" t="s">
        <v>230</v>
      </c>
      <c r="BR67" s="82" t="s">
        <v>230</v>
      </c>
      <c r="BS67" s="82" t="s">
        <v>230</v>
      </c>
      <c r="BT67" s="82" t="s">
        <v>230</v>
      </c>
      <c r="BU67" s="82" t="s">
        <v>230</v>
      </c>
      <c r="BV67" s="82" t="s">
        <v>230</v>
      </c>
      <c r="BW67" s="82" t="s">
        <v>230</v>
      </c>
      <c r="BX67" s="82" t="s">
        <v>230</v>
      </c>
      <c r="BY67" s="82">
        <v>0</v>
      </c>
      <c r="BZ67" s="82"/>
      <c r="CA67" s="82" t="s">
        <v>230</v>
      </c>
      <c r="CB67" s="82"/>
      <c r="CC67" s="82" t="s">
        <v>230</v>
      </c>
      <c r="CD67" s="82" t="s">
        <v>230</v>
      </c>
      <c r="CE67" s="82" t="s">
        <v>230</v>
      </c>
      <c r="CF67" s="82" t="s">
        <v>230</v>
      </c>
      <c r="CG67" s="82" t="s">
        <v>230</v>
      </c>
      <c r="CH67" s="82" t="s">
        <v>230</v>
      </c>
      <c r="CI67" s="82" t="s">
        <v>230</v>
      </c>
      <c r="CJ67" s="82" t="s">
        <v>230</v>
      </c>
      <c r="CK67" s="82" t="s">
        <v>230</v>
      </c>
      <c r="CL67" s="82">
        <v>0</v>
      </c>
      <c r="CM67" s="82"/>
      <c r="CN67" s="82" t="s">
        <v>230</v>
      </c>
      <c r="CO67" s="82"/>
      <c r="CP67" s="82" t="s">
        <v>230</v>
      </c>
      <c r="CQ67" s="82" t="s">
        <v>230</v>
      </c>
      <c r="CR67" s="82" t="s">
        <v>230</v>
      </c>
      <c r="CS67" s="82" t="s">
        <v>230</v>
      </c>
      <c r="CT67" s="82" t="s">
        <v>230</v>
      </c>
      <c r="CU67" s="82" t="s">
        <v>230</v>
      </c>
      <c r="CV67" s="82" t="s">
        <v>230</v>
      </c>
      <c r="CW67" s="82" t="s">
        <v>230</v>
      </c>
      <c r="CX67" s="82" t="s">
        <v>230</v>
      </c>
      <c r="CY67" s="82">
        <v>0</v>
      </c>
      <c r="CZ67" s="82"/>
      <c r="DA67" s="82" t="s">
        <v>230</v>
      </c>
      <c r="DB67" s="82"/>
      <c r="DC67" s="82" t="s">
        <v>230</v>
      </c>
      <c r="DD67" s="82" t="s">
        <v>230</v>
      </c>
      <c r="DE67" s="82" t="s">
        <v>230</v>
      </c>
      <c r="DF67" s="82" t="s">
        <v>230</v>
      </c>
      <c r="DG67" s="82" t="s">
        <v>230</v>
      </c>
      <c r="DH67" s="82" t="s">
        <v>230</v>
      </c>
      <c r="DI67" s="82" t="s">
        <v>230</v>
      </c>
      <c r="DJ67" s="82" t="s">
        <v>230</v>
      </c>
      <c r="DK67" s="82" t="s">
        <v>230</v>
      </c>
      <c r="DL67" s="82">
        <v>0</v>
      </c>
      <c r="DM67" s="82"/>
      <c r="DN67" s="82" t="s">
        <v>230</v>
      </c>
      <c r="DO67" s="82"/>
      <c r="DP67" s="82" t="s">
        <v>230</v>
      </c>
      <c r="DQ67" s="82" t="s">
        <v>230</v>
      </c>
      <c r="DR67" s="82" t="s">
        <v>230</v>
      </c>
      <c r="DS67" s="82" t="s">
        <v>230</v>
      </c>
      <c r="DT67" s="82"/>
      <c r="DU67" s="82"/>
      <c r="DV67" s="82" t="s">
        <v>230</v>
      </c>
      <c r="DW67" s="82" t="s">
        <v>230</v>
      </c>
      <c r="DX67" s="82" t="s">
        <v>230</v>
      </c>
      <c r="DY67" s="82">
        <v>0</v>
      </c>
      <c r="DZ67" s="82"/>
      <c r="EA67" s="82" t="s">
        <v>230</v>
      </c>
      <c r="EB67" s="82"/>
      <c r="EC67" s="82" t="s">
        <v>230</v>
      </c>
      <c r="ED67" s="82" t="s">
        <v>230</v>
      </c>
      <c r="EE67" s="82" t="s">
        <v>230</v>
      </c>
      <c r="EF67" s="82" t="s">
        <v>230</v>
      </c>
      <c r="EG67" s="82"/>
      <c r="EH67" s="82"/>
      <c r="EI67" s="82" t="s">
        <v>230</v>
      </c>
      <c r="EJ67" s="82" t="s">
        <v>230</v>
      </c>
      <c r="EK67" s="82" t="s">
        <v>230</v>
      </c>
      <c r="EL67" s="82">
        <v>0</v>
      </c>
      <c r="EM67" s="82"/>
      <c r="EN67" s="82" t="s">
        <v>230</v>
      </c>
      <c r="EO67" s="82"/>
      <c r="EP67" s="82" t="s">
        <v>230</v>
      </c>
      <c r="EQ67" s="82" t="s">
        <v>230</v>
      </c>
      <c r="ER67" s="82" t="s">
        <v>230</v>
      </c>
      <c r="ES67" s="82" t="s">
        <v>230</v>
      </c>
      <c r="ET67" s="82"/>
      <c r="EU67" s="82"/>
      <c r="EV67" s="82" t="s">
        <v>230</v>
      </c>
      <c r="EW67" s="82" t="s">
        <v>230</v>
      </c>
      <c r="EX67" s="82" t="s">
        <v>230</v>
      </c>
      <c r="EY67" s="82">
        <v>0</v>
      </c>
      <c r="EZ67" s="82"/>
      <c r="FA67" s="82" t="s">
        <v>230</v>
      </c>
    </row>
    <row r="68" spans="1:157">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row>
    <row r="69" spans="1:157">
      <c r="A69" s="82"/>
      <c r="B69" s="86"/>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row>
    <row r="70" spans="1:157">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row>
    <row r="71" spans="1:157">
      <c r="A71" t="s">
        <v>54</v>
      </c>
      <c r="B71" s="82" t="s">
        <v>6</v>
      </c>
      <c r="C71" s="82">
        <v>7</v>
      </c>
      <c r="D71" s="82">
        <v>28</v>
      </c>
      <c r="E71" s="82">
        <v>22</v>
      </c>
      <c r="F71" s="82">
        <v>8</v>
      </c>
      <c r="G71" s="82">
        <v>33</v>
      </c>
      <c r="H71" s="82">
        <v>0</v>
      </c>
      <c r="I71" s="82">
        <v>0</v>
      </c>
      <c r="J71" s="82">
        <v>0</v>
      </c>
      <c r="K71" s="82">
        <v>1</v>
      </c>
      <c r="L71" s="82">
        <v>290343</v>
      </c>
      <c r="M71" s="82"/>
      <c r="N71" s="82">
        <v>92</v>
      </c>
      <c r="O71" s="82"/>
      <c r="P71" s="82">
        <v>11</v>
      </c>
      <c r="Q71" s="82">
        <v>25</v>
      </c>
      <c r="R71" s="82">
        <v>25</v>
      </c>
      <c r="S71" s="82">
        <v>11</v>
      </c>
      <c r="T71" s="82">
        <v>25</v>
      </c>
      <c r="U71" s="82">
        <v>0</v>
      </c>
      <c r="V71" s="82">
        <v>0</v>
      </c>
      <c r="W71" s="82">
        <v>0</v>
      </c>
      <c r="X71" s="82">
        <v>3</v>
      </c>
      <c r="Y71" s="82">
        <v>304749</v>
      </c>
      <c r="Z71" s="82"/>
      <c r="AA71" s="82">
        <v>86</v>
      </c>
      <c r="AB71" s="82"/>
      <c r="AC71" s="82">
        <v>9</v>
      </c>
      <c r="AD71" s="82">
        <v>26</v>
      </c>
      <c r="AE71" s="82">
        <v>23</v>
      </c>
      <c r="AF71" s="82">
        <v>10</v>
      </c>
      <c r="AG71" s="82">
        <v>29</v>
      </c>
      <c r="AH71" s="82">
        <v>0</v>
      </c>
      <c r="AI71" s="82">
        <v>0</v>
      </c>
      <c r="AJ71" s="82">
        <v>0</v>
      </c>
      <c r="AK71" s="82">
        <v>2</v>
      </c>
      <c r="AL71" s="82">
        <v>595092</v>
      </c>
      <c r="AM71" s="82"/>
      <c r="AN71" s="82">
        <v>89</v>
      </c>
      <c r="AO71" s="82"/>
      <c r="AP71" s="82">
        <v>8</v>
      </c>
      <c r="AQ71" s="82">
        <v>26</v>
      </c>
      <c r="AR71" s="82">
        <v>30</v>
      </c>
      <c r="AS71" s="82">
        <v>15</v>
      </c>
      <c r="AT71" s="82">
        <v>20</v>
      </c>
      <c r="AU71" s="82">
        <v>0</v>
      </c>
      <c r="AV71" s="82">
        <v>0</v>
      </c>
      <c r="AW71" s="82">
        <v>0</v>
      </c>
      <c r="AX71" s="82">
        <v>2</v>
      </c>
      <c r="AY71" s="82">
        <v>290343</v>
      </c>
      <c r="AZ71" s="82"/>
      <c r="BA71" s="82">
        <v>90</v>
      </c>
      <c r="BB71" s="82"/>
      <c r="BC71" s="82">
        <v>16</v>
      </c>
      <c r="BD71" s="82">
        <v>19</v>
      </c>
      <c r="BE71" s="82">
        <v>30</v>
      </c>
      <c r="BF71" s="82">
        <v>21</v>
      </c>
      <c r="BG71" s="82">
        <v>10</v>
      </c>
      <c r="BH71" s="82">
        <v>0</v>
      </c>
      <c r="BI71" s="82">
        <v>0</v>
      </c>
      <c r="BJ71" s="82">
        <v>0</v>
      </c>
      <c r="BK71" s="82">
        <v>4</v>
      </c>
      <c r="BL71" s="82">
        <v>304749</v>
      </c>
      <c r="BM71" s="82"/>
      <c r="BN71" s="82">
        <v>80</v>
      </c>
      <c r="BO71" s="82"/>
      <c r="BP71" s="82">
        <v>12</v>
      </c>
      <c r="BQ71" s="82">
        <v>22</v>
      </c>
      <c r="BR71" s="82">
        <v>30</v>
      </c>
      <c r="BS71" s="82">
        <v>18</v>
      </c>
      <c r="BT71" s="82">
        <v>15</v>
      </c>
      <c r="BU71" s="82">
        <v>0</v>
      </c>
      <c r="BV71" s="82">
        <v>0</v>
      </c>
      <c r="BW71" s="82">
        <v>0</v>
      </c>
      <c r="BX71" s="82">
        <v>3</v>
      </c>
      <c r="BY71" s="82">
        <v>595092</v>
      </c>
      <c r="BZ71" s="82"/>
      <c r="CA71" s="82">
        <v>85</v>
      </c>
      <c r="CB71" s="82"/>
      <c r="CC71" s="82">
        <v>6</v>
      </c>
      <c r="CD71" s="82">
        <v>31</v>
      </c>
      <c r="CE71" s="82">
        <v>28</v>
      </c>
      <c r="CF71" s="82">
        <v>13</v>
      </c>
      <c r="CG71" s="82">
        <v>21</v>
      </c>
      <c r="CH71" s="82">
        <v>0</v>
      </c>
      <c r="CI71" s="82">
        <v>0</v>
      </c>
      <c r="CJ71" s="82">
        <v>0</v>
      </c>
      <c r="CK71" s="82">
        <v>1</v>
      </c>
      <c r="CL71" s="82">
        <v>290342</v>
      </c>
      <c r="CM71" s="82"/>
      <c r="CN71" s="82">
        <v>93</v>
      </c>
      <c r="CO71" s="82"/>
      <c r="CP71" s="82">
        <v>8</v>
      </c>
      <c r="CQ71" s="82">
        <v>26</v>
      </c>
      <c r="CR71" s="82">
        <v>26</v>
      </c>
      <c r="CS71" s="82">
        <v>13</v>
      </c>
      <c r="CT71" s="82">
        <v>25</v>
      </c>
      <c r="CU71" s="82">
        <v>0</v>
      </c>
      <c r="CV71" s="82">
        <v>0</v>
      </c>
      <c r="CW71" s="82">
        <v>0</v>
      </c>
      <c r="CX71" s="82">
        <v>2</v>
      </c>
      <c r="CY71" s="82">
        <v>304749</v>
      </c>
      <c r="CZ71" s="82"/>
      <c r="DA71" s="82">
        <v>90</v>
      </c>
      <c r="DB71" s="82"/>
      <c r="DC71" s="82">
        <v>7</v>
      </c>
      <c r="DD71" s="82">
        <v>28</v>
      </c>
      <c r="DE71" s="82">
        <v>27</v>
      </c>
      <c r="DF71" s="82">
        <v>13</v>
      </c>
      <c r="DG71" s="82">
        <v>23</v>
      </c>
      <c r="DH71" s="82">
        <v>0</v>
      </c>
      <c r="DI71" s="82">
        <v>0</v>
      </c>
      <c r="DJ71" s="82">
        <v>0</v>
      </c>
      <c r="DK71" s="82">
        <v>2</v>
      </c>
      <c r="DL71" s="82">
        <v>595091</v>
      </c>
      <c r="DM71" s="82"/>
      <c r="DN71" s="82">
        <v>91</v>
      </c>
      <c r="DO71" s="82"/>
      <c r="DP71" s="82">
        <v>71</v>
      </c>
      <c r="DQ71" s="82">
        <v>92</v>
      </c>
      <c r="DR71" s="82">
        <v>0</v>
      </c>
      <c r="DS71" s="82">
        <v>21</v>
      </c>
      <c r="DT71" s="82"/>
      <c r="DU71" s="82"/>
      <c r="DV71" s="82">
        <v>0</v>
      </c>
      <c r="DW71" s="82">
        <v>1</v>
      </c>
      <c r="DX71" s="82">
        <v>7</v>
      </c>
      <c r="DY71" s="82">
        <v>290343</v>
      </c>
      <c r="DZ71" s="82"/>
      <c r="EA71" s="82">
        <v>92</v>
      </c>
      <c r="EB71" s="82"/>
      <c r="EC71" s="82">
        <v>66</v>
      </c>
      <c r="ED71" s="82">
        <v>88</v>
      </c>
      <c r="EE71" s="82">
        <v>0</v>
      </c>
      <c r="EF71" s="82">
        <v>23</v>
      </c>
      <c r="EG71" s="82"/>
      <c r="EH71" s="82"/>
      <c r="EI71" s="82">
        <v>0</v>
      </c>
      <c r="EJ71" s="82">
        <v>2</v>
      </c>
      <c r="EK71" s="82">
        <v>9</v>
      </c>
      <c r="EL71" s="82">
        <v>304749</v>
      </c>
      <c r="EM71" s="82"/>
      <c r="EN71" s="82">
        <v>88</v>
      </c>
      <c r="EO71" s="82"/>
      <c r="EP71" s="82">
        <v>68</v>
      </c>
      <c r="EQ71" s="82">
        <v>90</v>
      </c>
      <c r="ER71" s="82">
        <v>0</v>
      </c>
      <c r="ES71" s="82">
        <v>22</v>
      </c>
      <c r="ET71" s="82"/>
      <c r="EU71" s="82"/>
      <c r="EV71" s="82">
        <v>0</v>
      </c>
      <c r="EW71" s="82">
        <v>2</v>
      </c>
      <c r="EX71" s="82">
        <v>8</v>
      </c>
      <c r="EY71" s="82">
        <v>595092</v>
      </c>
      <c r="EZ71" s="82"/>
      <c r="FA71" s="82">
        <v>90</v>
      </c>
    </row>
    <row r="72" spans="1:157">
      <c r="A72" s="82"/>
      <c r="B72" s="82" t="s">
        <v>18</v>
      </c>
      <c r="C72" s="82">
        <v>5</v>
      </c>
      <c r="D72" s="82">
        <v>29</v>
      </c>
      <c r="E72" s="82">
        <v>20</v>
      </c>
      <c r="F72" s="82">
        <v>7</v>
      </c>
      <c r="G72" s="82">
        <v>39</v>
      </c>
      <c r="H72" s="82">
        <v>0</v>
      </c>
      <c r="I72" s="82">
        <v>0</v>
      </c>
      <c r="J72" s="82">
        <v>0</v>
      </c>
      <c r="K72" s="82">
        <v>1</v>
      </c>
      <c r="L72" s="82">
        <v>211968</v>
      </c>
      <c r="M72" s="82"/>
      <c r="N72" s="82">
        <v>94</v>
      </c>
      <c r="O72" s="82"/>
      <c r="P72" s="82">
        <v>9</v>
      </c>
      <c r="Q72" s="82">
        <v>27</v>
      </c>
      <c r="R72" s="82">
        <v>24</v>
      </c>
      <c r="S72" s="82">
        <v>10</v>
      </c>
      <c r="T72" s="82">
        <v>29</v>
      </c>
      <c r="U72" s="82">
        <v>0</v>
      </c>
      <c r="V72" s="82">
        <v>0</v>
      </c>
      <c r="W72" s="82">
        <v>0</v>
      </c>
      <c r="X72" s="82">
        <v>2</v>
      </c>
      <c r="Y72" s="82">
        <v>223706</v>
      </c>
      <c r="Z72" s="82"/>
      <c r="AA72" s="82">
        <v>89</v>
      </c>
      <c r="AB72" s="82"/>
      <c r="AC72" s="82">
        <v>7</v>
      </c>
      <c r="AD72" s="82">
        <v>28</v>
      </c>
      <c r="AE72" s="82">
        <v>22</v>
      </c>
      <c r="AF72" s="82">
        <v>8</v>
      </c>
      <c r="AG72" s="82">
        <v>34</v>
      </c>
      <c r="AH72" s="82">
        <v>0</v>
      </c>
      <c r="AI72" s="82">
        <v>0</v>
      </c>
      <c r="AJ72" s="82">
        <v>0</v>
      </c>
      <c r="AK72" s="82">
        <v>2</v>
      </c>
      <c r="AL72" s="82">
        <v>435674</v>
      </c>
      <c r="AM72" s="82"/>
      <c r="AN72" s="82">
        <v>92</v>
      </c>
      <c r="AO72" s="82"/>
      <c r="AP72" s="82">
        <v>6</v>
      </c>
      <c r="AQ72" s="82">
        <v>28</v>
      </c>
      <c r="AR72" s="82">
        <v>29</v>
      </c>
      <c r="AS72" s="82">
        <v>12</v>
      </c>
      <c r="AT72" s="82">
        <v>23</v>
      </c>
      <c r="AU72" s="82">
        <v>0</v>
      </c>
      <c r="AV72" s="82">
        <v>0</v>
      </c>
      <c r="AW72" s="82">
        <v>0</v>
      </c>
      <c r="AX72" s="82">
        <v>1</v>
      </c>
      <c r="AY72" s="82">
        <v>211968</v>
      </c>
      <c r="AZ72" s="82"/>
      <c r="BA72" s="82">
        <v>93</v>
      </c>
      <c r="BB72" s="82"/>
      <c r="BC72" s="82">
        <v>12</v>
      </c>
      <c r="BD72" s="82">
        <v>21</v>
      </c>
      <c r="BE72" s="82">
        <v>31</v>
      </c>
      <c r="BF72" s="82">
        <v>19</v>
      </c>
      <c r="BG72" s="82">
        <v>13</v>
      </c>
      <c r="BH72" s="82">
        <v>0</v>
      </c>
      <c r="BI72" s="82">
        <v>0</v>
      </c>
      <c r="BJ72" s="82">
        <v>0</v>
      </c>
      <c r="BK72" s="82">
        <v>3</v>
      </c>
      <c r="BL72" s="82">
        <v>223706</v>
      </c>
      <c r="BM72" s="82"/>
      <c r="BN72" s="82">
        <v>85</v>
      </c>
      <c r="BO72" s="82"/>
      <c r="BP72" s="82">
        <v>9</v>
      </c>
      <c r="BQ72" s="82">
        <v>25</v>
      </c>
      <c r="BR72" s="82">
        <v>30</v>
      </c>
      <c r="BS72" s="82">
        <v>16</v>
      </c>
      <c r="BT72" s="82">
        <v>18</v>
      </c>
      <c r="BU72" s="82">
        <v>0</v>
      </c>
      <c r="BV72" s="82">
        <v>0</v>
      </c>
      <c r="BW72" s="82">
        <v>0</v>
      </c>
      <c r="BX72" s="82">
        <v>2</v>
      </c>
      <c r="BY72" s="82">
        <v>435674</v>
      </c>
      <c r="BZ72" s="82"/>
      <c r="CA72" s="82">
        <v>89</v>
      </c>
      <c r="CB72" s="82"/>
      <c r="CC72" s="82">
        <v>4</v>
      </c>
      <c r="CD72" s="82">
        <v>33</v>
      </c>
      <c r="CE72" s="82">
        <v>27</v>
      </c>
      <c r="CF72" s="82">
        <v>11</v>
      </c>
      <c r="CG72" s="82">
        <v>24</v>
      </c>
      <c r="CH72" s="82" t="s">
        <v>219</v>
      </c>
      <c r="CI72" s="82">
        <v>0</v>
      </c>
      <c r="CJ72" s="82">
        <v>0</v>
      </c>
      <c r="CK72" s="82">
        <v>1</v>
      </c>
      <c r="CL72" s="82">
        <v>211967</v>
      </c>
      <c r="CM72" s="82"/>
      <c r="CN72" s="82">
        <v>95</v>
      </c>
      <c r="CO72" s="82"/>
      <c r="CP72" s="82">
        <v>6</v>
      </c>
      <c r="CQ72" s="82">
        <v>27</v>
      </c>
      <c r="CR72" s="82">
        <v>25</v>
      </c>
      <c r="CS72" s="82">
        <v>11</v>
      </c>
      <c r="CT72" s="82">
        <v>29</v>
      </c>
      <c r="CU72" s="82" t="s">
        <v>219</v>
      </c>
      <c r="CV72" s="82">
        <v>0</v>
      </c>
      <c r="CW72" s="82">
        <v>0</v>
      </c>
      <c r="CX72" s="82">
        <v>2</v>
      </c>
      <c r="CY72" s="82">
        <v>223706</v>
      </c>
      <c r="CZ72" s="82"/>
      <c r="DA72" s="82">
        <v>93</v>
      </c>
      <c r="DB72" s="82"/>
      <c r="DC72" s="82">
        <v>5</v>
      </c>
      <c r="DD72" s="82">
        <v>30</v>
      </c>
      <c r="DE72" s="82">
        <v>26</v>
      </c>
      <c r="DF72" s="82">
        <v>11</v>
      </c>
      <c r="DG72" s="82">
        <v>27</v>
      </c>
      <c r="DH72" s="82">
        <v>0</v>
      </c>
      <c r="DI72" s="82">
        <v>0</v>
      </c>
      <c r="DJ72" s="82">
        <v>0</v>
      </c>
      <c r="DK72" s="82">
        <v>1</v>
      </c>
      <c r="DL72" s="82">
        <v>435673</v>
      </c>
      <c r="DM72" s="82"/>
      <c r="DN72" s="82">
        <v>94</v>
      </c>
      <c r="DO72" s="82"/>
      <c r="DP72" s="82">
        <v>70</v>
      </c>
      <c r="DQ72" s="82">
        <v>94</v>
      </c>
      <c r="DR72" s="82" t="s">
        <v>219</v>
      </c>
      <c r="DS72" s="82">
        <v>25</v>
      </c>
      <c r="DT72" s="82"/>
      <c r="DU72" s="82"/>
      <c r="DV72" s="82">
        <v>0</v>
      </c>
      <c r="DW72" s="82">
        <v>1</v>
      </c>
      <c r="DX72" s="82">
        <v>5</v>
      </c>
      <c r="DY72" s="82">
        <v>211968</v>
      </c>
      <c r="DZ72" s="82"/>
      <c r="EA72" s="82">
        <v>94</v>
      </c>
      <c r="EB72" s="82"/>
      <c r="EC72" s="82">
        <v>65</v>
      </c>
      <c r="ED72" s="82">
        <v>91</v>
      </c>
      <c r="EE72" s="82" t="s">
        <v>219</v>
      </c>
      <c r="EF72" s="82">
        <v>27</v>
      </c>
      <c r="EG72" s="82"/>
      <c r="EH72" s="82"/>
      <c r="EI72" s="82">
        <v>0</v>
      </c>
      <c r="EJ72" s="82">
        <v>2</v>
      </c>
      <c r="EK72" s="82">
        <v>7</v>
      </c>
      <c r="EL72" s="82">
        <v>223706</v>
      </c>
      <c r="EM72" s="82"/>
      <c r="EN72" s="82">
        <v>91</v>
      </c>
      <c r="EO72" s="82"/>
      <c r="EP72" s="82">
        <v>67</v>
      </c>
      <c r="EQ72" s="82">
        <v>93</v>
      </c>
      <c r="ER72" s="82" t="s">
        <v>219</v>
      </c>
      <c r="ES72" s="82">
        <v>26</v>
      </c>
      <c r="ET72" s="82"/>
      <c r="EU72" s="82"/>
      <c r="EV72" s="82">
        <v>0</v>
      </c>
      <c r="EW72" s="82">
        <v>1</v>
      </c>
      <c r="EX72" s="82">
        <v>6</v>
      </c>
      <c r="EY72" s="82">
        <v>435674</v>
      </c>
      <c r="EZ72" s="82"/>
      <c r="FA72" s="82">
        <v>93</v>
      </c>
    </row>
    <row r="73" spans="1:157">
      <c r="A73" s="82"/>
      <c r="B73" s="82" t="s">
        <v>54</v>
      </c>
      <c r="C73" s="82">
        <v>12</v>
      </c>
      <c r="D73" s="82">
        <v>26</v>
      </c>
      <c r="E73" s="82">
        <v>27</v>
      </c>
      <c r="F73" s="82">
        <v>13</v>
      </c>
      <c r="G73" s="82">
        <v>19</v>
      </c>
      <c r="H73" s="82">
        <v>0</v>
      </c>
      <c r="I73" s="82">
        <v>0</v>
      </c>
      <c r="J73" s="82">
        <v>0</v>
      </c>
      <c r="K73" s="82">
        <v>2</v>
      </c>
      <c r="L73" s="82">
        <v>78375</v>
      </c>
      <c r="M73" s="82"/>
      <c r="N73" s="82">
        <v>85</v>
      </c>
      <c r="O73" s="82"/>
      <c r="P73" s="82">
        <v>19</v>
      </c>
      <c r="Q73" s="82">
        <v>21</v>
      </c>
      <c r="R73" s="82">
        <v>27</v>
      </c>
      <c r="S73" s="82">
        <v>15</v>
      </c>
      <c r="T73" s="82">
        <v>13</v>
      </c>
      <c r="U73" s="82">
        <v>0</v>
      </c>
      <c r="V73" s="82">
        <v>0</v>
      </c>
      <c r="W73" s="82">
        <v>0</v>
      </c>
      <c r="X73" s="82">
        <v>5</v>
      </c>
      <c r="Y73" s="82">
        <v>81043</v>
      </c>
      <c r="Z73" s="82"/>
      <c r="AA73" s="82">
        <v>76</v>
      </c>
      <c r="AB73" s="82"/>
      <c r="AC73" s="82">
        <v>16</v>
      </c>
      <c r="AD73" s="82">
        <v>24</v>
      </c>
      <c r="AE73" s="82">
        <v>27</v>
      </c>
      <c r="AF73" s="82">
        <v>14</v>
      </c>
      <c r="AG73" s="82">
        <v>16</v>
      </c>
      <c r="AH73" s="82">
        <v>0</v>
      </c>
      <c r="AI73" s="82">
        <v>0</v>
      </c>
      <c r="AJ73" s="82">
        <v>0</v>
      </c>
      <c r="AK73" s="82">
        <v>4</v>
      </c>
      <c r="AL73" s="82">
        <v>159418</v>
      </c>
      <c r="AM73" s="82"/>
      <c r="AN73" s="82">
        <v>80</v>
      </c>
      <c r="AO73" s="82"/>
      <c r="AP73" s="82">
        <v>15</v>
      </c>
      <c r="AQ73" s="82">
        <v>20</v>
      </c>
      <c r="AR73" s="82">
        <v>32</v>
      </c>
      <c r="AS73" s="82">
        <v>21</v>
      </c>
      <c r="AT73" s="82">
        <v>9</v>
      </c>
      <c r="AU73" s="82">
        <v>0</v>
      </c>
      <c r="AV73" s="82">
        <v>0</v>
      </c>
      <c r="AW73" s="82">
        <v>0</v>
      </c>
      <c r="AX73" s="82">
        <v>3</v>
      </c>
      <c r="AY73" s="82">
        <v>78375</v>
      </c>
      <c r="AZ73" s="82"/>
      <c r="BA73" s="82">
        <v>82</v>
      </c>
      <c r="BB73" s="82"/>
      <c r="BC73" s="82">
        <v>25</v>
      </c>
      <c r="BD73" s="82">
        <v>12</v>
      </c>
      <c r="BE73" s="82">
        <v>28</v>
      </c>
      <c r="BF73" s="82">
        <v>24</v>
      </c>
      <c r="BG73" s="82">
        <v>4</v>
      </c>
      <c r="BH73" s="82">
        <v>0</v>
      </c>
      <c r="BI73" s="82">
        <v>0</v>
      </c>
      <c r="BJ73" s="82">
        <v>0</v>
      </c>
      <c r="BK73" s="82">
        <v>6</v>
      </c>
      <c r="BL73" s="82">
        <v>81043</v>
      </c>
      <c r="BM73" s="82"/>
      <c r="BN73" s="82">
        <v>68</v>
      </c>
      <c r="BO73" s="82"/>
      <c r="BP73" s="82">
        <v>20</v>
      </c>
      <c r="BQ73" s="82">
        <v>16</v>
      </c>
      <c r="BR73" s="82">
        <v>30</v>
      </c>
      <c r="BS73" s="82">
        <v>22</v>
      </c>
      <c r="BT73" s="82">
        <v>7</v>
      </c>
      <c r="BU73" s="82">
        <v>0</v>
      </c>
      <c r="BV73" s="82">
        <v>0</v>
      </c>
      <c r="BW73" s="82">
        <v>0</v>
      </c>
      <c r="BX73" s="82">
        <v>5</v>
      </c>
      <c r="BY73" s="82">
        <v>159418</v>
      </c>
      <c r="BZ73" s="82"/>
      <c r="CA73" s="82">
        <v>75</v>
      </c>
      <c r="CB73" s="82"/>
      <c r="CC73" s="82">
        <v>11</v>
      </c>
      <c r="CD73" s="82">
        <v>25</v>
      </c>
      <c r="CE73" s="82">
        <v>33</v>
      </c>
      <c r="CF73" s="82">
        <v>19</v>
      </c>
      <c r="CG73" s="82">
        <v>11</v>
      </c>
      <c r="CH73" s="82" t="s">
        <v>219</v>
      </c>
      <c r="CI73" s="82">
        <v>0</v>
      </c>
      <c r="CJ73" s="82">
        <v>0</v>
      </c>
      <c r="CK73" s="82">
        <v>2</v>
      </c>
      <c r="CL73" s="82">
        <v>78375</v>
      </c>
      <c r="CM73" s="82"/>
      <c r="CN73" s="82">
        <v>87</v>
      </c>
      <c r="CO73" s="82"/>
      <c r="CP73" s="82">
        <v>14</v>
      </c>
      <c r="CQ73" s="82">
        <v>21</v>
      </c>
      <c r="CR73" s="82">
        <v>29</v>
      </c>
      <c r="CS73" s="82">
        <v>19</v>
      </c>
      <c r="CT73" s="82">
        <v>14</v>
      </c>
      <c r="CU73" s="82" t="s">
        <v>219</v>
      </c>
      <c r="CV73" s="82">
        <v>0</v>
      </c>
      <c r="CW73" s="82">
        <v>0</v>
      </c>
      <c r="CX73" s="82">
        <v>3</v>
      </c>
      <c r="CY73" s="82">
        <v>81043</v>
      </c>
      <c r="CZ73" s="82"/>
      <c r="DA73" s="82">
        <v>83</v>
      </c>
      <c r="DB73" s="82"/>
      <c r="DC73" s="82">
        <v>12</v>
      </c>
      <c r="DD73" s="82">
        <v>23</v>
      </c>
      <c r="DE73" s="82">
        <v>31</v>
      </c>
      <c r="DF73" s="82">
        <v>19</v>
      </c>
      <c r="DG73" s="82">
        <v>12</v>
      </c>
      <c r="DH73" s="82">
        <v>0</v>
      </c>
      <c r="DI73" s="82">
        <v>0</v>
      </c>
      <c r="DJ73" s="82">
        <v>0</v>
      </c>
      <c r="DK73" s="82">
        <v>3</v>
      </c>
      <c r="DL73" s="82">
        <v>159418</v>
      </c>
      <c r="DM73" s="82"/>
      <c r="DN73" s="82">
        <v>85</v>
      </c>
      <c r="DO73" s="82"/>
      <c r="DP73" s="82">
        <v>75</v>
      </c>
      <c r="DQ73" s="82">
        <v>86</v>
      </c>
      <c r="DR73" s="82" t="s">
        <v>219</v>
      </c>
      <c r="DS73" s="82">
        <v>10</v>
      </c>
      <c r="DT73" s="82"/>
      <c r="DU73" s="82"/>
      <c r="DV73" s="82">
        <v>0</v>
      </c>
      <c r="DW73" s="82">
        <v>2</v>
      </c>
      <c r="DX73" s="82">
        <v>13</v>
      </c>
      <c r="DY73" s="82">
        <v>78375</v>
      </c>
      <c r="DZ73" s="82"/>
      <c r="EA73" s="82">
        <v>86</v>
      </c>
      <c r="EB73" s="82"/>
      <c r="EC73" s="82">
        <v>69</v>
      </c>
      <c r="ED73" s="82">
        <v>80</v>
      </c>
      <c r="EE73" s="82" t="s">
        <v>219</v>
      </c>
      <c r="EF73" s="82">
        <v>11</v>
      </c>
      <c r="EG73" s="82"/>
      <c r="EH73" s="82"/>
      <c r="EI73" s="82">
        <v>0</v>
      </c>
      <c r="EJ73" s="82">
        <v>3</v>
      </c>
      <c r="EK73" s="82">
        <v>16</v>
      </c>
      <c r="EL73" s="82">
        <v>81043</v>
      </c>
      <c r="EM73" s="82"/>
      <c r="EN73" s="82">
        <v>80</v>
      </c>
      <c r="EO73" s="82"/>
      <c r="EP73" s="82">
        <v>72</v>
      </c>
      <c r="EQ73" s="82">
        <v>83</v>
      </c>
      <c r="ER73" s="82" t="s">
        <v>219</v>
      </c>
      <c r="ES73" s="82">
        <v>11</v>
      </c>
      <c r="ET73" s="82"/>
      <c r="EU73" s="82"/>
      <c r="EV73" s="82">
        <v>0</v>
      </c>
      <c r="EW73" s="82">
        <v>2</v>
      </c>
      <c r="EX73" s="82">
        <v>14</v>
      </c>
      <c r="EY73" s="82">
        <v>159418</v>
      </c>
      <c r="EZ73" s="82"/>
      <c r="FA73" s="82">
        <v>83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73"/>
  <sheetViews>
    <sheetView workbookViewId="0">
      <pane xSplit="2" ySplit="7" topLeftCell="C44" activePane="bottomRight" state="frozen"/>
      <selection activeCell="N48" sqref="N48:S51"/>
      <selection pane="topRight" activeCell="N48" sqref="N48:S51"/>
      <selection pane="bottomLeft" activeCell="N48" sqref="N48:S51"/>
      <selection pane="bottomRight" activeCell="C71" sqref="C71:FA73"/>
    </sheetView>
  </sheetViews>
  <sheetFormatPr defaultRowHeight="12.75"/>
  <sheetData>
    <row r="1" spans="1:157" ht="15">
      <c r="A1" s="81" t="s">
        <v>394</v>
      </c>
      <c r="B1" s="82"/>
      <c r="C1" s="82"/>
      <c r="D1" s="82"/>
      <c r="E1" s="82"/>
      <c r="F1" s="82"/>
      <c r="G1" s="82"/>
      <c r="H1" s="82"/>
      <c r="I1" s="82"/>
      <c r="J1" s="82"/>
      <c r="K1" s="82"/>
      <c r="L1" s="82"/>
      <c r="M1" s="82"/>
      <c r="N1" s="82"/>
      <c r="O1" s="82"/>
      <c r="P1" s="82">
        <v>15</v>
      </c>
      <c r="Q1" s="82">
        <v>16</v>
      </c>
      <c r="R1" s="82">
        <v>17</v>
      </c>
      <c r="S1" s="82">
        <v>18</v>
      </c>
      <c r="T1" s="82">
        <v>19</v>
      </c>
      <c r="U1" s="82">
        <v>20</v>
      </c>
      <c r="V1" s="82">
        <v>22</v>
      </c>
      <c r="W1" s="82">
        <v>23</v>
      </c>
      <c r="X1" s="82">
        <v>24</v>
      </c>
      <c r="Y1" s="82">
        <v>25</v>
      </c>
      <c r="Z1" s="82">
        <v>26</v>
      </c>
      <c r="AA1" s="82">
        <v>27</v>
      </c>
      <c r="AB1" s="82"/>
      <c r="AC1" s="82">
        <v>28</v>
      </c>
      <c r="AD1" s="82">
        <v>29</v>
      </c>
      <c r="AE1" s="82">
        <v>30</v>
      </c>
      <c r="AF1" s="82">
        <v>31</v>
      </c>
      <c r="AG1" s="82">
        <v>32</v>
      </c>
      <c r="AH1" s="82">
        <v>33</v>
      </c>
      <c r="AI1" s="82">
        <v>35</v>
      </c>
      <c r="AJ1" s="82">
        <v>36</v>
      </c>
      <c r="AK1" s="82">
        <v>37</v>
      </c>
      <c r="AL1" s="82">
        <v>38</v>
      </c>
      <c r="AM1" s="82">
        <v>39</v>
      </c>
      <c r="AN1" s="82">
        <v>40</v>
      </c>
      <c r="AO1" s="82"/>
      <c r="AP1" s="82" t="s">
        <v>196</v>
      </c>
      <c r="AQ1" s="82">
        <v>42</v>
      </c>
      <c r="AR1" s="82">
        <v>43</v>
      </c>
      <c r="AS1" s="82">
        <v>44</v>
      </c>
      <c r="AT1" s="82">
        <v>45</v>
      </c>
      <c r="AU1" s="82">
        <v>46</v>
      </c>
      <c r="AV1" s="82">
        <v>48</v>
      </c>
      <c r="AW1" s="82">
        <v>49</v>
      </c>
      <c r="AX1" s="82">
        <v>50</v>
      </c>
      <c r="AY1" s="82">
        <v>51</v>
      </c>
      <c r="AZ1" s="82">
        <v>52</v>
      </c>
      <c r="BA1" s="82">
        <v>53</v>
      </c>
      <c r="BB1" s="82"/>
      <c r="BC1" s="82">
        <v>54</v>
      </c>
      <c r="BD1" s="82">
        <v>55</v>
      </c>
      <c r="BE1" s="82">
        <v>56</v>
      </c>
      <c r="BF1" s="82">
        <v>57</v>
      </c>
      <c r="BG1" s="82">
        <v>58</v>
      </c>
      <c r="BH1" s="82">
        <v>59</v>
      </c>
      <c r="BI1" s="82">
        <v>61</v>
      </c>
      <c r="BJ1" s="82">
        <v>62</v>
      </c>
      <c r="BK1" s="82">
        <v>63</v>
      </c>
      <c r="BL1" s="82">
        <v>64</v>
      </c>
      <c r="BM1" s="82">
        <v>65</v>
      </c>
      <c r="BN1" s="82">
        <v>66</v>
      </c>
      <c r="BO1" s="82"/>
      <c r="BP1" s="82">
        <v>67</v>
      </c>
      <c r="BQ1" s="82">
        <v>68</v>
      </c>
      <c r="BR1" s="82">
        <v>69</v>
      </c>
      <c r="BS1" s="82">
        <v>70</v>
      </c>
      <c r="BT1" s="82">
        <v>71</v>
      </c>
      <c r="BU1" s="82">
        <v>72</v>
      </c>
      <c r="BV1" s="82">
        <v>74</v>
      </c>
      <c r="BW1" s="82">
        <v>75</v>
      </c>
      <c r="BX1" s="82">
        <v>76</v>
      </c>
      <c r="BY1" s="82">
        <v>77</v>
      </c>
      <c r="BZ1" s="82">
        <v>78</v>
      </c>
      <c r="CA1" s="82">
        <v>79</v>
      </c>
      <c r="CB1" s="82"/>
      <c r="CC1" s="82" t="s">
        <v>197</v>
      </c>
      <c r="CD1" s="82">
        <v>81</v>
      </c>
      <c r="CE1" s="82">
        <v>82</v>
      </c>
      <c r="CF1" s="82">
        <v>83</v>
      </c>
      <c r="CG1" s="82">
        <v>84</v>
      </c>
      <c r="CH1" s="82">
        <v>85</v>
      </c>
      <c r="CI1" s="82">
        <v>87</v>
      </c>
      <c r="CJ1" s="82">
        <v>88</v>
      </c>
      <c r="CK1" s="82">
        <v>89</v>
      </c>
      <c r="CL1" s="82">
        <v>90</v>
      </c>
      <c r="CM1" s="82">
        <v>91</v>
      </c>
      <c r="CN1" s="82">
        <v>92</v>
      </c>
      <c r="CO1" s="82"/>
      <c r="CP1" s="82">
        <v>93</v>
      </c>
      <c r="CQ1" s="82">
        <v>94</v>
      </c>
      <c r="CR1" s="82">
        <v>95</v>
      </c>
      <c r="CS1" s="82">
        <v>96</v>
      </c>
      <c r="CT1" s="82">
        <v>97</v>
      </c>
      <c r="CU1" s="82">
        <v>98</v>
      </c>
      <c r="CV1" s="82">
        <v>100</v>
      </c>
      <c r="CW1" s="82">
        <v>101</v>
      </c>
      <c r="CX1" s="82">
        <v>102</v>
      </c>
      <c r="CY1" s="82">
        <v>103</v>
      </c>
      <c r="CZ1" s="82">
        <v>104</v>
      </c>
      <c r="DA1" s="82">
        <v>105</v>
      </c>
      <c r="DB1" s="82"/>
      <c r="DC1" s="82">
        <v>106</v>
      </c>
      <c r="DD1" s="82">
        <v>107</v>
      </c>
      <c r="DE1" s="82">
        <v>108</v>
      </c>
      <c r="DF1" s="82">
        <v>109</v>
      </c>
      <c r="DG1" s="82">
        <v>110</v>
      </c>
      <c r="DH1" s="82">
        <v>111</v>
      </c>
      <c r="DI1" s="82">
        <v>113</v>
      </c>
      <c r="DJ1" s="82">
        <v>114</v>
      </c>
      <c r="DK1" s="82">
        <v>115</v>
      </c>
      <c r="DL1" s="82">
        <v>116</v>
      </c>
      <c r="DM1" s="82">
        <v>117</v>
      </c>
      <c r="DN1" s="82">
        <v>118</v>
      </c>
      <c r="DO1" s="82"/>
      <c r="DP1" s="82" t="s">
        <v>198</v>
      </c>
      <c r="DQ1" s="82">
        <v>120</v>
      </c>
      <c r="DR1" s="82">
        <v>121</v>
      </c>
      <c r="DS1" s="82">
        <v>122</v>
      </c>
      <c r="DT1" s="82">
        <v>123</v>
      </c>
      <c r="DU1" s="82"/>
      <c r="DV1" s="82">
        <v>125</v>
      </c>
      <c r="DW1" s="82">
        <v>126</v>
      </c>
      <c r="DX1" s="82">
        <v>127</v>
      </c>
      <c r="DY1" s="82">
        <v>128</v>
      </c>
      <c r="DZ1" s="82">
        <v>129</v>
      </c>
      <c r="EA1" s="82">
        <v>130</v>
      </c>
      <c r="EB1" s="82"/>
      <c r="EC1" s="82">
        <v>131</v>
      </c>
      <c r="ED1" s="82">
        <v>132</v>
      </c>
      <c r="EE1" s="82">
        <v>133</v>
      </c>
      <c r="EF1" s="82">
        <v>134</v>
      </c>
      <c r="EG1" s="82">
        <v>135</v>
      </c>
      <c r="EH1" s="82"/>
      <c r="EI1" s="82">
        <v>137</v>
      </c>
      <c r="EJ1" s="82">
        <v>138</v>
      </c>
      <c r="EK1" s="82">
        <v>139</v>
      </c>
      <c r="EL1" s="82">
        <v>140</v>
      </c>
      <c r="EM1" s="82">
        <v>141</v>
      </c>
      <c r="EN1" s="82">
        <v>142</v>
      </c>
      <c r="EO1" s="82"/>
      <c r="EP1" s="82">
        <v>143</v>
      </c>
      <c r="EQ1" s="82">
        <v>144</v>
      </c>
      <c r="ER1" s="82">
        <v>145</v>
      </c>
      <c r="ES1" s="82">
        <v>146</v>
      </c>
      <c r="ET1" s="82">
        <v>147</v>
      </c>
      <c r="EU1" s="82"/>
      <c r="EV1" s="82">
        <v>149</v>
      </c>
      <c r="EW1" s="82">
        <v>150</v>
      </c>
      <c r="EX1" s="82">
        <v>151</v>
      </c>
      <c r="EY1" s="82">
        <v>152</v>
      </c>
      <c r="EZ1" s="82">
        <v>153</v>
      </c>
      <c r="FA1" s="82">
        <v>154</v>
      </c>
    </row>
    <row r="2" spans="1:157">
      <c r="A2" s="82"/>
      <c r="B2" s="82"/>
      <c r="C2" s="82">
        <v>1</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v>1</v>
      </c>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v>1</v>
      </c>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v>1</v>
      </c>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row>
    <row r="3" spans="1:157">
      <c r="A3" s="82"/>
      <c r="B3" s="82"/>
      <c r="C3" s="83">
        <v>2</v>
      </c>
      <c r="D3" s="83">
        <v>3</v>
      </c>
      <c r="E3" s="83">
        <v>4</v>
      </c>
      <c r="F3" s="83">
        <v>5</v>
      </c>
      <c r="G3" s="83">
        <v>6</v>
      </c>
      <c r="H3" s="83">
        <v>7</v>
      </c>
      <c r="I3" s="83">
        <v>8</v>
      </c>
      <c r="J3" s="83">
        <v>9</v>
      </c>
      <c r="K3" s="83">
        <v>10</v>
      </c>
      <c r="L3" s="83">
        <v>11</v>
      </c>
      <c r="M3" s="83">
        <v>12</v>
      </c>
      <c r="N3" s="83">
        <v>13</v>
      </c>
      <c r="O3" s="83">
        <v>14</v>
      </c>
      <c r="P3" s="83">
        <v>15</v>
      </c>
      <c r="Q3" s="83">
        <v>16</v>
      </c>
      <c r="R3" s="83">
        <v>17</v>
      </c>
      <c r="S3" s="83">
        <v>18</v>
      </c>
      <c r="T3" s="83">
        <v>19</v>
      </c>
      <c r="U3" s="83">
        <v>20</v>
      </c>
      <c r="V3" s="83">
        <v>21</v>
      </c>
      <c r="W3" s="83">
        <v>22</v>
      </c>
      <c r="X3" s="83">
        <v>23</v>
      </c>
      <c r="Y3" s="83">
        <v>24</v>
      </c>
      <c r="Z3" s="83">
        <v>25</v>
      </c>
      <c r="AA3" s="83">
        <v>26</v>
      </c>
      <c r="AB3" s="83">
        <v>27</v>
      </c>
      <c r="AC3" s="83">
        <v>28</v>
      </c>
      <c r="AD3" s="83">
        <v>29</v>
      </c>
      <c r="AE3" s="83">
        <v>30</v>
      </c>
      <c r="AF3" s="83">
        <v>31</v>
      </c>
      <c r="AG3" s="83">
        <v>32</v>
      </c>
      <c r="AH3" s="83">
        <v>33</v>
      </c>
      <c r="AI3" s="83">
        <v>34</v>
      </c>
      <c r="AJ3" s="83">
        <v>35</v>
      </c>
      <c r="AK3" s="83">
        <v>36</v>
      </c>
      <c r="AL3" s="83">
        <v>37</v>
      </c>
      <c r="AM3" s="83">
        <v>38</v>
      </c>
      <c r="AN3" s="83">
        <v>39</v>
      </c>
      <c r="AO3" s="83">
        <v>40</v>
      </c>
      <c r="AP3" s="83">
        <v>41</v>
      </c>
      <c r="AQ3" s="83">
        <v>42</v>
      </c>
      <c r="AR3" s="83">
        <v>43</v>
      </c>
      <c r="AS3" s="83">
        <v>44</v>
      </c>
      <c r="AT3" s="83">
        <v>45</v>
      </c>
      <c r="AU3" s="83">
        <v>46</v>
      </c>
      <c r="AV3" s="83">
        <v>47</v>
      </c>
      <c r="AW3" s="83">
        <v>48</v>
      </c>
      <c r="AX3" s="83">
        <v>49</v>
      </c>
      <c r="AY3" s="83">
        <v>50</v>
      </c>
      <c r="AZ3" s="83">
        <v>51</v>
      </c>
      <c r="BA3" s="83">
        <v>52</v>
      </c>
      <c r="BB3" s="83">
        <v>53</v>
      </c>
      <c r="BC3" s="83">
        <v>54</v>
      </c>
      <c r="BD3" s="83">
        <v>55</v>
      </c>
      <c r="BE3" s="83">
        <v>56</v>
      </c>
      <c r="BF3" s="83">
        <v>57</v>
      </c>
      <c r="BG3" s="83">
        <v>58</v>
      </c>
      <c r="BH3" s="83">
        <v>59</v>
      </c>
      <c r="BI3" s="83">
        <v>60</v>
      </c>
      <c r="BJ3" s="83">
        <v>61</v>
      </c>
      <c r="BK3" s="83">
        <v>62</v>
      </c>
      <c r="BL3" s="83">
        <v>63</v>
      </c>
      <c r="BM3" s="83">
        <v>64</v>
      </c>
      <c r="BN3" s="83">
        <v>65</v>
      </c>
      <c r="BO3" s="83">
        <v>66</v>
      </c>
      <c r="BP3" s="83">
        <v>67</v>
      </c>
      <c r="BQ3" s="83">
        <v>68</v>
      </c>
      <c r="BR3" s="83">
        <v>69</v>
      </c>
      <c r="BS3" s="83">
        <v>70</v>
      </c>
      <c r="BT3" s="83">
        <v>71</v>
      </c>
      <c r="BU3" s="83">
        <v>72</v>
      </c>
      <c r="BV3" s="83">
        <v>73</v>
      </c>
      <c r="BW3" s="83">
        <v>74</v>
      </c>
      <c r="BX3" s="83">
        <v>75</v>
      </c>
      <c r="BY3" s="83">
        <v>76</v>
      </c>
      <c r="BZ3" s="83">
        <v>77</v>
      </c>
      <c r="CA3" s="83">
        <v>78</v>
      </c>
      <c r="CB3" s="83">
        <v>79</v>
      </c>
      <c r="CC3" s="83">
        <v>80</v>
      </c>
      <c r="CD3" s="83">
        <v>81</v>
      </c>
      <c r="CE3" s="83">
        <v>82</v>
      </c>
      <c r="CF3" s="83">
        <v>83</v>
      </c>
      <c r="CG3" s="83">
        <v>84</v>
      </c>
      <c r="CH3" s="83">
        <v>85</v>
      </c>
      <c r="CI3" s="83">
        <v>86</v>
      </c>
      <c r="CJ3" s="83">
        <v>87</v>
      </c>
      <c r="CK3" s="83">
        <v>88</v>
      </c>
      <c r="CL3" s="83">
        <v>89</v>
      </c>
      <c r="CM3" s="83">
        <v>90</v>
      </c>
      <c r="CN3" s="83">
        <v>91</v>
      </c>
      <c r="CO3" s="83">
        <v>92</v>
      </c>
      <c r="CP3" s="83">
        <v>93</v>
      </c>
      <c r="CQ3" s="83">
        <v>94</v>
      </c>
      <c r="CR3" s="83">
        <v>95</v>
      </c>
      <c r="CS3" s="83">
        <v>96</v>
      </c>
      <c r="CT3" s="83">
        <v>97</v>
      </c>
      <c r="CU3" s="83">
        <v>98</v>
      </c>
      <c r="CV3" s="83">
        <v>99</v>
      </c>
      <c r="CW3" s="83">
        <v>100</v>
      </c>
      <c r="CX3" s="83">
        <v>101</v>
      </c>
      <c r="CY3" s="83">
        <v>102</v>
      </c>
      <c r="CZ3" s="83">
        <v>103</v>
      </c>
      <c r="DA3" s="83">
        <v>104</v>
      </c>
      <c r="DB3" s="83">
        <v>105</v>
      </c>
      <c r="DC3" s="83">
        <v>106</v>
      </c>
      <c r="DD3" s="83">
        <v>107</v>
      </c>
      <c r="DE3" s="83">
        <v>108</v>
      </c>
      <c r="DF3" s="83">
        <v>109</v>
      </c>
      <c r="DG3" s="83">
        <v>110</v>
      </c>
      <c r="DH3" s="83">
        <v>111</v>
      </c>
      <c r="DI3" s="83">
        <v>112</v>
      </c>
      <c r="DJ3" s="83">
        <v>113</v>
      </c>
      <c r="DK3" s="83">
        <v>114</v>
      </c>
      <c r="DL3" s="83">
        <v>115</v>
      </c>
      <c r="DM3" s="83">
        <v>116</v>
      </c>
      <c r="DN3" s="83">
        <v>117</v>
      </c>
      <c r="DO3" s="83">
        <v>118</v>
      </c>
      <c r="DP3" s="83">
        <v>119</v>
      </c>
      <c r="DQ3" s="83">
        <v>120</v>
      </c>
      <c r="DR3" s="83">
        <v>121</v>
      </c>
      <c r="DS3" s="83">
        <v>122</v>
      </c>
      <c r="DT3" s="83">
        <v>123</v>
      </c>
      <c r="DU3" s="83">
        <v>124</v>
      </c>
      <c r="DV3" s="83">
        <v>125</v>
      </c>
      <c r="DW3" s="83">
        <v>126</v>
      </c>
      <c r="DX3" s="83">
        <v>127</v>
      </c>
      <c r="DY3" s="83">
        <v>128</v>
      </c>
      <c r="DZ3" s="83">
        <v>129</v>
      </c>
      <c r="EA3" s="83">
        <v>130</v>
      </c>
      <c r="EB3" s="83">
        <v>131</v>
      </c>
      <c r="EC3" s="83">
        <v>132</v>
      </c>
      <c r="ED3" s="83">
        <v>133</v>
      </c>
      <c r="EE3" s="83">
        <v>134</v>
      </c>
      <c r="EF3" s="83">
        <v>135</v>
      </c>
      <c r="EG3" s="83">
        <v>136</v>
      </c>
      <c r="EH3" s="83">
        <v>137</v>
      </c>
      <c r="EI3" s="83">
        <v>138</v>
      </c>
      <c r="EJ3" s="83">
        <v>139</v>
      </c>
      <c r="EK3" s="83">
        <v>140</v>
      </c>
      <c r="EL3" s="83">
        <v>141</v>
      </c>
      <c r="EM3" s="83">
        <v>142</v>
      </c>
      <c r="EN3" s="83">
        <v>143</v>
      </c>
      <c r="EO3" s="83">
        <v>144</v>
      </c>
      <c r="EP3" s="83">
        <v>145</v>
      </c>
      <c r="EQ3" s="83">
        <v>146</v>
      </c>
      <c r="ER3" s="83">
        <v>147</v>
      </c>
      <c r="ES3" s="83">
        <v>148</v>
      </c>
      <c r="ET3" s="83">
        <v>149</v>
      </c>
      <c r="EU3" s="83">
        <v>150</v>
      </c>
      <c r="EV3" s="83">
        <v>151</v>
      </c>
      <c r="EW3" s="83">
        <v>152</v>
      </c>
      <c r="EX3" s="83">
        <v>153</v>
      </c>
      <c r="EY3" s="83">
        <v>154</v>
      </c>
      <c r="EZ3" s="83">
        <v>155</v>
      </c>
      <c r="FA3" s="83">
        <v>156</v>
      </c>
    </row>
    <row r="4" spans="1:157">
      <c r="A4" s="82"/>
      <c r="B4" s="82"/>
      <c r="C4" s="82" t="s">
        <v>169</v>
      </c>
      <c r="D4" s="82"/>
      <c r="E4" s="82"/>
      <c r="F4" s="82"/>
      <c r="G4" s="82"/>
      <c r="H4" s="82"/>
      <c r="I4" s="82"/>
      <c r="J4" s="82"/>
      <c r="K4" s="82"/>
      <c r="L4" s="82"/>
      <c r="M4" s="82"/>
      <c r="N4" s="82"/>
      <c r="O4" s="82"/>
      <c r="P4" s="82" t="s">
        <v>168</v>
      </c>
      <c r="Q4" s="82"/>
      <c r="R4" s="82"/>
      <c r="S4" s="82"/>
      <c r="T4" s="82"/>
      <c r="U4" s="82"/>
      <c r="V4" s="82"/>
      <c r="W4" s="82"/>
      <c r="X4" s="82"/>
      <c r="Y4" s="82"/>
      <c r="Z4" s="82"/>
      <c r="AA4" s="82"/>
      <c r="AB4" s="82"/>
      <c r="AC4" s="82" t="s">
        <v>73</v>
      </c>
      <c r="AD4" s="82"/>
      <c r="AE4" s="82"/>
      <c r="AF4" s="82"/>
      <c r="AG4" s="82"/>
      <c r="AH4" s="82"/>
      <c r="AI4" s="82"/>
      <c r="AJ4" s="82"/>
      <c r="AK4" s="82"/>
      <c r="AL4" s="82"/>
      <c r="AM4" s="82"/>
      <c r="AN4" s="82"/>
      <c r="AO4" s="82"/>
      <c r="AP4" s="82" t="s">
        <v>169</v>
      </c>
      <c r="AQ4" s="82"/>
      <c r="AR4" s="82"/>
      <c r="AS4" s="82"/>
      <c r="AT4" s="82"/>
      <c r="AU4" s="82"/>
      <c r="AV4" s="82"/>
      <c r="AW4" s="82"/>
      <c r="AX4" s="82"/>
      <c r="AY4" s="82"/>
      <c r="AZ4" s="82"/>
      <c r="BA4" s="82"/>
      <c r="BB4" s="82"/>
      <c r="BC4" s="82" t="s">
        <v>168</v>
      </c>
      <c r="BD4" s="82"/>
      <c r="BE4" s="82"/>
      <c r="BF4" s="82"/>
      <c r="BG4" s="82"/>
      <c r="BH4" s="82"/>
      <c r="BI4" s="82"/>
      <c r="BJ4" s="82"/>
      <c r="BK4" s="82"/>
      <c r="BL4" s="82"/>
      <c r="BM4" s="82"/>
      <c r="BN4" s="82"/>
      <c r="BO4" s="82"/>
      <c r="BP4" s="82" t="s">
        <v>73</v>
      </c>
      <c r="BQ4" s="82"/>
      <c r="BR4" s="82"/>
      <c r="BS4" s="82"/>
      <c r="BT4" s="82"/>
      <c r="BU4" s="82"/>
      <c r="BV4" s="82"/>
      <c r="BW4" s="82"/>
      <c r="BX4" s="82"/>
      <c r="BY4" s="82"/>
      <c r="BZ4" s="82"/>
      <c r="CA4" s="82"/>
      <c r="CB4" s="82"/>
      <c r="CC4" s="82" t="s">
        <v>169</v>
      </c>
      <c r="CD4" s="82"/>
      <c r="CE4" s="82"/>
      <c r="CF4" s="82"/>
      <c r="CG4" s="82"/>
      <c r="CH4" s="82"/>
      <c r="CI4" s="82"/>
      <c r="CJ4" s="82"/>
      <c r="CK4" s="82"/>
      <c r="CL4" s="82"/>
      <c r="CM4" s="82"/>
      <c r="CN4" s="82"/>
      <c r="CO4" s="82"/>
      <c r="CP4" s="82" t="s">
        <v>168</v>
      </c>
      <c r="CQ4" s="82"/>
      <c r="CR4" s="82"/>
      <c r="CS4" s="82"/>
      <c r="CT4" s="82"/>
      <c r="CU4" s="82"/>
      <c r="CV4" s="82"/>
      <c r="CW4" s="82"/>
      <c r="CX4" s="82"/>
      <c r="CY4" s="82"/>
      <c r="CZ4" s="82"/>
      <c r="DA4" s="82"/>
      <c r="DB4" s="82"/>
      <c r="DC4" s="82" t="s">
        <v>73</v>
      </c>
      <c r="DD4" s="82"/>
      <c r="DE4" s="82"/>
      <c r="DF4" s="82"/>
      <c r="DG4" s="82"/>
      <c r="DH4" s="82"/>
      <c r="DI4" s="82"/>
      <c r="DJ4" s="82"/>
      <c r="DK4" s="82"/>
      <c r="DL4" s="82"/>
      <c r="DM4" s="82"/>
      <c r="DN4" s="82"/>
      <c r="DO4" s="82"/>
      <c r="DP4" s="82" t="s">
        <v>169</v>
      </c>
      <c r="DQ4" s="82"/>
      <c r="DR4" s="82"/>
      <c r="DS4" s="82"/>
      <c r="DT4" s="82"/>
      <c r="DU4" s="82"/>
      <c r="DV4" s="82"/>
      <c r="DW4" s="82"/>
      <c r="DX4" s="82"/>
      <c r="DY4" s="82"/>
      <c r="DZ4" s="82"/>
      <c r="EA4" s="82"/>
      <c r="EB4" s="82"/>
      <c r="EC4" s="82" t="s">
        <v>168</v>
      </c>
      <c r="ED4" s="82"/>
      <c r="EE4" s="82"/>
      <c r="EF4" s="82"/>
      <c r="EG4" s="82"/>
      <c r="EH4" s="82"/>
      <c r="EI4" s="82"/>
      <c r="EJ4" s="82"/>
      <c r="EK4" s="82"/>
      <c r="EL4" s="82"/>
      <c r="EM4" s="82"/>
      <c r="EN4" s="82"/>
      <c r="EO4" s="82"/>
      <c r="EP4" s="82" t="s">
        <v>73</v>
      </c>
      <c r="EQ4" s="82"/>
      <c r="ER4" s="82"/>
      <c r="ES4" s="82"/>
      <c r="ET4" s="82"/>
      <c r="EU4" s="82"/>
      <c r="EV4" s="82"/>
      <c r="EW4" s="82"/>
      <c r="EX4" s="82"/>
      <c r="EY4" s="82"/>
      <c r="EZ4" s="82"/>
      <c r="FA4" s="82"/>
    </row>
    <row r="5" spans="1:157">
      <c r="A5" s="82"/>
      <c r="B5" s="82"/>
      <c r="C5" s="82" t="s">
        <v>199</v>
      </c>
      <c r="D5" s="82"/>
      <c r="E5" s="82"/>
      <c r="F5" s="82"/>
      <c r="G5" s="82"/>
      <c r="H5" s="82"/>
      <c r="I5" s="82"/>
      <c r="J5" s="82"/>
      <c r="K5" s="82"/>
      <c r="L5" s="82"/>
      <c r="M5" s="82" t="s">
        <v>200</v>
      </c>
      <c r="N5" s="82"/>
      <c r="O5" s="82"/>
      <c r="P5" s="82" t="s">
        <v>199</v>
      </c>
      <c r="Q5" s="82"/>
      <c r="R5" s="82"/>
      <c r="S5" s="82"/>
      <c r="T5" s="82"/>
      <c r="U5" s="82"/>
      <c r="V5" s="82"/>
      <c r="W5" s="82"/>
      <c r="X5" s="82"/>
      <c r="Y5" s="82"/>
      <c r="Z5" s="82" t="s">
        <v>200</v>
      </c>
      <c r="AA5" s="82"/>
      <c r="AB5" s="82"/>
      <c r="AC5" s="82" t="s">
        <v>199</v>
      </c>
      <c r="AD5" s="82"/>
      <c r="AE5" s="82"/>
      <c r="AF5" s="82"/>
      <c r="AG5" s="82"/>
      <c r="AH5" s="82"/>
      <c r="AI5" s="82"/>
      <c r="AJ5" s="82"/>
      <c r="AK5" s="82"/>
      <c r="AL5" s="82"/>
      <c r="AM5" s="82" t="s">
        <v>200</v>
      </c>
      <c r="AN5" s="82"/>
      <c r="AO5" s="82"/>
      <c r="AP5" s="82" t="s">
        <v>201</v>
      </c>
      <c r="AQ5" s="82"/>
      <c r="AR5" s="82"/>
      <c r="AS5" s="82"/>
      <c r="AT5" s="82"/>
      <c r="AU5" s="82"/>
      <c r="AV5" s="82"/>
      <c r="AW5" s="82"/>
      <c r="AX5" s="82"/>
      <c r="AY5" s="82"/>
      <c r="AZ5" s="82" t="s">
        <v>202</v>
      </c>
      <c r="BA5" s="82"/>
      <c r="BB5" s="82"/>
      <c r="BC5" s="82" t="s">
        <v>201</v>
      </c>
      <c r="BD5" s="82"/>
      <c r="BE5" s="82"/>
      <c r="BF5" s="82"/>
      <c r="BG5" s="82"/>
      <c r="BH5" s="82"/>
      <c r="BI5" s="82"/>
      <c r="BJ5" s="82"/>
      <c r="BK5" s="82"/>
      <c r="BL5" s="82"/>
      <c r="BM5" s="82" t="s">
        <v>202</v>
      </c>
      <c r="BN5" s="82"/>
      <c r="BO5" s="82"/>
      <c r="BP5" s="82" t="s">
        <v>201</v>
      </c>
      <c r="BQ5" s="82"/>
      <c r="BR5" s="82"/>
      <c r="BS5" s="82"/>
      <c r="BT5" s="82"/>
      <c r="BU5" s="82"/>
      <c r="BV5" s="82"/>
      <c r="BW5" s="82"/>
      <c r="BX5" s="82"/>
      <c r="BY5" s="82"/>
      <c r="BZ5" s="82" t="s">
        <v>202</v>
      </c>
      <c r="CA5" s="82"/>
      <c r="CB5" s="82"/>
      <c r="CC5" s="82" t="s">
        <v>203</v>
      </c>
      <c r="CD5" s="82"/>
      <c r="CE5" s="82"/>
      <c r="CF5" s="82"/>
      <c r="CG5" s="82"/>
      <c r="CH5" s="82"/>
      <c r="CI5" s="82"/>
      <c r="CJ5" s="82"/>
      <c r="CK5" s="82"/>
      <c r="CL5" s="82"/>
      <c r="CM5" s="82" t="s">
        <v>204</v>
      </c>
      <c r="CN5" s="82"/>
      <c r="CO5" s="82"/>
      <c r="CP5" s="82" t="s">
        <v>203</v>
      </c>
      <c r="CQ5" s="82"/>
      <c r="CR5" s="82"/>
      <c r="CS5" s="82"/>
      <c r="CT5" s="82"/>
      <c r="CU5" s="82"/>
      <c r="CV5" s="82"/>
      <c r="CW5" s="82"/>
      <c r="CX5" s="82"/>
      <c r="CY5" s="82"/>
      <c r="CZ5" s="82" t="s">
        <v>204</v>
      </c>
      <c r="DA5" s="82"/>
      <c r="DB5" s="82"/>
      <c r="DC5" s="82" t="s">
        <v>203</v>
      </c>
      <c r="DD5" s="82"/>
      <c r="DE5" s="82"/>
      <c r="DF5" s="82"/>
      <c r="DG5" s="82"/>
      <c r="DH5" s="82"/>
      <c r="DI5" s="82"/>
      <c r="DJ5" s="82"/>
      <c r="DK5" s="82"/>
      <c r="DL5" s="82"/>
      <c r="DM5" s="82" t="s">
        <v>204</v>
      </c>
      <c r="DN5" s="82"/>
      <c r="DO5" s="82"/>
      <c r="DP5" s="82" t="s">
        <v>205</v>
      </c>
      <c r="DQ5" s="82"/>
      <c r="DR5" s="82"/>
      <c r="DS5" s="82"/>
      <c r="DT5" s="82"/>
      <c r="DU5" s="82"/>
      <c r="DV5" s="82"/>
      <c r="DW5" s="82"/>
      <c r="DX5" s="82"/>
      <c r="DY5" s="82"/>
      <c r="DZ5" s="82" t="s">
        <v>206</v>
      </c>
      <c r="EA5" s="82"/>
      <c r="EB5" s="82"/>
      <c r="EC5" s="82" t="s">
        <v>205</v>
      </c>
      <c r="ED5" s="82"/>
      <c r="EE5" s="82"/>
      <c r="EF5" s="82"/>
      <c r="EG5" s="82"/>
      <c r="EH5" s="82"/>
      <c r="EI5" s="82"/>
      <c r="EJ5" s="82"/>
      <c r="EK5" s="82"/>
      <c r="EL5" s="82"/>
      <c r="EM5" s="82" t="s">
        <v>206</v>
      </c>
      <c r="EN5" s="82"/>
      <c r="EO5" s="82"/>
      <c r="EP5" s="82" t="s">
        <v>205</v>
      </c>
      <c r="EQ5" s="82"/>
      <c r="ER5" s="82"/>
      <c r="ES5" s="82"/>
      <c r="ET5" s="82"/>
      <c r="EU5" s="82"/>
      <c r="EV5" s="82"/>
      <c r="EW5" s="82"/>
      <c r="EX5" s="82"/>
      <c r="EY5" s="82"/>
      <c r="EZ5" s="82" t="s">
        <v>206</v>
      </c>
      <c r="FA5" s="82"/>
    </row>
    <row r="6" spans="1:157">
      <c r="A6" s="82"/>
      <c r="B6" s="82"/>
      <c r="C6" s="82" t="s">
        <v>207</v>
      </c>
      <c r="D6" s="82" t="s">
        <v>35</v>
      </c>
      <c r="E6" s="82" t="s">
        <v>208</v>
      </c>
      <c r="F6" s="82" t="s">
        <v>34</v>
      </c>
      <c r="G6" s="82" t="s">
        <v>209</v>
      </c>
      <c r="H6" s="82" t="s">
        <v>210</v>
      </c>
      <c r="I6" s="82" t="s">
        <v>211</v>
      </c>
      <c r="J6" s="82" t="s">
        <v>212</v>
      </c>
      <c r="K6" s="82" t="s">
        <v>213</v>
      </c>
      <c r="L6" s="82" t="s">
        <v>73</v>
      </c>
      <c r="M6" s="82">
        <v>0</v>
      </c>
      <c r="N6" s="82">
        <v>1</v>
      </c>
      <c r="O6" s="82"/>
      <c r="P6" s="82" t="s">
        <v>207</v>
      </c>
      <c r="Q6" s="82" t="s">
        <v>35</v>
      </c>
      <c r="R6" s="82" t="s">
        <v>208</v>
      </c>
      <c r="S6" s="82" t="s">
        <v>34</v>
      </c>
      <c r="T6" s="82" t="s">
        <v>209</v>
      </c>
      <c r="U6" s="82" t="s">
        <v>210</v>
      </c>
      <c r="V6" s="82" t="s">
        <v>211</v>
      </c>
      <c r="W6" s="82" t="s">
        <v>212</v>
      </c>
      <c r="X6" s="82" t="s">
        <v>213</v>
      </c>
      <c r="Y6" s="82" t="s">
        <v>73</v>
      </c>
      <c r="Z6" s="82">
        <v>0</v>
      </c>
      <c r="AA6" s="82">
        <v>1</v>
      </c>
      <c r="AB6" s="82"/>
      <c r="AC6" s="82" t="s">
        <v>207</v>
      </c>
      <c r="AD6" s="82" t="s">
        <v>35</v>
      </c>
      <c r="AE6" s="82" t="s">
        <v>208</v>
      </c>
      <c r="AF6" s="82" t="s">
        <v>34</v>
      </c>
      <c r="AG6" s="82" t="s">
        <v>209</v>
      </c>
      <c r="AH6" s="82" t="s">
        <v>210</v>
      </c>
      <c r="AI6" s="82" t="s">
        <v>211</v>
      </c>
      <c r="AJ6" s="82" t="s">
        <v>212</v>
      </c>
      <c r="AK6" s="82" t="s">
        <v>213</v>
      </c>
      <c r="AL6" s="82" t="s">
        <v>73</v>
      </c>
      <c r="AM6" s="82">
        <v>0</v>
      </c>
      <c r="AN6" s="82">
        <v>1</v>
      </c>
      <c r="AO6" s="82"/>
      <c r="AP6" s="82" t="s">
        <v>207</v>
      </c>
      <c r="AQ6" s="82" t="s">
        <v>35</v>
      </c>
      <c r="AR6" s="82" t="s">
        <v>208</v>
      </c>
      <c r="AS6" s="82" t="s">
        <v>34</v>
      </c>
      <c r="AT6" s="82" t="s">
        <v>209</v>
      </c>
      <c r="AU6" s="82" t="s">
        <v>210</v>
      </c>
      <c r="AV6" s="82" t="s">
        <v>211</v>
      </c>
      <c r="AW6" s="82" t="s">
        <v>212</v>
      </c>
      <c r="AX6" s="82" t="s">
        <v>213</v>
      </c>
      <c r="AY6" s="82" t="s">
        <v>73</v>
      </c>
      <c r="AZ6" s="82">
        <v>0</v>
      </c>
      <c r="BA6" s="82">
        <v>1</v>
      </c>
      <c r="BB6" s="82"/>
      <c r="BC6" s="82" t="s">
        <v>207</v>
      </c>
      <c r="BD6" s="82" t="s">
        <v>35</v>
      </c>
      <c r="BE6" s="82" t="s">
        <v>208</v>
      </c>
      <c r="BF6" s="82" t="s">
        <v>34</v>
      </c>
      <c r="BG6" s="82" t="s">
        <v>209</v>
      </c>
      <c r="BH6" s="82" t="s">
        <v>210</v>
      </c>
      <c r="BI6" s="82" t="s">
        <v>211</v>
      </c>
      <c r="BJ6" s="82" t="s">
        <v>212</v>
      </c>
      <c r="BK6" s="82" t="s">
        <v>213</v>
      </c>
      <c r="BL6" s="82" t="s">
        <v>73</v>
      </c>
      <c r="BM6" s="82">
        <v>0</v>
      </c>
      <c r="BN6" s="82">
        <v>1</v>
      </c>
      <c r="BO6" s="82"/>
      <c r="BP6" s="82" t="s">
        <v>207</v>
      </c>
      <c r="BQ6" s="82" t="s">
        <v>35</v>
      </c>
      <c r="BR6" s="82" t="s">
        <v>208</v>
      </c>
      <c r="BS6" s="82" t="s">
        <v>34</v>
      </c>
      <c r="BT6" s="82" t="s">
        <v>209</v>
      </c>
      <c r="BU6" s="82" t="s">
        <v>210</v>
      </c>
      <c r="BV6" s="82" t="s">
        <v>211</v>
      </c>
      <c r="BW6" s="82" t="s">
        <v>212</v>
      </c>
      <c r="BX6" s="82" t="s">
        <v>213</v>
      </c>
      <c r="BY6" s="82" t="s">
        <v>73</v>
      </c>
      <c r="BZ6" s="82">
        <v>0</v>
      </c>
      <c r="CA6" s="82">
        <v>1</v>
      </c>
      <c r="CB6" s="82"/>
      <c r="CC6" s="82" t="s">
        <v>207</v>
      </c>
      <c r="CD6" s="82" t="s">
        <v>35</v>
      </c>
      <c r="CE6" s="82" t="s">
        <v>208</v>
      </c>
      <c r="CF6" s="82" t="s">
        <v>34</v>
      </c>
      <c r="CG6" s="82" t="s">
        <v>209</v>
      </c>
      <c r="CH6" s="82" t="s">
        <v>210</v>
      </c>
      <c r="CI6" s="82" t="s">
        <v>211</v>
      </c>
      <c r="CJ6" s="82" t="s">
        <v>212</v>
      </c>
      <c r="CK6" s="82" t="s">
        <v>213</v>
      </c>
      <c r="CL6" s="82" t="s">
        <v>73</v>
      </c>
      <c r="CM6" s="82">
        <v>0</v>
      </c>
      <c r="CN6" s="82">
        <v>1</v>
      </c>
      <c r="CO6" s="82"/>
      <c r="CP6" s="82" t="s">
        <v>207</v>
      </c>
      <c r="CQ6" s="82" t="s">
        <v>35</v>
      </c>
      <c r="CR6" s="82" t="s">
        <v>208</v>
      </c>
      <c r="CS6" s="82" t="s">
        <v>34</v>
      </c>
      <c r="CT6" s="82" t="s">
        <v>209</v>
      </c>
      <c r="CU6" s="82" t="s">
        <v>210</v>
      </c>
      <c r="CV6" s="82" t="s">
        <v>211</v>
      </c>
      <c r="CW6" s="82" t="s">
        <v>212</v>
      </c>
      <c r="CX6" s="82" t="s">
        <v>213</v>
      </c>
      <c r="CY6" s="82" t="s">
        <v>73</v>
      </c>
      <c r="CZ6" s="82">
        <v>0</v>
      </c>
      <c r="DA6" s="82">
        <v>1</v>
      </c>
      <c r="DB6" s="82"/>
      <c r="DC6" s="82" t="s">
        <v>207</v>
      </c>
      <c r="DD6" s="82" t="s">
        <v>35</v>
      </c>
      <c r="DE6" s="82" t="s">
        <v>208</v>
      </c>
      <c r="DF6" s="82" t="s">
        <v>34</v>
      </c>
      <c r="DG6" s="82" t="s">
        <v>209</v>
      </c>
      <c r="DH6" s="82" t="s">
        <v>210</v>
      </c>
      <c r="DI6" s="82" t="s">
        <v>211</v>
      </c>
      <c r="DJ6" s="82" t="s">
        <v>212</v>
      </c>
      <c r="DK6" s="82" t="s">
        <v>213</v>
      </c>
      <c r="DL6" s="82" t="s">
        <v>73</v>
      </c>
      <c r="DM6" s="82">
        <v>0</v>
      </c>
      <c r="DN6" s="82">
        <v>1</v>
      </c>
      <c r="DO6" s="82"/>
      <c r="DP6" s="82" t="s">
        <v>214</v>
      </c>
      <c r="DQ6" s="82" t="s">
        <v>215</v>
      </c>
      <c r="DR6" s="82" t="s">
        <v>210</v>
      </c>
      <c r="DS6" s="82" t="s">
        <v>209</v>
      </c>
      <c r="DT6" s="82"/>
      <c r="DU6" s="82"/>
      <c r="DV6" s="82" t="s">
        <v>216</v>
      </c>
      <c r="DW6" s="82" t="s">
        <v>213</v>
      </c>
      <c r="DX6" s="82" t="s">
        <v>207</v>
      </c>
      <c r="DY6" s="82" t="s">
        <v>73</v>
      </c>
      <c r="DZ6" s="82">
        <v>0</v>
      </c>
      <c r="EA6" s="82"/>
      <c r="EB6" s="82"/>
      <c r="EC6" s="82" t="s">
        <v>214</v>
      </c>
      <c r="ED6" s="82" t="s">
        <v>215</v>
      </c>
      <c r="EE6" s="82" t="s">
        <v>210</v>
      </c>
      <c r="EF6" s="82" t="s">
        <v>209</v>
      </c>
      <c r="EG6" s="82"/>
      <c r="EH6" s="82"/>
      <c r="EI6" s="82" t="s">
        <v>216</v>
      </c>
      <c r="EJ6" s="82" t="s">
        <v>213</v>
      </c>
      <c r="EK6" s="82" t="s">
        <v>207</v>
      </c>
      <c r="EL6" s="82" t="s">
        <v>73</v>
      </c>
      <c r="EM6" s="82">
        <v>0</v>
      </c>
      <c r="EN6" s="82"/>
      <c r="EO6" s="82"/>
      <c r="EP6" s="82" t="s">
        <v>214</v>
      </c>
      <c r="EQ6" s="82" t="s">
        <v>215</v>
      </c>
      <c r="ER6" s="82" t="s">
        <v>210</v>
      </c>
      <c r="ES6" s="82" t="s">
        <v>209</v>
      </c>
      <c r="ET6" s="82"/>
      <c r="EU6" s="82"/>
      <c r="EV6" s="82" t="s">
        <v>216</v>
      </c>
      <c r="EW6" s="82" t="s">
        <v>213</v>
      </c>
      <c r="EX6" s="82" t="s">
        <v>207</v>
      </c>
      <c r="EY6" s="82" t="s">
        <v>73</v>
      </c>
      <c r="EZ6" s="82">
        <v>0</v>
      </c>
      <c r="FA6" s="82"/>
    </row>
    <row r="7" spans="1:157">
      <c r="A7" s="82"/>
      <c r="B7" s="82"/>
      <c r="C7" s="82" t="s">
        <v>217</v>
      </c>
      <c r="D7" s="82" t="s">
        <v>217</v>
      </c>
      <c r="E7" s="82" t="s">
        <v>217</v>
      </c>
      <c r="F7" s="82" t="s">
        <v>217</v>
      </c>
      <c r="G7" s="82" t="s">
        <v>217</v>
      </c>
      <c r="H7" s="82" t="s">
        <v>217</v>
      </c>
      <c r="I7" s="82" t="s">
        <v>217</v>
      </c>
      <c r="J7" s="82" t="s">
        <v>217</v>
      </c>
      <c r="K7" s="82" t="s">
        <v>217</v>
      </c>
      <c r="L7" s="82" t="s">
        <v>217</v>
      </c>
      <c r="M7" s="82" t="s">
        <v>217</v>
      </c>
      <c r="N7" s="82" t="s">
        <v>217</v>
      </c>
      <c r="O7" s="82"/>
      <c r="P7" s="82" t="s">
        <v>217</v>
      </c>
      <c r="Q7" s="82" t="s">
        <v>217</v>
      </c>
      <c r="R7" s="82" t="s">
        <v>217</v>
      </c>
      <c r="S7" s="82" t="s">
        <v>217</v>
      </c>
      <c r="T7" s="82" t="s">
        <v>217</v>
      </c>
      <c r="U7" s="82" t="s">
        <v>217</v>
      </c>
      <c r="V7" s="82" t="s">
        <v>217</v>
      </c>
      <c r="W7" s="82" t="s">
        <v>217</v>
      </c>
      <c r="X7" s="82" t="s">
        <v>217</v>
      </c>
      <c r="Y7" s="82" t="s">
        <v>217</v>
      </c>
      <c r="Z7" s="82" t="s">
        <v>217</v>
      </c>
      <c r="AA7" s="82" t="s">
        <v>217</v>
      </c>
      <c r="AB7" s="82"/>
      <c r="AC7" s="82" t="s">
        <v>217</v>
      </c>
      <c r="AD7" s="82" t="s">
        <v>217</v>
      </c>
      <c r="AE7" s="82" t="s">
        <v>217</v>
      </c>
      <c r="AF7" s="82" t="s">
        <v>217</v>
      </c>
      <c r="AG7" s="82" t="s">
        <v>217</v>
      </c>
      <c r="AH7" s="82" t="s">
        <v>217</v>
      </c>
      <c r="AI7" s="82" t="s">
        <v>217</v>
      </c>
      <c r="AJ7" s="82" t="s">
        <v>217</v>
      </c>
      <c r="AK7" s="82" t="s">
        <v>217</v>
      </c>
      <c r="AL7" s="82" t="s">
        <v>217</v>
      </c>
      <c r="AM7" s="82" t="s">
        <v>217</v>
      </c>
      <c r="AN7" s="82" t="s">
        <v>217</v>
      </c>
      <c r="AO7" s="82"/>
      <c r="AP7" s="82" t="s">
        <v>217</v>
      </c>
      <c r="AQ7" s="82" t="s">
        <v>217</v>
      </c>
      <c r="AR7" s="82" t="s">
        <v>217</v>
      </c>
      <c r="AS7" s="82" t="s">
        <v>217</v>
      </c>
      <c r="AT7" s="82" t="s">
        <v>217</v>
      </c>
      <c r="AU7" s="82" t="s">
        <v>217</v>
      </c>
      <c r="AV7" s="82" t="s">
        <v>217</v>
      </c>
      <c r="AW7" s="82" t="s">
        <v>217</v>
      </c>
      <c r="AX7" s="82" t="s">
        <v>217</v>
      </c>
      <c r="AY7" s="82" t="s">
        <v>217</v>
      </c>
      <c r="AZ7" s="82" t="s">
        <v>217</v>
      </c>
      <c r="BA7" s="82" t="s">
        <v>217</v>
      </c>
      <c r="BB7" s="82"/>
      <c r="BC7" s="82" t="s">
        <v>217</v>
      </c>
      <c r="BD7" s="82" t="s">
        <v>217</v>
      </c>
      <c r="BE7" s="82" t="s">
        <v>217</v>
      </c>
      <c r="BF7" s="82" t="s">
        <v>217</v>
      </c>
      <c r="BG7" s="82" t="s">
        <v>217</v>
      </c>
      <c r="BH7" s="82" t="s">
        <v>217</v>
      </c>
      <c r="BI7" s="82" t="s">
        <v>217</v>
      </c>
      <c r="BJ7" s="82" t="s">
        <v>217</v>
      </c>
      <c r="BK7" s="82" t="s">
        <v>217</v>
      </c>
      <c r="BL7" s="82" t="s">
        <v>217</v>
      </c>
      <c r="BM7" s="82" t="s">
        <v>217</v>
      </c>
      <c r="BN7" s="82" t="s">
        <v>217</v>
      </c>
      <c r="BO7" s="82"/>
      <c r="BP7" s="82" t="s">
        <v>217</v>
      </c>
      <c r="BQ7" s="82" t="s">
        <v>217</v>
      </c>
      <c r="BR7" s="82" t="s">
        <v>217</v>
      </c>
      <c r="BS7" s="82" t="s">
        <v>217</v>
      </c>
      <c r="BT7" s="82" t="s">
        <v>217</v>
      </c>
      <c r="BU7" s="82" t="s">
        <v>217</v>
      </c>
      <c r="BV7" s="82" t="s">
        <v>217</v>
      </c>
      <c r="BW7" s="82" t="s">
        <v>217</v>
      </c>
      <c r="BX7" s="82" t="s">
        <v>217</v>
      </c>
      <c r="BY7" s="82" t="s">
        <v>217</v>
      </c>
      <c r="BZ7" s="82" t="s">
        <v>217</v>
      </c>
      <c r="CA7" s="82" t="s">
        <v>217</v>
      </c>
      <c r="CB7" s="82"/>
      <c r="CC7" s="82" t="s">
        <v>217</v>
      </c>
      <c r="CD7" s="82" t="s">
        <v>217</v>
      </c>
      <c r="CE7" s="82" t="s">
        <v>217</v>
      </c>
      <c r="CF7" s="82" t="s">
        <v>217</v>
      </c>
      <c r="CG7" s="82" t="s">
        <v>217</v>
      </c>
      <c r="CH7" s="82" t="s">
        <v>217</v>
      </c>
      <c r="CI7" s="82" t="s">
        <v>217</v>
      </c>
      <c r="CJ7" s="82" t="s">
        <v>217</v>
      </c>
      <c r="CK7" s="82" t="s">
        <v>217</v>
      </c>
      <c r="CL7" s="82" t="s">
        <v>217</v>
      </c>
      <c r="CM7" s="82" t="s">
        <v>217</v>
      </c>
      <c r="CN7" s="82" t="s">
        <v>217</v>
      </c>
      <c r="CO7" s="82"/>
      <c r="CP7" s="82" t="s">
        <v>217</v>
      </c>
      <c r="CQ7" s="82" t="s">
        <v>217</v>
      </c>
      <c r="CR7" s="82" t="s">
        <v>217</v>
      </c>
      <c r="CS7" s="82" t="s">
        <v>217</v>
      </c>
      <c r="CT7" s="82" t="s">
        <v>217</v>
      </c>
      <c r="CU7" s="82" t="s">
        <v>217</v>
      </c>
      <c r="CV7" s="82" t="s">
        <v>217</v>
      </c>
      <c r="CW7" s="82" t="s">
        <v>217</v>
      </c>
      <c r="CX7" s="82" t="s">
        <v>217</v>
      </c>
      <c r="CY7" s="82" t="s">
        <v>217</v>
      </c>
      <c r="CZ7" s="82" t="s">
        <v>217</v>
      </c>
      <c r="DA7" s="82" t="s">
        <v>217</v>
      </c>
      <c r="DB7" s="82"/>
      <c r="DC7" s="82" t="s">
        <v>217</v>
      </c>
      <c r="DD7" s="82" t="s">
        <v>217</v>
      </c>
      <c r="DE7" s="82" t="s">
        <v>217</v>
      </c>
      <c r="DF7" s="82" t="s">
        <v>217</v>
      </c>
      <c r="DG7" s="82" t="s">
        <v>217</v>
      </c>
      <c r="DH7" s="82" t="s">
        <v>217</v>
      </c>
      <c r="DI7" s="82" t="s">
        <v>217</v>
      </c>
      <c r="DJ7" s="82" t="s">
        <v>217</v>
      </c>
      <c r="DK7" s="82" t="s">
        <v>217</v>
      </c>
      <c r="DL7" s="82" t="s">
        <v>217</v>
      </c>
      <c r="DM7" s="82" t="s">
        <v>217</v>
      </c>
      <c r="DN7" s="82" t="s">
        <v>217</v>
      </c>
      <c r="DO7" s="82"/>
      <c r="DP7" s="82" t="s">
        <v>217</v>
      </c>
      <c r="DQ7" s="82" t="s">
        <v>217</v>
      </c>
      <c r="DR7" s="82" t="s">
        <v>217</v>
      </c>
      <c r="DS7" s="82" t="s">
        <v>217</v>
      </c>
      <c r="DT7" s="82"/>
      <c r="DU7" s="82"/>
      <c r="DV7" s="82" t="s">
        <v>217</v>
      </c>
      <c r="DW7" s="82" t="s">
        <v>217</v>
      </c>
      <c r="DX7" s="82" t="s">
        <v>217</v>
      </c>
      <c r="DY7" s="82" t="s">
        <v>217</v>
      </c>
      <c r="DZ7" s="82" t="s">
        <v>217</v>
      </c>
      <c r="EA7" s="82"/>
      <c r="EB7" s="82"/>
      <c r="EC7" s="82" t="s">
        <v>217</v>
      </c>
      <c r="ED7" s="82" t="s">
        <v>217</v>
      </c>
      <c r="EE7" s="82" t="s">
        <v>217</v>
      </c>
      <c r="EF7" s="82" t="s">
        <v>217</v>
      </c>
      <c r="EG7" s="82"/>
      <c r="EH7" s="82"/>
      <c r="EI7" s="82" t="s">
        <v>217</v>
      </c>
      <c r="EJ7" s="82" t="s">
        <v>217</v>
      </c>
      <c r="EK7" s="82" t="s">
        <v>217</v>
      </c>
      <c r="EL7" s="82" t="s">
        <v>217</v>
      </c>
      <c r="EM7" s="82" t="s">
        <v>217</v>
      </c>
      <c r="EN7" s="82"/>
      <c r="EO7" s="82"/>
      <c r="EP7" s="82" t="s">
        <v>217</v>
      </c>
      <c r="EQ7" s="82" t="s">
        <v>217</v>
      </c>
      <c r="ER7" s="82" t="s">
        <v>217</v>
      </c>
      <c r="ES7" s="82" t="s">
        <v>217</v>
      </c>
      <c r="ET7" s="82"/>
      <c r="EU7" s="82"/>
      <c r="EV7" s="82" t="s">
        <v>217</v>
      </c>
      <c r="EW7" s="82" t="s">
        <v>217</v>
      </c>
      <c r="EX7" s="82" t="s">
        <v>217</v>
      </c>
      <c r="EY7" s="82" t="s">
        <v>217</v>
      </c>
      <c r="EZ7" s="82" t="s">
        <v>217</v>
      </c>
      <c r="FA7" s="82"/>
    </row>
    <row r="8" spans="1:157">
      <c r="A8" s="82" t="s">
        <v>218</v>
      </c>
      <c r="B8" s="82" t="s">
        <v>6</v>
      </c>
      <c r="C8" s="374">
        <v>6</v>
      </c>
      <c r="D8" s="374">
        <v>28</v>
      </c>
      <c r="E8" s="374">
        <v>22</v>
      </c>
      <c r="F8" s="374">
        <v>8</v>
      </c>
      <c r="G8" s="374">
        <v>35</v>
      </c>
      <c r="H8" s="374">
        <v>0</v>
      </c>
      <c r="I8" s="374">
        <v>0</v>
      </c>
      <c r="J8" s="374">
        <v>0</v>
      </c>
      <c r="K8" s="374">
        <v>1</v>
      </c>
      <c r="L8" s="374">
        <v>299399</v>
      </c>
      <c r="M8" s="374"/>
      <c r="N8" s="374">
        <v>93</v>
      </c>
      <c r="O8" s="82"/>
      <c r="P8" s="374">
        <v>10</v>
      </c>
      <c r="Q8" s="374">
        <v>26</v>
      </c>
      <c r="R8" s="374">
        <v>25</v>
      </c>
      <c r="S8" s="374">
        <v>10</v>
      </c>
      <c r="T8" s="374">
        <v>26</v>
      </c>
      <c r="U8" s="374">
        <v>0</v>
      </c>
      <c r="V8" s="374">
        <v>0</v>
      </c>
      <c r="W8" s="374">
        <v>0</v>
      </c>
      <c r="X8" s="374">
        <v>3</v>
      </c>
      <c r="Y8" s="374">
        <v>314643</v>
      </c>
      <c r="Z8" s="374"/>
      <c r="AA8" s="374">
        <v>87</v>
      </c>
      <c r="AB8" s="374"/>
      <c r="AC8" s="374">
        <v>8</v>
      </c>
      <c r="AD8" s="374">
        <v>27</v>
      </c>
      <c r="AE8" s="374">
        <v>23</v>
      </c>
      <c r="AF8" s="374">
        <v>9</v>
      </c>
      <c r="AG8" s="374">
        <v>30</v>
      </c>
      <c r="AH8" s="374">
        <v>0</v>
      </c>
      <c r="AI8" s="374">
        <v>0</v>
      </c>
      <c r="AJ8" s="374">
        <v>0</v>
      </c>
      <c r="AK8" s="374">
        <v>2</v>
      </c>
      <c r="AL8" s="374">
        <v>614042</v>
      </c>
      <c r="AM8" s="374"/>
      <c r="AN8" s="374">
        <v>90</v>
      </c>
      <c r="AO8" s="374"/>
      <c r="AP8" s="374">
        <v>8</v>
      </c>
      <c r="AQ8" s="374">
        <v>27</v>
      </c>
      <c r="AR8" s="374">
        <v>29</v>
      </c>
      <c r="AS8" s="374">
        <v>13</v>
      </c>
      <c r="AT8" s="374">
        <v>21</v>
      </c>
      <c r="AU8" s="374">
        <v>0</v>
      </c>
      <c r="AV8" s="374">
        <v>0</v>
      </c>
      <c r="AW8" s="374">
        <v>0</v>
      </c>
      <c r="AX8" s="374">
        <v>2</v>
      </c>
      <c r="AY8" s="374">
        <v>299399</v>
      </c>
      <c r="AZ8" s="374"/>
      <c r="BA8" s="374">
        <v>91</v>
      </c>
      <c r="BB8" s="374"/>
      <c r="BC8" s="374">
        <v>15</v>
      </c>
      <c r="BD8" s="374">
        <v>20</v>
      </c>
      <c r="BE8" s="374">
        <v>31</v>
      </c>
      <c r="BF8" s="374">
        <v>20</v>
      </c>
      <c r="BG8" s="374">
        <v>11</v>
      </c>
      <c r="BH8" s="374">
        <v>0</v>
      </c>
      <c r="BI8" s="374">
        <v>0</v>
      </c>
      <c r="BJ8" s="374">
        <v>0</v>
      </c>
      <c r="BK8" s="374">
        <v>3</v>
      </c>
      <c r="BL8" s="374">
        <v>314644</v>
      </c>
      <c r="BM8" s="374"/>
      <c r="BN8" s="374">
        <v>82</v>
      </c>
      <c r="BO8" s="374"/>
      <c r="BP8" s="374">
        <v>11</v>
      </c>
      <c r="BQ8" s="374">
        <v>23</v>
      </c>
      <c r="BR8" s="374">
        <v>30</v>
      </c>
      <c r="BS8" s="374">
        <v>16</v>
      </c>
      <c r="BT8" s="374">
        <v>16</v>
      </c>
      <c r="BU8" s="374">
        <v>0</v>
      </c>
      <c r="BV8" s="374">
        <v>0</v>
      </c>
      <c r="BW8" s="374">
        <v>0</v>
      </c>
      <c r="BX8" s="374">
        <v>2</v>
      </c>
      <c r="BY8" s="374">
        <v>614043</v>
      </c>
      <c r="BZ8" s="374"/>
      <c r="CA8" s="374">
        <v>86</v>
      </c>
      <c r="CB8" s="374"/>
      <c r="CC8" s="374">
        <v>5</v>
      </c>
      <c r="CD8" s="374">
        <v>31</v>
      </c>
      <c r="CE8" s="374">
        <v>28</v>
      </c>
      <c r="CF8" s="374">
        <v>12</v>
      </c>
      <c r="CG8" s="374">
        <v>22</v>
      </c>
      <c r="CH8" s="374">
        <v>0</v>
      </c>
      <c r="CI8" s="374">
        <v>0</v>
      </c>
      <c r="CJ8" s="374">
        <v>0</v>
      </c>
      <c r="CK8" s="374">
        <v>1</v>
      </c>
      <c r="CL8" s="374">
        <v>299399</v>
      </c>
      <c r="CM8" s="374"/>
      <c r="CN8" s="374">
        <v>93</v>
      </c>
      <c r="CO8" s="374"/>
      <c r="CP8" s="374">
        <v>7</v>
      </c>
      <c r="CQ8" s="374">
        <v>27</v>
      </c>
      <c r="CR8" s="374">
        <v>26</v>
      </c>
      <c r="CS8" s="374">
        <v>12</v>
      </c>
      <c r="CT8" s="374">
        <v>26</v>
      </c>
      <c r="CU8" s="374">
        <v>0</v>
      </c>
      <c r="CV8" s="374">
        <v>0</v>
      </c>
      <c r="CW8" s="374">
        <v>0</v>
      </c>
      <c r="CX8" s="374">
        <v>2</v>
      </c>
      <c r="CY8" s="374">
        <v>314645</v>
      </c>
      <c r="CZ8" s="374"/>
      <c r="DA8" s="374">
        <v>91</v>
      </c>
      <c r="DB8" s="374"/>
      <c r="DC8" s="374">
        <v>6</v>
      </c>
      <c r="DD8" s="374">
        <v>29</v>
      </c>
      <c r="DE8" s="374">
        <v>27</v>
      </c>
      <c r="DF8" s="374">
        <v>12</v>
      </c>
      <c r="DG8" s="374">
        <v>24</v>
      </c>
      <c r="DH8" s="374">
        <v>0</v>
      </c>
      <c r="DI8" s="374">
        <v>0</v>
      </c>
      <c r="DJ8" s="374">
        <v>0</v>
      </c>
      <c r="DK8" s="374">
        <v>1</v>
      </c>
      <c r="DL8" s="374">
        <v>614044</v>
      </c>
      <c r="DM8" s="374"/>
      <c r="DN8" s="374">
        <v>92</v>
      </c>
      <c r="DO8" s="374"/>
      <c r="DP8" s="374">
        <v>71</v>
      </c>
      <c r="DQ8" s="374">
        <v>92</v>
      </c>
      <c r="DR8" s="374">
        <v>0</v>
      </c>
      <c r="DS8" s="374">
        <v>21</v>
      </c>
      <c r="DT8" s="374"/>
      <c r="DU8" s="374"/>
      <c r="DV8" s="374">
        <v>0</v>
      </c>
      <c r="DW8" s="374">
        <v>1</v>
      </c>
      <c r="DX8" s="374">
        <v>7</v>
      </c>
      <c r="DY8" s="374">
        <v>299396</v>
      </c>
      <c r="DZ8" s="374"/>
      <c r="EA8" s="374">
        <v>92</v>
      </c>
      <c r="EB8" s="374"/>
      <c r="EC8" s="374">
        <v>66</v>
      </c>
      <c r="ED8" s="374">
        <v>89</v>
      </c>
      <c r="EE8" s="374">
        <v>0</v>
      </c>
      <c r="EF8" s="374">
        <v>23</v>
      </c>
      <c r="EG8" s="82"/>
      <c r="EH8" s="82"/>
      <c r="EI8" s="374">
        <v>0</v>
      </c>
      <c r="EJ8" s="374">
        <v>2</v>
      </c>
      <c r="EK8" s="374">
        <v>9</v>
      </c>
      <c r="EL8" s="374">
        <v>314643</v>
      </c>
      <c r="EM8" s="374"/>
      <c r="EN8" s="374">
        <v>89</v>
      </c>
      <c r="EO8" s="82"/>
      <c r="EP8" s="374">
        <v>68</v>
      </c>
      <c r="EQ8" s="374">
        <v>91</v>
      </c>
      <c r="ER8" s="374">
        <v>0</v>
      </c>
      <c r="ES8" s="374">
        <v>22</v>
      </c>
      <c r="ET8" s="82"/>
      <c r="EU8" s="82"/>
      <c r="EV8" s="374">
        <v>0</v>
      </c>
      <c r="EW8" s="374">
        <v>2</v>
      </c>
      <c r="EX8" s="374">
        <v>8</v>
      </c>
      <c r="EY8" s="374">
        <v>614039</v>
      </c>
      <c r="EZ8" s="374"/>
      <c r="FA8" s="374">
        <v>91</v>
      </c>
    </row>
    <row r="9" spans="1:157">
      <c r="A9" s="82"/>
      <c r="B9" s="82" t="s">
        <v>10</v>
      </c>
      <c r="C9" s="374">
        <v>6</v>
      </c>
      <c r="D9" s="374">
        <v>28</v>
      </c>
      <c r="E9" s="374">
        <v>21</v>
      </c>
      <c r="F9" s="374">
        <v>8</v>
      </c>
      <c r="G9" s="374">
        <v>36</v>
      </c>
      <c r="H9" s="374">
        <v>0</v>
      </c>
      <c r="I9" s="374">
        <v>0</v>
      </c>
      <c r="J9" s="374">
        <v>0</v>
      </c>
      <c r="K9" s="374">
        <v>1</v>
      </c>
      <c r="L9" s="374">
        <v>223824</v>
      </c>
      <c r="M9" s="374"/>
      <c r="N9" s="374">
        <v>93</v>
      </c>
      <c r="O9" s="82"/>
      <c r="P9" s="374">
        <v>11</v>
      </c>
      <c r="Q9" s="374">
        <v>26</v>
      </c>
      <c r="R9" s="374">
        <v>24</v>
      </c>
      <c r="S9" s="374">
        <v>10</v>
      </c>
      <c r="T9" s="374">
        <v>27</v>
      </c>
      <c r="U9" s="374">
        <v>0</v>
      </c>
      <c r="V9" s="374">
        <v>0</v>
      </c>
      <c r="W9" s="374">
        <v>0</v>
      </c>
      <c r="X9" s="374">
        <v>2</v>
      </c>
      <c r="Y9" s="374">
        <v>235711</v>
      </c>
      <c r="Z9" s="374"/>
      <c r="AA9" s="374">
        <v>87</v>
      </c>
      <c r="AB9" s="374"/>
      <c r="AC9" s="374">
        <v>8</v>
      </c>
      <c r="AD9" s="374">
        <v>27</v>
      </c>
      <c r="AE9" s="374">
        <v>23</v>
      </c>
      <c r="AF9" s="374">
        <v>9</v>
      </c>
      <c r="AG9" s="374">
        <v>31</v>
      </c>
      <c r="AH9" s="374">
        <v>0</v>
      </c>
      <c r="AI9" s="374">
        <v>0</v>
      </c>
      <c r="AJ9" s="374">
        <v>0</v>
      </c>
      <c r="AK9" s="374">
        <v>2</v>
      </c>
      <c r="AL9" s="374">
        <v>459535</v>
      </c>
      <c r="AM9" s="374"/>
      <c r="AN9" s="374">
        <v>90</v>
      </c>
      <c r="AO9" s="374"/>
      <c r="AP9" s="374">
        <v>8</v>
      </c>
      <c r="AQ9" s="374">
        <v>27</v>
      </c>
      <c r="AR9" s="374">
        <v>29</v>
      </c>
      <c r="AS9" s="374">
        <v>13</v>
      </c>
      <c r="AT9" s="374">
        <v>21</v>
      </c>
      <c r="AU9" s="374">
        <v>0</v>
      </c>
      <c r="AV9" s="374">
        <v>0</v>
      </c>
      <c r="AW9" s="374">
        <v>0</v>
      </c>
      <c r="AX9" s="374">
        <v>1</v>
      </c>
      <c r="AY9" s="374">
        <v>223824</v>
      </c>
      <c r="AZ9" s="374"/>
      <c r="BA9" s="374">
        <v>91</v>
      </c>
      <c r="BB9" s="374"/>
      <c r="BC9" s="374">
        <v>15</v>
      </c>
      <c r="BD9" s="374">
        <v>20</v>
      </c>
      <c r="BE9" s="374">
        <v>31</v>
      </c>
      <c r="BF9" s="374">
        <v>20</v>
      </c>
      <c r="BG9" s="374">
        <v>11</v>
      </c>
      <c r="BH9" s="374">
        <v>0</v>
      </c>
      <c r="BI9" s="374">
        <v>0</v>
      </c>
      <c r="BJ9" s="374">
        <v>0</v>
      </c>
      <c r="BK9" s="374">
        <v>3</v>
      </c>
      <c r="BL9" s="374">
        <v>235712</v>
      </c>
      <c r="BM9" s="374"/>
      <c r="BN9" s="374">
        <v>82</v>
      </c>
      <c r="BO9" s="374"/>
      <c r="BP9" s="374">
        <v>11</v>
      </c>
      <c r="BQ9" s="374">
        <v>23</v>
      </c>
      <c r="BR9" s="374">
        <v>30</v>
      </c>
      <c r="BS9" s="374">
        <v>17</v>
      </c>
      <c r="BT9" s="374">
        <v>16</v>
      </c>
      <c r="BU9" s="374">
        <v>0</v>
      </c>
      <c r="BV9" s="374">
        <v>0</v>
      </c>
      <c r="BW9" s="374">
        <v>0</v>
      </c>
      <c r="BX9" s="374">
        <v>2</v>
      </c>
      <c r="BY9" s="374">
        <v>459536</v>
      </c>
      <c r="BZ9" s="374"/>
      <c r="CA9" s="374">
        <v>86</v>
      </c>
      <c r="CB9" s="374"/>
      <c r="CC9" s="374">
        <v>5</v>
      </c>
      <c r="CD9" s="374">
        <v>32</v>
      </c>
      <c r="CE9" s="374">
        <v>28</v>
      </c>
      <c r="CF9" s="374">
        <v>12</v>
      </c>
      <c r="CG9" s="374">
        <v>22</v>
      </c>
      <c r="CH9" s="374">
        <v>0</v>
      </c>
      <c r="CI9" s="374">
        <v>0</v>
      </c>
      <c r="CJ9" s="374">
        <v>0</v>
      </c>
      <c r="CK9" s="374">
        <v>1</v>
      </c>
      <c r="CL9" s="374">
        <v>223824</v>
      </c>
      <c r="CM9" s="374"/>
      <c r="CN9" s="374">
        <v>94</v>
      </c>
      <c r="CO9" s="374"/>
      <c r="CP9" s="374">
        <v>7</v>
      </c>
      <c r="CQ9" s="374">
        <v>27</v>
      </c>
      <c r="CR9" s="374">
        <v>25</v>
      </c>
      <c r="CS9" s="374">
        <v>12</v>
      </c>
      <c r="CT9" s="374">
        <v>27</v>
      </c>
      <c r="CU9" s="374">
        <v>0</v>
      </c>
      <c r="CV9" s="374">
        <v>0</v>
      </c>
      <c r="CW9" s="374">
        <v>0</v>
      </c>
      <c r="CX9" s="374">
        <v>2</v>
      </c>
      <c r="CY9" s="374">
        <v>235713</v>
      </c>
      <c r="CZ9" s="374"/>
      <c r="DA9" s="374">
        <v>91</v>
      </c>
      <c r="DB9" s="374"/>
      <c r="DC9" s="374">
        <v>6</v>
      </c>
      <c r="DD9" s="374">
        <v>29</v>
      </c>
      <c r="DE9" s="374">
        <v>27</v>
      </c>
      <c r="DF9" s="374">
        <v>12</v>
      </c>
      <c r="DG9" s="374">
        <v>25</v>
      </c>
      <c r="DH9" s="374">
        <v>0</v>
      </c>
      <c r="DI9" s="374">
        <v>0</v>
      </c>
      <c r="DJ9" s="374">
        <v>0</v>
      </c>
      <c r="DK9" s="374">
        <v>1</v>
      </c>
      <c r="DL9" s="374">
        <v>459537</v>
      </c>
      <c r="DM9" s="374"/>
      <c r="DN9" s="374">
        <v>92</v>
      </c>
      <c r="DO9" s="374"/>
      <c r="DP9" s="374">
        <v>71</v>
      </c>
      <c r="DQ9" s="374">
        <v>93</v>
      </c>
      <c r="DR9" s="374">
        <v>0</v>
      </c>
      <c r="DS9" s="374">
        <v>22</v>
      </c>
      <c r="DT9" s="374"/>
      <c r="DU9" s="374"/>
      <c r="DV9" s="374">
        <v>0</v>
      </c>
      <c r="DW9" s="374">
        <v>1</v>
      </c>
      <c r="DX9" s="374">
        <v>6</v>
      </c>
      <c r="DY9" s="374">
        <v>223821</v>
      </c>
      <c r="DZ9" s="374"/>
      <c r="EA9" s="374">
        <v>93</v>
      </c>
      <c r="EB9" s="374"/>
      <c r="EC9" s="374">
        <v>66</v>
      </c>
      <c r="ED9" s="374">
        <v>90</v>
      </c>
      <c r="EE9" s="374">
        <v>0</v>
      </c>
      <c r="EF9" s="374">
        <v>24</v>
      </c>
      <c r="EG9" s="82"/>
      <c r="EH9" s="82"/>
      <c r="EI9" s="374">
        <v>0</v>
      </c>
      <c r="EJ9" s="374">
        <v>2</v>
      </c>
      <c r="EK9" s="374">
        <v>8</v>
      </c>
      <c r="EL9" s="374">
        <v>235711</v>
      </c>
      <c r="EM9" s="374"/>
      <c r="EN9" s="374">
        <v>90</v>
      </c>
      <c r="EO9" s="82"/>
      <c r="EP9" s="374">
        <v>68</v>
      </c>
      <c r="EQ9" s="374">
        <v>91</v>
      </c>
      <c r="ER9" s="374">
        <v>0</v>
      </c>
      <c r="ES9" s="374">
        <v>23</v>
      </c>
      <c r="ET9" s="82"/>
      <c r="EU9" s="82"/>
      <c r="EV9" s="374">
        <v>0</v>
      </c>
      <c r="EW9" s="374">
        <v>1</v>
      </c>
      <c r="EX9" s="374">
        <v>7</v>
      </c>
      <c r="EY9" s="374">
        <v>459532</v>
      </c>
      <c r="EZ9" s="374"/>
      <c r="FA9" s="374">
        <v>91</v>
      </c>
    </row>
    <row r="10" spans="1:157">
      <c r="A10" s="82"/>
      <c r="B10" s="82" t="s">
        <v>11</v>
      </c>
      <c r="C10" s="374">
        <v>5</v>
      </c>
      <c r="D10" s="374">
        <v>28</v>
      </c>
      <c r="E10" s="374">
        <v>21</v>
      </c>
      <c r="F10" s="374">
        <v>7</v>
      </c>
      <c r="G10" s="374">
        <v>37</v>
      </c>
      <c r="H10" s="374">
        <v>0</v>
      </c>
      <c r="I10" s="374">
        <v>0</v>
      </c>
      <c r="J10" s="374">
        <v>0</v>
      </c>
      <c r="K10" s="374">
        <v>1</v>
      </c>
      <c r="L10" s="374">
        <v>16871</v>
      </c>
      <c r="M10" s="374"/>
      <c r="N10" s="374">
        <v>94</v>
      </c>
      <c r="O10" s="82"/>
      <c r="P10" s="374">
        <v>10</v>
      </c>
      <c r="Q10" s="374">
        <v>26</v>
      </c>
      <c r="R10" s="374">
        <v>25</v>
      </c>
      <c r="S10" s="374">
        <v>10</v>
      </c>
      <c r="T10" s="374">
        <v>27</v>
      </c>
      <c r="U10" s="374">
        <v>0</v>
      </c>
      <c r="V10" s="374">
        <v>0</v>
      </c>
      <c r="W10" s="374">
        <v>0</v>
      </c>
      <c r="X10" s="374">
        <v>3</v>
      </c>
      <c r="Y10" s="374">
        <v>17519</v>
      </c>
      <c r="Z10" s="374"/>
      <c r="AA10" s="374">
        <v>88</v>
      </c>
      <c r="AB10" s="374"/>
      <c r="AC10" s="374">
        <v>7</v>
      </c>
      <c r="AD10" s="374">
        <v>27</v>
      </c>
      <c r="AE10" s="374">
        <v>23</v>
      </c>
      <c r="AF10" s="374">
        <v>9</v>
      </c>
      <c r="AG10" s="374">
        <v>32</v>
      </c>
      <c r="AH10" s="374">
        <v>0</v>
      </c>
      <c r="AI10" s="374">
        <v>0</v>
      </c>
      <c r="AJ10" s="374">
        <v>0</v>
      </c>
      <c r="AK10" s="374">
        <v>2</v>
      </c>
      <c r="AL10" s="374">
        <v>34390</v>
      </c>
      <c r="AM10" s="374"/>
      <c r="AN10" s="374">
        <v>91</v>
      </c>
      <c r="AO10" s="374"/>
      <c r="AP10" s="374">
        <v>7</v>
      </c>
      <c r="AQ10" s="374">
        <v>27</v>
      </c>
      <c r="AR10" s="374">
        <v>30</v>
      </c>
      <c r="AS10" s="374">
        <v>13</v>
      </c>
      <c r="AT10" s="374">
        <v>22</v>
      </c>
      <c r="AU10" s="374" t="s">
        <v>219</v>
      </c>
      <c r="AV10" s="374">
        <v>0</v>
      </c>
      <c r="AW10" s="374">
        <v>0</v>
      </c>
      <c r="AX10" s="374">
        <v>1</v>
      </c>
      <c r="AY10" s="374">
        <v>16871</v>
      </c>
      <c r="AZ10" s="374"/>
      <c r="BA10" s="374">
        <v>92</v>
      </c>
      <c r="BB10" s="374"/>
      <c r="BC10" s="374">
        <v>14</v>
      </c>
      <c r="BD10" s="374">
        <v>20</v>
      </c>
      <c r="BE10" s="374">
        <v>31</v>
      </c>
      <c r="BF10" s="374">
        <v>19</v>
      </c>
      <c r="BG10" s="374">
        <v>13</v>
      </c>
      <c r="BH10" s="374" t="s">
        <v>219</v>
      </c>
      <c r="BI10" s="374">
        <v>0</v>
      </c>
      <c r="BJ10" s="374">
        <v>0</v>
      </c>
      <c r="BK10" s="374">
        <v>3</v>
      </c>
      <c r="BL10" s="374">
        <v>17519</v>
      </c>
      <c r="BM10" s="374"/>
      <c r="BN10" s="374">
        <v>83</v>
      </c>
      <c r="BO10" s="374"/>
      <c r="BP10" s="374">
        <v>11</v>
      </c>
      <c r="BQ10" s="374">
        <v>23</v>
      </c>
      <c r="BR10" s="374">
        <v>30</v>
      </c>
      <c r="BS10" s="374">
        <v>16</v>
      </c>
      <c r="BT10" s="374">
        <v>17</v>
      </c>
      <c r="BU10" s="374">
        <v>0</v>
      </c>
      <c r="BV10" s="374">
        <v>0</v>
      </c>
      <c r="BW10" s="374">
        <v>0</v>
      </c>
      <c r="BX10" s="374">
        <v>2</v>
      </c>
      <c r="BY10" s="374">
        <v>34390</v>
      </c>
      <c r="BZ10" s="374"/>
      <c r="CA10" s="374">
        <v>87</v>
      </c>
      <c r="CB10" s="374"/>
      <c r="CC10" s="374">
        <v>5</v>
      </c>
      <c r="CD10" s="374">
        <v>32</v>
      </c>
      <c r="CE10" s="374">
        <v>28</v>
      </c>
      <c r="CF10" s="374">
        <v>12</v>
      </c>
      <c r="CG10" s="374">
        <v>22</v>
      </c>
      <c r="CH10" s="374">
        <v>0</v>
      </c>
      <c r="CI10" s="374">
        <v>0</v>
      </c>
      <c r="CJ10" s="374" t="s">
        <v>219</v>
      </c>
      <c r="CK10" s="374">
        <v>1</v>
      </c>
      <c r="CL10" s="374">
        <v>16871</v>
      </c>
      <c r="CM10" s="374"/>
      <c r="CN10" s="374">
        <v>94</v>
      </c>
      <c r="CO10" s="374"/>
      <c r="CP10" s="374">
        <v>7</v>
      </c>
      <c r="CQ10" s="374">
        <v>26</v>
      </c>
      <c r="CR10" s="374">
        <v>26</v>
      </c>
      <c r="CS10" s="374">
        <v>13</v>
      </c>
      <c r="CT10" s="374">
        <v>26</v>
      </c>
      <c r="CU10" s="374">
        <v>0</v>
      </c>
      <c r="CV10" s="374">
        <v>0</v>
      </c>
      <c r="CW10" s="374" t="s">
        <v>219</v>
      </c>
      <c r="CX10" s="374">
        <v>2</v>
      </c>
      <c r="CY10" s="374">
        <v>17519</v>
      </c>
      <c r="CZ10" s="374"/>
      <c r="DA10" s="374">
        <v>91</v>
      </c>
      <c r="DB10" s="374"/>
      <c r="DC10" s="374">
        <v>6</v>
      </c>
      <c r="DD10" s="374">
        <v>29</v>
      </c>
      <c r="DE10" s="374">
        <v>27</v>
      </c>
      <c r="DF10" s="374">
        <v>13</v>
      </c>
      <c r="DG10" s="374">
        <v>24</v>
      </c>
      <c r="DH10" s="374">
        <v>0</v>
      </c>
      <c r="DI10" s="374">
        <v>0</v>
      </c>
      <c r="DJ10" s="374">
        <v>0</v>
      </c>
      <c r="DK10" s="374">
        <v>1</v>
      </c>
      <c r="DL10" s="374">
        <v>34390</v>
      </c>
      <c r="DM10" s="374"/>
      <c r="DN10" s="374">
        <v>92</v>
      </c>
      <c r="DO10" s="374"/>
      <c r="DP10" s="374">
        <v>71</v>
      </c>
      <c r="DQ10" s="374">
        <v>93</v>
      </c>
      <c r="DR10" s="374">
        <v>0</v>
      </c>
      <c r="DS10" s="374">
        <v>22</v>
      </c>
      <c r="DT10" s="374"/>
      <c r="DU10" s="374"/>
      <c r="DV10" s="374">
        <v>0</v>
      </c>
      <c r="DW10" s="374">
        <v>1</v>
      </c>
      <c r="DX10" s="374">
        <v>6</v>
      </c>
      <c r="DY10" s="374">
        <v>16871</v>
      </c>
      <c r="DZ10" s="374"/>
      <c r="EA10" s="374">
        <v>93</v>
      </c>
      <c r="EB10" s="374"/>
      <c r="EC10" s="374">
        <v>66</v>
      </c>
      <c r="ED10" s="374">
        <v>89</v>
      </c>
      <c r="EE10" s="374">
        <v>0</v>
      </c>
      <c r="EF10" s="374">
        <v>23</v>
      </c>
      <c r="EG10" s="82"/>
      <c r="EH10" s="82"/>
      <c r="EI10" s="374">
        <v>0</v>
      </c>
      <c r="EJ10" s="374">
        <v>2</v>
      </c>
      <c r="EK10" s="374">
        <v>9</v>
      </c>
      <c r="EL10" s="374">
        <v>17519</v>
      </c>
      <c r="EM10" s="374"/>
      <c r="EN10" s="374">
        <v>89</v>
      </c>
      <c r="EO10" s="82"/>
      <c r="EP10" s="374">
        <v>68</v>
      </c>
      <c r="EQ10" s="374">
        <v>91</v>
      </c>
      <c r="ER10" s="374">
        <v>0</v>
      </c>
      <c r="ES10" s="374">
        <v>23</v>
      </c>
      <c r="ET10" s="82"/>
      <c r="EU10" s="82"/>
      <c r="EV10" s="374">
        <v>0</v>
      </c>
      <c r="EW10" s="374">
        <v>2</v>
      </c>
      <c r="EX10" s="374">
        <v>7</v>
      </c>
      <c r="EY10" s="374">
        <v>34390</v>
      </c>
      <c r="EZ10" s="374"/>
      <c r="FA10" s="374">
        <v>91</v>
      </c>
    </row>
    <row r="11" spans="1:157">
      <c r="A11" s="82"/>
      <c r="B11" s="82" t="s">
        <v>12</v>
      </c>
      <c r="C11" s="374">
        <v>5</v>
      </c>
      <c r="D11" s="374">
        <v>29</v>
      </c>
      <c r="E11" s="374">
        <v>24</v>
      </c>
      <c r="F11" s="374">
        <v>8</v>
      </c>
      <c r="G11" s="374">
        <v>33</v>
      </c>
      <c r="H11" s="374">
        <v>0</v>
      </c>
      <c r="I11" s="374">
        <v>0</v>
      </c>
      <c r="J11" s="374">
        <v>0</v>
      </c>
      <c r="K11" s="374">
        <v>1</v>
      </c>
      <c r="L11" s="374">
        <v>31672</v>
      </c>
      <c r="M11" s="374"/>
      <c r="N11" s="374">
        <v>93</v>
      </c>
      <c r="O11" s="82"/>
      <c r="P11" s="374">
        <v>9</v>
      </c>
      <c r="Q11" s="374">
        <v>27</v>
      </c>
      <c r="R11" s="374">
        <v>27</v>
      </c>
      <c r="S11" s="374">
        <v>11</v>
      </c>
      <c r="T11" s="374">
        <v>24</v>
      </c>
      <c r="U11" s="374">
        <v>0</v>
      </c>
      <c r="V11" s="374">
        <v>0</v>
      </c>
      <c r="W11" s="374">
        <v>0</v>
      </c>
      <c r="X11" s="374">
        <v>3</v>
      </c>
      <c r="Y11" s="374">
        <v>33314</v>
      </c>
      <c r="Z11" s="374"/>
      <c r="AA11" s="374">
        <v>88</v>
      </c>
      <c r="AB11" s="374"/>
      <c r="AC11" s="374">
        <v>7</v>
      </c>
      <c r="AD11" s="374">
        <v>28</v>
      </c>
      <c r="AE11" s="374">
        <v>25</v>
      </c>
      <c r="AF11" s="374">
        <v>9</v>
      </c>
      <c r="AG11" s="374">
        <v>28</v>
      </c>
      <c r="AH11" s="374">
        <v>0</v>
      </c>
      <c r="AI11" s="374">
        <v>0</v>
      </c>
      <c r="AJ11" s="374">
        <v>0</v>
      </c>
      <c r="AK11" s="374">
        <v>2</v>
      </c>
      <c r="AL11" s="374">
        <v>64986</v>
      </c>
      <c r="AM11" s="374"/>
      <c r="AN11" s="374">
        <v>91</v>
      </c>
      <c r="AO11" s="374"/>
      <c r="AP11" s="374">
        <v>7</v>
      </c>
      <c r="AQ11" s="374">
        <v>28</v>
      </c>
      <c r="AR11" s="374">
        <v>30</v>
      </c>
      <c r="AS11" s="374">
        <v>13</v>
      </c>
      <c r="AT11" s="374">
        <v>21</v>
      </c>
      <c r="AU11" s="374" t="s">
        <v>219</v>
      </c>
      <c r="AV11" s="374">
        <v>0</v>
      </c>
      <c r="AW11" s="374">
        <v>0</v>
      </c>
      <c r="AX11" s="374">
        <v>2</v>
      </c>
      <c r="AY11" s="374">
        <v>31672</v>
      </c>
      <c r="AZ11" s="374"/>
      <c r="BA11" s="374">
        <v>91</v>
      </c>
      <c r="BB11" s="374"/>
      <c r="BC11" s="374">
        <v>13</v>
      </c>
      <c r="BD11" s="374">
        <v>21</v>
      </c>
      <c r="BE11" s="374">
        <v>32</v>
      </c>
      <c r="BF11" s="374">
        <v>18</v>
      </c>
      <c r="BG11" s="374">
        <v>12</v>
      </c>
      <c r="BH11" s="374" t="s">
        <v>219</v>
      </c>
      <c r="BI11" s="374">
        <v>0</v>
      </c>
      <c r="BJ11" s="374">
        <v>0</v>
      </c>
      <c r="BK11" s="374">
        <v>3</v>
      </c>
      <c r="BL11" s="374">
        <v>33314</v>
      </c>
      <c r="BM11" s="374"/>
      <c r="BN11" s="374">
        <v>84</v>
      </c>
      <c r="BO11" s="374"/>
      <c r="BP11" s="374">
        <v>10</v>
      </c>
      <c r="BQ11" s="374">
        <v>24</v>
      </c>
      <c r="BR11" s="374">
        <v>31</v>
      </c>
      <c r="BS11" s="374">
        <v>16</v>
      </c>
      <c r="BT11" s="374">
        <v>16</v>
      </c>
      <c r="BU11" s="374">
        <v>0</v>
      </c>
      <c r="BV11" s="374">
        <v>0</v>
      </c>
      <c r="BW11" s="374">
        <v>0</v>
      </c>
      <c r="BX11" s="374">
        <v>2</v>
      </c>
      <c r="BY11" s="374">
        <v>64986</v>
      </c>
      <c r="BZ11" s="374"/>
      <c r="CA11" s="374">
        <v>88</v>
      </c>
      <c r="CB11" s="374"/>
      <c r="CC11" s="374">
        <v>5</v>
      </c>
      <c r="CD11" s="374">
        <v>30</v>
      </c>
      <c r="CE11" s="374">
        <v>28</v>
      </c>
      <c r="CF11" s="374">
        <v>12</v>
      </c>
      <c r="CG11" s="374">
        <v>23</v>
      </c>
      <c r="CH11" s="374">
        <v>0</v>
      </c>
      <c r="CI11" s="374">
        <v>0</v>
      </c>
      <c r="CJ11" s="374">
        <v>0</v>
      </c>
      <c r="CK11" s="374">
        <v>1</v>
      </c>
      <c r="CL11" s="374">
        <v>31672</v>
      </c>
      <c r="CM11" s="374"/>
      <c r="CN11" s="374">
        <v>93</v>
      </c>
      <c r="CO11" s="374"/>
      <c r="CP11" s="374">
        <v>7</v>
      </c>
      <c r="CQ11" s="374">
        <v>26</v>
      </c>
      <c r="CR11" s="374">
        <v>26</v>
      </c>
      <c r="CS11" s="374">
        <v>13</v>
      </c>
      <c r="CT11" s="374">
        <v>26</v>
      </c>
      <c r="CU11" s="374">
        <v>0</v>
      </c>
      <c r="CV11" s="374">
        <v>0</v>
      </c>
      <c r="CW11" s="374">
        <v>0</v>
      </c>
      <c r="CX11" s="374">
        <v>2</v>
      </c>
      <c r="CY11" s="374">
        <v>33314</v>
      </c>
      <c r="CZ11" s="374"/>
      <c r="DA11" s="374">
        <v>90</v>
      </c>
      <c r="DB11" s="374"/>
      <c r="DC11" s="374">
        <v>6</v>
      </c>
      <c r="DD11" s="374">
        <v>28</v>
      </c>
      <c r="DE11" s="374">
        <v>27</v>
      </c>
      <c r="DF11" s="374">
        <v>12</v>
      </c>
      <c r="DG11" s="374">
        <v>24</v>
      </c>
      <c r="DH11" s="374">
        <v>0</v>
      </c>
      <c r="DI11" s="374">
        <v>0</v>
      </c>
      <c r="DJ11" s="374">
        <v>0</v>
      </c>
      <c r="DK11" s="374">
        <v>2</v>
      </c>
      <c r="DL11" s="374">
        <v>64986</v>
      </c>
      <c r="DM11" s="374"/>
      <c r="DN11" s="374">
        <v>92</v>
      </c>
      <c r="DO11" s="374"/>
      <c r="DP11" s="374">
        <v>71</v>
      </c>
      <c r="DQ11" s="374">
        <v>90</v>
      </c>
      <c r="DR11" s="374">
        <v>0</v>
      </c>
      <c r="DS11" s="374">
        <v>19</v>
      </c>
      <c r="DT11" s="374"/>
      <c r="DU11" s="374"/>
      <c r="DV11" s="374">
        <v>0</v>
      </c>
      <c r="DW11" s="374">
        <v>1</v>
      </c>
      <c r="DX11" s="374">
        <v>8</v>
      </c>
      <c r="DY11" s="374">
        <v>31672</v>
      </c>
      <c r="DZ11" s="374"/>
      <c r="EA11" s="374">
        <v>90</v>
      </c>
      <c r="EB11" s="374"/>
      <c r="EC11" s="374">
        <v>67</v>
      </c>
      <c r="ED11" s="374">
        <v>87</v>
      </c>
      <c r="EE11" s="374">
        <v>0</v>
      </c>
      <c r="EF11" s="374">
        <v>20</v>
      </c>
      <c r="EG11" s="82"/>
      <c r="EH11" s="82"/>
      <c r="EI11" s="374">
        <v>0</v>
      </c>
      <c r="EJ11" s="374">
        <v>2</v>
      </c>
      <c r="EK11" s="374">
        <v>11</v>
      </c>
      <c r="EL11" s="374">
        <v>33313</v>
      </c>
      <c r="EM11" s="374"/>
      <c r="EN11" s="374">
        <v>87</v>
      </c>
      <c r="EO11" s="82"/>
      <c r="EP11" s="374">
        <v>69</v>
      </c>
      <c r="EQ11" s="374">
        <v>89</v>
      </c>
      <c r="ER11" s="374">
        <v>0</v>
      </c>
      <c r="ES11" s="374">
        <v>20</v>
      </c>
      <c r="ET11" s="82"/>
      <c r="EU11" s="82"/>
      <c r="EV11" s="374">
        <v>0</v>
      </c>
      <c r="EW11" s="374">
        <v>2</v>
      </c>
      <c r="EX11" s="374">
        <v>9</v>
      </c>
      <c r="EY11" s="374">
        <v>64985</v>
      </c>
      <c r="EZ11" s="374"/>
      <c r="FA11" s="374">
        <v>89</v>
      </c>
    </row>
    <row r="12" spans="1:157">
      <c r="A12" s="82"/>
      <c r="B12" s="82" t="s">
        <v>13</v>
      </c>
      <c r="C12" s="374">
        <v>5</v>
      </c>
      <c r="D12" s="374">
        <v>31</v>
      </c>
      <c r="E12" s="374">
        <v>25</v>
      </c>
      <c r="F12" s="374">
        <v>8</v>
      </c>
      <c r="G12" s="374">
        <v>30</v>
      </c>
      <c r="H12" s="374">
        <v>0</v>
      </c>
      <c r="I12" s="374">
        <v>0</v>
      </c>
      <c r="J12" s="374">
        <v>0</v>
      </c>
      <c r="K12" s="374">
        <v>1</v>
      </c>
      <c r="L12" s="374">
        <v>17467</v>
      </c>
      <c r="M12" s="374"/>
      <c r="N12" s="374">
        <v>93</v>
      </c>
      <c r="O12" s="82"/>
      <c r="P12" s="374">
        <v>9</v>
      </c>
      <c r="Q12" s="374">
        <v>27</v>
      </c>
      <c r="R12" s="374">
        <v>28</v>
      </c>
      <c r="S12" s="374">
        <v>10</v>
      </c>
      <c r="T12" s="374">
        <v>22</v>
      </c>
      <c r="U12" s="374">
        <v>0</v>
      </c>
      <c r="V12" s="374">
        <v>0</v>
      </c>
      <c r="W12" s="374">
        <v>0</v>
      </c>
      <c r="X12" s="374">
        <v>4</v>
      </c>
      <c r="Y12" s="374">
        <v>17810</v>
      </c>
      <c r="Z12" s="374"/>
      <c r="AA12" s="374">
        <v>87</v>
      </c>
      <c r="AB12" s="374"/>
      <c r="AC12" s="374">
        <v>7</v>
      </c>
      <c r="AD12" s="374">
        <v>29</v>
      </c>
      <c r="AE12" s="374">
        <v>27</v>
      </c>
      <c r="AF12" s="374">
        <v>9</v>
      </c>
      <c r="AG12" s="374">
        <v>26</v>
      </c>
      <c r="AH12" s="374">
        <v>0</v>
      </c>
      <c r="AI12" s="374">
        <v>0</v>
      </c>
      <c r="AJ12" s="374">
        <v>0</v>
      </c>
      <c r="AK12" s="374">
        <v>2</v>
      </c>
      <c r="AL12" s="374">
        <v>35277</v>
      </c>
      <c r="AM12" s="374"/>
      <c r="AN12" s="374">
        <v>90</v>
      </c>
      <c r="AO12" s="374"/>
      <c r="AP12" s="374">
        <v>7</v>
      </c>
      <c r="AQ12" s="374">
        <v>26</v>
      </c>
      <c r="AR12" s="374">
        <v>33</v>
      </c>
      <c r="AS12" s="374">
        <v>14</v>
      </c>
      <c r="AT12" s="374">
        <v>18</v>
      </c>
      <c r="AU12" s="374" t="s">
        <v>219</v>
      </c>
      <c r="AV12" s="374">
        <v>0</v>
      </c>
      <c r="AW12" s="374">
        <v>0</v>
      </c>
      <c r="AX12" s="374">
        <v>1</v>
      </c>
      <c r="AY12" s="374">
        <v>17467</v>
      </c>
      <c r="AZ12" s="374"/>
      <c r="BA12" s="374">
        <v>91</v>
      </c>
      <c r="BB12" s="374"/>
      <c r="BC12" s="374">
        <v>14</v>
      </c>
      <c r="BD12" s="374">
        <v>20</v>
      </c>
      <c r="BE12" s="374">
        <v>33</v>
      </c>
      <c r="BF12" s="374">
        <v>19</v>
      </c>
      <c r="BG12" s="374">
        <v>10</v>
      </c>
      <c r="BH12" s="374" t="s">
        <v>219</v>
      </c>
      <c r="BI12" s="374">
        <v>0</v>
      </c>
      <c r="BJ12" s="374">
        <v>0</v>
      </c>
      <c r="BK12" s="374">
        <v>4</v>
      </c>
      <c r="BL12" s="374">
        <v>17810</v>
      </c>
      <c r="BM12" s="374"/>
      <c r="BN12" s="374">
        <v>82</v>
      </c>
      <c r="BO12" s="374"/>
      <c r="BP12" s="374">
        <v>11</v>
      </c>
      <c r="BQ12" s="374">
        <v>23</v>
      </c>
      <c r="BR12" s="374">
        <v>33</v>
      </c>
      <c r="BS12" s="374">
        <v>17</v>
      </c>
      <c r="BT12" s="374">
        <v>14</v>
      </c>
      <c r="BU12" s="374">
        <v>0</v>
      </c>
      <c r="BV12" s="374">
        <v>0</v>
      </c>
      <c r="BW12" s="374">
        <v>0</v>
      </c>
      <c r="BX12" s="374">
        <v>3</v>
      </c>
      <c r="BY12" s="374">
        <v>35277</v>
      </c>
      <c r="BZ12" s="374"/>
      <c r="CA12" s="374">
        <v>87</v>
      </c>
      <c r="CB12" s="374"/>
      <c r="CC12" s="374">
        <v>6</v>
      </c>
      <c r="CD12" s="374">
        <v>29</v>
      </c>
      <c r="CE12" s="374">
        <v>33</v>
      </c>
      <c r="CF12" s="374">
        <v>14</v>
      </c>
      <c r="CG12" s="374">
        <v>18</v>
      </c>
      <c r="CH12" s="374">
        <v>0</v>
      </c>
      <c r="CI12" s="374">
        <v>0</v>
      </c>
      <c r="CJ12" s="374">
        <v>0</v>
      </c>
      <c r="CK12" s="374">
        <v>1</v>
      </c>
      <c r="CL12" s="374">
        <v>17467</v>
      </c>
      <c r="CM12" s="374"/>
      <c r="CN12" s="374">
        <v>93</v>
      </c>
      <c r="CO12" s="374"/>
      <c r="CP12" s="374">
        <v>9</v>
      </c>
      <c r="CQ12" s="374">
        <v>25</v>
      </c>
      <c r="CR12" s="374">
        <v>29</v>
      </c>
      <c r="CS12" s="374">
        <v>14</v>
      </c>
      <c r="CT12" s="374">
        <v>20</v>
      </c>
      <c r="CU12" s="374">
        <v>0</v>
      </c>
      <c r="CV12" s="374">
        <v>0</v>
      </c>
      <c r="CW12" s="374">
        <v>0</v>
      </c>
      <c r="CX12" s="374">
        <v>3</v>
      </c>
      <c r="CY12" s="374">
        <v>17811</v>
      </c>
      <c r="CZ12" s="374"/>
      <c r="DA12" s="374">
        <v>88</v>
      </c>
      <c r="DB12" s="374"/>
      <c r="DC12" s="374">
        <v>7</v>
      </c>
      <c r="DD12" s="374">
        <v>27</v>
      </c>
      <c r="DE12" s="374">
        <v>31</v>
      </c>
      <c r="DF12" s="374">
        <v>14</v>
      </c>
      <c r="DG12" s="374">
        <v>19</v>
      </c>
      <c r="DH12" s="374">
        <v>0</v>
      </c>
      <c r="DI12" s="374">
        <v>0</v>
      </c>
      <c r="DJ12" s="374">
        <v>0</v>
      </c>
      <c r="DK12" s="374">
        <v>2</v>
      </c>
      <c r="DL12" s="374">
        <v>35278</v>
      </c>
      <c r="DM12" s="374"/>
      <c r="DN12" s="374">
        <v>91</v>
      </c>
      <c r="DO12" s="374"/>
      <c r="DP12" s="374">
        <v>74</v>
      </c>
      <c r="DQ12" s="374">
        <v>91</v>
      </c>
      <c r="DR12" s="374">
        <v>0</v>
      </c>
      <c r="DS12" s="374">
        <v>17</v>
      </c>
      <c r="DT12" s="374"/>
      <c r="DU12" s="374"/>
      <c r="DV12" s="374">
        <v>0</v>
      </c>
      <c r="DW12" s="374">
        <v>1</v>
      </c>
      <c r="DX12" s="374">
        <v>7</v>
      </c>
      <c r="DY12" s="374">
        <v>17467</v>
      </c>
      <c r="DZ12" s="374"/>
      <c r="EA12" s="374">
        <v>91</v>
      </c>
      <c r="EB12" s="374"/>
      <c r="EC12" s="374">
        <v>69</v>
      </c>
      <c r="ED12" s="374">
        <v>86</v>
      </c>
      <c r="EE12" s="374">
        <v>0</v>
      </c>
      <c r="EF12" s="374">
        <v>17</v>
      </c>
      <c r="EG12" s="82"/>
      <c r="EH12" s="82"/>
      <c r="EI12" s="374">
        <v>0</v>
      </c>
      <c r="EJ12" s="374">
        <v>3</v>
      </c>
      <c r="EK12" s="374">
        <v>11</v>
      </c>
      <c r="EL12" s="374">
        <v>17811</v>
      </c>
      <c r="EM12" s="374"/>
      <c r="EN12" s="374">
        <v>86</v>
      </c>
      <c r="EO12" s="82"/>
      <c r="EP12" s="374">
        <v>72</v>
      </c>
      <c r="EQ12" s="374">
        <v>88</v>
      </c>
      <c r="ER12" s="374">
        <v>0</v>
      </c>
      <c r="ES12" s="374">
        <v>17</v>
      </c>
      <c r="ET12" s="82"/>
      <c r="EU12" s="82"/>
      <c r="EV12" s="374">
        <v>0</v>
      </c>
      <c r="EW12" s="374">
        <v>2</v>
      </c>
      <c r="EX12" s="374">
        <v>9</v>
      </c>
      <c r="EY12" s="374">
        <v>35278</v>
      </c>
      <c r="EZ12" s="374"/>
      <c r="FA12" s="374">
        <v>88</v>
      </c>
    </row>
    <row r="13" spans="1:157">
      <c r="A13" s="82"/>
      <c r="B13" s="82" t="s">
        <v>14</v>
      </c>
      <c r="C13" s="374">
        <v>5</v>
      </c>
      <c r="D13" s="374">
        <v>24</v>
      </c>
      <c r="E13" s="374">
        <v>18</v>
      </c>
      <c r="F13" s="374">
        <v>6</v>
      </c>
      <c r="G13" s="374">
        <v>46</v>
      </c>
      <c r="H13" s="374" t="s">
        <v>219</v>
      </c>
      <c r="I13" s="374" t="s">
        <v>219</v>
      </c>
      <c r="J13" s="374" t="s">
        <v>219</v>
      </c>
      <c r="K13" s="374">
        <v>1</v>
      </c>
      <c r="L13" s="374">
        <v>1226</v>
      </c>
      <c r="M13" s="374"/>
      <c r="N13" s="374">
        <v>94</v>
      </c>
      <c r="O13" s="82"/>
      <c r="P13" s="374">
        <v>8</v>
      </c>
      <c r="Q13" s="374">
        <v>24</v>
      </c>
      <c r="R13" s="374">
        <v>20</v>
      </c>
      <c r="S13" s="374">
        <v>9</v>
      </c>
      <c r="T13" s="374">
        <v>36</v>
      </c>
      <c r="U13" s="374" t="s">
        <v>219</v>
      </c>
      <c r="V13" s="374">
        <v>0</v>
      </c>
      <c r="W13" s="374" t="s">
        <v>219</v>
      </c>
      <c r="X13" s="374">
        <v>3</v>
      </c>
      <c r="Y13" s="374">
        <v>1260</v>
      </c>
      <c r="Z13" s="374"/>
      <c r="AA13" s="374">
        <v>90</v>
      </c>
      <c r="AB13" s="374"/>
      <c r="AC13" s="374">
        <v>6</v>
      </c>
      <c r="AD13" s="374">
        <v>24</v>
      </c>
      <c r="AE13" s="374">
        <v>19</v>
      </c>
      <c r="AF13" s="374">
        <v>8</v>
      </c>
      <c r="AG13" s="374">
        <v>41</v>
      </c>
      <c r="AH13" s="374" t="s">
        <v>219</v>
      </c>
      <c r="AI13" s="374" t="s">
        <v>219</v>
      </c>
      <c r="AJ13" s="374" t="s">
        <v>219</v>
      </c>
      <c r="AK13" s="374">
        <v>2</v>
      </c>
      <c r="AL13" s="374">
        <v>2486</v>
      </c>
      <c r="AM13" s="374"/>
      <c r="AN13" s="374">
        <v>92</v>
      </c>
      <c r="AO13" s="374"/>
      <c r="AP13" s="374">
        <v>6</v>
      </c>
      <c r="AQ13" s="374">
        <v>27</v>
      </c>
      <c r="AR13" s="374">
        <v>24</v>
      </c>
      <c r="AS13" s="374">
        <v>9</v>
      </c>
      <c r="AT13" s="374">
        <v>33</v>
      </c>
      <c r="AU13" s="374">
        <v>0</v>
      </c>
      <c r="AV13" s="374" t="s">
        <v>219</v>
      </c>
      <c r="AW13" s="374" t="s">
        <v>219</v>
      </c>
      <c r="AX13" s="374">
        <v>1</v>
      </c>
      <c r="AY13" s="374">
        <v>1226</v>
      </c>
      <c r="AZ13" s="374"/>
      <c r="BA13" s="374">
        <v>93</v>
      </c>
      <c r="BB13" s="374"/>
      <c r="BC13" s="374">
        <v>11</v>
      </c>
      <c r="BD13" s="374">
        <v>25</v>
      </c>
      <c r="BE13" s="374">
        <v>25</v>
      </c>
      <c r="BF13" s="374">
        <v>16</v>
      </c>
      <c r="BG13" s="374">
        <v>21</v>
      </c>
      <c r="BH13" s="374">
        <v>0</v>
      </c>
      <c r="BI13" s="374">
        <v>0</v>
      </c>
      <c r="BJ13" s="374" t="s">
        <v>219</v>
      </c>
      <c r="BK13" s="374">
        <v>3</v>
      </c>
      <c r="BL13" s="374">
        <v>1260</v>
      </c>
      <c r="BM13" s="374"/>
      <c r="BN13" s="374">
        <v>86</v>
      </c>
      <c r="BO13" s="374"/>
      <c r="BP13" s="374">
        <v>8</v>
      </c>
      <c r="BQ13" s="374">
        <v>26</v>
      </c>
      <c r="BR13" s="374">
        <v>24</v>
      </c>
      <c r="BS13" s="374">
        <v>12</v>
      </c>
      <c r="BT13" s="374">
        <v>27</v>
      </c>
      <c r="BU13" s="374">
        <v>0</v>
      </c>
      <c r="BV13" s="374" t="s">
        <v>219</v>
      </c>
      <c r="BW13" s="374" t="s">
        <v>219</v>
      </c>
      <c r="BX13" s="374">
        <v>2</v>
      </c>
      <c r="BY13" s="374">
        <v>2486</v>
      </c>
      <c r="BZ13" s="374"/>
      <c r="CA13" s="374">
        <v>89</v>
      </c>
      <c r="CB13" s="374"/>
      <c r="CC13" s="374">
        <v>3</v>
      </c>
      <c r="CD13" s="374">
        <v>30</v>
      </c>
      <c r="CE13" s="374">
        <v>18</v>
      </c>
      <c r="CF13" s="374">
        <v>5</v>
      </c>
      <c r="CG13" s="374">
        <v>44</v>
      </c>
      <c r="CH13" s="374">
        <v>0</v>
      </c>
      <c r="CI13" s="374" t="s">
        <v>219</v>
      </c>
      <c r="CJ13" s="374" t="s">
        <v>219</v>
      </c>
      <c r="CK13" s="374">
        <v>0</v>
      </c>
      <c r="CL13" s="374">
        <v>1226</v>
      </c>
      <c r="CM13" s="374"/>
      <c r="CN13" s="374">
        <v>97</v>
      </c>
      <c r="CO13" s="374"/>
      <c r="CP13" s="374">
        <v>3</v>
      </c>
      <c r="CQ13" s="374">
        <v>25</v>
      </c>
      <c r="CR13" s="374">
        <v>15</v>
      </c>
      <c r="CS13" s="374">
        <v>6</v>
      </c>
      <c r="CT13" s="374">
        <v>47</v>
      </c>
      <c r="CU13" s="374">
        <v>1</v>
      </c>
      <c r="CV13" s="374">
        <v>0</v>
      </c>
      <c r="CW13" s="374" t="s">
        <v>219</v>
      </c>
      <c r="CX13" s="374">
        <v>2</v>
      </c>
      <c r="CY13" s="374">
        <v>1260</v>
      </c>
      <c r="CZ13" s="374"/>
      <c r="DA13" s="374">
        <v>95</v>
      </c>
      <c r="DB13" s="374"/>
      <c r="DC13" s="374">
        <v>3</v>
      </c>
      <c r="DD13" s="374">
        <v>27</v>
      </c>
      <c r="DE13" s="374">
        <v>17</v>
      </c>
      <c r="DF13" s="374">
        <v>5</v>
      </c>
      <c r="DG13" s="374">
        <v>46</v>
      </c>
      <c r="DH13" s="374">
        <v>1</v>
      </c>
      <c r="DI13" s="374" t="s">
        <v>219</v>
      </c>
      <c r="DJ13" s="374" t="s">
        <v>219</v>
      </c>
      <c r="DK13" s="374">
        <v>1</v>
      </c>
      <c r="DL13" s="374">
        <v>2486</v>
      </c>
      <c r="DM13" s="374"/>
      <c r="DN13" s="374">
        <v>96</v>
      </c>
      <c r="DO13" s="374"/>
      <c r="DP13" s="374">
        <v>64</v>
      </c>
      <c r="DQ13" s="374">
        <v>93</v>
      </c>
      <c r="DR13" s="374">
        <v>0</v>
      </c>
      <c r="DS13" s="374">
        <v>29</v>
      </c>
      <c r="DT13" s="374"/>
      <c r="DU13" s="374"/>
      <c r="DV13" s="374" t="s">
        <v>219</v>
      </c>
      <c r="DW13" s="374">
        <v>0</v>
      </c>
      <c r="DX13" s="374">
        <v>6</v>
      </c>
      <c r="DY13" s="374">
        <v>1226</v>
      </c>
      <c r="DZ13" s="374"/>
      <c r="EA13" s="374">
        <v>93</v>
      </c>
      <c r="EB13" s="374"/>
      <c r="EC13" s="374">
        <v>57</v>
      </c>
      <c r="ED13" s="374">
        <v>89</v>
      </c>
      <c r="EE13" s="374">
        <v>0</v>
      </c>
      <c r="EF13" s="374">
        <v>32</v>
      </c>
      <c r="EG13" s="82"/>
      <c r="EH13" s="82"/>
      <c r="EI13" s="374" t="s">
        <v>219</v>
      </c>
      <c r="EJ13" s="374">
        <v>2</v>
      </c>
      <c r="EK13" s="374">
        <v>9</v>
      </c>
      <c r="EL13" s="374">
        <v>1260</v>
      </c>
      <c r="EM13" s="374"/>
      <c r="EN13" s="374">
        <v>89</v>
      </c>
      <c r="EO13" s="82"/>
      <c r="EP13" s="374">
        <v>60</v>
      </c>
      <c r="EQ13" s="374">
        <v>91</v>
      </c>
      <c r="ER13" s="374">
        <v>0</v>
      </c>
      <c r="ES13" s="374">
        <v>31</v>
      </c>
      <c r="ET13" s="82"/>
      <c r="EU13" s="82"/>
      <c r="EV13" s="374">
        <v>0</v>
      </c>
      <c r="EW13" s="374">
        <v>1</v>
      </c>
      <c r="EX13" s="374">
        <v>7</v>
      </c>
      <c r="EY13" s="374">
        <v>2486</v>
      </c>
      <c r="EZ13" s="374"/>
      <c r="FA13" s="374">
        <v>91</v>
      </c>
    </row>
    <row r="14" spans="1:157">
      <c r="A14" s="82"/>
      <c r="B14" s="82" t="s">
        <v>74</v>
      </c>
      <c r="C14" s="374">
        <v>5</v>
      </c>
      <c r="D14" s="374">
        <v>28</v>
      </c>
      <c r="E14" s="374">
        <v>21</v>
      </c>
      <c r="F14" s="374">
        <v>7</v>
      </c>
      <c r="G14" s="374">
        <v>37</v>
      </c>
      <c r="H14" s="374">
        <v>0</v>
      </c>
      <c r="I14" s="374">
        <v>0</v>
      </c>
      <c r="J14" s="374">
        <v>0</v>
      </c>
      <c r="K14" s="374">
        <v>1</v>
      </c>
      <c r="L14" s="374">
        <v>205190</v>
      </c>
      <c r="M14" s="374"/>
      <c r="N14" s="374">
        <v>94</v>
      </c>
      <c r="O14" s="82"/>
      <c r="P14" s="374">
        <v>10</v>
      </c>
      <c r="Q14" s="374">
        <v>26</v>
      </c>
      <c r="R14" s="374">
        <v>24</v>
      </c>
      <c r="S14" s="374">
        <v>10</v>
      </c>
      <c r="T14" s="374">
        <v>27</v>
      </c>
      <c r="U14" s="374">
        <v>0</v>
      </c>
      <c r="V14" s="374">
        <v>0</v>
      </c>
      <c r="W14" s="374">
        <v>0</v>
      </c>
      <c r="X14" s="374">
        <v>2</v>
      </c>
      <c r="Y14" s="374">
        <v>216188</v>
      </c>
      <c r="Z14" s="374"/>
      <c r="AA14" s="374">
        <v>88</v>
      </c>
      <c r="AB14" s="374"/>
      <c r="AC14" s="374">
        <v>8</v>
      </c>
      <c r="AD14" s="374">
        <v>27</v>
      </c>
      <c r="AE14" s="374">
        <v>22</v>
      </c>
      <c r="AF14" s="374">
        <v>9</v>
      </c>
      <c r="AG14" s="374">
        <v>32</v>
      </c>
      <c r="AH14" s="374">
        <v>0</v>
      </c>
      <c r="AI14" s="374">
        <v>0</v>
      </c>
      <c r="AJ14" s="374">
        <v>0</v>
      </c>
      <c r="AK14" s="374">
        <v>2</v>
      </c>
      <c r="AL14" s="374">
        <v>421378</v>
      </c>
      <c r="AM14" s="374"/>
      <c r="AN14" s="374">
        <v>91</v>
      </c>
      <c r="AO14" s="374"/>
      <c r="AP14" s="374">
        <v>7</v>
      </c>
      <c r="AQ14" s="374">
        <v>27</v>
      </c>
      <c r="AR14" s="374">
        <v>29</v>
      </c>
      <c r="AS14" s="374">
        <v>13</v>
      </c>
      <c r="AT14" s="374">
        <v>22</v>
      </c>
      <c r="AU14" s="374">
        <v>0</v>
      </c>
      <c r="AV14" s="374">
        <v>0</v>
      </c>
      <c r="AW14" s="374">
        <v>0</v>
      </c>
      <c r="AX14" s="374">
        <v>1</v>
      </c>
      <c r="AY14" s="374">
        <v>205190</v>
      </c>
      <c r="AZ14" s="374"/>
      <c r="BA14" s="374">
        <v>92</v>
      </c>
      <c r="BB14" s="374"/>
      <c r="BC14" s="374">
        <v>15</v>
      </c>
      <c r="BD14" s="374">
        <v>20</v>
      </c>
      <c r="BE14" s="374">
        <v>31</v>
      </c>
      <c r="BF14" s="374">
        <v>20</v>
      </c>
      <c r="BG14" s="374">
        <v>11</v>
      </c>
      <c r="BH14" s="374">
        <v>0</v>
      </c>
      <c r="BI14" s="374">
        <v>0</v>
      </c>
      <c r="BJ14" s="374">
        <v>0</v>
      </c>
      <c r="BK14" s="374">
        <v>3</v>
      </c>
      <c r="BL14" s="374">
        <v>216188</v>
      </c>
      <c r="BM14" s="374"/>
      <c r="BN14" s="374">
        <v>83</v>
      </c>
      <c r="BO14" s="374"/>
      <c r="BP14" s="374">
        <v>11</v>
      </c>
      <c r="BQ14" s="374">
        <v>24</v>
      </c>
      <c r="BR14" s="374">
        <v>30</v>
      </c>
      <c r="BS14" s="374">
        <v>17</v>
      </c>
      <c r="BT14" s="374">
        <v>17</v>
      </c>
      <c r="BU14" s="374">
        <v>0</v>
      </c>
      <c r="BV14" s="374">
        <v>0</v>
      </c>
      <c r="BW14" s="374">
        <v>0</v>
      </c>
      <c r="BX14" s="374">
        <v>2</v>
      </c>
      <c r="BY14" s="374">
        <v>421378</v>
      </c>
      <c r="BZ14" s="374"/>
      <c r="CA14" s="374">
        <v>87</v>
      </c>
      <c r="CB14" s="374"/>
      <c r="CC14" s="374">
        <v>5</v>
      </c>
      <c r="CD14" s="374">
        <v>32</v>
      </c>
      <c r="CE14" s="374">
        <v>28</v>
      </c>
      <c r="CF14" s="374">
        <v>11</v>
      </c>
      <c r="CG14" s="374">
        <v>23</v>
      </c>
      <c r="CH14" s="374">
        <v>0</v>
      </c>
      <c r="CI14" s="374">
        <v>0</v>
      </c>
      <c r="CJ14" s="374">
        <v>0</v>
      </c>
      <c r="CK14" s="374">
        <v>1</v>
      </c>
      <c r="CL14" s="374">
        <v>205190</v>
      </c>
      <c r="CM14" s="374"/>
      <c r="CN14" s="374">
        <v>94</v>
      </c>
      <c r="CO14" s="374"/>
      <c r="CP14" s="374">
        <v>7</v>
      </c>
      <c r="CQ14" s="374">
        <v>27</v>
      </c>
      <c r="CR14" s="374">
        <v>25</v>
      </c>
      <c r="CS14" s="374">
        <v>12</v>
      </c>
      <c r="CT14" s="374">
        <v>27</v>
      </c>
      <c r="CU14" s="374">
        <v>0</v>
      </c>
      <c r="CV14" s="374">
        <v>0</v>
      </c>
      <c r="CW14" s="374">
        <v>0</v>
      </c>
      <c r="CX14" s="374">
        <v>2</v>
      </c>
      <c r="CY14" s="374">
        <v>216189</v>
      </c>
      <c r="CZ14" s="374"/>
      <c r="DA14" s="374">
        <v>92</v>
      </c>
      <c r="DB14" s="374"/>
      <c r="DC14" s="374">
        <v>6</v>
      </c>
      <c r="DD14" s="374">
        <v>30</v>
      </c>
      <c r="DE14" s="374">
        <v>26</v>
      </c>
      <c r="DF14" s="374">
        <v>12</v>
      </c>
      <c r="DG14" s="374">
        <v>25</v>
      </c>
      <c r="DH14" s="374">
        <v>0</v>
      </c>
      <c r="DI14" s="374">
        <v>0</v>
      </c>
      <c r="DJ14" s="374">
        <v>0</v>
      </c>
      <c r="DK14" s="374">
        <v>1</v>
      </c>
      <c r="DL14" s="374">
        <v>421379</v>
      </c>
      <c r="DM14" s="374"/>
      <c r="DN14" s="374">
        <v>93</v>
      </c>
      <c r="DO14" s="374"/>
      <c r="DP14" s="374">
        <v>71</v>
      </c>
      <c r="DQ14" s="374">
        <v>94</v>
      </c>
      <c r="DR14" s="374">
        <v>0</v>
      </c>
      <c r="DS14" s="374">
        <v>23</v>
      </c>
      <c r="DT14" s="374"/>
      <c r="DU14" s="374"/>
      <c r="DV14" s="374">
        <v>0</v>
      </c>
      <c r="DW14" s="374">
        <v>1</v>
      </c>
      <c r="DX14" s="374">
        <v>6</v>
      </c>
      <c r="DY14" s="374">
        <v>205188</v>
      </c>
      <c r="DZ14" s="374"/>
      <c r="EA14" s="374">
        <v>94</v>
      </c>
      <c r="EB14" s="374"/>
      <c r="EC14" s="374">
        <v>66</v>
      </c>
      <c r="ED14" s="374">
        <v>91</v>
      </c>
      <c r="EE14" s="374">
        <v>0</v>
      </c>
      <c r="EF14" s="374">
        <v>25</v>
      </c>
      <c r="EG14" s="82"/>
      <c r="EH14" s="82"/>
      <c r="EI14" s="374">
        <v>0</v>
      </c>
      <c r="EJ14" s="374">
        <v>1</v>
      </c>
      <c r="EK14" s="374">
        <v>8</v>
      </c>
      <c r="EL14" s="374">
        <v>216188</v>
      </c>
      <c r="EM14" s="374"/>
      <c r="EN14" s="374">
        <v>91</v>
      </c>
      <c r="EO14" s="82"/>
      <c r="EP14" s="374">
        <v>68</v>
      </c>
      <c r="EQ14" s="374">
        <v>92</v>
      </c>
      <c r="ER14" s="374">
        <v>0</v>
      </c>
      <c r="ES14" s="374">
        <v>24</v>
      </c>
      <c r="ET14" s="82"/>
      <c r="EU14" s="82"/>
      <c r="EV14" s="374">
        <v>0</v>
      </c>
      <c r="EW14" s="374">
        <v>1</v>
      </c>
      <c r="EX14" s="374">
        <v>7</v>
      </c>
      <c r="EY14" s="374">
        <v>421376</v>
      </c>
      <c r="EZ14" s="374"/>
      <c r="FA14" s="374">
        <v>92</v>
      </c>
    </row>
    <row r="15" spans="1:157">
      <c r="A15" s="82"/>
      <c r="B15" s="82" t="s">
        <v>75</v>
      </c>
      <c r="C15" s="374">
        <v>5</v>
      </c>
      <c r="D15" s="374">
        <v>27</v>
      </c>
      <c r="E15" s="374">
        <v>19</v>
      </c>
      <c r="F15" s="374">
        <v>7</v>
      </c>
      <c r="G15" s="374">
        <v>41</v>
      </c>
      <c r="H15" s="374">
        <v>0</v>
      </c>
      <c r="I15" s="374">
        <v>0</v>
      </c>
      <c r="J15" s="374">
        <v>0</v>
      </c>
      <c r="K15" s="374">
        <v>1</v>
      </c>
      <c r="L15" s="374">
        <v>832</v>
      </c>
      <c r="M15" s="374"/>
      <c r="N15" s="374">
        <v>94</v>
      </c>
      <c r="O15" s="82"/>
      <c r="P15" s="374">
        <v>9</v>
      </c>
      <c r="Q15" s="374">
        <v>26</v>
      </c>
      <c r="R15" s="374">
        <v>22</v>
      </c>
      <c r="S15" s="374">
        <v>7</v>
      </c>
      <c r="T15" s="374">
        <v>33</v>
      </c>
      <c r="U15" s="374" t="s">
        <v>219</v>
      </c>
      <c r="V15" s="374">
        <v>0</v>
      </c>
      <c r="W15" s="374" t="s">
        <v>219</v>
      </c>
      <c r="X15" s="374">
        <v>3</v>
      </c>
      <c r="Y15" s="374">
        <v>869</v>
      </c>
      <c r="Z15" s="374"/>
      <c r="AA15" s="374">
        <v>88</v>
      </c>
      <c r="AB15" s="374"/>
      <c r="AC15" s="374">
        <v>7</v>
      </c>
      <c r="AD15" s="374">
        <v>26</v>
      </c>
      <c r="AE15" s="374">
        <v>20</v>
      </c>
      <c r="AF15" s="374">
        <v>7</v>
      </c>
      <c r="AG15" s="374">
        <v>37</v>
      </c>
      <c r="AH15" s="374" t="s">
        <v>219</v>
      </c>
      <c r="AI15" s="374">
        <v>0</v>
      </c>
      <c r="AJ15" s="374" t="s">
        <v>219</v>
      </c>
      <c r="AK15" s="374">
        <v>2</v>
      </c>
      <c r="AL15" s="374">
        <v>1701</v>
      </c>
      <c r="AM15" s="374"/>
      <c r="AN15" s="374">
        <v>91</v>
      </c>
      <c r="AO15" s="374"/>
      <c r="AP15" s="374">
        <v>6</v>
      </c>
      <c r="AQ15" s="374">
        <v>28</v>
      </c>
      <c r="AR15" s="374">
        <v>28</v>
      </c>
      <c r="AS15" s="374">
        <v>14</v>
      </c>
      <c r="AT15" s="374">
        <v>23</v>
      </c>
      <c r="AU15" s="374">
        <v>0</v>
      </c>
      <c r="AV15" s="374">
        <v>0</v>
      </c>
      <c r="AW15" s="374">
        <v>0</v>
      </c>
      <c r="AX15" s="374">
        <v>1</v>
      </c>
      <c r="AY15" s="374">
        <v>832</v>
      </c>
      <c r="AZ15" s="374"/>
      <c r="BA15" s="374">
        <v>93</v>
      </c>
      <c r="BB15" s="374"/>
      <c r="BC15" s="374">
        <v>12</v>
      </c>
      <c r="BD15" s="374">
        <v>21</v>
      </c>
      <c r="BE15" s="374">
        <v>30</v>
      </c>
      <c r="BF15" s="374">
        <v>19</v>
      </c>
      <c r="BG15" s="374">
        <v>15</v>
      </c>
      <c r="BH15" s="374" t="s">
        <v>219</v>
      </c>
      <c r="BI15" s="374">
        <v>0</v>
      </c>
      <c r="BJ15" s="374" t="s">
        <v>219</v>
      </c>
      <c r="BK15" s="374">
        <v>3</v>
      </c>
      <c r="BL15" s="374">
        <v>869</v>
      </c>
      <c r="BM15" s="374"/>
      <c r="BN15" s="374">
        <v>85</v>
      </c>
      <c r="BO15" s="374"/>
      <c r="BP15" s="374">
        <v>9</v>
      </c>
      <c r="BQ15" s="374">
        <v>24</v>
      </c>
      <c r="BR15" s="374">
        <v>29</v>
      </c>
      <c r="BS15" s="374">
        <v>16</v>
      </c>
      <c r="BT15" s="374">
        <v>19</v>
      </c>
      <c r="BU15" s="374" t="s">
        <v>219</v>
      </c>
      <c r="BV15" s="374">
        <v>0</v>
      </c>
      <c r="BW15" s="374" t="s">
        <v>219</v>
      </c>
      <c r="BX15" s="374">
        <v>2</v>
      </c>
      <c r="BY15" s="374">
        <v>1701</v>
      </c>
      <c r="BZ15" s="374"/>
      <c r="CA15" s="374">
        <v>89</v>
      </c>
      <c r="CB15" s="374"/>
      <c r="CC15" s="374">
        <v>4</v>
      </c>
      <c r="CD15" s="374">
        <v>32</v>
      </c>
      <c r="CE15" s="374">
        <v>25</v>
      </c>
      <c r="CF15" s="374">
        <v>11</v>
      </c>
      <c r="CG15" s="374">
        <v>26</v>
      </c>
      <c r="CH15" s="374">
        <v>0</v>
      </c>
      <c r="CI15" s="374">
        <v>0</v>
      </c>
      <c r="CJ15" s="374">
        <v>0</v>
      </c>
      <c r="CK15" s="374">
        <v>1</v>
      </c>
      <c r="CL15" s="374">
        <v>832</v>
      </c>
      <c r="CM15" s="374"/>
      <c r="CN15" s="374">
        <v>95</v>
      </c>
      <c r="CO15" s="374"/>
      <c r="CP15" s="374">
        <v>6</v>
      </c>
      <c r="CQ15" s="374">
        <v>27</v>
      </c>
      <c r="CR15" s="374">
        <v>23</v>
      </c>
      <c r="CS15" s="374">
        <v>11</v>
      </c>
      <c r="CT15" s="374">
        <v>31</v>
      </c>
      <c r="CU15" s="374" t="s">
        <v>219</v>
      </c>
      <c r="CV15" s="374">
        <v>0</v>
      </c>
      <c r="CW15" s="374" t="s">
        <v>219</v>
      </c>
      <c r="CX15" s="374">
        <v>3</v>
      </c>
      <c r="CY15" s="374">
        <v>869</v>
      </c>
      <c r="CZ15" s="374"/>
      <c r="DA15" s="374">
        <v>92</v>
      </c>
      <c r="DB15" s="374"/>
      <c r="DC15" s="374">
        <v>5</v>
      </c>
      <c r="DD15" s="374">
        <v>30</v>
      </c>
      <c r="DE15" s="374">
        <v>24</v>
      </c>
      <c r="DF15" s="374">
        <v>11</v>
      </c>
      <c r="DG15" s="374">
        <v>29</v>
      </c>
      <c r="DH15" s="374" t="s">
        <v>219</v>
      </c>
      <c r="DI15" s="374">
        <v>0</v>
      </c>
      <c r="DJ15" s="374" t="s">
        <v>219</v>
      </c>
      <c r="DK15" s="374">
        <v>2</v>
      </c>
      <c r="DL15" s="374">
        <v>1701</v>
      </c>
      <c r="DM15" s="374"/>
      <c r="DN15" s="374">
        <v>93</v>
      </c>
      <c r="DO15" s="374"/>
      <c r="DP15" s="374">
        <v>66</v>
      </c>
      <c r="DQ15" s="374">
        <v>94</v>
      </c>
      <c r="DR15" s="374">
        <v>0</v>
      </c>
      <c r="DS15" s="374">
        <v>28</v>
      </c>
      <c r="DT15" s="374"/>
      <c r="DU15" s="374"/>
      <c r="DV15" s="374" t="s">
        <v>219</v>
      </c>
      <c r="DW15" s="374">
        <v>1</v>
      </c>
      <c r="DX15" s="374">
        <v>5</v>
      </c>
      <c r="DY15" s="374">
        <v>832</v>
      </c>
      <c r="DZ15" s="374"/>
      <c r="EA15" s="374">
        <v>94</v>
      </c>
      <c r="EB15" s="374"/>
      <c r="EC15" s="374">
        <v>61</v>
      </c>
      <c r="ED15" s="374">
        <v>91</v>
      </c>
      <c r="EE15" s="374">
        <v>0</v>
      </c>
      <c r="EF15" s="374">
        <v>30</v>
      </c>
      <c r="EG15" s="82"/>
      <c r="EH15" s="82"/>
      <c r="EI15" s="374" t="s">
        <v>219</v>
      </c>
      <c r="EJ15" s="374">
        <v>2</v>
      </c>
      <c r="EK15" s="374">
        <v>7</v>
      </c>
      <c r="EL15" s="374">
        <v>869</v>
      </c>
      <c r="EM15" s="374"/>
      <c r="EN15" s="374">
        <v>91</v>
      </c>
      <c r="EO15" s="82"/>
      <c r="EP15" s="374">
        <v>64</v>
      </c>
      <c r="EQ15" s="374">
        <v>93</v>
      </c>
      <c r="ER15" s="374">
        <v>0</v>
      </c>
      <c r="ES15" s="374">
        <v>29</v>
      </c>
      <c r="ET15" s="82"/>
      <c r="EU15" s="82"/>
      <c r="EV15" s="374">
        <v>0</v>
      </c>
      <c r="EW15" s="374">
        <v>1</v>
      </c>
      <c r="EX15" s="374">
        <v>6</v>
      </c>
      <c r="EY15" s="374">
        <v>1701</v>
      </c>
      <c r="EZ15" s="374"/>
      <c r="FA15" s="374">
        <v>93</v>
      </c>
    </row>
    <row r="16" spans="1:157">
      <c r="A16" s="82"/>
      <c r="B16" s="82" t="s">
        <v>76</v>
      </c>
      <c r="C16" s="374">
        <v>32</v>
      </c>
      <c r="D16" s="374">
        <v>10</v>
      </c>
      <c r="E16" s="374">
        <v>26</v>
      </c>
      <c r="F16" s="374">
        <v>16</v>
      </c>
      <c r="G16" s="374">
        <v>4</v>
      </c>
      <c r="H16" s="374" t="s">
        <v>219</v>
      </c>
      <c r="I16" s="374">
        <v>2</v>
      </c>
      <c r="J16" s="374" t="s">
        <v>219</v>
      </c>
      <c r="K16" s="374">
        <v>9</v>
      </c>
      <c r="L16" s="374">
        <v>256</v>
      </c>
      <c r="M16" s="374"/>
      <c r="N16" s="374">
        <v>56</v>
      </c>
      <c r="O16" s="82"/>
      <c r="P16" s="374">
        <v>35</v>
      </c>
      <c r="Q16" s="374">
        <v>9</v>
      </c>
      <c r="R16" s="374">
        <v>19</v>
      </c>
      <c r="S16" s="374">
        <v>16</v>
      </c>
      <c r="T16" s="374">
        <v>4</v>
      </c>
      <c r="U16" s="374">
        <v>0</v>
      </c>
      <c r="V16" s="374">
        <v>3</v>
      </c>
      <c r="W16" s="374">
        <v>0</v>
      </c>
      <c r="X16" s="374">
        <v>15</v>
      </c>
      <c r="Y16" s="374">
        <v>274</v>
      </c>
      <c r="Z16" s="374"/>
      <c r="AA16" s="374">
        <v>47</v>
      </c>
      <c r="AB16" s="374"/>
      <c r="AC16" s="374">
        <v>34</v>
      </c>
      <c r="AD16" s="374">
        <v>9</v>
      </c>
      <c r="AE16" s="374">
        <v>22</v>
      </c>
      <c r="AF16" s="374">
        <v>16</v>
      </c>
      <c r="AG16" s="374">
        <v>4</v>
      </c>
      <c r="AH16" s="374" t="s">
        <v>219</v>
      </c>
      <c r="AI16" s="374">
        <v>2</v>
      </c>
      <c r="AJ16" s="374" t="s">
        <v>219</v>
      </c>
      <c r="AK16" s="374">
        <v>12</v>
      </c>
      <c r="AL16" s="374">
        <v>530</v>
      </c>
      <c r="AM16" s="374"/>
      <c r="AN16" s="374">
        <v>52</v>
      </c>
      <c r="AO16" s="374"/>
      <c r="AP16" s="374">
        <v>37</v>
      </c>
      <c r="AQ16" s="374">
        <v>4</v>
      </c>
      <c r="AR16" s="374">
        <v>19</v>
      </c>
      <c r="AS16" s="374">
        <v>24</v>
      </c>
      <c r="AT16" s="374">
        <v>3</v>
      </c>
      <c r="AU16" s="374">
        <v>0</v>
      </c>
      <c r="AV16" s="374">
        <v>2</v>
      </c>
      <c r="AW16" s="374" t="s">
        <v>219</v>
      </c>
      <c r="AX16" s="374">
        <v>11</v>
      </c>
      <c r="AY16" s="374">
        <v>256</v>
      </c>
      <c r="AZ16" s="374"/>
      <c r="BA16" s="374">
        <v>50</v>
      </c>
      <c r="BB16" s="374"/>
      <c r="BC16" s="374">
        <v>39</v>
      </c>
      <c r="BD16" s="374">
        <v>4</v>
      </c>
      <c r="BE16" s="374">
        <v>14</v>
      </c>
      <c r="BF16" s="374">
        <v>19</v>
      </c>
      <c r="BG16" s="374">
        <v>1</v>
      </c>
      <c r="BH16" s="374">
        <v>0</v>
      </c>
      <c r="BI16" s="374">
        <v>3</v>
      </c>
      <c r="BJ16" s="374">
        <v>0</v>
      </c>
      <c r="BK16" s="374">
        <v>20</v>
      </c>
      <c r="BL16" s="374">
        <v>274</v>
      </c>
      <c r="BM16" s="374"/>
      <c r="BN16" s="374">
        <v>38</v>
      </c>
      <c r="BO16" s="374"/>
      <c r="BP16" s="374">
        <v>38</v>
      </c>
      <c r="BQ16" s="374">
        <v>4</v>
      </c>
      <c r="BR16" s="374">
        <v>16</v>
      </c>
      <c r="BS16" s="374">
        <v>22</v>
      </c>
      <c r="BT16" s="374">
        <v>2</v>
      </c>
      <c r="BU16" s="374">
        <v>0</v>
      </c>
      <c r="BV16" s="374">
        <v>2</v>
      </c>
      <c r="BW16" s="374" t="s">
        <v>219</v>
      </c>
      <c r="BX16" s="374">
        <v>15</v>
      </c>
      <c r="BY16" s="374">
        <v>530</v>
      </c>
      <c r="BZ16" s="374"/>
      <c r="CA16" s="374">
        <v>44</v>
      </c>
      <c r="CB16" s="374"/>
      <c r="CC16" s="374">
        <v>27</v>
      </c>
      <c r="CD16" s="374">
        <v>7</v>
      </c>
      <c r="CE16" s="374">
        <v>30</v>
      </c>
      <c r="CF16" s="374">
        <v>25</v>
      </c>
      <c r="CG16" s="374">
        <v>4</v>
      </c>
      <c r="CH16" s="374">
        <v>0</v>
      </c>
      <c r="CI16" s="374">
        <v>2</v>
      </c>
      <c r="CJ16" s="374" t="s">
        <v>219</v>
      </c>
      <c r="CK16" s="374">
        <v>4</v>
      </c>
      <c r="CL16" s="374">
        <v>256</v>
      </c>
      <c r="CM16" s="374"/>
      <c r="CN16" s="374">
        <v>66</v>
      </c>
      <c r="CO16" s="374"/>
      <c r="CP16" s="374">
        <v>28</v>
      </c>
      <c r="CQ16" s="374">
        <v>16</v>
      </c>
      <c r="CR16" s="374">
        <v>24</v>
      </c>
      <c r="CS16" s="374">
        <v>19</v>
      </c>
      <c r="CT16" s="374">
        <v>4</v>
      </c>
      <c r="CU16" s="374" t="s">
        <v>219</v>
      </c>
      <c r="CV16" s="374">
        <v>3</v>
      </c>
      <c r="CW16" s="374">
        <v>0</v>
      </c>
      <c r="CX16" s="374">
        <v>7</v>
      </c>
      <c r="CY16" s="374">
        <v>274</v>
      </c>
      <c r="CZ16" s="374"/>
      <c r="DA16" s="374">
        <v>62</v>
      </c>
      <c r="DB16" s="374"/>
      <c r="DC16" s="374">
        <v>28</v>
      </c>
      <c r="DD16" s="374">
        <v>12</v>
      </c>
      <c r="DE16" s="374">
        <v>27</v>
      </c>
      <c r="DF16" s="374">
        <v>22</v>
      </c>
      <c r="DG16" s="374">
        <v>4</v>
      </c>
      <c r="DH16" s="374" t="s">
        <v>219</v>
      </c>
      <c r="DI16" s="374">
        <v>2</v>
      </c>
      <c r="DJ16" s="374" t="s">
        <v>219</v>
      </c>
      <c r="DK16" s="374">
        <v>5</v>
      </c>
      <c r="DL16" s="374">
        <v>530</v>
      </c>
      <c r="DM16" s="374"/>
      <c r="DN16" s="374">
        <v>64</v>
      </c>
      <c r="DO16" s="374"/>
      <c r="DP16" s="374">
        <v>58</v>
      </c>
      <c r="DQ16" s="374">
        <v>61</v>
      </c>
      <c r="DR16" s="374">
        <v>0</v>
      </c>
      <c r="DS16" s="374">
        <v>3</v>
      </c>
      <c r="DT16" s="374"/>
      <c r="DU16" s="374"/>
      <c r="DV16" s="374" t="s">
        <v>219</v>
      </c>
      <c r="DW16" s="374">
        <v>4</v>
      </c>
      <c r="DX16" s="374">
        <v>33</v>
      </c>
      <c r="DY16" s="374">
        <v>256</v>
      </c>
      <c r="DZ16" s="374"/>
      <c r="EA16" s="374">
        <v>61</v>
      </c>
      <c r="EB16" s="374"/>
      <c r="EC16" s="374">
        <v>56</v>
      </c>
      <c r="ED16" s="374">
        <v>59</v>
      </c>
      <c r="EE16" s="374">
        <v>0</v>
      </c>
      <c r="EF16" s="374">
        <v>3</v>
      </c>
      <c r="EG16" s="82"/>
      <c r="EH16" s="82"/>
      <c r="EI16" s="374" t="s">
        <v>219</v>
      </c>
      <c r="EJ16" s="374">
        <v>6</v>
      </c>
      <c r="EK16" s="374">
        <v>30</v>
      </c>
      <c r="EL16" s="374">
        <v>274</v>
      </c>
      <c r="EM16" s="374"/>
      <c r="EN16" s="374">
        <v>59</v>
      </c>
      <c r="EO16" s="82"/>
      <c r="EP16" s="374">
        <v>57</v>
      </c>
      <c r="EQ16" s="374">
        <v>60</v>
      </c>
      <c r="ER16" s="374">
        <v>0</v>
      </c>
      <c r="ES16" s="374">
        <v>3</v>
      </c>
      <c r="ET16" s="82"/>
      <c r="EU16" s="82"/>
      <c r="EV16" s="374">
        <v>3</v>
      </c>
      <c r="EW16" s="374">
        <v>5</v>
      </c>
      <c r="EX16" s="374">
        <v>32</v>
      </c>
      <c r="EY16" s="374">
        <v>530</v>
      </c>
      <c r="EZ16" s="374"/>
      <c r="FA16" s="374">
        <v>60</v>
      </c>
    </row>
    <row r="17" spans="1:157">
      <c r="A17" s="82"/>
      <c r="B17" s="84" t="s">
        <v>77</v>
      </c>
      <c r="C17" s="374">
        <v>35</v>
      </c>
      <c r="D17" s="374">
        <v>11</v>
      </c>
      <c r="E17" s="374">
        <v>20</v>
      </c>
      <c r="F17" s="374">
        <v>15</v>
      </c>
      <c r="G17" s="374">
        <v>5</v>
      </c>
      <c r="H17" s="374">
        <v>0</v>
      </c>
      <c r="I17" s="374">
        <v>1</v>
      </c>
      <c r="J17" s="374" t="s">
        <v>219</v>
      </c>
      <c r="K17" s="374">
        <v>13</v>
      </c>
      <c r="L17" s="374">
        <v>949</v>
      </c>
      <c r="M17" s="374"/>
      <c r="N17" s="374">
        <v>51</v>
      </c>
      <c r="O17" s="82"/>
      <c r="P17" s="374">
        <v>44</v>
      </c>
      <c r="Q17" s="374">
        <v>7</v>
      </c>
      <c r="R17" s="374">
        <v>16</v>
      </c>
      <c r="S17" s="374">
        <v>13</v>
      </c>
      <c r="T17" s="374">
        <v>2</v>
      </c>
      <c r="U17" s="374">
        <v>0</v>
      </c>
      <c r="V17" s="374">
        <v>1</v>
      </c>
      <c r="W17" s="374" t="s">
        <v>219</v>
      </c>
      <c r="X17" s="374">
        <v>16</v>
      </c>
      <c r="Y17" s="374">
        <v>966</v>
      </c>
      <c r="Z17" s="374"/>
      <c r="AA17" s="374">
        <v>39</v>
      </c>
      <c r="AB17" s="374"/>
      <c r="AC17" s="374">
        <v>40</v>
      </c>
      <c r="AD17" s="374">
        <v>9</v>
      </c>
      <c r="AE17" s="374">
        <v>18</v>
      </c>
      <c r="AF17" s="374">
        <v>14</v>
      </c>
      <c r="AG17" s="374">
        <v>3</v>
      </c>
      <c r="AH17" s="374">
        <v>0</v>
      </c>
      <c r="AI17" s="374">
        <v>1</v>
      </c>
      <c r="AJ17" s="374">
        <v>0</v>
      </c>
      <c r="AK17" s="374">
        <v>14</v>
      </c>
      <c r="AL17" s="374">
        <v>1915</v>
      </c>
      <c r="AM17" s="374"/>
      <c r="AN17" s="374">
        <v>45</v>
      </c>
      <c r="AO17" s="374"/>
      <c r="AP17" s="374">
        <v>38</v>
      </c>
      <c r="AQ17" s="374">
        <v>5</v>
      </c>
      <c r="AR17" s="374">
        <v>21</v>
      </c>
      <c r="AS17" s="374">
        <v>19</v>
      </c>
      <c r="AT17" s="374">
        <v>2</v>
      </c>
      <c r="AU17" s="374">
        <v>0</v>
      </c>
      <c r="AV17" s="374">
        <v>1</v>
      </c>
      <c r="AW17" s="374" t="s">
        <v>219</v>
      </c>
      <c r="AX17" s="374">
        <v>14</v>
      </c>
      <c r="AY17" s="374">
        <v>949</v>
      </c>
      <c r="AZ17" s="374"/>
      <c r="BA17" s="374">
        <v>48</v>
      </c>
      <c r="BB17" s="374"/>
      <c r="BC17" s="374">
        <v>47</v>
      </c>
      <c r="BD17" s="374">
        <v>3</v>
      </c>
      <c r="BE17" s="374">
        <v>11</v>
      </c>
      <c r="BF17" s="374">
        <v>19</v>
      </c>
      <c r="BG17" s="374">
        <v>1</v>
      </c>
      <c r="BH17" s="374">
        <v>0</v>
      </c>
      <c r="BI17" s="374">
        <v>1</v>
      </c>
      <c r="BJ17" s="374" t="s">
        <v>219</v>
      </c>
      <c r="BK17" s="374">
        <v>18</v>
      </c>
      <c r="BL17" s="374">
        <v>966</v>
      </c>
      <c r="BM17" s="374"/>
      <c r="BN17" s="374">
        <v>34</v>
      </c>
      <c r="BO17" s="374"/>
      <c r="BP17" s="374">
        <v>42</v>
      </c>
      <c r="BQ17" s="374">
        <v>4</v>
      </c>
      <c r="BR17" s="374">
        <v>16</v>
      </c>
      <c r="BS17" s="374">
        <v>19</v>
      </c>
      <c r="BT17" s="374">
        <v>1</v>
      </c>
      <c r="BU17" s="374">
        <v>0</v>
      </c>
      <c r="BV17" s="374">
        <v>1</v>
      </c>
      <c r="BW17" s="374">
        <v>0</v>
      </c>
      <c r="BX17" s="374">
        <v>16</v>
      </c>
      <c r="BY17" s="374">
        <v>1915</v>
      </c>
      <c r="BZ17" s="374"/>
      <c r="CA17" s="374">
        <v>40</v>
      </c>
      <c r="CB17" s="374"/>
      <c r="CC17" s="374">
        <v>31</v>
      </c>
      <c r="CD17" s="374">
        <v>10</v>
      </c>
      <c r="CE17" s="374">
        <v>24</v>
      </c>
      <c r="CF17" s="374">
        <v>24</v>
      </c>
      <c r="CG17" s="374">
        <v>3</v>
      </c>
      <c r="CH17" s="374">
        <v>0</v>
      </c>
      <c r="CI17" s="374">
        <v>1</v>
      </c>
      <c r="CJ17" s="374" t="s">
        <v>219</v>
      </c>
      <c r="CK17" s="374">
        <v>8</v>
      </c>
      <c r="CL17" s="374">
        <v>949</v>
      </c>
      <c r="CM17" s="374"/>
      <c r="CN17" s="374">
        <v>60</v>
      </c>
      <c r="CO17" s="374"/>
      <c r="CP17" s="374">
        <v>34</v>
      </c>
      <c r="CQ17" s="374">
        <v>8</v>
      </c>
      <c r="CR17" s="374">
        <v>22</v>
      </c>
      <c r="CS17" s="374">
        <v>23</v>
      </c>
      <c r="CT17" s="374">
        <v>4</v>
      </c>
      <c r="CU17" s="374">
        <v>0</v>
      </c>
      <c r="CV17" s="374">
        <v>1</v>
      </c>
      <c r="CW17" s="374" t="s">
        <v>219</v>
      </c>
      <c r="CX17" s="374">
        <v>8</v>
      </c>
      <c r="CY17" s="374">
        <v>966</v>
      </c>
      <c r="CZ17" s="374"/>
      <c r="DA17" s="374">
        <v>56</v>
      </c>
      <c r="DB17" s="374"/>
      <c r="DC17" s="374">
        <v>32</v>
      </c>
      <c r="DD17" s="374">
        <v>9</v>
      </c>
      <c r="DE17" s="374">
        <v>23</v>
      </c>
      <c r="DF17" s="374">
        <v>23</v>
      </c>
      <c r="DG17" s="374">
        <v>3</v>
      </c>
      <c r="DH17" s="374">
        <v>0</v>
      </c>
      <c r="DI17" s="374">
        <v>1</v>
      </c>
      <c r="DJ17" s="374">
        <v>0</v>
      </c>
      <c r="DK17" s="374">
        <v>8</v>
      </c>
      <c r="DL17" s="374">
        <v>1915</v>
      </c>
      <c r="DM17" s="374"/>
      <c r="DN17" s="374">
        <v>58</v>
      </c>
      <c r="DO17" s="374"/>
      <c r="DP17" s="374">
        <v>52</v>
      </c>
      <c r="DQ17" s="374">
        <v>54</v>
      </c>
      <c r="DR17" s="374">
        <v>0</v>
      </c>
      <c r="DS17" s="374">
        <v>2</v>
      </c>
      <c r="DT17" s="374"/>
      <c r="DU17" s="374"/>
      <c r="DV17" s="374">
        <v>1</v>
      </c>
      <c r="DW17" s="374">
        <v>10</v>
      </c>
      <c r="DX17" s="374">
        <v>36</v>
      </c>
      <c r="DY17" s="374">
        <v>949</v>
      </c>
      <c r="DZ17" s="374"/>
      <c r="EA17" s="374">
        <v>54</v>
      </c>
      <c r="EB17" s="374"/>
      <c r="EC17" s="374">
        <v>48</v>
      </c>
      <c r="ED17" s="374">
        <v>51</v>
      </c>
      <c r="EE17" s="374">
        <v>0</v>
      </c>
      <c r="EF17" s="374">
        <v>3</v>
      </c>
      <c r="EG17" s="82"/>
      <c r="EH17" s="82"/>
      <c r="EI17" s="374">
        <v>1</v>
      </c>
      <c r="EJ17" s="374">
        <v>11</v>
      </c>
      <c r="EK17" s="374">
        <v>37</v>
      </c>
      <c r="EL17" s="374">
        <v>966</v>
      </c>
      <c r="EM17" s="374"/>
      <c r="EN17" s="374">
        <v>51</v>
      </c>
      <c r="EO17" s="82"/>
      <c r="EP17" s="374">
        <v>50</v>
      </c>
      <c r="EQ17" s="374">
        <v>52</v>
      </c>
      <c r="ER17" s="374">
        <v>0</v>
      </c>
      <c r="ES17" s="374">
        <v>2</v>
      </c>
      <c r="ET17" s="82"/>
      <c r="EU17" s="82"/>
      <c r="EV17" s="374">
        <v>1</v>
      </c>
      <c r="EW17" s="374">
        <v>10</v>
      </c>
      <c r="EX17" s="374">
        <v>37</v>
      </c>
      <c r="EY17" s="374">
        <v>1915</v>
      </c>
      <c r="EZ17" s="374"/>
      <c r="FA17" s="374">
        <v>52</v>
      </c>
    </row>
    <row r="18" spans="1:157">
      <c r="A18" s="82"/>
      <c r="B18" s="82" t="s">
        <v>78</v>
      </c>
      <c r="C18" s="374">
        <v>11</v>
      </c>
      <c r="D18" s="374">
        <v>25</v>
      </c>
      <c r="E18" s="374">
        <v>24</v>
      </c>
      <c r="F18" s="374">
        <v>10</v>
      </c>
      <c r="G18" s="374">
        <v>26</v>
      </c>
      <c r="H18" s="374" t="s">
        <v>219</v>
      </c>
      <c r="I18" s="374">
        <v>0</v>
      </c>
      <c r="J18" s="374">
        <v>0</v>
      </c>
      <c r="K18" s="374">
        <v>3</v>
      </c>
      <c r="L18" s="374">
        <v>16597</v>
      </c>
      <c r="M18" s="374"/>
      <c r="N18" s="374">
        <v>86</v>
      </c>
      <c r="O18" s="82"/>
      <c r="P18" s="374">
        <v>15</v>
      </c>
      <c r="Q18" s="374">
        <v>22</v>
      </c>
      <c r="R18" s="374">
        <v>26</v>
      </c>
      <c r="S18" s="374">
        <v>13</v>
      </c>
      <c r="T18" s="374">
        <v>20</v>
      </c>
      <c r="U18" s="374" t="s">
        <v>219</v>
      </c>
      <c r="V18" s="374">
        <v>0</v>
      </c>
      <c r="W18" s="374">
        <v>0</v>
      </c>
      <c r="X18" s="374">
        <v>4</v>
      </c>
      <c r="Y18" s="374">
        <v>17414</v>
      </c>
      <c r="Z18" s="374"/>
      <c r="AA18" s="374">
        <v>80</v>
      </c>
      <c r="AB18" s="374"/>
      <c r="AC18" s="374">
        <v>13</v>
      </c>
      <c r="AD18" s="374">
        <v>24</v>
      </c>
      <c r="AE18" s="374">
        <v>25</v>
      </c>
      <c r="AF18" s="374">
        <v>12</v>
      </c>
      <c r="AG18" s="374">
        <v>23</v>
      </c>
      <c r="AH18" s="374">
        <v>0</v>
      </c>
      <c r="AI18" s="374">
        <v>0</v>
      </c>
      <c r="AJ18" s="374">
        <v>0</v>
      </c>
      <c r="AK18" s="374">
        <v>4</v>
      </c>
      <c r="AL18" s="374">
        <v>34011</v>
      </c>
      <c r="AM18" s="374"/>
      <c r="AN18" s="374">
        <v>83</v>
      </c>
      <c r="AO18" s="374"/>
      <c r="AP18" s="374">
        <v>13</v>
      </c>
      <c r="AQ18" s="374">
        <v>22</v>
      </c>
      <c r="AR18" s="374">
        <v>30</v>
      </c>
      <c r="AS18" s="374">
        <v>15</v>
      </c>
      <c r="AT18" s="374">
        <v>16</v>
      </c>
      <c r="AU18" s="374">
        <v>0</v>
      </c>
      <c r="AV18" s="374">
        <v>0</v>
      </c>
      <c r="AW18" s="374">
        <v>0</v>
      </c>
      <c r="AX18" s="374">
        <v>3</v>
      </c>
      <c r="AY18" s="374">
        <v>16597</v>
      </c>
      <c r="AZ18" s="374"/>
      <c r="BA18" s="374">
        <v>84</v>
      </c>
      <c r="BB18" s="374"/>
      <c r="BC18" s="374">
        <v>19</v>
      </c>
      <c r="BD18" s="374">
        <v>17</v>
      </c>
      <c r="BE18" s="374">
        <v>29</v>
      </c>
      <c r="BF18" s="374">
        <v>21</v>
      </c>
      <c r="BG18" s="374">
        <v>9</v>
      </c>
      <c r="BH18" s="374" t="s">
        <v>219</v>
      </c>
      <c r="BI18" s="374">
        <v>0</v>
      </c>
      <c r="BJ18" s="374">
        <v>0</v>
      </c>
      <c r="BK18" s="374">
        <v>5</v>
      </c>
      <c r="BL18" s="374">
        <v>17415</v>
      </c>
      <c r="BM18" s="374"/>
      <c r="BN18" s="374">
        <v>75</v>
      </c>
      <c r="BO18" s="374"/>
      <c r="BP18" s="374">
        <v>16</v>
      </c>
      <c r="BQ18" s="374">
        <v>20</v>
      </c>
      <c r="BR18" s="374">
        <v>30</v>
      </c>
      <c r="BS18" s="374">
        <v>18</v>
      </c>
      <c r="BT18" s="374">
        <v>12</v>
      </c>
      <c r="BU18" s="374" t="s">
        <v>219</v>
      </c>
      <c r="BV18" s="374">
        <v>0</v>
      </c>
      <c r="BW18" s="374">
        <v>0</v>
      </c>
      <c r="BX18" s="374">
        <v>4</v>
      </c>
      <c r="BY18" s="374">
        <v>34012</v>
      </c>
      <c r="BZ18" s="374"/>
      <c r="CA18" s="374">
        <v>80</v>
      </c>
      <c r="CB18" s="374"/>
      <c r="CC18" s="374">
        <v>8</v>
      </c>
      <c r="CD18" s="374">
        <v>29</v>
      </c>
      <c r="CE18" s="374">
        <v>29</v>
      </c>
      <c r="CF18" s="374">
        <v>14</v>
      </c>
      <c r="CG18" s="374">
        <v>19</v>
      </c>
      <c r="CH18" s="374">
        <v>0</v>
      </c>
      <c r="CI18" s="374">
        <v>0</v>
      </c>
      <c r="CJ18" s="374">
        <v>0</v>
      </c>
      <c r="CK18" s="374">
        <v>2</v>
      </c>
      <c r="CL18" s="374">
        <v>16597</v>
      </c>
      <c r="CM18" s="374"/>
      <c r="CN18" s="374">
        <v>90</v>
      </c>
      <c r="CO18" s="374"/>
      <c r="CP18" s="374">
        <v>9</v>
      </c>
      <c r="CQ18" s="374">
        <v>25</v>
      </c>
      <c r="CR18" s="374">
        <v>26</v>
      </c>
      <c r="CS18" s="374">
        <v>13</v>
      </c>
      <c r="CT18" s="374">
        <v>24</v>
      </c>
      <c r="CU18" s="374">
        <v>0</v>
      </c>
      <c r="CV18" s="374">
        <v>0</v>
      </c>
      <c r="CW18" s="374">
        <v>0</v>
      </c>
      <c r="CX18" s="374">
        <v>2</v>
      </c>
      <c r="CY18" s="374">
        <v>17415</v>
      </c>
      <c r="CZ18" s="374"/>
      <c r="DA18" s="374">
        <v>88</v>
      </c>
      <c r="DB18" s="374"/>
      <c r="DC18" s="374">
        <v>8</v>
      </c>
      <c r="DD18" s="374">
        <v>27</v>
      </c>
      <c r="DE18" s="374">
        <v>28</v>
      </c>
      <c r="DF18" s="374">
        <v>14</v>
      </c>
      <c r="DG18" s="374">
        <v>21</v>
      </c>
      <c r="DH18" s="374">
        <v>0</v>
      </c>
      <c r="DI18" s="374">
        <v>0</v>
      </c>
      <c r="DJ18" s="374">
        <v>0</v>
      </c>
      <c r="DK18" s="374">
        <v>2</v>
      </c>
      <c r="DL18" s="374">
        <v>34012</v>
      </c>
      <c r="DM18" s="374"/>
      <c r="DN18" s="374">
        <v>89</v>
      </c>
      <c r="DO18" s="374"/>
      <c r="DP18" s="374">
        <v>70</v>
      </c>
      <c r="DQ18" s="374">
        <v>86</v>
      </c>
      <c r="DR18" s="374">
        <v>0</v>
      </c>
      <c r="DS18" s="374">
        <v>16</v>
      </c>
      <c r="DT18" s="374"/>
      <c r="DU18" s="374"/>
      <c r="DV18" s="374">
        <v>0</v>
      </c>
      <c r="DW18" s="374">
        <v>2</v>
      </c>
      <c r="DX18" s="374">
        <v>11</v>
      </c>
      <c r="DY18" s="374">
        <v>16596</v>
      </c>
      <c r="DZ18" s="374"/>
      <c r="EA18" s="374">
        <v>86</v>
      </c>
      <c r="EB18" s="374"/>
      <c r="EC18" s="374">
        <v>65</v>
      </c>
      <c r="ED18" s="374">
        <v>83</v>
      </c>
      <c r="EE18" s="374">
        <v>0</v>
      </c>
      <c r="EF18" s="374">
        <v>18</v>
      </c>
      <c r="EG18" s="82"/>
      <c r="EH18" s="82"/>
      <c r="EI18" s="374">
        <v>0</v>
      </c>
      <c r="EJ18" s="374">
        <v>3</v>
      </c>
      <c r="EK18" s="374">
        <v>14</v>
      </c>
      <c r="EL18" s="374">
        <v>17414</v>
      </c>
      <c r="EM18" s="374"/>
      <c r="EN18" s="374">
        <v>83</v>
      </c>
      <c r="EO18" s="82"/>
      <c r="EP18" s="374">
        <v>67</v>
      </c>
      <c r="EQ18" s="374">
        <v>85</v>
      </c>
      <c r="ER18" s="374">
        <v>0</v>
      </c>
      <c r="ES18" s="374">
        <v>17</v>
      </c>
      <c r="ET18" s="82"/>
      <c r="EU18" s="82"/>
      <c r="EV18" s="374">
        <v>0</v>
      </c>
      <c r="EW18" s="374">
        <v>3</v>
      </c>
      <c r="EX18" s="374">
        <v>12</v>
      </c>
      <c r="EY18" s="374">
        <v>34010</v>
      </c>
      <c r="EZ18" s="374"/>
      <c r="FA18" s="374">
        <v>85</v>
      </c>
    </row>
    <row r="19" spans="1:157">
      <c r="A19" s="82"/>
      <c r="B19" s="82" t="s">
        <v>79</v>
      </c>
      <c r="C19" s="374">
        <v>7</v>
      </c>
      <c r="D19" s="374">
        <v>28</v>
      </c>
      <c r="E19" s="374">
        <v>24</v>
      </c>
      <c r="F19" s="374">
        <v>9</v>
      </c>
      <c r="G19" s="374">
        <v>31</v>
      </c>
      <c r="H19" s="374">
        <v>0</v>
      </c>
      <c r="I19" s="374" t="s">
        <v>219</v>
      </c>
      <c r="J19" s="374" t="s">
        <v>219</v>
      </c>
      <c r="K19" s="374">
        <v>1</v>
      </c>
      <c r="L19" s="374">
        <v>4665</v>
      </c>
      <c r="M19" s="374"/>
      <c r="N19" s="374">
        <v>92</v>
      </c>
      <c r="O19" s="82"/>
      <c r="P19" s="374">
        <v>12</v>
      </c>
      <c r="Q19" s="374">
        <v>27</v>
      </c>
      <c r="R19" s="374">
        <v>27</v>
      </c>
      <c r="S19" s="374">
        <v>12</v>
      </c>
      <c r="T19" s="374">
        <v>20</v>
      </c>
      <c r="U19" s="374">
        <v>0</v>
      </c>
      <c r="V19" s="374" t="s">
        <v>219</v>
      </c>
      <c r="W19" s="374" t="s">
        <v>219</v>
      </c>
      <c r="X19" s="374">
        <v>2</v>
      </c>
      <c r="Y19" s="374">
        <v>4700</v>
      </c>
      <c r="Z19" s="374"/>
      <c r="AA19" s="374">
        <v>85</v>
      </c>
      <c r="AB19" s="374"/>
      <c r="AC19" s="374">
        <v>9</v>
      </c>
      <c r="AD19" s="374">
        <v>28</v>
      </c>
      <c r="AE19" s="374">
        <v>25</v>
      </c>
      <c r="AF19" s="374">
        <v>11</v>
      </c>
      <c r="AG19" s="374">
        <v>25</v>
      </c>
      <c r="AH19" s="374">
        <v>0</v>
      </c>
      <c r="AI19" s="374">
        <v>0</v>
      </c>
      <c r="AJ19" s="374">
        <v>0</v>
      </c>
      <c r="AK19" s="374">
        <v>2</v>
      </c>
      <c r="AL19" s="374">
        <v>9365</v>
      </c>
      <c r="AM19" s="374"/>
      <c r="AN19" s="374">
        <v>89</v>
      </c>
      <c r="AO19" s="374"/>
      <c r="AP19" s="374">
        <v>9</v>
      </c>
      <c r="AQ19" s="374">
        <v>26</v>
      </c>
      <c r="AR19" s="374">
        <v>32</v>
      </c>
      <c r="AS19" s="374">
        <v>15</v>
      </c>
      <c r="AT19" s="374">
        <v>17</v>
      </c>
      <c r="AU19" s="374">
        <v>0</v>
      </c>
      <c r="AV19" s="374" t="s">
        <v>219</v>
      </c>
      <c r="AW19" s="374" t="s">
        <v>219</v>
      </c>
      <c r="AX19" s="374">
        <v>2</v>
      </c>
      <c r="AY19" s="374">
        <v>4665</v>
      </c>
      <c r="AZ19" s="374"/>
      <c r="BA19" s="374">
        <v>89</v>
      </c>
      <c r="BB19" s="374"/>
      <c r="BC19" s="374">
        <v>18</v>
      </c>
      <c r="BD19" s="374">
        <v>17</v>
      </c>
      <c r="BE19" s="374">
        <v>32</v>
      </c>
      <c r="BF19" s="374">
        <v>22</v>
      </c>
      <c r="BG19" s="374">
        <v>8</v>
      </c>
      <c r="BH19" s="374" t="s">
        <v>219</v>
      </c>
      <c r="BI19" s="374" t="s">
        <v>219</v>
      </c>
      <c r="BJ19" s="374" t="s">
        <v>219</v>
      </c>
      <c r="BK19" s="374">
        <v>3</v>
      </c>
      <c r="BL19" s="374">
        <v>4700</v>
      </c>
      <c r="BM19" s="374"/>
      <c r="BN19" s="374">
        <v>79</v>
      </c>
      <c r="BO19" s="374"/>
      <c r="BP19" s="374">
        <v>14</v>
      </c>
      <c r="BQ19" s="374">
        <v>21</v>
      </c>
      <c r="BR19" s="374">
        <v>32</v>
      </c>
      <c r="BS19" s="374">
        <v>18</v>
      </c>
      <c r="BT19" s="374">
        <v>12</v>
      </c>
      <c r="BU19" s="374" t="s">
        <v>219</v>
      </c>
      <c r="BV19" s="374">
        <v>0</v>
      </c>
      <c r="BW19" s="374">
        <v>0</v>
      </c>
      <c r="BX19" s="374">
        <v>2</v>
      </c>
      <c r="BY19" s="374">
        <v>9365</v>
      </c>
      <c r="BZ19" s="374"/>
      <c r="CA19" s="374">
        <v>84</v>
      </c>
      <c r="CB19" s="374"/>
      <c r="CC19" s="374">
        <v>6</v>
      </c>
      <c r="CD19" s="374">
        <v>31</v>
      </c>
      <c r="CE19" s="374">
        <v>31</v>
      </c>
      <c r="CF19" s="374">
        <v>15</v>
      </c>
      <c r="CG19" s="374">
        <v>16</v>
      </c>
      <c r="CH19" s="374">
        <v>0</v>
      </c>
      <c r="CI19" s="374" t="s">
        <v>219</v>
      </c>
      <c r="CJ19" s="374" t="s">
        <v>219</v>
      </c>
      <c r="CK19" s="374">
        <v>1</v>
      </c>
      <c r="CL19" s="374">
        <v>4665</v>
      </c>
      <c r="CM19" s="374"/>
      <c r="CN19" s="374">
        <v>92</v>
      </c>
      <c r="CO19" s="374"/>
      <c r="CP19" s="374">
        <v>9</v>
      </c>
      <c r="CQ19" s="374">
        <v>26</v>
      </c>
      <c r="CR19" s="374">
        <v>29</v>
      </c>
      <c r="CS19" s="374">
        <v>15</v>
      </c>
      <c r="CT19" s="374">
        <v>19</v>
      </c>
      <c r="CU19" s="374" t="s">
        <v>219</v>
      </c>
      <c r="CV19" s="374" t="s">
        <v>219</v>
      </c>
      <c r="CW19" s="374" t="s">
        <v>219</v>
      </c>
      <c r="CX19" s="374">
        <v>2</v>
      </c>
      <c r="CY19" s="374">
        <v>4700</v>
      </c>
      <c r="CZ19" s="374"/>
      <c r="DA19" s="374">
        <v>89</v>
      </c>
      <c r="DB19" s="374"/>
      <c r="DC19" s="374">
        <v>8</v>
      </c>
      <c r="DD19" s="374">
        <v>29</v>
      </c>
      <c r="DE19" s="374">
        <v>30</v>
      </c>
      <c r="DF19" s="374">
        <v>15</v>
      </c>
      <c r="DG19" s="374">
        <v>17</v>
      </c>
      <c r="DH19" s="374" t="s">
        <v>219</v>
      </c>
      <c r="DI19" s="374">
        <v>0</v>
      </c>
      <c r="DJ19" s="374">
        <v>0</v>
      </c>
      <c r="DK19" s="374">
        <v>1</v>
      </c>
      <c r="DL19" s="374">
        <v>9365</v>
      </c>
      <c r="DM19" s="374"/>
      <c r="DN19" s="374">
        <v>91</v>
      </c>
      <c r="DO19" s="374"/>
      <c r="DP19" s="374">
        <v>74</v>
      </c>
      <c r="DQ19" s="374">
        <v>91</v>
      </c>
      <c r="DR19" s="374">
        <v>0</v>
      </c>
      <c r="DS19" s="374">
        <v>17</v>
      </c>
      <c r="DT19" s="374"/>
      <c r="DU19" s="374"/>
      <c r="DV19" s="374">
        <v>0</v>
      </c>
      <c r="DW19" s="374">
        <v>1</v>
      </c>
      <c r="DX19" s="374">
        <v>8</v>
      </c>
      <c r="DY19" s="374">
        <v>4665</v>
      </c>
      <c r="DZ19" s="374"/>
      <c r="EA19" s="374">
        <v>91</v>
      </c>
      <c r="EB19" s="374"/>
      <c r="EC19" s="374">
        <v>70</v>
      </c>
      <c r="ED19" s="374">
        <v>88</v>
      </c>
      <c r="EE19" s="374">
        <v>0</v>
      </c>
      <c r="EF19" s="374">
        <v>17</v>
      </c>
      <c r="EG19" s="82"/>
      <c r="EH19" s="82"/>
      <c r="EI19" s="374">
        <v>0</v>
      </c>
      <c r="EJ19" s="374">
        <v>2</v>
      </c>
      <c r="EK19" s="374">
        <v>10</v>
      </c>
      <c r="EL19" s="374">
        <v>4700</v>
      </c>
      <c r="EM19" s="374"/>
      <c r="EN19" s="374">
        <v>88</v>
      </c>
      <c r="EO19" s="82"/>
      <c r="EP19" s="374">
        <v>72</v>
      </c>
      <c r="EQ19" s="374">
        <v>89</v>
      </c>
      <c r="ER19" s="374">
        <v>0</v>
      </c>
      <c r="ES19" s="374">
        <v>17</v>
      </c>
      <c r="ET19" s="82"/>
      <c r="EU19" s="82"/>
      <c r="EV19" s="374">
        <v>0</v>
      </c>
      <c r="EW19" s="374">
        <v>1</v>
      </c>
      <c r="EX19" s="374">
        <v>9</v>
      </c>
      <c r="EY19" s="374">
        <v>9365</v>
      </c>
      <c r="EZ19" s="374"/>
      <c r="FA19" s="374">
        <v>89</v>
      </c>
    </row>
    <row r="20" spans="1:157">
      <c r="A20" s="82"/>
      <c r="B20" s="82" t="s">
        <v>80</v>
      </c>
      <c r="C20" s="374">
        <v>6</v>
      </c>
      <c r="D20" s="374">
        <v>28</v>
      </c>
      <c r="E20" s="374">
        <v>22</v>
      </c>
      <c r="F20" s="374">
        <v>8</v>
      </c>
      <c r="G20" s="374">
        <v>36</v>
      </c>
      <c r="H20" s="374" t="s">
        <v>219</v>
      </c>
      <c r="I20" s="374">
        <v>0</v>
      </c>
      <c r="J20" s="374">
        <v>0</v>
      </c>
      <c r="K20" s="374">
        <v>1</v>
      </c>
      <c r="L20" s="374">
        <v>2267</v>
      </c>
      <c r="M20" s="374"/>
      <c r="N20" s="374">
        <v>93</v>
      </c>
      <c r="O20" s="82"/>
      <c r="P20" s="374">
        <v>9</v>
      </c>
      <c r="Q20" s="374">
        <v>27</v>
      </c>
      <c r="R20" s="374">
        <v>26</v>
      </c>
      <c r="S20" s="374">
        <v>9</v>
      </c>
      <c r="T20" s="374">
        <v>26</v>
      </c>
      <c r="U20" s="374" t="s">
        <v>219</v>
      </c>
      <c r="V20" s="374">
        <v>0</v>
      </c>
      <c r="W20" s="374" t="s">
        <v>219</v>
      </c>
      <c r="X20" s="374">
        <v>3</v>
      </c>
      <c r="Y20" s="374">
        <v>2413</v>
      </c>
      <c r="Z20" s="374"/>
      <c r="AA20" s="374">
        <v>88</v>
      </c>
      <c r="AB20" s="374"/>
      <c r="AC20" s="374">
        <v>7</v>
      </c>
      <c r="AD20" s="374">
        <v>27</v>
      </c>
      <c r="AE20" s="374">
        <v>24</v>
      </c>
      <c r="AF20" s="374">
        <v>9</v>
      </c>
      <c r="AG20" s="374">
        <v>31</v>
      </c>
      <c r="AH20" s="374" t="s">
        <v>219</v>
      </c>
      <c r="AI20" s="374">
        <v>0</v>
      </c>
      <c r="AJ20" s="374" t="s">
        <v>219</v>
      </c>
      <c r="AK20" s="374">
        <v>2</v>
      </c>
      <c r="AL20" s="374">
        <v>4680</v>
      </c>
      <c r="AM20" s="374"/>
      <c r="AN20" s="374">
        <v>90</v>
      </c>
      <c r="AO20" s="374"/>
      <c r="AP20" s="374">
        <v>7</v>
      </c>
      <c r="AQ20" s="374">
        <v>27</v>
      </c>
      <c r="AR20" s="374">
        <v>31</v>
      </c>
      <c r="AS20" s="374">
        <v>12</v>
      </c>
      <c r="AT20" s="374">
        <v>20</v>
      </c>
      <c r="AU20" s="374">
        <v>0</v>
      </c>
      <c r="AV20" s="374">
        <v>0</v>
      </c>
      <c r="AW20" s="374">
        <v>0</v>
      </c>
      <c r="AX20" s="374">
        <v>1</v>
      </c>
      <c r="AY20" s="374">
        <v>2267</v>
      </c>
      <c r="AZ20" s="374"/>
      <c r="BA20" s="374">
        <v>91</v>
      </c>
      <c r="BB20" s="374"/>
      <c r="BC20" s="374">
        <v>14</v>
      </c>
      <c r="BD20" s="374">
        <v>20</v>
      </c>
      <c r="BE20" s="374">
        <v>32</v>
      </c>
      <c r="BF20" s="374">
        <v>19</v>
      </c>
      <c r="BG20" s="374">
        <v>12</v>
      </c>
      <c r="BH20" s="374">
        <v>0</v>
      </c>
      <c r="BI20" s="374">
        <v>0</v>
      </c>
      <c r="BJ20" s="374" t="s">
        <v>219</v>
      </c>
      <c r="BK20" s="374">
        <v>3</v>
      </c>
      <c r="BL20" s="374">
        <v>2413</v>
      </c>
      <c r="BM20" s="374"/>
      <c r="BN20" s="374">
        <v>83</v>
      </c>
      <c r="BO20" s="374"/>
      <c r="BP20" s="374">
        <v>11</v>
      </c>
      <c r="BQ20" s="374">
        <v>24</v>
      </c>
      <c r="BR20" s="374">
        <v>32</v>
      </c>
      <c r="BS20" s="374">
        <v>16</v>
      </c>
      <c r="BT20" s="374">
        <v>16</v>
      </c>
      <c r="BU20" s="374">
        <v>0</v>
      </c>
      <c r="BV20" s="374">
        <v>0</v>
      </c>
      <c r="BW20" s="374" t="s">
        <v>219</v>
      </c>
      <c r="BX20" s="374">
        <v>2</v>
      </c>
      <c r="BY20" s="374">
        <v>4680</v>
      </c>
      <c r="BZ20" s="374"/>
      <c r="CA20" s="374">
        <v>87</v>
      </c>
      <c r="CB20" s="374"/>
      <c r="CC20" s="374">
        <v>5</v>
      </c>
      <c r="CD20" s="374">
        <v>31</v>
      </c>
      <c r="CE20" s="374">
        <v>30</v>
      </c>
      <c r="CF20" s="374">
        <v>13</v>
      </c>
      <c r="CG20" s="374">
        <v>20</v>
      </c>
      <c r="CH20" s="374" t="s">
        <v>219</v>
      </c>
      <c r="CI20" s="374" t="s">
        <v>219</v>
      </c>
      <c r="CJ20" s="374">
        <v>0</v>
      </c>
      <c r="CK20" s="374">
        <v>1</v>
      </c>
      <c r="CL20" s="374">
        <v>2267</v>
      </c>
      <c r="CM20" s="374"/>
      <c r="CN20" s="374">
        <v>94</v>
      </c>
      <c r="CO20" s="374"/>
      <c r="CP20" s="374">
        <v>6</v>
      </c>
      <c r="CQ20" s="374">
        <v>28</v>
      </c>
      <c r="CR20" s="374">
        <v>27</v>
      </c>
      <c r="CS20" s="374">
        <v>13</v>
      </c>
      <c r="CT20" s="374">
        <v>23</v>
      </c>
      <c r="CU20" s="374">
        <v>0</v>
      </c>
      <c r="CV20" s="374">
        <v>0</v>
      </c>
      <c r="CW20" s="374" t="s">
        <v>219</v>
      </c>
      <c r="CX20" s="374">
        <v>2</v>
      </c>
      <c r="CY20" s="374">
        <v>2413</v>
      </c>
      <c r="CZ20" s="374"/>
      <c r="DA20" s="374">
        <v>91</v>
      </c>
      <c r="DB20" s="374"/>
      <c r="DC20" s="374">
        <v>6</v>
      </c>
      <c r="DD20" s="374">
        <v>29</v>
      </c>
      <c r="DE20" s="374">
        <v>28</v>
      </c>
      <c r="DF20" s="374">
        <v>13</v>
      </c>
      <c r="DG20" s="374">
        <v>22</v>
      </c>
      <c r="DH20" s="374" t="s">
        <v>219</v>
      </c>
      <c r="DI20" s="374" t="s">
        <v>219</v>
      </c>
      <c r="DJ20" s="374" t="s">
        <v>219</v>
      </c>
      <c r="DK20" s="374">
        <v>2</v>
      </c>
      <c r="DL20" s="374">
        <v>4680</v>
      </c>
      <c r="DM20" s="374"/>
      <c r="DN20" s="374">
        <v>92</v>
      </c>
      <c r="DO20" s="374"/>
      <c r="DP20" s="374">
        <v>71</v>
      </c>
      <c r="DQ20" s="374">
        <v>93</v>
      </c>
      <c r="DR20" s="374">
        <v>0</v>
      </c>
      <c r="DS20" s="374">
        <v>22</v>
      </c>
      <c r="DT20" s="374"/>
      <c r="DU20" s="374"/>
      <c r="DV20" s="374">
        <v>0</v>
      </c>
      <c r="DW20" s="374">
        <v>1</v>
      </c>
      <c r="DX20" s="374">
        <v>6</v>
      </c>
      <c r="DY20" s="374">
        <v>2267</v>
      </c>
      <c r="DZ20" s="374"/>
      <c r="EA20" s="374">
        <v>93</v>
      </c>
      <c r="EB20" s="374"/>
      <c r="EC20" s="374">
        <v>67</v>
      </c>
      <c r="ED20" s="374">
        <v>89</v>
      </c>
      <c r="EE20" s="374">
        <v>0</v>
      </c>
      <c r="EF20" s="374">
        <v>22</v>
      </c>
      <c r="EG20" s="82"/>
      <c r="EH20" s="82"/>
      <c r="EI20" s="374" t="s">
        <v>219</v>
      </c>
      <c r="EJ20" s="374">
        <v>2</v>
      </c>
      <c r="EK20" s="374">
        <v>8</v>
      </c>
      <c r="EL20" s="374">
        <v>2413</v>
      </c>
      <c r="EM20" s="374"/>
      <c r="EN20" s="374">
        <v>89</v>
      </c>
      <c r="EO20" s="82"/>
      <c r="EP20" s="374">
        <v>69</v>
      </c>
      <c r="EQ20" s="374">
        <v>91</v>
      </c>
      <c r="ER20" s="374">
        <v>0</v>
      </c>
      <c r="ES20" s="374">
        <v>22</v>
      </c>
      <c r="ET20" s="82"/>
      <c r="EU20" s="82"/>
      <c r="EV20" s="374" t="s">
        <v>219</v>
      </c>
      <c r="EW20" s="374">
        <v>2</v>
      </c>
      <c r="EX20" s="374">
        <v>7</v>
      </c>
      <c r="EY20" s="374">
        <v>4680</v>
      </c>
      <c r="EZ20" s="374"/>
      <c r="FA20" s="374">
        <v>91</v>
      </c>
    </row>
    <row r="21" spans="1:157">
      <c r="A21" s="82"/>
      <c r="B21" s="82" t="s">
        <v>81</v>
      </c>
      <c r="C21" s="374">
        <v>4</v>
      </c>
      <c r="D21" s="374">
        <v>27</v>
      </c>
      <c r="E21" s="374">
        <v>19</v>
      </c>
      <c r="F21" s="374">
        <v>6</v>
      </c>
      <c r="G21" s="374">
        <v>44</v>
      </c>
      <c r="H21" s="374" t="s">
        <v>219</v>
      </c>
      <c r="I21" s="374">
        <v>0</v>
      </c>
      <c r="J21" s="374" t="s">
        <v>219</v>
      </c>
      <c r="K21" s="374">
        <v>1</v>
      </c>
      <c r="L21" s="374">
        <v>3985</v>
      </c>
      <c r="M21" s="374"/>
      <c r="N21" s="374">
        <v>95</v>
      </c>
      <c r="O21" s="82"/>
      <c r="P21" s="374">
        <v>8</v>
      </c>
      <c r="Q21" s="374">
        <v>25</v>
      </c>
      <c r="R21" s="374">
        <v>23</v>
      </c>
      <c r="S21" s="374">
        <v>8</v>
      </c>
      <c r="T21" s="374">
        <v>34</v>
      </c>
      <c r="U21" s="374" t="s">
        <v>219</v>
      </c>
      <c r="V21" s="374">
        <v>0</v>
      </c>
      <c r="W21" s="374" t="s">
        <v>219</v>
      </c>
      <c r="X21" s="374">
        <v>2</v>
      </c>
      <c r="Y21" s="374">
        <v>4067</v>
      </c>
      <c r="Z21" s="374"/>
      <c r="AA21" s="374">
        <v>90</v>
      </c>
      <c r="AB21" s="374"/>
      <c r="AC21" s="374">
        <v>6</v>
      </c>
      <c r="AD21" s="374">
        <v>26</v>
      </c>
      <c r="AE21" s="374">
        <v>21</v>
      </c>
      <c r="AF21" s="374">
        <v>7</v>
      </c>
      <c r="AG21" s="374">
        <v>39</v>
      </c>
      <c r="AH21" s="374" t="s">
        <v>219</v>
      </c>
      <c r="AI21" s="374">
        <v>0</v>
      </c>
      <c r="AJ21" s="374" t="s">
        <v>219</v>
      </c>
      <c r="AK21" s="374">
        <v>2</v>
      </c>
      <c r="AL21" s="374">
        <v>8052</v>
      </c>
      <c r="AM21" s="374"/>
      <c r="AN21" s="374">
        <v>92</v>
      </c>
      <c r="AO21" s="374"/>
      <c r="AP21" s="374">
        <v>5</v>
      </c>
      <c r="AQ21" s="374">
        <v>27</v>
      </c>
      <c r="AR21" s="374">
        <v>28</v>
      </c>
      <c r="AS21" s="374">
        <v>10</v>
      </c>
      <c r="AT21" s="374">
        <v>29</v>
      </c>
      <c r="AU21" s="374" t="s">
        <v>219</v>
      </c>
      <c r="AV21" s="374">
        <v>0</v>
      </c>
      <c r="AW21" s="374" t="s">
        <v>219</v>
      </c>
      <c r="AX21" s="374">
        <v>1</v>
      </c>
      <c r="AY21" s="374">
        <v>3985</v>
      </c>
      <c r="AZ21" s="374"/>
      <c r="BA21" s="374">
        <v>94</v>
      </c>
      <c r="BB21" s="374"/>
      <c r="BC21" s="374">
        <v>11</v>
      </c>
      <c r="BD21" s="374">
        <v>22</v>
      </c>
      <c r="BE21" s="374">
        <v>31</v>
      </c>
      <c r="BF21" s="374">
        <v>17</v>
      </c>
      <c r="BG21" s="374">
        <v>16</v>
      </c>
      <c r="BH21" s="374" t="s">
        <v>219</v>
      </c>
      <c r="BI21" s="374">
        <v>0</v>
      </c>
      <c r="BJ21" s="374" t="s">
        <v>219</v>
      </c>
      <c r="BK21" s="374">
        <v>3</v>
      </c>
      <c r="BL21" s="374">
        <v>4067</v>
      </c>
      <c r="BM21" s="374"/>
      <c r="BN21" s="374">
        <v>86</v>
      </c>
      <c r="BO21" s="374"/>
      <c r="BP21" s="374">
        <v>8</v>
      </c>
      <c r="BQ21" s="374">
        <v>24</v>
      </c>
      <c r="BR21" s="374">
        <v>29</v>
      </c>
      <c r="BS21" s="374">
        <v>14</v>
      </c>
      <c r="BT21" s="374">
        <v>22</v>
      </c>
      <c r="BU21" s="374" t="s">
        <v>219</v>
      </c>
      <c r="BV21" s="374">
        <v>0</v>
      </c>
      <c r="BW21" s="374" t="s">
        <v>219</v>
      </c>
      <c r="BX21" s="374">
        <v>2</v>
      </c>
      <c r="BY21" s="374">
        <v>8052</v>
      </c>
      <c r="BZ21" s="374"/>
      <c r="CA21" s="374">
        <v>90</v>
      </c>
      <c r="CB21" s="374"/>
      <c r="CC21" s="374">
        <v>3</v>
      </c>
      <c r="CD21" s="374">
        <v>33</v>
      </c>
      <c r="CE21" s="374">
        <v>25</v>
      </c>
      <c r="CF21" s="374">
        <v>10</v>
      </c>
      <c r="CG21" s="374">
        <v>28</v>
      </c>
      <c r="CH21" s="374" t="s">
        <v>219</v>
      </c>
      <c r="CI21" s="374" t="s">
        <v>219</v>
      </c>
      <c r="CJ21" s="374" t="s">
        <v>219</v>
      </c>
      <c r="CK21" s="374">
        <v>1</v>
      </c>
      <c r="CL21" s="374">
        <v>3985</v>
      </c>
      <c r="CM21" s="374"/>
      <c r="CN21" s="374">
        <v>96</v>
      </c>
      <c r="CO21" s="374"/>
      <c r="CP21" s="374">
        <v>5</v>
      </c>
      <c r="CQ21" s="374">
        <v>26</v>
      </c>
      <c r="CR21" s="374">
        <v>23</v>
      </c>
      <c r="CS21" s="374">
        <v>11</v>
      </c>
      <c r="CT21" s="374">
        <v>33</v>
      </c>
      <c r="CU21" s="374" t="s">
        <v>219</v>
      </c>
      <c r="CV21" s="374" t="s">
        <v>219</v>
      </c>
      <c r="CW21" s="374">
        <v>0</v>
      </c>
      <c r="CX21" s="374">
        <v>2</v>
      </c>
      <c r="CY21" s="374">
        <v>4067</v>
      </c>
      <c r="CZ21" s="374"/>
      <c r="DA21" s="374">
        <v>93</v>
      </c>
      <c r="DB21" s="374"/>
      <c r="DC21" s="374">
        <v>4</v>
      </c>
      <c r="DD21" s="374">
        <v>29</v>
      </c>
      <c r="DE21" s="374">
        <v>24</v>
      </c>
      <c r="DF21" s="374">
        <v>10</v>
      </c>
      <c r="DG21" s="374">
        <v>31</v>
      </c>
      <c r="DH21" s="374">
        <v>0</v>
      </c>
      <c r="DI21" s="374" t="s">
        <v>219</v>
      </c>
      <c r="DJ21" s="374" t="s">
        <v>219</v>
      </c>
      <c r="DK21" s="374">
        <v>1</v>
      </c>
      <c r="DL21" s="374">
        <v>8052</v>
      </c>
      <c r="DM21" s="374"/>
      <c r="DN21" s="374">
        <v>94</v>
      </c>
      <c r="DO21" s="374"/>
      <c r="DP21" s="374">
        <v>67</v>
      </c>
      <c r="DQ21" s="374">
        <v>95</v>
      </c>
      <c r="DR21" s="374">
        <v>0</v>
      </c>
      <c r="DS21" s="374">
        <v>28</v>
      </c>
      <c r="DT21" s="374"/>
      <c r="DU21" s="374"/>
      <c r="DV21" s="374">
        <v>0</v>
      </c>
      <c r="DW21" s="374">
        <v>1</v>
      </c>
      <c r="DX21" s="374">
        <v>4</v>
      </c>
      <c r="DY21" s="374">
        <v>3985</v>
      </c>
      <c r="DZ21" s="374"/>
      <c r="EA21" s="374">
        <v>95</v>
      </c>
      <c r="EB21" s="374"/>
      <c r="EC21" s="374">
        <v>62</v>
      </c>
      <c r="ED21" s="374">
        <v>91</v>
      </c>
      <c r="EE21" s="374">
        <v>0</v>
      </c>
      <c r="EF21" s="374">
        <v>29</v>
      </c>
      <c r="EG21" s="82"/>
      <c r="EH21" s="82"/>
      <c r="EI21" s="374" t="s">
        <v>219</v>
      </c>
      <c r="EJ21" s="374">
        <v>2</v>
      </c>
      <c r="EK21" s="374">
        <v>8</v>
      </c>
      <c r="EL21" s="374">
        <v>4067</v>
      </c>
      <c r="EM21" s="374"/>
      <c r="EN21" s="374">
        <v>91</v>
      </c>
      <c r="EO21" s="82"/>
      <c r="EP21" s="374">
        <v>64</v>
      </c>
      <c r="EQ21" s="374">
        <v>93</v>
      </c>
      <c r="ER21" s="374">
        <v>0</v>
      </c>
      <c r="ES21" s="374">
        <v>28</v>
      </c>
      <c r="ET21" s="82"/>
      <c r="EU21" s="82"/>
      <c r="EV21" s="374" t="s">
        <v>219</v>
      </c>
      <c r="EW21" s="374">
        <v>1</v>
      </c>
      <c r="EX21" s="374">
        <v>6</v>
      </c>
      <c r="EY21" s="374">
        <v>8052</v>
      </c>
      <c r="EZ21" s="374"/>
      <c r="FA21" s="374">
        <v>93</v>
      </c>
    </row>
    <row r="22" spans="1:157">
      <c r="A22" s="82"/>
      <c r="B22" s="82" t="s">
        <v>82</v>
      </c>
      <c r="C22" s="374">
        <v>5</v>
      </c>
      <c r="D22" s="374">
        <v>27</v>
      </c>
      <c r="E22" s="374">
        <v>21</v>
      </c>
      <c r="F22" s="374">
        <v>7</v>
      </c>
      <c r="G22" s="374">
        <v>38</v>
      </c>
      <c r="H22" s="374" t="s">
        <v>219</v>
      </c>
      <c r="I22" s="374" t="s">
        <v>219</v>
      </c>
      <c r="J22" s="374" t="s">
        <v>219</v>
      </c>
      <c r="K22" s="374">
        <v>1</v>
      </c>
      <c r="L22" s="374">
        <v>5954</v>
      </c>
      <c r="M22" s="374"/>
      <c r="N22" s="374">
        <v>94</v>
      </c>
      <c r="O22" s="82"/>
      <c r="P22" s="374">
        <v>9</v>
      </c>
      <c r="Q22" s="374">
        <v>26</v>
      </c>
      <c r="R22" s="374">
        <v>24</v>
      </c>
      <c r="S22" s="374">
        <v>9</v>
      </c>
      <c r="T22" s="374">
        <v>29</v>
      </c>
      <c r="U22" s="374" t="s">
        <v>219</v>
      </c>
      <c r="V22" s="374" t="s">
        <v>219</v>
      </c>
      <c r="W22" s="374" t="s">
        <v>219</v>
      </c>
      <c r="X22" s="374">
        <v>3</v>
      </c>
      <c r="Y22" s="374">
        <v>6339</v>
      </c>
      <c r="Z22" s="374"/>
      <c r="AA22" s="374">
        <v>88</v>
      </c>
      <c r="AB22" s="374"/>
      <c r="AC22" s="374">
        <v>7</v>
      </c>
      <c r="AD22" s="374">
        <v>27</v>
      </c>
      <c r="AE22" s="374">
        <v>23</v>
      </c>
      <c r="AF22" s="374">
        <v>8</v>
      </c>
      <c r="AG22" s="374">
        <v>33</v>
      </c>
      <c r="AH22" s="374">
        <v>0</v>
      </c>
      <c r="AI22" s="374">
        <v>0</v>
      </c>
      <c r="AJ22" s="374">
        <v>0</v>
      </c>
      <c r="AK22" s="374">
        <v>2</v>
      </c>
      <c r="AL22" s="374">
        <v>12293</v>
      </c>
      <c r="AM22" s="374"/>
      <c r="AN22" s="374">
        <v>91</v>
      </c>
      <c r="AO22" s="374"/>
      <c r="AP22" s="374">
        <v>7</v>
      </c>
      <c r="AQ22" s="374">
        <v>27</v>
      </c>
      <c r="AR22" s="374">
        <v>29</v>
      </c>
      <c r="AS22" s="374">
        <v>13</v>
      </c>
      <c r="AT22" s="374">
        <v>23</v>
      </c>
      <c r="AU22" s="374" t="s">
        <v>219</v>
      </c>
      <c r="AV22" s="374" t="s">
        <v>219</v>
      </c>
      <c r="AW22" s="374" t="s">
        <v>219</v>
      </c>
      <c r="AX22" s="374">
        <v>2</v>
      </c>
      <c r="AY22" s="374">
        <v>5954</v>
      </c>
      <c r="AZ22" s="374"/>
      <c r="BA22" s="374">
        <v>92</v>
      </c>
      <c r="BB22" s="374"/>
      <c r="BC22" s="374">
        <v>13</v>
      </c>
      <c r="BD22" s="374">
        <v>20</v>
      </c>
      <c r="BE22" s="374">
        <v>31</v>
      </c>
      <c r="BF22" s="374">
        <v>18</v>
      </c>
      <c r="BG22" s="374">
        <v>14</v>
      </c>
      <c r="BH22" s="374">
        <v>0</v>
      </c>
      <c r="BI22" s="374" t="s">
        <v>219</v>
      </c>
      <c r="BJ22" s="374" t="s">
        <v>219</v>
      </c>
      <c r="BK22" s="374">
        <v>3</v>
      </c>
      <c r="BL22" s="374">
        <v>6339</v>
      </c>
      <c r="BM22" s="374"/>
      <c r="BN22" s="374">
        <v>83</v>
      </c>
      <c r="BO22" s="374"/>
      <c r="BP22" s="374">
        <v>10</v>
      </c>
      <c r="BQ22" s="374">
        <v>24</v>
      </c>
      <c r="BR22" s="374">
        <v>30</v>
      </c>
      <c r="BS22" s="374">
        <v>16</v>
      </c>
      <c r="BT22" s="374">
        <v>18</v>
      </c>
      <c r="BU22" s="374" t="s">
        <v>219</v>
      </c>
      <c r="BV22" s="374">
        <v>0</v>
      </c>
      <c r="BW22" s="374">
        <v>0</v>
      </c>
      <c r="BX22" s="374">
        <v>2</v>
      </c>
      <c r="BY22" s="374">
        <v>12293</v>
      </c>
      <c r="BZ22" s="374"/>
      <c r="CA22" s="374">
        <v>87</v>
      </c>
      <c r="CB22" s="374"/>
      <c r="CC22" s="374">
        <v>5</v>
      </c>
      <c r="CD22" s="374">
        <v>32</v>
      </c>
      <c r="CE22" s="374">
        <v>27</v>
      </c>
      <c r="CF22" s="374">
        <v>12</v>
      </c>
      <c r="CG22" s="374">
        <v>23</v>
      </c>
      <c r="CH22" s="374" t="s">
        <v>219</v>
      </c>
      <c r="CI22" s="374" t="s">
        <v>219</v>
      </c>
      <c r="CJ22" s="374">
        <v>0</v>
      </c>
      <c r="CK22" s="374">
        <v>1</v>
      </c>
      <c r="CL22" s="374">
        <v>5954</v>
      </c>
      <c r="CM22" s="374"/>
      <c r="CN22" s="374">
        <v>94</v>
      </c>
      <c r="CO22" s="374"/>
      <c r="CP22" s="374">
        <v>7</v>
      </c>
      <c r="CQ22" s="374">
        <v>26</v>
      </c>
      <c r="CR22" s="374">
        <v>25</v>
      </c>
      <c r="CS22" s="374">
        <v>12</v>
      </c>
      <c r="CT22" s="374">
        <v>29</v>
      </c>
      <c r="CU22" s="374" t="s">
        <v>219</v>
      </c>
      <c r="CV22" s="374" t="s">
        <v>219</v>
      </c>
      <c r="CW22" s="374" t="s">
        <v>219</v>
      </c>
      <c r="CX22" s="374">
        <v>2</v>
      </c>
      <c r="CY22" s="374">
        <v>6339</v>
      </c>
      <c r="CZ22" s="374"/>
      <c r="DA22" s="374">
        <v>91</v>
      </c>
      <c r="DB22" s="374"/>
      <c r="DC22" s="374">
        <v>6</v>
      </c>
      <c r="DD22" s="374">
        <v>29</v>
      </c>
      <c r="DE22" s="374">
        <v>26</v>
      </c>
      <c r="DF22" s="374">
        <v>12</v>
      </c>
      <c r="DG22" s="374">
        <v>26</v>
      </c>
      <c r="DH22" s="374">
        <v>0</v>
      </c>
      <c r="DI22" s="374">
        <v>0</v>
      </c>
      <c r="DJ22" s="374" t="s">
        <v>219</v>
      </c>
      <c r="DK22" s="374">
        <v>2</v>
      </c>
      <c r="DL22" s="374">
        <v>12293</v>
      </c>
      <c r="DM22" s="374"/>
      <c r="DN22" s="374">
        <v>93</v>
      </c>
      <c r="DO22" s="374"/>
      <c r="DP22" s="374">
        <v>71</v>
      </c>
      <c r="DQ22" s="374">
        <v>93</v>
      </c>
      <c r="DR22" s="374">
        <v>0</v>
      </c>
      <c r="DS22" s="374">
        <v>22</v>
      </c>
      <c r="DT22" s="374"/>
      <c r="DU22" s="374"/>
      <c r="DV22" s="374">
        <v>0</v>
      </c>
      <c r="DW22" s="374">
        <v>1</v>
      </c>
      <c r="DX22" s="374">
        <v>5</v>
      </c>
      <c r="DY22" s="374">
        <v>5954</v>
      </c>
      <c r="DZ22" s="374"/>
      <c r="EA22" s="374">
        <v>93</v>
      </c>
      <c r="EB22" s="374"/>
      <c r="EC22" s="374">
        <v>64</v>
      </c>
      <c r="ED22" s="374">
        <v>89</v>
      </c>
      <c r="EE22" s="374">
        <v>0</v>
      </c>
      <c r="EF22" s="374">
        <v>25</v>
      </c>
      <c r="EG22" s="82"/>
      <c r="EH22" s="82"/>
      <c r="EI22" s="374">
        <v>0</v>
      </c>
      <c r="EJ22" s="374">
        <v>2</v>
      </c>
      <c r="EK22" s="374">
        <v>9</v>
      </c>
      <c r="EL22" s="374">
        <v>6339</v>
      </c>
      <c r="EM22" s="374"/>
      <c r="EN22" s="374">
        <v>89</v>
      </c>
      <c r="EO22" s="82"/>
      <c r="EP22" s="374">
        <v>67</v>
      </c>
      <c r="EQ22" s="374">
        <v>91</v>
      </c>
      <c r="ER22" s="374">
        <v>0</v>
      </c>
      <c r="ES22" s="374">
        <v>24</v>
      </c>
      <c r="ET22" s="82"/>
      <c r="EU22" s="82"/>
      <c r="EV22" s="374">
        <v>0</v>
      </c>
      <c r="EW22" s="374">
        <v>2</v>
      </c>
      <c r="EX22" s="374">
        <v>7</v>
      </c>
      <c r="EY22" s="374">
        <v>12293</v>
      </c>
      <c r="EZ22" s="374"/>
      <c r="FA22" s="374">
        <v>91</v>
      </c>
    </row>
    <row r="23" spans="1:157">
      <c r="A23" s="82"/>
      <c r="B23" s="82" t="s">
        <v>83</v>
      </c>
      <c r="C23" s="374">
        <v>3</v>
      </c>
      <c r="D23" s="374">
        <v>28</v>
      </c>
      <c r="E23" s="374">
        <v>19</v>
      </c>
      <c r="F23" s="374">
        <v>5</v>
      </c>
      <c r="G23" s="374">
        <v>44</v>
      </c>
      <c r="H23" s="374">
        <v>0</v>
      </c>
      <c r="I23" s="374">
        <v>0</v>
      </c>
      <c r="J23" s="374" t="s">
        <v>219</v>
      </c>
      <c r="K23" s="374">
        <v>1</v>
      </c>
      <c r="L23" s="374">
        <v>8238</v>
      </c>
      <c r="M23" s="374"/>
      <c r="N23" s="374">
        <v>96</v>
      </c>
      <c r="O23" s="82"/>
      <c r="P23" s="374">
        <v>5</v>
      </c>
      <c r="Q23" s="374">
        <v>28</v>
      </c>
      <c r="R23" s="374">
        <v>24</v>
      </c>
      <c r="S23" s="374">
        <v>7</v>
      </c>
      <c r="T23" s="374">
        <v>34</v>
      </c>
      <c r="U23" s="374">
        <v>0</v>
      </c>
      <c r="V23" s="374">
        <v>0</v>
      </c>
      <c r="W23" s="374" t="s">
        <v>219</v>
      </c>
      <c r="X23" s="374">
        <v>2</v>
      </c>
      <c r="Y23" s="374">
        <v>8836</v>
      </c>
      <c r="Z23" s="374"/>
      <c r="AA23" s="374">
        <v>93</v>
      </c>
      <c r="AB23" s="374"/>
      <c r="AC23" s="374">
        <v>4</v>
      </c>
      <c r="AD23" s="374">
        <v>28</v>
      </c>
      <c r="AE23" s="374">
        <v>21</v>
      </c>
      <c r="AF23" s="374">
        <v>6</v>
      </c>
      <c r="AG23" s="374">
        <v>39</v>
      </c>
      <c r="AH23" s="374">
        <v>0</v>
      </c>
      <c r="AI23" s="374">
        <v>0</v>
      </c>
      <c r="AJ23" s="374">
        <v>0</v>
      </c>
      <c r="AK23" s="374">
        <v>1</v>
      </c>
      <c r="AL23" s="374">
        <v>17074</v>
      </c>
      <c r="AM23" s="374"/>
      <c r="AN23" s="374">
        <v>94</v>
      </c>
      <c r="AO23" s="374"/>
      <c r="AP23" s="374">
        <v>4</v>
      </c>
      <c r="AQ23" s="374">
        <v>31</v>
      </c>
      <c r="AR23" s="374">
        <v>26</v>
      </c>
      <c r="AS23" s="374">
        <v>8</v>
      </c>
      <c r="AT23" s="374">
        <v>30</v>
      </c>
      <c r="AU23" s="374" t="s">
        <v>219</v>
      </c>
      <c r="AV23" s="374">
        <v>0</v>
      </c>
      <c r="AW23" s="374" t="s">
        <v>219</v>
      </c>
      <c r="AX23" s="374">
        <v>1</v>
      </c>
      <c r="AY23" s="374">
        <v>8238</v>
      </c>
      <c r="AZ23" s="374"/>
      <c r="BA23" s="374">
        <v>95</v>
      </c>
      <c r="BB23" s="374"/>
      <c r="BC23" s="374">
        <v>8</v>
      </c>
      <c r="BD23" s="374">
        <v>25</v>
      </c>
      <c r="BE23" s="374">
        <v>32</v>
      </c>
      <c r="BF23" s="374">
        <v>15</v>
      </c>
      <c r="BG23" s="374">
        <v>18</v>
      </c>
      <c r="BH23" s="374" t="s">
        <v>219</v>
      </c>
      <c r="BI23" s="374">
        <v>0</v>
      </c>
      <c r="BJ23" s="374" t="s">
        <v>219</v>
      </c>
      <c r="BK23" s="374">
        <v>2</v>
      </c>
      <c r="BL23" s="374">
        <v>8836</v>
      </c>
      <c r="BM23" s="374"/>
      <c r="BN23" s="374">
        <v>90</v>
      </c>
      <c r="BO23" s="374"/>
      <c r="BP23" s="374">
        <v>6</v>
      </c>
      <c r="BQ23" s="374">
        <v>28</v>
      </c>
      <c r="BR23" s="374">
        <v>29</v>
      </c>
      <c r="BS23" s="374">
        <v>12</v>
      </c>
      <c r="BT23" s="374">
        <v>24</v>
      </c>
      <c r="BU23" s="374">
        <v>0</v>
      </c>
      <c r="BV23" s="374">
        <v>0</v>
      </c>
      <c r="BW23" s="374">
        <v>0</v>
      </c>
      <c r="BX23" s="374">
        <v>1</v>
      </c>
      <c r="BY23" s="374">
        <v>17074</v>
      </c>
      <c r="BZ23" s="374"/>
      <c r="CA23" s="374">
        <v>92</v>
      </c>
      <c r="CB23" s="374"/>
      <c r="CC23" s="374">
        <v>3</v>
      </c>
      <c r="CD23" s="374">
        <v>33</v>
      </c>
      <c r="CE23" s="374">
        <v>23</v>
      </c>
      <c r="CF23" s="374">
        <v>8</v>
      </c>
      <c r="CG23" s="374">
        <v>32</v>
      </c>
      <c r="CH23" s="374" t="s">
        <v>219</v>
      </c>
      <c r="CI23" s="374">
        <v>0</v>
      </c>
      <c r="CJ23" s="374" t="s">
        <v>219</v>
      </c>
      <c r="CK23" s="374">
        <v>1</v>
      </c>
      <c r="CL23" s="374">
        <v>8238</v>
      </c>
      <c r="CM23" s="374"/>
      <c r="CN23" s="374">
        <v>97</v>
      </c>
      <c r="CO23" s="374"/>
      <c r="CP23" s="374">
        <v>4</v>
      </c>
      <c r="CQ23" s="374">
        <v>27</v>
      </c>
      <c r="CR23" s="374">
        <v>22</v>
      </c>
      <c r="CS23" s="374">
        <v>9</v>
      </c>
      <c r="CT23" s="374">
        <v>35</v>
      </c>
      <c r="CU23" s="374" t="s">
        <v>219</v>
      </c>
      <c r="CV23" s="374">
        <v>0</v>
      </c>
      <c r="CW23" s="374" t="s">
        <v>219</v>
      </c>
      <c r="CX23" s="374">
        <v>2</v>
      </c>
      <c r="CY23" s="374">
        <v>8836</v>
      </c>
      <c r="CZ23" s="374"/>
      <c r="DA23" s="374">
        <v>94</v>
      </c>
      <c r="DB23" s="374"/>
      <c r="DC23" s="374">
        <v>4</v>
      </c>
      <c r="DD23" s="374">
        <v>30</v>
      </c>
      <c r="DE23" s="374">
        <v>23</v>
      </c>
      <c r="DF23" s="374">
        <v>9</v>
      </c>
      <c r="DG23" s="374">
        <v>34</v>
      </c>
      <c r="DH23" s="374">
        <v>0</v>
      </c>
      <c r="DI23" s="374">
        <v>0</v>
      </c>
      <c r="DJ23" s="374">
        <v>0</v>
      </c>
      <c r="DK23" s="374">
        <v>1</v>
      </c>
      <c r="DL23" s="374">
        <v>17074</v>
      </c>
      <c r="DM23" s="374"/>
      <c r="DN23" s="374">
        <v>95</v>
      </c>
      <c r="DO23" s="374"/>
      <c r="DP23" s="374">
        <v>67</v>
      </c>
      <c r="DQ23" s="374">
        <v>95</v>
      </c>
      <c r="DR23" s="374">
        <v>0</v>
      </c>
      <c r="DS23" s="374">
        <v>27</v>
      </c>
      <c r="DT23" s="374"/>
      <c r="DU23" s="374"/>
      <c r="DV23" s="374">
        <v>0</v>
      </c>
      <c r="DW23" s="374">
        <v>1</v>
      </c>
      <c r="DX23" s="374">
        <v>4</v>
      </c>
      <c r="DY23" s="374">
        <v>8238</v>
      </c>
      <c r="DZ23" s="374"/>
      <c r="EA23" s="374">
        <v>95</v>
      </c>
      <c r="EB23" s="374"/>
      <c r="EC23" s="374">
        <v>63</v>
      </c>
      <c r="ED23" s="374">
        <v>91</v>
      </c>
      <c r="EE23" s="374">
        <v>0</v>
      </c>
      <c r="EF23" s="374">
        <v>28</v>
      </c>
      <c r="EG23" s="82"/>
      <c r="EH23" s="82"/>
      <c r="EI23" s="374">
        <v>0</v>
      </c>
      <c r="EJ23" s="374">
        <v>2</v>
      </c>
      <c r="EK23" s="374">
        <v>7</v>
      </c>
      <c r="EL23" s="374">
        <v>8836</v>
      </c>
      <c r="EM23" s="374"/>
      <c r="EN23" s="374">
        <v>91</v>
      </c>
      <c r="EO23" s="82"/>
      <c r="EP23" s="374">
        <v>65</v>
      </c>
      <c r="EQ23" s="374">
        <v>93</v>
      </c>
      <c r="ER23" s="374">
        <v>0</v>
      </c>
      <c r="ES23" s="374">
        <v>28</v>
      </c>
      <c r="ET23" s="82"/>
      <c r="EU23" s="82"/>
      <c r="EV23" s="374">
        <v>0</v>
      </c>
      <c r="EW23" s="374">
        <v>1</v>
      </c>
      <c r="EX23" s="374">
        <v>6</v>
      </c>
      <c r="EY23" s="374">
        <v>17074</v>
      </c>
      <c r="EZ23" s="374"/>
      <c r="FA23" s="374">
        <v>93</v>
      </c>
    </row>
    <row r="24" spans="1:157">
      <c r="A24" s="82"/>
      <c r="B24" s="82" t="s">
        <v>84</v>
      </c>
      <c r="C24" s="374">
        <v>7</v>
      </c>
      <c r="D24" s="374">
        <v>29</v>
      </c>
      <c r="E24" s="374">
        <v>27</v>
      </c>
      <c r="F24" s="374">
        <v>9</v>
      </c>
      <c r="G24" s="374">
        <v>25</v>
      </c>
      <c r="H24" s="374" t="s">
        <v>219</v>
      </c>
      <c r="I24" s="374">
        <v>0</v>
      </c>
      <c r="J24" s="374">
        <v>0</v>
      </c>
      <c r="K24" s="374">
        <v>2</v>
      </c>
      <c r="L24" s="374">
        <v>12806</v>
      </c>
      <c r="M24" s="374"/>
      <c r="N24" s="374">
        <v>91</v>
      </c>
      <c r="O24" s="82"/>
      <c r="P24" s="374">
        <v>11</v>
      </c>
      <c r="Q24" s="374">
        <v>25</v>
      </c>
      <c r="R24" s="374">
        <v>29</v>
      </c>
      <c r="S24" s="374">
        <v>13</v>
      </c>
      <c r="T24" s="374">
        <v>18</v>
      </c>
      <c r="U24" s="374" t="s">
        <v>219</v>
      </c>
      <c r="V24" s="374">
        <v>0</v>
      </c>
      <c r="W24" s="374">
        <v>0</v>
      </c>
      <c r="X24" s="374">
        <v>3</v>
      </c>
      <c r="Y24" s="374">
        <v>13367</v>
      </c>
      <c r="Z24" s="374"/>
      <c r="AA24" s="374">
        <v>85</v>
      </c>
      <c r="AB24" s="374"/>
      <c r="AC24" s="374">
        <v>9</v>
      </c>
      <c r="AD24" s="374">
        <v>27</v>
      </c>
      <c r="AE24" s="374">
        <v>28</v>
      </c>
      <c r="AF24" s="374">
        <v>11</v>
      </c>
      <c r="AG24" s="374">
        <v>21</v>
      </c>
      <c r="AH24" s="374">
        <v>0</v>
      </c>
      <c r="AI24" s="374">
        <v>0</v>
      </c>
      <c r="AJ24" s="374">
        <v>0</v>
      </c>
      <c r="AK24" s="374">
        <v>3</v>
      </c>
      <c r="AL24" s="374">
        <v>26173</v>
      </c>
      <c r="AM24" s="374"/>
      <c r="AN24" s="374">
        <v>88</v>
      </c>
      <c r="AO24" s="374"/>
      <c r="AP24" s="374">
        <v>10</v>
      </c>
      <c r="AQ24" s="374">
        <v>26</v>
      </c>
      <c r="AR24" s="374">
        <v>32</v>
      </c>
      <c r="AS24" s="374">
        <v>16</v>
      </c>
      <c r="AT24" s="374">
        <v>15</v>
      </c>
      <c r="AU24" s="374">
        <v>0</v>
      </c>
      <c r="AV24" s="374">
        <v>0</v>
      </c>
      <c r="AW24" s="374">
        <v>0</v>
      </c>
      <c r="AX24" s="374">
        <v>2</v>
      </c>
      <c r="AY24" s="374">
        <v>12806</v>
      </c>
      <c r="AZ24" s="374"/>
      <c r="BA24" s="374">
        <v>88</v>
      </c>
      <c r="BB24" s="374"/>
      <c r="BC24" s="374">
        <v>16</v>
      </c>
      <c r="BD24" s="374">
        <v>18</v>
      </c>
      <c r="BE24" s="374">
        <v>32</v>
      </c>
      <c r="BF24" s="374">
        <v>22</v>
      </c>
      <c r="BG24" s="374">
        <v>8</v>
      </c>
      <c r="BH24" s="374">
        <v>0</v>
      </c>
      <c r="BI24" s="374">
        <v>0</v>
      </c>
      <c r="BJ24" s="374">
        <v>0</v>
      </c>
      <c r="BK24" s="374">
        <v>4</v>
      </c>
      <c r="BL24" s="374">
        <v>13367</v>
      </c>
      <c r="BM24" s="374"/>
      <c r="BN24" s="374">
        <v>80</v>
      </c>
      <c r="BO24" s="374"/>
      <c r="BP24" s="374">
        <v>13</v>
      </c>
      <c r="BQ24" s="374">
        <v>22</v>
      </c>
      <c r="BR24" s="374">
        <v>32</v>
      </c>
      <c r="BS24" s="374">
        <v>19</v>
      </c>
      <c r="BT24" s="374">
        <v>11</v>
      </c>
      <c r="BU24" s="374">
        <v>0</v>
      </c>
      <c r="BV24" s="374">
        <v>0</v>
      </c>
      <c r="BW24" s="374">
        <v>0</v>
      </c>
      <c r="BX24" s="374">
        <v>3</v>
      </c>
      <c r="BY24" s="374">
        <v>26173</v>
      </c>
      <c r="BZ24" s="374"/>
      <c r="CA24" s="374">
        <v>84</v>
      </c>
      <c r="CB24" s="374"/>
      <c r="CC24" s="374">
        <v>8</v>
      </c>
      <c r="CD24" s="374">
        <v>28</v>
      </c>
      <c r="CE24" s="374">
        <v>32</v>
      </c>
      <c r="CF24" s="374">
        <v>15</v>
      </c>
      <c r="CG24" s="374">
        <v>16</v>
      </c>
      <c r="CH24" s="374" t="s">
        <v>219</v>
      </c>
      <c r="CI24" s="374">
        <v>0</v>
      </c>
      <c r="CJ24" s="374">
        <v>0</v>
      </c>
      <c r="CK24" s="374">
        <v>2</v>
      </c>
      <c r="CL24" s="374">
        <v>12806</v>
      </c>
      <c r="CM24" s="374"/>
      <c r="CN24" s="374">
        <v>91</v>
      </c>
      <c r="CO24" s="374"/>
      <c r="CP24" s="374">
        <v>9</v>
      </c>
      <c r="CQ24" s="374">
        <v>24</v>
      </c>
      <c r="CR24" s="374">
        <v>29</v>
      </c>
      <c r="CS24" s="374">
        <v>16</v>
      </c>
      <c r="CT24" s="374">
        <v>19</v>
      </c>
      <c r="CU24" s="374" t="s">
        <v>219</v>
      </c>
      <c r="CV24" s="374">
        <v>0</v>
      </c>
      <c r="CW24" s="374">
        <v>0</v>
      </c>
      <c r="CX24" s="374">
        <v>3</v>
      </c>
      <c r="CY24" s="374">
        <v>13367</v>
      </c>
      <c r="CZ24" s="374"/>
      <c r="DA24" s="374">
        <v>88</v>
      </c>
      <c r="DB24" s="374"/>
      <c r="DC24" s="374">
        <v>9</v>
      </c>
      <c r="DD24" s="374">
        <v>26</v>
      </c>
      <c r="DE24" s="374">
        <v>30</v>
      </c>
      <c r="DF24" s="374">
        <v>15</v>
      </c>
      <c r="DG24" s="374">
        <v>17</v>
      </c>
      <c r="DH24" s="374">
        <v>0</v>
      </c>
      <c r="DI24" s="374">
        <v>0</v>
      </c>
      <c r="DJ24" s="374">
        <v>0</v>
      </c>
      <c r="DK24" s="374">
        <v>2</v>
      </c>
      <c r="DL24" s="374">
        <v>26173</v>
      </c>
      <c r="DM24" s="374"/>
      <c r="DN24" s="374">
        <v>89</v>
      </c>
      <c r="DO24" s="374"/>
      <c r="DP24" s="374">
        <v>74</v>
      </c>
      <c r="DQ24" s="374">
        <v>87</v>
      </c>
      <c r="DR24" s="374">
        <v>0</v>
      </c>
      <c r="DS24" s="374">
        <v>14</v>
      </c>
      <c r="DT24" s="374"/>
      <c r="DU24" s="374"/>
      <c r="DV24" s="374">
        <v>0</v>
      </c>
      <c r="DW24" s="374">
        <v>2</v>
      </c>
      <c r="DX24" s="374">
        <v>11</v>
      </c>
      <c r="DY24" s="374">
        <v>12806</v>
      </c>
      <c r="DZ24" s="374"/>
      <c r="EA24" s="374">
        <v>87</v>
      </c>
      <c r="EB24" s="374"/>
      <c r="EC24" s="374">
        <v>69</v>
      </c>
      <c r="ED24" s="374">
        <v>83</v>
      </c>
      <c r="EE24" s="374">
        <v>0</v>
      </c>
      <c r="EF24" s="374">
        <v>15</v>
      </c>
      <c r="EG24" s="82"/>
      <c r="EH24" s="82"/>
      <c r="EI24" s="374">
        <v>0</v>
      </c>
      <c r="EJ24" s="374">
        <v>3</v>
      </c>
      <c r="EK24" s="374">
        <v>14</v>
      </c>
      <c r="EL24" s="374">
        <v>13366</v>
      </c>
      <c r="EM24" s="374"/>
      <c r="EN24" s="374">
        <v>83</v>
      </c>
      <c r="EO24" s="82"/>
      <c r="EP24" s="374">
        <v>71</v>
      </c>
      <c r="EQ24" s="374">
        <v>85</v>
      </c>
      <c r="ER24" s="374">
        <v>0</v>
      </c>
      <c r="ES24" s="374">
        <v>14</v>
      </c>
      <c r="ET24" s="82"/>
      <c r="EU24" s="82"/>
      <c r="EV24" s="374">
        <v>0</v>
      </c>
      <c r="EW24" s="374">
        <v>2</v>
      </c>
      <c r="EX24" s="374">
        <v>12</v>
      </c>
      <c r="EY24" s="374">
        <v>26172</v>
      </c>
      <c r="EZ24" s="374"/>
      <c r="FA24" s="374">
        <v>85</v>
      </c>
    </row>
    <row r="25" spans="1:157">
      <c r="A25" s="82"/>
      <c r="B25" s="82" t="s">
        <v>85</v>
      </c>
      <c r="C25" s="374">
        <v>6</v>
      </c>
      <c r="D25" s="374">
        <v>30</v>
      </c>
      <c r="E25" s="374">
        <v>26</v>
      </c>
      <c r="F25" s="374">
        <v>9</v>
      </c>
      <c r="G25" s="374">
        <v>28</v>
      </c>
      <c r="H25" s="374" t="s">
        <v>219</v>
      </c>
      <c r="I25" s="374" t="s">
        <v>219</v>
      </c>
      <c r="J25" s="374" t="s">
        <v>219</v>
      </c>
      <c r="K25" s="374">
        <v>1</v>
      </c>
      <c r="L25" s="374">
        <v>4949</v>
      </c>
      <c r="M25" s="374"/>
      <c r="N25" s="374">
        <v>93</v>
      </c>
      <c r="O25" s="82"/>
      <c r="P25" s="374">
        <v>9</v>
      </c>
      <c r="Q25" s="374">
        <v>27</v>
      </c>
      <c r="R25" s="374">
        <v>28</v>
      </c>
      <c r="S25" s="374">
        <v>11</v>
      </c>
      <c r="T25" s="374">
        <v>21</v>
      </c>
      <c r="U25" s="374" t="s">
        <v>219</v>
      </c>
      <c r="V25" s="374" t="s">
        <v>219</v>
      </c>
      <c r="W25" s="374" t="s">
        <v>219</v>
      </c>
      <c r="X25" s="374">
        <v>3</v>
      </c>
      <c r="Y25" s="374">
        <v>5169</v>
      </c>
      <c r="Z25" s="374"/>
      <c r="AA25" s="374">
        <v>87</v>
      </c>
      <c r="AB25" s="374"/>
      <c r="AC25" s="374">
        <v>8</v>
      </c>
      <c r="AD25" s="374">
        <v>29</v>
      </c>
      <c r="AE25" s="374">
        <v>27</v>
      </c>
      <c r="AF25" s="374">
        <v>10</v>
      </c>
      <c r="AG25" s="374">
        <v>24</v>
      </c>
      <c r="AH25" s="374" t="s">
        <v>219</v>
      </c>
      <c r="AI25" s="374">
        <v>0</v>
      </c>
      <c r="AJ25" s="374" t="s">
        <v>219</v>
      </c>
      <c r="AK25" s="374">
        <v>2</v>
      </c>
      <c r="AL25" s="374">
        <v>10118</v>
      </c>
      <c r="AM25" s="374"/>
      <c r="AN25" s="374">
        <v>90</v>
      </c>
      <c r="AO25" s="374"/>
      <c r="AP25" s="374">
        <v>7</v>
      </c>
      <c r="AQ25" s="374">
        <v>27</v>
      </c>
      <c r="AR25" s="374">
        <v>33</v>
      </c>
      <c r="AS25" s="374">
        <v>14</v>
      </c>
      <c r="AT25" s="374">
        <v>18</v>
      </c>
      <c r="AU25" s="374">
        <v>0</v>
      </c>
      <c r="AV25" s="374" t="s">
        <v>219</v>
      </c>
      <c r="AW25" s="374" t="s">
        <v>219</v>
      </c>
      <c r="AX25" s="374">
        <v>1</v>
      </c>
      <c r="AY25" s="374">
        <v>4949</v>
      </c>
      <c r="AZ25" s="374"/>
      <c r="BA25" s="374">
        <v>91</v>
      </c>
      <c r="BB25" s="374"/>
      <c r="BC25" s="374">
        <v>14</v>
      </c>
      <c r="BD25" s="374">
        <v>20</v>
      </c>
      <c r="BE25" s="374">
        <v>33</v>
      </c>
      <c r="BF25" s="374">
        <v>19</v>
      </c>
      <c r="BG25" s="374">
        <v>10</v>
      </c>
      <c r="BH25" s="374">
        <v>0</v>
      </c>
      <c r="BI25" s="374" t="s">
        <v>219</v>
      </c>
      <c r="BJ25" s="374" t="s">
        <v>219</v>
      </c>
      <c r="BK25" s="374">
        <v>4</v>
      </c>
      <c r="BL25" s="374">
        <v>5169</v>
      </c>
      <c r="BM25" s="374"/>
      <c r="BN25" s="374">
        <v>83</v>
      </c>
      <c r="BO25" s="374"/>
      <c r="BP25" s="374">
        <v>10</v>
      </c>
      <c r="BQ25" s="374">
        <v>24</v>
      </c>
      <c r="BR25" s="374">
        <v>33</v>
      </c>
      <c r="BS25" s="374">
        <v>16</v>
      </c>
      <c r="BT25" s="374">
        <v>14</v>
      </c>
      <c r="BU25" s="374">
        <v>0</v>
      </c>
      <c r="BV25" s="374">
        <v>0</v>
      </c>
      <c r="BW25" s="374" t="s">
        <v>219</v>
      </c>
      <c r="BX25" s="374">
        <v>3</v>
      </c>
      <c r="BY25" s="374">
        <v>10118</v>
      </c>
      <c r="BZ25" s="374"/>
      <c r="CA25" s="374">
        <v>87</v>
      </c>
      <c r="CB25" s="374"/>
      <c r="CC25" s="374">
        <v>6</v>
      </c>
      <c r="CD25" s="374">
        <v>30</v>
      </c>
      <c r="CE25" s="374">
        <v>31</v>
      </c>
      <c r="CF25" s="374">
        <v>14</v>
      </c>
      <c r="CG25" s="374">
        <v>19</v>
      </c>
      <c r="CH25" s="374">
        <v>0</v>
      </c>
      <c r="CI25" s="374" t="s">
        <v>219</v>
      </c>
      <c r="CJ25" s="374" t="s">
        <v>219</v>
      </c>
      <c r="CK25" s="374">
        <v>1</v>
      </c>
      <c r="CL25" s="374">
        <v>4949</v>
      </c>
      <c r="CM25" s="374"/>
      <c r="CN25" s="374">
        <v>93</v>
      </c>
      <c r="CO25" s="374"/>
      <c r="CP25" s="374">
        <v>8</v>
      </c>
      <c r="CQ25" s="374">
        <v>26</v>
      </c>
      <c r="CR25" s="374">
        <v>27</v>
      </c>
      <c r="CS25" s="374">
        <v>13</v>
      </c>
      <c r="CT25" s="374">
        <v>23</v>
      </c>
      <c r="CU25" s="374" t="s">
        <v>219</v>
      </c>
      <c r="CV25" s="374" t="s">
        <v>219</v>
      </c>
      <c r="CW25" s="374" t="s">
        <v>219</v>
      </c>
      <c r="CX25" s="374">
        <v>3</v>
      </c>
      <c r="CY25" s="374">
        <v>5169</v>
      </c>
      <c r="CZ25" s="374"/>
      <c r="DA25" s="374">
        <v>89</v>
      </c>
      <c r="DB25" s="374"/>
      <c r="DC25" s="374">
        <v>7</v>
      </c>
      <c r="DD25" s="374">
        <v>28</v>
      </c>
      <c r="DE25" s="374">
        <v>29</v>
      </c>
      <c r="DF25" s="374">
        <v>14</v>
      </c>
      <c r="DG25" s="374">
        <v>21</v>
      </c>
      <c r="DH25" s="374" t="s">
        <v>219</v>
      </c>
      <c r="DI25" s="374">
        <v>0</v>
      </c>
      <c r="DJ25" s="374" t="s">
        <v>219</v>
      </c>
      <c r="DK25" s="374">
        <v>2</v>
      </c>
      <c r="DL25" s="374">
        <v>10118</v>
      </c>
      <c r="DM25" s="374"/>
      <c r="DN25" s="374">
        <v>91</v>
      </c>
      <c r="DO25" s="374"/>
      <c r="DP25" s="374">
        <v>74</v>
      </c>
      <c r="DQ25" s="374">
        <v>90</v>
      </c>
      <c r="DR25" s="374">
        <v>0</v>
      </c>
      <c r="DS25" s="374">
        <v>16</v>
      </c>
      <c r="DT25" s="374"/>
      <c r="DU25" s="374"/>
      <c r="DV25" s="374">
        <v>0</v>
      </c>
      <c r="DW25" s="374">
        <v>1</v>
      </c>
      <c r="DX25" s="374">
        <v>9</v>
      </c>
      <c r="DY25" s="374">
        <v>4949</v>
      </c>
      <c r="DZ25" s="374"/>
      <c r="EA25" s="374">
        <v>90</v>
      </c>
      <c r="EB25" s="374"/>
      <c r="EC25" s="374">
        <v>68</v>
      </c>
      <c r="ED25" s="374">
        <v>85</v>
      </c>
      <c r="EE25" s="374">
        <v>0</v>
      </c>
      <c r="EF25" s="374">
        <v>17</v>
      </c>
      <c r="EG25" s="82"/>
      <c r="EH25" s="82"/>
      <c r="EI25" s="374">
        <v>0</v>
      </c>
      <c r="EJ25" s="374">
        <v>3</v>
      </c>
      <c r="EK25" s="374">
        <v>12</v>
      </c>
      <c r="EL25" s="374">
        <v>5169</v>
      </c>
      <c r="EM25" s="374"/>
      <c r="EN25" s="374">
        <v>85</v>
      </c>
      <c r="EO25" s="82"/>
      <c r="EP25" s="374">
        <v>71</v>
      </c>
      <c r="EQ25" s="374">
        <v>87</v>
      </c>
      <c r="ER25" s="374">
        <v>0</v>
      </c>
      <c r="ES25" s="374">
        <v>17</v>
      </c>
      <c r="ET25" s="82"/>
      <c r="EU25" s="82"/>
      <c r="EV25" s="374">
        <v>0</v>
      </c>
      <c r="EW25" s="374">
        <v>2</v>
      </c>
      <c r="EX25" s="374">
        <v>11</v>
      </c>
      <c r="EY25" s="374">
        <v>10118</v>
      </c>
      <c r="EZ25" s="374"/>
      <c r="FA25" s="374">
        <v>87</v>
      </c>
    </row>
    <row r="26" spans="1:157">
      <c r="A26" s="82"/>
      <c r="B26" s="82" t="s">
        <v>86</v>
      </c>
      <c r="C26" s="374">
        <v>5</v>
      </c>
      <c r="D26" s="374">
        <v>28</v>
      </c>
      <c r="E26" s="374">
        <v>22</v>
      </c>
      <c r="F26" s="374">
        <v>7</v>
      </c>
      <c r="G26" s="374">
        <v>37</v>
      </c>
      <c r="H26" s="374" t="s">
        <v>219</v>
      </c>
      <c r="I26" s="374" t="s">
        <v>219</v>
      </c>
      <c r="J26" s="374" t="s">
        <v>219</v>
      </c>
      <c r="K26" s="374">
        <v>1</v>
      </c>
      <c r="L26" s="374">
        <v>5679</v>
      </c>
      <c r="M26" s="374"/>
      <c r="N26" s="374">
        <v>94</v>
      </c>
      <c r="O26" s="82"/>
      <c r="P26" s="374">
        <v>8</v>
      </c>
      <c r="Q26" s="374">
        <v>27</v>
      </c>
      <c r="R26" s="374">
        <v>25</v>
      </c>
      <c r="S26" s="374">
        <v>10</v>
      </c>
      <c r="T26" s="374">
        <v>28</v>
      </c>
      <c r="U26" s="374" t="s">
        <v>219</v>
      </c>
      <c r="V26" s="374" t="s">
        <v>219</v>
      </c>
      <c r="W26" s="374" t="s">
        <v>219</v>
      </c>
      <c r="X26" s="374">
        <v>3</v>
      </c>
      <c r="Y26" s="374">
        <v>5942</v>
      </c>
      <c r="Z26" s="374"/>
      <c r="AA26" s="374">
        <v>90</v>
      </c>
      <c r="AB26" s="374"/>
      <c r="AC26" s="374">
        <v>6</v>
      </c>
      <c r="AD26" s="374">
        <v>28</v>
      </c>
      <c r="AE26" s="374">
        <v>24</v>
      </c>
      <c r="AF26" s="374">
        <v>8</v>
      </c>
      <c r="AG26" s="374">
        <v>32</v>
      </c>
      <c r="AH26" s="374" t="s">
        <v>219</v>
      </c>
      <c r="AI26" s="374">
        <v>0</v>
      </c>
      <c r="AJ26" s="374" t="s">
        <v>219</v>
      </c>
      <c r="AK26" s="374">
        <v>2</v>
      </c>
      <c r="AL26" s="374">
        <v>11621</v>
      </c>
      <c r="AM26" s="374"/>
      <c r="AN26" s="374">
        <v>92</v>
      </c>
      <c r="AO26" s="374"/>
      <c r="AP26" s="374">
        <v>6</v>
      </c>
      <c r="AQ26" s="374">
        <v>29</v>
      </c>
      <c r="AR26" s="374">
        <v>27</v>
      </c>
      <c r="AS26" s="374">
        <v>12</v>
      </c>
      <c r="AT26" s="374">
        <v>24</v>
      </c>
      <c r="AU26" s="374">
        <v>0</v>
      </c>
      <c r="AV26" s="374" t="s">
        <v>219</v>
      </c>
      <c r="AW26" s="374" t="s">
        <v>219</v>
      </c>
      <c r="AX26" s="374">
        <v>1</v>
      </c>
      <c r="AY26" s="374">
        <v>5679</v>
      </c>
      <c r="AZ26" s="374"/>
      <c r="BA26" s="374">
        <v>92</v>
      </c>
      <c r="BB26" s="374"/>
      <c r="BC26" s="374">
        <v>11</v>
      </c>
      <c r="BD26" s="374">
        <v>23</v>
      </c>
      <c r="BE26" s="374">
        <v>32</v>
      </c>
      <c r="BF26" s="374">
        <v>16</v>
      </c>
      <c r="BG26" s="374">
        <v>14</v>
      </c>
      <c r="BH26" s="374">
        <v>0</v>
      </c>
      <c r="BI26" s="374" t="s">
        <v>219</v>
      </c>
      <c r="BJ26" s="374" t="s">
        <v>219</v>
      </c>
      <c r="BK26" s="374">
        <v>3</v>
      </c>
      <c r="BL26" s="374">
        <v>5942</v>
      </c>
      <c r="BM26" s="374"/>
      <c r="BN26" s="374">
        <v>86</v>
      </c>
      <c r="BO26" s="374"/>
      <c r="BP26" s="374">
        <v>9</v>
      </c>
      <c r="BQ26" s="374">
        <v>26</v>
      </c>
      <c r="BR26" s="374">
        <v>30</v>
      </c>
      <c r="BS26" s="374">
        <v>14</v>
      </c>
      <c r="BT26" s="374">
        <v>19</v>
      </c>
      <c r="BU26" s="374">
        <v>0</v>
      </c>
      <c r="BV26" s="374">
        <v>0</v>
      </c>
      <c r="BW26" s="374" t="s">
        <v>219</v>
      </c>
      <c r="BX26" s="374">
        <v>2</v>
      </c>
      <c r="BY26" s="374">
        <v>11621</v>
      </c>
      <c r="BZ26" s="374"/>
      <c r="CA26" s="374">
        <v>89</v>
      </c>
      <c r="CB26" s="374"/>
      <c r="CC26" s="374">
        <v>4</v>
      </c>
      <c r="CD26" s="374">
        <v>30</v>
      </c>
      <c r="CE26" s="374">
        <v>27</v>
      </c>
      <c r="CF26" s="374">
        <v>10</v>
      </c>
      <c r="CG26" s="374">
        <v>28</v>
      </c>
      <c r="CH26" s="374" t="s">
        <v>219</v>
      </c>
      <c r="CI26" s="374" t="s">
        <v>219</v>
      </c>
      <c r="CJ26" s="374" t="s">
        <v>219</v>
      </c>
      <c r="CK26" s="374">
        <v>1</v>
      </c>
      <c r="CL26" s="374">
        <v>5679</v>
      </c>
      <c r="CM26" s="374"/>
      <c r="CN26" s="374">
        <v>94</v>
      </c>
      <c r="CO26" s="374"/>
      <c r="CP26" s="374">
        <v>5</v>
      </c>
      <c r="CQ26" s="374">
        <v>27</v>
      </c>
      <c r="CR26" s="374">
        <v>24</v>
      </c>
      <c r="CS26" s="374">
        <v>11</v>
      </c>
      <c r="CT26" s="374">
        <v>31</v>
      </c>
      <c r="CU26" s="374" t="s">
        <v>219</v>
      </c>
      <c r="CV26" s="374" t="s">
        <v>219</v>
      </c>
      <c r="CW26" s="374" t="s">
        <v>219</v>
      </c>
      <c r="CX26" s="374">
        <v>2</v>
      </c>
      <c r="CY26" s="374">
        <v>5942</v>
      </c>
      <c r="CZ26" s="374"/>
      <c r="DA26" s="374">
        <v>92</v>
      </c>
      <c r="DB26" s="374"/>
      <c r="DC26" s="374">
        <v>5</v>
      </c>
      <c r="DD26" s="374">
        <v>28</v>
      </c>
      <c r="DE26" s="374">
        <v>25</v>
      </c>
      <c r="DF26" s="374">
        <v>10</v>
      </c>
      <c r="DG26" s="374">
        <v>30</v>
      </c>
      <c r="DH26" s="374" t="s">
        <v>219</v>
      </c>
      <c r="DI26" s="374">
        <v>0</v>
      </c>
      <c r="DJ26" s="374" t="s">
        <v>219</v>
      </c>
      <c r="DK26" s="374">
        <v>2</v>
      </c>
      <c r="DL26" s="374">
        <v>11621</v>
      </c>
      <c r="DM26" s="374"/>
      <c r="DN26" s="374">
        <v>93</v>
      </c>
      <c r="DO26" s="374"/>
      <c r="DP26" s="374">
        <v>69</v>
      </c>
      <c r="DQ26" s="374">
        <v>92</v>
      </c>
      <c r="DR26" s="374">
        <v>0</v>
      </c>
      <c r="DS26" s="374">
        <v>23</v>
      </c>
      <c r="DT26" s="374"/>
      <c r="DU26" s="374"/>
      <c r="DV26" s="374">
        <v>0</v>
      </c>
      <c r="DW26" s="374">
        <v>1</v>
      </c>
      <c r="DX26" s="374">
        <v>7</v>
      </c>
      <c r="DY26" s="374">
        <v>5679</v>
      </c>
      <c r="DZ26" s="374"/>
      <c r="EA26" s="374">
        <v>92</v>
      </c>
      <c r="EB26" s="374"/>
      <c r="EC26" s="374">
        <v>66</v>
      </c>
      <c r="ED26" s="374">
        <v>89</v>
      </c>
      <c r="EE26" s="374">
        <v>0</v>
      </c>
      <c r="EF26" s="374">
        <v>23</v>
      </c>
      <c r="EG26" s="82"/>
      <c r="EH26" s="82"/>
      <c r="EI26" s="374">
        <v>0</v>
      </c>
      <c r="EJ26" s="374">
        <v>3</v>
      </c>
      <c r="EK26" s="374">
        <v>8</v>
      </c>
      <c r="EL26" s="374">
        <v>5942</v>
      </c>
      <c r="EM26" s="374"/>
      <c r="EN26" s="374">
        <v>89</v>
      </c>
      <c r="EO26" s="82"/>
      <c r="EP26" s="374">
        <v>68</v>
      </c>
      <c r="EQ26" s="374">
        <v>90</v>
      </c>
      <c r="ER26" s="374">
        <v>0</v>
      </c>
      <c r="ES26" s="374">
        <v>23</v>
      </c>
      <c r="ET26" s="82"/>
      <c r="EU26" s="82"/>
      <c r="EV26" s="374">
        <v>0</v>
      </c>
      <c r="EW26" s="374">
        <v>2</v>
      </c>
      <c r="EX26" s="374">
        <v>8</v>
      </c>
      <c r="EY26" s="374">
        <v>11621</v>
      </c>
      <c r="EZ26" s="374"/>
      <c r="FA26" s="374">
        <v>90</v>
      </c>
    </row>
    <row r="27" spans="1:157">
      <c r="A27" s="82"/>
      <c r="B27" s="84" t="s">
        <v>395</v>
      </c>
      <c r="C27" s="374">
        <v>6</v>
      </c>
      <c r="D27" s="374">
        <v>29</v>
      </c>
      <c r="E27" s="374">
        <v>27</v>
      </c>
      <c r="F27" s="374">
        <v>8</v>
      </c>
      <c r="G27" s="374">
        <v>28</v>
      </c>
      <c r="H27" s="374" t="s">
        <v>219</v>
      </c>
      <c r="I27" s="374" t="s">
        <v>219</v>
      </c>
      <c r="J27" s="374" t="s">
        <v>219</v>
      </c>
      <c r="K27" s="374">
        <v>1</v>
      </c>
      <c r="L27" s="374">
        <v>3563</v>
      </c>
      <c r="M27" s="374"/>
      <c r="N27" s="374">
        <v>93</v>
      </c>
      <c r="O27" s="82"/>
      <c r="P27" s="374">
        <v>12</v>
      </c>
      <c r="Q27" s="374">
        <v>25</v>
      </c>
      <c r="R27" s="374">
        <v>29</v>
      </c>
      <c r="S27" s="374">
        <v>12</v>
      </c>
      <c r="T27" s="374">
        <v>17</v>
      </c>
      <c r="U27" s="374" t="s">
        <v>219</v>
      </c>
      <c r="V27" s="374" t="s">
        <v>219</v>
      </c>
      <c r="W27" s="374" t="s">
        <v>219</v>
      </c>
      <c r="X27" s="374">
        <v>3</v>
      </c>
      <c r="Y27" s="374">
        <v>3641</v>
      </c>
      <c r="Z27" s="374"/>
      <c r="AA27" s="374">
        <v>85</v>
      </c>
      <c r="AB27" s="374"/>
      <c r="AC27" s="374">
        <v>9</v>
      </c>
      <c r="AD27" s="374">
        <v>27</v>
      </c>
      <c r="AE27" s="374">
        <v>28</v>
      </c>
      <c r="AF27" s="374">
        <v>10</v>
      </c>
      <c r="AG27" s="374">
        <v>23</v>
      </c>
      <c r="AH27" s="374" t="s">
        <v>219</v>
      </c>
      <c r="AI27" s="374">
        <v>0</v>
      </c>
      <c r="AJ27" s="374" t="s">
        <v>219</v>
      </c>
      <c r="AK27" s="374">
        <v>2</v>
      </c>
      <c r="AL27" s="374">
        <v>7204</v>
      </c>
      <c r="AM27" s="374"/>
      <c r="AN27" s="374">
        <v>89</v>
      </c>
      <c r="AO27" s="374"/>
      <c r="AP27" s="374">
        <v>8</v>
      </c>
      <c r="AQ27" s="374">
        <v>24</v>
      </c>
      <c r="AR27" s="374">
        <v>35</v>
      </c>
      <c r="AS27" s="374">
        <v>17</v>
      </c>
      <c r="AT27" s="374">
        <v>16</v>
      </c>
      <c r="AU27" s="374">
        <v>0</v>
      </c>
      <c r="AV27" s="374" t="s">
        <v>219</v>
      </c>
      <c r="AW27" s="374" t="s">
        <v>219</v>
      </c>
      <c r="AX27" s="374">
        <v>1</v>
      </c>
      <c r="AY27" s="374">
        <v>3563</v>
      </c>
      <c r="AZ27" s="374"/>
      <c r="BA27" s="374">
        <v>91</v>
      </c>
      <c r="BB27" s="374"/>
      <c r="BC27" s="374">
        <v>18</v>
      </c>
      <c r="BD27" s="374">
        <v>17</v>
      </c>
      <c r="BE27" s="374">
        <v>32</v>
      </c>
      <c r="BF27" s="374">
        <v>22</v>
      </c>
      <c r="BG27" s="374">
        <v>7</v>
      </c>
      <c r="BH27" s="374" t="s">
        <v>219</v>
      </c>
      <c r="BI27" s="374" t="s">
        <v>219</v>
      </c>
      <c r="BJ27" s="374" t="s">
        <v>219</v>
      </c>
      <c r="BK27" s="374">
        <v>3</v>
      </c>
      <c r="BL27" s="374">
        <v>3641</v>
      </c>
      <c r="BM27" s="374"/>
      <c r="BN27" s="374">
        <v>79</v>
      </c>
      <c r="BO27" s="374"/>
      <c r="BP27" s="374">
        <v>13</v>
      </c>
      <c r="BQ27" s="374">
        <v>20</v>
      </c>
      <c r="BR27" s="374">
        <v>33</v>
      </c>
      <c r="BS27" s="374">
        <v>19</v>
      </c>
      <c r="BT27" s="374">
        <v>12</v>
      </c>
      <c r="BU27" s="374" t="s">
        <v>219</v>
      </c>
      <c r="BV27" s="374">
        <v>0</v>
      </c>
      <c r="BW27" s="374" t="s">
        <v>219</v>
      </c>
      <c r="BX27" s="374">
        <v>2</v>
      </c>
      <c r="BY27" s="374">
        <v>7204</v>
      </c>
      <c r="BZ27" s="374"/>
      <c r="CA27" s="374">
        <v>85</v>
      </c>
      <c r="CB27" s="374"/>
      <c r="CC27" s="374">
        <v>7</v>
      </c>
      <c r="CD27" s="374">
        <v>29</v>
      </c>
      <c r="CE27" s="374">
        <v>34</v>
      </c>
      <c r="CF27" s="374">
        <v>15</v>
      </c>
      <c r="CG27" s="374">
        <v>14</v>
      </c>
      <c r="CH27" s="374">
        <v>0</v>
      </c>
      <c r="CI27" s="374" t="s">
        <v>219</v>
      </c>
      <c r="CJ27" s="374">
        <v>0</v>
      </c>
      <c r="CK27" s="374">
        <v>1</v>
      </c>
      <c r="CL27" s="374">
        <v>3563</v>
      </c>
      <c r="CM27" s="374"/>
      <c r="CN27" s="374">
        <v>92</v>
      </c>
      <c r="CO27" s="374"/>
      <c r="CP27" s="374">
        <v>11</v>
      </c>
      <c r="CQ27" s="374">
        <v>25</v>
      </c>
      <c r="CR27" s="374">
        <v>31</v>
      </c>
      <c r="CS27" s="374">
        <v>17</v>
      </c>
      <c r="CT27" s="374">
        <v>15</v>
      </c>
      <c r="CU27" s="374" t="s">
        <v>219</v>
      </c>
      <c r="CV27" s="374" t="s">
        <v>219</v>
      </c>
      <c r="CW27" s="374" t="s">
        <v>219</v>
      </c>
      <c r="CX27" s="374">
        <v>2</v>
      </c>
      <c r="CY27" s="374">
        <v>3641</v>
      </c>
      <c r="CZ27" s="374"/>
      <c r="DA27" s="374">
        <v>87</v>
      </c>
      <c r="DB27" s="374"/>
      <c r="DC27" s="374">
        <v>9</v>
      </c>
      <c r="DD27" s="374">
        <v>27</v>
      </c>
      <c r="DE27" s="374">
        <v>33</v>
      </c>
      <c r="DF27" s="374">
        <v>16</v>
      </c>
      <c r="DG27" s="374">
        <v>14</v>
      </c>
      <c r="DH27" s="374" t="s">
        <v>219</v>
      </c>
      <c r="DI27" s="374" t="s">
        <v>219</v>
      </c>
      <c r="DJ27" s="374" t="s">
        <v>219</v>
      </c>
      <c r="DK27" s="374">
        <v>1</v>
      </c>
      <c r="DL27" s="374">
        <v>7204</v>
      </c>
      <c r="DM27" s="374"/>
      <c r="DN27" s="374">
        <v>90</v>
      </c>
      <c r="DO27" s="374"/>
      <c r="DP27" s="374">
        <v>76</v>
      </c>
      <c r="DQ27" s="374">
        <v>92</v>
      </c>
      <c r="DR27" s="374">
        <v>0</v>
      </c>
      <c r="DS27" s="374">
        <v>16</v>
      </c>
      <c r="DT27" s="374"/>
      <c r="DU27" s="374"/>
      <c r="DV27" s="374" t="s">
        <v>219</v>
      </c>
      <c r="DW27" s="374">
        <v>1</v>
      </c>
      <c r="DX27" s="374">
        <v>8</v>
      </c>
      <c r="DY27" s="374">
        <v>3563</v>
      </c>
      <c r="DZ27" s="374"/>
      <c r="EA27" s="374">
        <v>92</v>
      </c>
      <c r="EB27" s="374"/>
      <c r="EC27" s="374">
        <v>71</v>
      </c>
      <c r="ED27" s="374">
        <v>85</v>
      </c>
      <c r="EE27" s="374">
        <v>0</v>
      </c>
      <c r="EF27" s="374">
        <v>14</v>
      </c>
      <c r="EG27" s="82"/>
      <c r="EH27" s="82"/>
      <c r="EI27" s="374" t="s">
        <v>219</v>
      </c>
      <c r="EJ27" s="374">
        <v>2</v>
      </c>
      <c r="EK27" s="374">
        <v>12</v>
      </c>
      <c r="EL27" s="374">
        <v>3641</v>
      </c>
      <c r="EM27" s="374"/>
      <c r="EN27" s="374">
        <v>85</v>
      </c>
      <c r="EO27" s="82"/>
      <c r="EP27" s="374">
        <v>74</v>
      </c>
      <c r="EQ27" s="374">
        <v>88</v>
      </c>
      <c r="ER27" s="374">
        <v>0</v>
      </c>
      <c r="ES27" s="374">
        <v>15</v>
      </c>
      <c r="ET27" s="82"/>
      <c r="EU27" s="82"/>
      <c r="EV27" s="374">
        <v>0</v>
      </c>
      <c r="EW27" s="374">
        <v>1</v>
      </c>
      <c r="EX27" s="374">
        <v>10</v>
      </c>
      <c r="EY27" s="374">
        <v>7204</v>
      </c>
      <c r="EZ27" s="374"/>
      <c r="FA27" s="374">
        <v>88</v>
      </c>
    </row>
    <row r="28" spans="1:157">
      <c r="A28" s="82"/>
      <c r="B28" s="84" t="s">
        <v>396</v>
      </c>
      <c r="C28" s="374">
        <v>5</v>
      </c>
      <c r="D28" s="374">
        <v>31</v>
      </c>
      <c r="E28" s="374">
        <v>24</v>
      </c>
      <c r="F28" s="374">
        <v>7</v>
      </c>
      <c r="G28" s="374">
        <v>31</v>
      </c>
      <c r="H28" s="374" t="s">
        <v>219</v>
      </c>
      <c r="I28" s="374">
        <v>0</v>
      </c>
      <c r="J28" s="374">
        <v>0</v>
      </c>
      <c r="K28" s="374">
        <v>1</v>
      </c>
      <c r="L28" s="374">
        <v>11750</v>
      </c>
      <c r="M28" s="374"/>
      <c r="N28" s="374">
        <v>94</v>
      </c>
      <c r="O28" s="82"/>
      <c r="P28" s="374">
        <v>8</v>
      </c>
      <c r="Q28" s="374">
        <v>27</v>
      </c>
      <c r="R28" s="374">
        <v>28</v>
      </c>
      <c r="S28" s="374">
        <v>9</v>
      </c>
      <c r="T28" s="374">
        <v>23</v>
      </c>
      <c r="U28" s="374" t="s">
        <v>219</v>
      </c>
      <c r="V28" s="374">
        <v>0</v>
      </c>
      <c r="W28" s="374">
        <v>0</v>
      </c>
      <c r="X28" s="374">
        <v>4</v>
      </c>
      <c r="Y28" s="374">
        <v>11856</v>
      </c>
      <c r="Z28" s="374"/>
      <c r="AA28" s="374">
        <v>89</v>
      </c>
      <c r="AB28" s="374"/>
      <c r="AC28" s="374">
        <v>6</v>
      </c>
      <c r="AD28" s="374">
        <v>29</v>
      </c>
      <c r="AE28" s="374">
        <v>26</v>
      </c>
      <c r="AF28" s="374">
        <v>8</v>
      </c>
      <c r="AG28" s="374">
        <v>27</v>
      </c>
      <c r="AH28" s="374">
        <v>0</v>
      </c>
      <c r="AI28" s="374">
        <v>0</v>
      </c>
      <c r="AJ28" s="374">
        <v>0</v>
      </c>
      <c r="AK28" s="374">
        <v>3</v>
      </c>
      <c r="AL28" s="374">
        <v>23606</v>
      </c>
      <c r="AM28" s="374"/>
      <c r="AN28" s="374">
        <v>91</v>
      </c>
      <c r="AO28" s="374"/>
      <c r="AP28" s="374">
        <v>7</v>
      </c>
      <c r="AQ28" s="374">
        <v>27</v>
      </c>
      <c r="AR28" s="374">
        <v>32</v>
      </c>
      <c r="AS28" s="374">
        <v>13</v>
      </c>
      <c r="AT28" s="374">
        <v>19</v>
      </c>
      <c r="AU28" s="374">
        <v>0</v>
      </c>
      <c r="AV28" s="374">
        <v>0</v>
      </c>
      <c r="AW28" s="374">
        <v>0</v>
      </c>
      <c r="AX28" s="374">
        <v>2</v>
      </c>
      <c r="AY28" s="374">
        <v>11750</v>
      </c>
      <c r="AZ28" s="374"/>
      <c r="BA28" s="374">
        <v>91</v>
      </c>
      <c r="BB28" s="374"/>
      <c r="BC28" s="374">
        <v>12</v>
      </c>
      <c r="BD28" s="374">
        <v>21</v>
      </c>
      <c r="BE28" s="374">
        <v>33</v>
      </c>
      <c r="BF28" s="374">
        <v>18</v>
      </c>
      <c r="BG28" s="374">
        <v>11</v>
      </c>
      <c r="BH28" s="374">
        <v>0</v>
      </c>
      <c r="BI28" s="374">
        <v>0</v>
      </c>
      <c r="BJ28" s="374">
        <v>0</v>
      </c>
      <c r="BK28" s="374">
        <v>4</v>
      </c>
      <c r="BL28" s="374">
        <v>11856</v>
      </c>
      <c r="BM28" s="374"/>
      <c r="BN28" s="374">
        <v>84</v>
      </c>
      <c r="BO28" s="374"/>
      <c r="BP28" s="374">
        <v>10</v>
      </c>
      <c r="BQ28" s="374">
        <v>24</v>
      </c>
      <c r="BR28" s="374">
        <v>33</v>
      </c>
      <c r="BS28" s="374">
        <v>16</v>
      </c>
      <c r="BT28" s="374">
        <v>15</v>
      </c>
      <c r="BU28" s="374">
        <v>0</v>
      </c>
      <c r="BV28" s="374">
        <v>0</v>
      </c>
      <c r="BW28" s="374">
        <v>0</v>
      </c>
      <c r="BX28" s="374">
        <v>3</v>
      </c>
      <c r="BY28" s="374">
        <v>23606</v>
      </c>
      <c r="BZ28" s="374"/>
      <c r="CA28" s="374">
        <v>87</v>
      </c>
      <c r="CB28" s="374"/>
      <c r="CC28" s="374">
        <v>5</v>
      </c>
      <c r="CD28" s="374">
        <v>29</v>
      </c>
      <c r="CE28" s="374">
        <v>32</v>
      </c>
      <c r="CF28" s="374">
        <v>13</v>
      </c>
      <c r="CG28" s="374">
        <v>19</v>
      </c>
      <c r="CH28" s="374">
        <v>0</v>
      </c>
      <c r="CI28" s="374">
        <v>0</v>
      </c>
      <c r="CJ28" s="374">
        <v>0</v>
      </c>
      <c r="CK28" s="374">
        <v>1</v>
      </c>
      <c r="CL28" s="374">
        <v>11750</v>
      </c>
      <c r="CM28" s="374"/>
      <c r="CN28" s="374">
        <v>93</v>
      </c>
      <c r="CO28" s="374"/>
      <c r="CP28" s="374">
        <v>7</v>
      </c>
      <c r="CQ28" s="374">
        <v>26</v>
      </c>
      <c r="CR28" s="374">
        <v>28</v>
      </c>
      <c r="CS28" s="374">
        <v>13</v>
      </c>
      <c r="CT28" s="374">
        <v>22</v>
      </c>
      <c r="CU28" s="374">
        <v>0</v>
      </c>
      <c r="CV28" s="374">
        <v>0</v>
      </c>
      <c r="CW28" s="374">
        <v>0</v>
      </c>
      <c r="CX28" s="374">
        <v>3</v>
      </c>
      <c r="CY28" s="374">
        <v>11857</v>
      </c>
      <c r="CZ28" s="374"/>
      <c r="DA28" s="374">
        <v>89</v>
      </c>
      <c r="DB28" s="374"/>
      <c r="DC28" s="374">
        <v>6</v>
      </c>
      <c r="DD28" s="374">
        <v>27</v>
      </c>
      <c r="DE28" s="374">
        <v>30</v>
      </c>
      <c r="DF28" s="374">
        <v>13</v>
      </c>
      <c r="DG28" s="374">
        <v>21</v>
      </c>
      <c r="DH28" s="374">
        <v>0</v>
      </c>
      <c r="DI28" s="374">
        <v>0</v>
      </c>
      <c r="DJ28" s="374">
        <v>0</v>
      </c>
      <c r="DK28" s="374">
        <v>2</v>
      </c>
      <c r="DL28" s="374">
        <v>23607</v>
      </c>
      <c r="DM28" s="374"/>
      <c r="DN28" s="374">
        <v>91</v>
      </c>
      <c r="DO28" s="374"/>
      <c r="DP28" s="374">
        <v>73</v>
      </c>
      <c r="DQ28" s="374">
        <v>91</v>
      </c>
      <c r="DR28" s="374">
        <v>0</v>
      </c>
      <c r="DS28" s="374">
        <v>18</v>
      </c>
      <c r="DT28" s="374"/>
      <c r="DU28" s="374"/>
      <c r="DV28" s="374">
        <v>0</v>
      </c>
      <c r="DW28" s="374">
        <v>1</v>
      </c>
      <c r="DX28" s="374">
        <v>7</v>
      </c>
      <c r="DY28" s="374">
        <v>11750</v>
      </c>
      <c r="DZ28" s="374"/>
      <c r="EA28" s="374">
        <v>91</v>
      </c>
      <c r="EB28" s="374"/>
      <c r="EC28" s="374">
        <v>68</v>
      </c>
      <c r="ED28" s="374">
        <v>86</v>
      </c>
      <c r="EE28" s="374">
        <v>0</v>
      </c>
      <c r="EF28" s="374">
        <v>18</v>
      </c>
      <c r="EG28" s="82"/>
      <c r="EH28" s="82"/>
      <c r="EI28" s="374">
        <v>0</v>
      </c>
      <c r="EJ28" s="374">
        <v>3</v>
      </c>
      <c r="EK28" s="374">
        <v>10</v>
      </c>
      <c r="EL28" s="374">
        <v>11857</v>
      </c>
      <c r="EM28" s="374"/>
      <c r="EN28" s="374">
        <v>86</v>
      </c>
      <c r="EO28" s="82"/>
      <c r="EP28" s="374">
        <v>71</v>
      </c>
      <c r="EQ28" s="374">
        <v>89</v>
      </c>
      <c r="ER28" s="374">
        <v>0</v>
      </c>
      <c r="ES28" s="374">
        <v>18</v>
      </c>
      <c r="ET28" s="82"/>
      <c r="EU28" s="82"/>
      <c r="EV28" s="374">
        <v>0</v>
      </c>
      <c r="EW28" s="374">
        <v>2</v>
      </c>
      <c r="EX28" s="374">
        <v>9</v>
      </c>
      <c r="EY28" s="374">
        <v>23607</v>
      </c>
      <c r="EZ28" s="374"/>
      <c r="FA28" s="374">
        <v>89</v>
      </c>
    </row>
    <row r="29" spans="1:157">
      <c r="A29" s="82"/>
      <c r="B29" s="82" t="s">
        <v>89</v>
      </c>
      <c r="C29" s="374">
        <v>6</v>
      </c>
      <c r="D29" s="374">
        <v>31</v>
      </c>
      <c r="E29" s="374">
        <v>24</v>
      </c>
      <c r="F29" s="374">
        <v>8</v>
      </c>
      <c r="G29" s="374">
        <v>30</v>
      </c>
      <c r="H29" s="374" t="s">
        <v>219</v>
      </c>
      <c r="I29" s="374" t="s">
        <v>219</v>
      </c>
      <c r="J29" s="374" t="s">
        <v>219</v>
      </c>
      <c r="K29" s="374">
        <v>1</v>
      </c>
      <c r="L29" s="374">
        <v>2154</v>
      </c>
      <c r="M29" s="374"/>
      <c r="N29" s="374">
        <v>93</v>
      </c>
      <c r="O29" s="82"/>
      <c r="P29" s="374">
        <v>12</v>
      </c>
      <c r="Q29" s="374">
        <v>26</v>
      </c>
      <c r="R29" s="374">
        <v>28</v>
      </c>
      <c r="S29" s="374">
        <v>12</v>
      </c>
      <c r="T29" s="374">
        <v>19</v>
      </c>
      <c r="U29" s="374" t="s">
        <v>219</v>
      </c>
      <c r="V29" s="374" t="s">
        <v>219</v>
      </c>
      <c r="W29" s="374" t="s">
        <v>219</v>
      </c>
      <c r="X29" s="374">
        <v>4</v>
      </c>
      <c r="Y29" s="374">
        <v>2313</v>
      </c>
      <c r="Z29" s="374"/>
      <c r="AA29" s="374">
        <v>85</v>
      </c>
      <c r="AB29" s="374"/>
      <c r="AC29" s="374">
        <v>9</v>
      </c>
      <c r="AD29" s="374">
        <v>29</v>
      </c>
      <c r="AE29" s="374">
        <v>26</v>
      </c>
      <c r="AF29" s="374">
        <v>10</v>
      </c>
      <c r="AG29" s="374">
        <v>24</v>
      </c>
      <c r="AH29" s="374" t="s">
        <v>219</v>
      </c>
      <c r="AI29" s="374">
        <v>0</v>
      </c>
      <c r="AJ29" s="374" t="s">
        <v>219</v>
      </c>
      <c r="AK29" s="374">
        <v>3</v>
      </c>
      <c r="AL29" s="374">
        <v>4467</v>
      </c>
      <c r="AM29" s="374"/>
      <c r="AN29" s="374">
        <v>89</v>
      </c>
      <c r="AO29" s="374"/>
      <c r="AP29" s="374">
        <v>7</v>
      </c>
      <c r="AQ29" s="374">
        <v>28</v>
      </c>
      <c r="AR29" s="374">
        <v>31</v>
      </c>
      <c r="AS29" s="374">
        <v>16</v>
      </c>
      <c r="AT29" s="374">
        <v>17</v>
      </c>
      <c r="AU29" s="374" t="s">
        <v>219</v>
      </c>
      <c r="AV29" s="374" t="s">
        <v>219</v>
      </c>
      <c r="AW29" s="374" t="s">
        <v>219</v>
      </c>
      <c r="AX29" s="374">
        <v>2</v>
      </c>
      <c r="AY29" s="374">
        <v>2154</v>
      </c>
      <c r="AZ29" s="374"/>
      <c r="BA29" s="374">
        <v>91</v>
      </c>
      <c r="BB29" s="374"/>
      <c r="BC29" s="374">
        <v>16</v>
      </c>
      <c r="BD29" s="374">
        <v>18</v>
      </c>
      <c r="BE29" s="374">
        <v>33</v>
      </c>
      <c r="BF29" s="374">
        <v>20</v>
      </c>
      <c r="BG29" s="374">
        <v>8</v>
      </c>
      <c r="BH29" s="374" t="s">
        <v>219</v>
      </c>
      <c r="BI29" s="374" t="s">
        <v>219</v>
      </c>
      <c r="BJ29" s="374" t="s">
        <v>219</v>
      </c>
      <c r="BK29" s="374">
        <v>5</v>
      </c>
      <c r="BL29" s="374">
        <v>2313</v>
      </c>
      <c r="BM29" s="374"/>
      <c r="BN29" s="374">
        <v>79</v>
      </c>
      <c r="BO29" s="374"/>
      <c r="BP29" s="374">
        <v>12</v>
      </c>
      <c r="BQ29" s="374">
        <v>23</v>
      </c>
      <c r="BR29" s="374">
        <v>32</v>
      </c>
      <c r="BS29" s="374">
        <v>18</v>
      </c>
      <c r="BT29" s="374">
        <v>12</v>
      </c>
      <c r="BU29" s="374" t="s">
        <v>219</v>
      </c>
      <c r="BV29" s="374">
        <v>0</v>
      </c>
      <c r="BW29" s="374" t="s">
        <v>219</v>
      </c>
      <c r="BX29" s="374">
        <v>3</v>
      </c>
      <c r="BY29" s="374">
        <v>4467</v>
      </c>
      <c r="BZ29" s="374"/>
      <c r="CA29" s="374">
        <v>85</v>
      </c>
      <c r="CB29" s="374"/>
      <c r="CC29" s="374">
        <v>6</v>
      </c>
      <c r="CD29" s="374">
        <v>30</v>
      </c>
      <c r="CE29" s="374">
        <v>32</v>
      </c>
      <c r="CF29" s="374">
        <v>16</v>
      </c>
      <c r="CG29" s="374">
        <v>15</v>
      </c>
      <c r="CH29" s="374">
        <v>0</v>
      </c>
      <c r="CI29" s="374" t="s">
        <v>219</v>
      </c>
      <c r="CJ29" s="374">
        <v>0</v>
      </c>
      <c r="CK29" s="374">
        <v>1</v>
      </c>
      <c r="CL29" s="374">
        <v>2154</v>
      </c>
      <c r="CM29" s="374"/>
      <c r="CN29" s="374">
        <v>92</v>
      </c>
      <c r="CO29" s="374"/>
      <c r="CP29" s="374">
        <v>11</v>
      </c>
      <c r="CQ29" s="374">
        <v>26</v>
      </c>
      <c r="CR29" s="374">
        <v>30</v>
      </c>
      <c r="CS29" s="374">
        <v>15</v>
      </c>
      <c r="CT29" s="374">
        <v>16</v>
      </c>
      <c r="CU29" s="374" t="s">
        <v>219</v>
      </c>
      <c r="CV29" s="374" t="s">
        <v>219</v>
      </c>
      <c r="CW29" s="374" t="s">
        <v>219</v>
      </c>
      <c r="CX29" s="374">
        <v>3</v>
      </c>
      <c r="CY29" s="374">
        <v>2313</v>
      </c>
      <c r="CZ29" s="374"/>
      <c r="DA29" s="374">
        <v>86</v>
      </c>
      <c r="DB29" s="374"/>
      <c r="DC29" s="374">
        <v>9</v>
      </c>
      <c r="DD29" s="374">
        <v>28</v>
      </c>
      <c r="DE29" s="374">
        <v>31</v>
      </c>
      <c r="DF29" s="374">
        <v>15</v>
      </c>
      <c r="DG29" s="374">
        <v>15</v>
      </c>
      <c r="DH29" s="374" t="s">
        <v>219</v>
      </c>
      <c r="DI29" s="374" t="s">
        <v>219</v>
      </c>
      <c r="DJ29" s="374" t="s">
        <v>219</v>
      </c>
      <c r="DK29" s="374">
        <v>2</v>
      </c>
      <c r="DL29" s="374">
        <v>4467</v>
      </c>
      <c r="DM29" s="374"/>
      <c r="DN29" s="374">
        <v>89</v>
      </c>
      <c r="DO29" s="374"/>
      <c r="DP29" s="374">
        <v>76</v>
      </c>
      <c r="DQ29" s="374">
        <v>91</v>
      </c>
      <c r="DR29" s="374">
        <v>0</v>
      </c>
      <c r="DS29" s="374">
        <v>15</v>
      </c>
      <c r="DT29" s="374"/>
      <c r="DU29" s="374"/>
      <c r="DV29" s="374" t="s">
        <v>219</v>
      </c>
      <c r="DW29" s="374">
        <v>1</v>
      </c>
      <c r="DX29" s="374">
        <v>7</v>
      </c>
      <c r="DY29" s="374">
        <v>2154</v>
      </c>
      <c r="DZ29" s="374"/>
      <c r="EA29" s="374">
        <v>91</v>
      </c>
      <c r="EB29" s="374"/>
      <c r="EC29" s="374">
        <v>69</v>
      </c>
      <c r="ED29" s="374">
        <v>83</v>
      </c>
      <c r="EE29" s="374">
        <v>0</v>
      </c>
      <c r="EF29" s="374">
        <v>14</v>
      </c>
      <c r="EG29" s="82"/>
      <c r="EH29" s="82"/>
      <c r="EI29" s="374" t="s">
        <v>219</v>
      </c>
      <c r="EJ29" s="374">
        <v>4</v>
      </c>
      <c r="EK29" s="374">
        <v>13</v>
      </c>
      <c r="EL29" s="374">
        <v>2313</v>
      </c>
      <c r="EM29" s="374"/>
      <c r="EN29" s="374">
        <v>83</v>
      </c>
      <c r="EO29" s="82"/>
      <c r="EP29" s="374">
        <v>72</v>
      </c>
      <c r="EQ29" s="374">
        <v>87</v>
      </c>
      <c r="ER29" s="374">
        <v>0</v>
      </c>
      <c r="ES29" s="374">
        <v>15</v>
      </c>
      <c r="ET29" s="82"/>
      <c r="EU29" s="82"/>
      <c r="EV29" s="374">
        <v>0</v>
      </c>
      <c r="EW29" s="374">
        <v>3</v>
      </c>
      <c r="EX29" s="374">
        <v>10</v>
      </c>
      <c r="EY29" s="374">
        <v>4467</v>
      </c>
      <c r="EZ29" s="374"/>
      <c r="FA29" s="374">
        <v>87</v>
      </c>
    </row>
    <row r="30" spans="1:157">
      <c r="A30" s="82"/>
      <c r="B30" s="82" t="s">
        <v>53</v>
      </c>
      <c r="C30" s="374">
        <v>10</v>
      </c>
      <c r="D30" s="374">
        <v>28</v>
      </c>
      <c r="E30" s="374">
        <v>24</v>
      </c>
      <c r="F30" s="374">
        <v>9</v>
      </c>
      <c r="G30" s="374">
        <v>26</v>
      </c>
      <c r="H30" s="374">
        <v>0</v>
      </c>
      <c r="I30" s="374">
        <v>0</v>
      </c>
      <c r="J30" s="374" t="s">
        <v>219</v>
      </c>
      <c r="K30" s="374">
        <v>2</v>
      </c>
      <c r="L30" s="374">
        <v>5054</v>
      </c>
      <c r="M30" s="374"/>
      <c r="N30" s="374">
        <v>88</v>
      </c>
      <c r="O30" s="82"/>
      <c r="P30" s="374">
        <v>13</v>
      </c>
      <c r="Q30" s="374">
        <v>25</v>
      </c>
      <c r="R30" s="374">
        <v>27</v>
      </c>
      <c r="S30" s="374">
        <v>12</v>
      </c>
      <c r="T30" s="374">
        <v>19</v>
      </c>
      <c r="U30" s="374" t="s">
        <v>219</v>
      </c>
      <c r="V30" s="374">
        <v>0</v>
      </c>
      <c r="W30" s="374" t="s">
        <v>219</v>
      </c>
      <c r="X30" s="374">
        <v>4</v>
      </c>
      <c r="Y30" s="374">
        <v>5336</v>
      </c>
      <c r="Z30" s="374"/>
      <c r="AA30" s="374">
        <v>83</v>
      </c>
      <c r="AB30" s="374"/>
      <c r="AC30" s="374">
        <v>11</v>
      </c>
      <c r="AD30" s="374">
        <v>26</v>
      </c>
      <c r="AE30" s="374">
        <v>26</v>
      </c>
      <c r="AF30" s="374">
        <v>11</v>
      </c>
      <c r="AG30" s="374">
        <v>23</v>
      </c>
      <c r="AH30" s="374" t="s">
        <v>219</v>
      </c>
      <c r="AI30" s="374">
        <v>0</v>
      </c>
      <c r="AJ30" s="374">
        <v>0</v>
      </c>
      <c r="AK30" s="374">
        <v>3</v>
      </c>
      <c r="AL30" s="374">
        <v>10390</v>
      </c>
      <c r="AM30" s="374"/>
      <c r="AN30" s="374">
        <v>85</v>
      </c>
      <c r="AO30" s="374"/>
      <c r="AP30" s="374">
        <v>11</v>
      </c>
      <c r="AQ30" s="374">
        <v>26</v>
      </c>
      <c r="AR30" s="374">
        <v>30</v>
      </c>
      <c r="AS30" s="374">
        <v>15</v>
      </c>
      <c r="AT30" s="374">
        <v>16</v>
      </c>
      <c r="AU30" s="374">
        <v>0</v>
      </c>
      <c r="AV30" s="374" t="s">
        <v>219</v>
      </c>
      <c r="AW30" s="374" t="s">
        <v>219</v>
      </c>
      <c r="AX30" s="374">
        <v>2</v>
      </c>
      <c r="AY30" s="374">
        <v>5054</v>
      </c>
      <c r="AZ30" s="374"/>
      <c r="BA30" s="374">
        <v>86</v>
      </c>
      <c r="BB30" s="374"/>
      <c r="BC30" s="374">
        <v>17</v>
      </c>
      <c r="BD30" s="374">
        <v>18</v>
      </c>
      <c r="BE30" s="374">
        <v>31</v>
      </c>
      <c r="BF30" s="374">
        <v>20</v>
      </c>
      <c r="BG30" s="374">
        <v>9</v>
      </c>
      <c r="BH30" s="374">
        <v>0</v>
      </c>
      <c r="BI30" s="374" t="s">
        <v>219</v>
      </c>
      <c r="BJ30" s="374" t="s">
        <v>219</v>
      </c>
      <c r="BK30" s="374">
        <v>5</v>
      </c>
      <c r="BL30" s="374">
        <v>5336</v>
      </c>
      <c r="BM30" s="374"/>
      <c r="BN30" s="374">
        <v>78</v>
      </c>
      <c r="BO30" s="374"/>
      <c r="BP30" s="374">
        <v>14</v>
      </c>
      <c r="BQ30" s="374">
        <v>22</v>
      </c>
      <c r="BR30" s="374">
        <v>31</v>
      </c>
      <c r="BS30" s="374">
        <v>17</v>
      </c>
      <c r="BT30" s="374">
        <v>12</v>
      </c>
      <c r="BU30" s="374">
        <v>0</v>
      </c>
      <c r="BV30" s="374">
        <v>0</v>
      </c>
      <c r="BW30" s="374">
        <v>0</v>
      </c>
      <c r="BX30" s="374">
        <v>4</v>
      </c>
      <c r="BY30" s="374">
        <v>10390</v>
      </c>
      <c r="BZ30" s="374"/>
      <c r="CA30" s="374">
        <v>82</v>
      </c>
      <c r="CB30" s="374"/>
      <c r="CC30" s="374">
        <v>8</v>
      </c>
      <c r="CD30" s="374">
        <v>29</v>
      </c>
      <c r="CE30" s="374">
        <v>30</v>
      </c>
      <c r="CF30" s="374">
        <v>14</v>
      </c>
      <c r="CG30" s="374">
        <v>18</v>
      </c>
      <c r="CH30" s="374">
        <v>0</v>
      </c>
      <c r="CI30" s="374">
        <v>0</v>
      </c>
      <c r="CJ30" s="374" t="s">
        <v>219</v>
      </c>
      <c r="CK30" s="374">
        <v>1</v>
      </c>
      <c r="CL30" s="374">
        <v>5054</v>
      </c>
      <c r="CM30" s="374"/>
      <c r="CN30" s="374">
        <v>90</v>
      </c>
      <c r="CO30" s="374"/>
      <c r="CP30" s="374">
        <v>9</v>
      </c>
      <c r="CQ30" s="374">
        <v>25</v>
      </c>
      <c r="CR30" s="374">
        <v>27</v>
      </c>
      <c r="CS30" s="374">
        <v>14</v>
      </c>
      <c r="CT30" s="374">
        <v>22</v>
      </c>
      <c r="CU30" s="374" t="s">
        <v>219</v>
      </c>
      <c r="CV30" s="374">
        <v>0</v>
      </c>
      <c r="CW30" s="374" t="s">
        <v>219</v>
      </c>
      <c r="CX30" s="374">
        <v>3</v>
      </c>
      <c r="CY30" s="374">
        <v>5336</v>
      </c>
      <c r="CZ30" s="374"/>
      <c r="DA30" s="374">
        <v>88</v>
      </c>
      <c r="DB30" s="374"/>
      <c r="DC30" s="374">
        <v>9</v>
      </c>
      <c r="DD30" s="374">
        <v>27</v>
      </c>
      <c r="DE30" s="374">
        <v>28</v>
      </c>
      <c r="DF30" s="374">
        <v>14</v>
      </c>
      <c r="DG30" s="374">
        <v>20</v>
      </c>
      <c r="DH30" s="374" t="s">
        <v>219</v>
      </c>
      <c r="DI30" s="374">
        <v>0</v>
      </c>
      <c r="DJ30" s="374">
        <v>0</v>
      </c>
      <c r="DK30" s="374">
        <v>2</v>
      </c>
      <c r="DL30" s="374">
        <v>10390</v>
      </c>
      <c r="DM30" s="374"/>
      <c r="DN30" s="374">
        <v>89</v>
      </c>
      <c r="DO30" s="374"/>
      <c r="DP30" s="374">
        <v>71</v>
      </c>
      <c r="DQ30" s="374">
        <v>87</v>
      </c>
      <c r="DR30" s="374">
        <v>0</v>
      </c>
      <c r="DS30" s="374">
        <v>16</v>
      </c>
      <c r="DT30" s="374"/>
      <c r="DU30" s="374"/>
      <c r="DV30" s="374">
        <v>0</v>
      </c>
      <c r="DW30" s="374">
        <v>2</v>
      </c>
      <c r="DX30" s="374">
        <v>11</v>
      </c>
      <c r="DY30" s="374">
        <v>5054</v>
      </c>
      <c r="DZ30" s="374"/>
      <c r="EA30" s="374">
        <v>87</v>
      </c>
      <c r="EB30" s="374"/>
      <c r="EC30" s="374">
        <v>67</v>
      </c>
      <c r="ED30" s="374">
        <v>83</v>
      </c>
      <c r="EE30" s="374">
        <v>0</v>
      </c>
      <c r="EF30" s="374">
        <v>16</v>
      </c>
      <c r="EG30" s="82"/>
      <c r="EH30" s="82"/>
      <c r="EI30" s="374">
        <v>0</v>
      </c>
      <c r="EJ30" s="374">
        <v>3</v>
      </c>
      <c r="EK30" s="374">
        <v>14</v>
      </c>
      <c r="EL30" s="374">
        <v>5336</v>
      </c>
      <c r="EM30" s="374"/>
      <c r="EN30" s="374">
        <v>83</v>
      </c>
      <c r="EO30" s="82"/>
      <c r="EP30" s="374">
        <v>69</v>
      </c>
      <c r="EQ30" s="374">
        <v>85</v>
      </c>
      <c r="ER30" s="374">
        <v>0</v>
      </c>
      <c r="ES30" s="374">
        <v>16</v>
      </c>
      <c r="ET30" s="82"/>
      <c r="EU30" s="82"/>
      <c r="EV30" s="374">
        <v>0</v>
      </c>
      <c r="EW30" s="374">
        <v>3</v>
      </c>
      <c r="EX30" s="374">
        <v>12</v>
      </c>
      <c r="EY30" s="374">
        <v>10390</v>
      </c>
      <c r="EZ30" s="374"/>
      <c r="FA30" s="374">
        <v>85</v>
      </c>
    </row>
    <row r="31" spans="1:157">
      <c r="A31" s="82"/>
      <c r="B31" s="84" t="s">
        <v>220</v>
      </c>
      <c r="C31" s="374">
        <v>12</v>
      </c>
      <c r="D31" s="374">
        <v>23</v>
      </c>
      <c r="E31" s="374">
        <v>18</v>
      </c>
      <c r="F31" s="374">
        <v>8</v>
      </c>
      <c r="G31" s="374">
        <v>25</v>
      </c>
      <c r="H31" s="374" t="s">
        <v>219</v>
      </c>
      <c r="I31" s="374">
        <v>2</v>
      </c>
      <c r="J31" s="374">
        <v>1</v>
      </c>
      <c r="K31" s="374">
        <v>10</v>
      </c>
      <c r="L31" s="374">
        <v>3285</v>
      </c>
      <c r="M31" s="374"/>
      <c r="N31" s="374">
        <v>75</v>
      </c>
      <c r="O31" s="82"/>
      <c r="P31" s="374">
        <v>16</v>
      </c>
      <c r="Q31" s="374">
        <v>20</v>
      </c>
      <c r="R31" s="374">
        <v>19</v>
      </c>
      <c r="S31" s="374">
        <v>9</v>
      </c>
      <c r="T31" s="374">
        <v>19</v>
      </c>
      <c r="U31" s="374">
        <v>0</v>
      </c>
      <c r="V31" s="374">
        <v>3</v>
      </c>
      <c r="W31" s="374">
        <v>1</v>
      </c>
      <c r="X31" s="374">
        <v>12</v>
      </c>
      <c r="Y31" s="374">
        <v>3693</v>
      </c>
      <c r="Z31" s="374"/>
      <c r="AA31" s="374">
        <v>68</v>
      </c>
      <c r="AB31" s="374"/>
      <c r="AC31" s="374">
        <v>14</v>
      </c>
      <c r="AD31" s="374">
        <v>22</v>
      </c>
      <c r="AE31" s="374">
        <v>19</v>
      </c>
      <c r="AF31" s="374">
        <v>9</v>
      </c>
      <c r="AG31" s="374">
        <v>22</v>
      </c>
      <c r="AH31" s="374" t="s">
        <v>219</v>
      </c>
      <c r="AI31" s="374">
        <v>3</v>
      </c>
      <c r="AJ31" s="374">
        <v>1</v>
      </c>
      <c r="AK31" s="374">
        <v>11</v>
      </c>
      <c r="AL31" s="374">
        <v>6978</v>
      </c>
      <c r="AM31" s="374"/>
      <c r="AN31" s="374">
        <v>71</v>
      </c>
      <c r="AO31" s="374"/>
      <c r="AP31" s="374">
        <v>14</v>
      </c>
      <c r="AQ31" s="374">
        <v>20</v>
      </c>
      <c r="AR31" s="374">
        <v>24</v>
      </c>
      <c r="AS31" s="374">
        <v>13</v>
      </c>
      <c r="AT31" s="374">
        <v>15</v>
      </c>
      <c r="AU31" s="374">
        <v>0</v>
      </c>
      <c r="AV31" s="374">
        <v>2</v>
      </c>
      <c r="AW31" s="374">
        <v>1</v>
      </c>
      <c r="AX31" s="374">
        <v>11</v>
      </c>
      <c r="AY31" s="374">
        <v>3285</v>
      </c>
      <c r="AZ31" s="374"/>
      <c r="BA31" s="374">
        <v>72</v>
      </c>
      <c r="BB31" s="374"/>
      <c r="BC31" s="374">
        <v>20</v>
      </c>
      <c r="BD31" s="374">
        <v>15</v>
      </c>
      <c r="BE31" s="374">
        <v>24</v>
      </c>
      <c r="BF31" s="374">
        <v>16</v>
      </c>
      <c r="BG31" s="374">
        <v>8</v>
      </c>
      <c r="BH31" s="374">
        <v>0</v>
      </c>
      <c r="BI31" s="374">
        <v>3</v>
      </c>
      <c r="BJ31" s="374">
        <v>1</v>
      </c>
      <c r="BK31" s="374">
        <v>14</v>
      </c>
      <c r="BL31" s="374">
        <v>3693</v>
      </c>
      <c r="BM31" s="374"/>
      <c r="BN31" s="374">
        <v>62</v>
      </c>
      <c r="BO31" s="374"/>
      <c r="BP31" s="374">
        <v>17</v>
      </c>
      <c r="BQ31" s="374">
        <v>17</v>
      </c>
      <c r="BR31" s="374">
        <v>24</v>
      </c>
      <c r="BS31" s="374">
        <v>14</v>
      </c>
      <c r="BT31" s="374">
        <v>11</v>
      </c>
      <c r="BU31" s="374">
        <v>0</v>
      </c>
      <c r="BV31" s="374">
        <v>3</v>
      </c>
      <c r="BW31" s="374">
        <v>1</v>
      </c>
      <c r="BX31" s="374">
        <v>12</v>
      </c>
      <c r="BY31" s="374">
        <v>6978</v>
      </c>
      <c r="BZ31" s="374"/>
      <c r="CA31" s="374">
        <v>66</v>
      </c>
      <c r="CB31" s="374"/>
      <c r="CC31" s="374">
        <v>13</v>
      </c>
      <c r="CD31" s="374">
        <v>25</v>
      </c>
      <c r="CE31" s="374">
        <v>24</v>
      </c>
      <c r="CF31" s="374">
        <v>14</v>
      </c>
      <c r="CG31" s="374">
        <v>16</v>
      </c>
      <c r="CH31" s="374">
        <v>0</v>
      </c>
      <c r="CI31" s="374">
        <v>3</v>
      </c>
      <c r="CJ31" s="374">
        <v>1</v>
      </c>
      <c r="CK31" s="374">
        <v>6</v>
      </c>
      <c r="CL31" s="374">
        <v>3285</v>
      </c>
      <c r="CM31" s="374"/>
      <c r="CN31" s="374">
        <v>78</v>
      </c>
      <c r="CO31" s="374"/>
      <c r="CP31" s="374">
        <v>13</v>
      </c>
      <c r="CQ31" s="374">
        <v>20</v>
      </c>
      <c r="CR31" s="374">
        <v>22</v>
      </c>
      <c r="CS31" s="374">
        <v>14</v>
      </c>
      <c r="CT31" s="374">
        <v>19</v>
      </c>
      <c r="CU31" s="374" t="s">
        <v>219</v>
      </c>
      <c r="CV31" s="374">
        <v>3</v>
      </c>
      <c r="CW31" s="374">
        <v>1</v>
      </c>
      <c r="CX31" s="374">
        <v>7</v>
      </c>
      <c r="CY31" s="374">
        <v>3692</v>
      </c>
      <c r="CZ31" s="374"/>
      <c r="DA31" s="374">
        <v>76</v>
      </c>
      <c r="DB31" s="374"/>
      <c r="DC31" s="374">
        <v>13</v>
      </c>
      <c r="DD31" s="374">
        <v>22</v>
      </c>
      <c r="DE31" s="374">
        <v>23</v>
      </c>
      <c r="DF31" s="374">
        <v>14</v>
      </c>
      <c r="DG31" s="374">
        <v>18</v>
      </c>
      <c r="DH31" s="374" t="s">
        <v>219</v>
      </c>
      <c r="DI31" s="374">
        <v>3</v>
      </c>
      <c r="DJ31" s="374">
        <v>1</v>
      </c>
      <c r="DK31" s="374">
        <v>7</v>
      </c>
      <c r="DL31" s="374">
        <v>6977</v>
      </c>
      <c r="DM31" s="374"/>
      <c r="DN31" s="374">
        <v>77</v>
      </c>
      <c r="DO31" s="374"/>
      <c r="DP31" s="374">
        <v>60</v>
      </c>
      <c r="DQ31" s="374">
        <v>74</v>
      </c>
      <c r="DR31" s="374">
        <v>0</v>
      </c>
      <c r="DS31" s="374">
        <v>15</v>
      </c>
      <c r="DT31" s="374"/>
      <c r="DU31" s="374"/>
      <c r="DV31" s="374">
        <v>4</v>
      </c>
      <c r="DW31" s="374">
        <v>8</v>
      </c>
      <c r="DX31" s="374">
        <v>14</v>
      </c>
      <c r="DY31" s="374">
        <v>3285</v>
      </c>
      <c r="DZ31" s="374"/>
      <c r="EA31" s="374">
        <v>74</v>
      </c>
      <c r="EB31" s="374"/>
      <c r="EC31" s="374">
        <v>54</v>
      </c>
      <c r="ED31" s="374">
        <v>71</v>
      </c>
      <c r="EE31" s="374">
        <v>0</v>
      </c>
      <c r="EF31" s="374">
        <v>17</v>
      </c>
      <c r="EG31" s="82"/>
      <c r="EH31" s="82"/>
      <c r="EI31" s="374">
        <v>5</v>
      </c>
      <c r="EJ31" s="374">
        <v>9</v>
      </c>
      <c r="EK31" s="374">
        <v>16</v>
      </c>
      <c r="EL31" s="374">
        <v>3693</v>
      </c>
      <c r="EM31" s="374"/>
      <c r="EN31" s="374">
        <v>71</v>
      </c>
      <c r="EO31" s="82"/>
      <c r="EP31" s="374">
        <v>57</v>
      </c>
      <c r="EQ31" s="374">
        <v>72</v>
      </c>
      <c r="ER31" s="374">
        <v>0</v>
      </c>
      <c r="ES31" s="374">
        <v>16</v>
      </c>
      <c r="ET31" s="82"/>
      <c r="EU31" s="82"/>
      <c r="EV31" s="374">
        <v>4</v>
      </c>
      <c r="EW31" s="374">
        <v>8</v>
      </c>
      <c r="EX31" s="374">
        <v>15</v>
      </c>
      <c r="EY31" s="374">
        <v>6978</v>
      </c>
      <c r="EZ31" s="374"/>
      <c r="FA31" s="374">
        <v>72</v>
      </c>
    </row>
    <row r="32" spans="1:157">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row>
    <row r="33" spans="1:157">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row>
    <row r="34" spans="1:157">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row>
    <row r="35" spans="1:157">
      <c r="A35" s="82" t="s">
        <v>221</v>
      </c>
      <c r="B35" s="82" t="s">
        <v>6</v>
      </c>
      <c r="C35" s="374">
        <v>6</v>
      </c>
      <c r="D35" s="374">
        <v>28</v>
      </c>
      <c r="E35" s="374">
        <v>22</v>
      </c>
      <c r="F35" s="374">
        <v>8</v>
      </c>
      <c r="G35" s="374">
        <v>35</v>
      </c>
      <c r="H35" s="374">
        <v>0</v>
      </c>
      <c r="I35" s="374">
        <v>0</v>
      </c>
      <c r="J35" s="374">
        <v>0</v>
      </c>
      <c r="K35" s="374">
        <v>1</v>
      </c>
      <c r="L35" s="374">
        <v>299399</v>
      </c>
      <c r="M35" s="374"/>
      <c r="N35" s="374">
        <v>93</v>
      </c>
      <c r="O35" s="374"/>
      <c r="P35" s="374">
        <v>10</v>
      </c>
      <c r="Q35" s="374">
        <v>26</v>
      </c>
      <c r="R35" s="374">
        <v>25</v>
      </c>
      <c r="S35" s="374">
        <v>10</v>
      </c>
      <c r="T35" s="374">
        <v>26</v>
      </c>
      <c r="U35" s="374">
        <v>0</v>
      </c>
      <c r="V35" s="374">
        <v>0</v>
      </c>
      <c r="W35" s="374">
        <v>0</v>
      </c>
      <c r="X35" s="374">
        <v>3</v>
      </c>
      <c r="Y35" s="374">
        <v>314643</v>
      </c>
      <c r="Z35" s="374"/>
      <c r="AA35" s="374">
        <v>87</v>
      </c>
      <c r="AB35" s="374"/>
      <c r="AC35" s="374">
        <v>8</v>
      </c>
      <c r="AD35" s="374">
        <v>27</v>
      </c>
      <c r="AE35" s="374">
        <v>23</v>
      </c>
      <c r="AF35" s="374">
        <v>9</v>
      </c>
      <c r="AG35" s="374">
        <v>30</v>
      </c>
      <c r="AH35" s="374">
        <v>0</v>
      </c>
      <c r="AI35" s="374">
        <v>0</v>
      </c>
      <c r="AJ35" s="374">
        <v>0</v>
      </c>
      <c r="AK35" s="374">
        <v>2</v>
      </c>
      <c r="AL35" s="374">
        <v>614042</v>
      </c>
      <c r="AM35" s="374"/>
      <c r="AN35" s="374">
        <v>90</v>
      </c>
      <c r="AO35" s="374"/>
      <c r="AP35" s="374">
        <v>8</v>
      </c>
      <c r="AQ35" s="374">
        <v>27</v>
      </c>
      <c r="AR35" s="374">
        <v>29</v>
      </c>
      <c r="AS35" s="374">
        <v>13</v>
      </c>
      <c r="AT35" s="374">
        <v>21</v>
      </c>
      <c r="AU35" s="374">
        <v>0</v>
      </c>
      <c r="AV35" s="374">
        <v>0</v>
      </c>
      <c r="AW35" s="374">
        <v>0</v>
      </c>
      <c r="AX35" s="374">
        <v>2</v>
      </c>
      <c r="AY35" s="374">
        <v>299399</v>
      </c>
      <c r="AZ35" s="374"/>
      <c r="BA35" s="374">
        <v>91</v>
      </c>
      <c r="BB35" s="374"/>
      <c r="BC35" s="374">
        <v>15</v>
      </c>
      <c r="BD35" s="374">
        <v>20</v>
      </c>
      <c r="BE35" s="374">
        <v>31</v>
      </c>
      <c r="BF35" s="374">
        <v>20</v>
      </c>
      <c r="BG35" s="374">
        <v>11</v>
      </c>
      <c r="BH35" s="374">
        <v>0</v>
      </c>
      <c r="BI35" s="374">
        <v>0</v>
      </c>
      <c r="BJ35" s="374">
        <v>0</v>
      </c>
      <c r="BK35" s="374">
        <v>3</v>
      </c>
      <c r="BL35" s="374">
        <v>314644</v>
      </c>
      <c r="BM35" s="374"/>
      <c r="BN35" s="374">
        <v>82</v>
      </c>
      <c r="BO35" s="374"/>
      <c r="BP35" s="374">
        <v>11</v>
      </c>
      <c r="BQ35" s="374">
        <v>23</v>
      </c>
      <c r="BR35" s="374">
        <v>30</v>
      </c>
      <c r="BS35" s="374">
        <v>16</v>
      </c>
      <c r="BT35" s="374">
        <v>16</v>
      </c>
      <c r="BU35" s="374">
        <v>0</v>
      </c>
      <c r="BV35" s="374">
        <v>0</v>
      </c>
      <c r="BW35" s="374">
        <v>0</v>
      </c>
      <c r="BX35" s="374">
        <v>2</v>
      </c>
      <c r="BY35" s="374">
        <v>614043</v>
      </c>
      <c r="BZ35" s="374"/>
      <c r="CA35" s="374">
        <v>86</v>
      </c>
      <c r="CB35" s="374"/>
      <c r="CC35" s="374">
        <v>5</v>
      </c>
      <c r="CD35" s="374">
        <v>31</v>
      </c>
      <c r="CE35" s="374">
        <v>28</v>
      </c>
      <c r="CF35" s="374">
        <v>12</v>
      </c>
      <c r="CG35" s="374">
        <v>22</v>
      </c>
      <c r="CH35" s="374">
        <v>0</v>
      </c>
      <c r="CI35" s="374">
        <v>0</v>
      </c>
      <c r="CJ35" s="374">
        <v>0</v>
      </c>
      <c r="CK35" s="374">
        <v>1</v>
      </c>
      <c r="CL35" s="374">
        <v>299399</v>
      </c>
      <c r="CM35" s="374"/>
      <c r="CN35" s="374">
        <v>93</v>
      </c>
      <c r="CO35" s="374"/>
      <c r="CP35" s="374">
        <v>7</v>
      </c>
      <c r="CQ35" s="374">
        <v>27</v>
      </c>
      <c r="CR35" s="374">
        <v>26</v>
      </c>
      <c r="CS35" s="374">
        <v>12</v>
      </c>
      <c r="CT35" s="374">
        <v>26</v>
      </c>
      <c r="CU35" s="374">
        <v>0</v>
      </c>
      <c r="CV35" s="374">
        <v>0</v>
      </c>
      <c r="CW35" s="374">
        <v>0</v>
      </c>
      <c r="CX35" s="374">
        <v>2</v>
      </c>
      <c r="CY35" s="374">
        <v>314645</v>
      </c>
      <c r="CZ35" s="374"/>
      <c r="DA35" s="374">
        <v>91</v>
      </c>
      <c r="DB35" s="374"/>
      <c r="DC35" s="374">
        <v>6</v>
      </c>
      <c r="DD35" s="374">
        <v>29</v>
      </c>
      <c r="DE35" s="374">
        <v>27</v>
      </c>
      <c r="DF35" s="374">
        <v>12</v>
      </c>
      <c r="DG35" s="374">
        <v>24</v>
      </c>
      <c r="DH35" s="374">
        <v>0</v>
      </c>
      <c r="DI35" s="374">
        <v>0</v>
      </c>
      <c r="DJ35" s="374">
        <v>0</v>
      </c>
      <c r="DK35" s="374">
        <v>1</v>
      </c>
      <c r="DL35" s="374">
        <v>614044</v>
      </c>
      <c r="DM35" s="374"/>
      <c r="DN35" s="374">
        <v>92</v>
      </c>
      <c r="DO35" s="374"/>
      <c r="DP35" s="374">
        <v>71</v>
      </c>
      <c r="DQ35" s="374">
        <v>92</v>
      </c>
      <c r="DR35" s="374">
        <v>0</v>
      </c>
      <c r="DS35" s="374">
        <v>21</v>
      </c>
      <c r="DT35" s="374"/>
      <c r="DU35" s="374"/>
      <c r="DV35" s="374">
        <v>0</v>
      </c>
      <c r="DW35" s="374">
        <v>1</v>
      </c>
      <c r="DX35" s="374">
        <v>7</v>
      </c>
      <c r="DY35" s="374">
        <v>299396</v>
      </c>
      <c r="DZ35" s="374"/>
      <c r="EA35" s="374">
        <v>92</v>
      </c>
      <c r="EB35" s="374"/>
      <c r="EC35" s="374">
        <v>66</v>
      </c>
      <c r="ED35" s="374">
        <v>89</v>
      </c>
      <c r="EE35" s="374">
        <v>0</v>
      </c>
      <c r="EF35" s="374">
        <v>23</v>
      </c>
      <c r="EG35" s="374"/>
      <c r="EH35" s="374"/>
      <c r="EI35" s="374">
        <v>0</v>
      </c>
      <c r="EJ35" s="374">
        <v>2</v>
      </c>
      <c r="EK35" s="374">
        <v>9</v>
      </c>
      <c r="EL35" s="374">
        <v>314643</v>
      </c>
      <c r="EM35" s="374"/>
      <c r="EN35" s="374">
        <v>89</v>
      </c>
      <c r="EO35" s="374"/>
      <c r="EP35" s="374">
        <v>68</v>
      </c>
      <c r="EQ35" s="374">
        <v>91</v>
      </c>
      <c r="ER35" s="374">
        <v>0</v>
      </c>
      <c r="ES35" s="374">
        <v>22</v>
      </c>
      <c r="ET35" s="374"/>
      <c r="EU35" s="374"/>
      <c r="EV35" s="374">
        <v>0</v>
      </c>
      <c r="EW35" s="374">
        <v>2</v>
      </c>
      <c r="EX35" s="374">
        <v>8</v>
      </c>
      <c r="EY35" s="374">
        <v>614039</v>
      </c>
      <c r="EZ35" s="374"/>
      <c r="FA35" s="374">
        <v>91</v>
      </c>
    </row>
    <row r="36" spans="1:157">
      <c r="A36" s="82"/>
      <c r="B36" s="82" t="s">
        <v>222</v>
      </c>
      <c r="C36" s="374">
        <v>5</v>
      </c>
      <c r="D36" s="374">
        <v>28</v>
      </c>
      <c r="E36" s="374">
        <v>21</v>
      </c>
      <c r="F36" s="374">
        <v>7</v>
      </c>
      <c r="G36" s="374">
        <v>37</v>
      </c>
      <c r="H36" s="374">
        <v>0</v>
      </c>
      <c r="I36" s="374">
        <v>0</v>
      </c>
      <c r="J36" s="374">
        <v>0</v>
      </c>
      <c r="K36" s="374">
        <v>1</v>
      </c>
      <c r="L36" s="374">
        <v>240663</v>
      </c>
      <c r="M36" s="374"/>
      <c r="N36" s="374">
        <v>94</v>
      </c>
      <c r="O36" s="374"/>
      <c r="P36" s="374">
        <v>10</v>
      </c>
      <c r="Q36" s="374">
        <v>26</v>
      </c>
      <c r="R36" s="374">
        <v>24</v>
      </c>
      <c r="S36" s="374">
        <v>10</v>
      </c>
      <c r="T36" s="374">
        <v>27</v>
      </c>
      <c r="U36" s="374">
        <v>0</v>
      </c>
      <c r="V36" s="374">
        <v>0</v>
      </c>
      <c r="W36" s="374">
        <v>0</v>
      </c>
      <c r="X36" s="374">
        <v>2</v>
      </c>
      <c r="Y36" s="374">
        <v>253154</v>
      </c>
      <c r="Z36" s="374"/>
      <c r="AA36" s="374">
        <v>88</v>
      </c>
      <c r="AB36" s="374"/>
      <c r="AC36" s="374">
        <v>8</v>
      </c>
      <c r="AD36" s="374">
        <v>27</v>
      </c>
      <c r="AE36" s="374">
        <v>23</v>
      </c>
      <c r="AF36" s="374">
        <v>9</v>
      </c>
      <c r="AG36" s="374">
        <v>32</v>
      </c>
      <c r="AH36" s="374">
        <v>0</v>
      </c>
      <c r="AI36" s="374">
        <v>0</v>
      </c>
      <c r="AJ36" s="374">
        <v>0</v>
      </c>
      <c r="AK36" s="374">
        <v>2</v>
      </c>
      <c r="AL36" s="374">
        <v>493817</v>
      </c>
      <c r="AM36" s="374"/>
      <c r="AN36" s="374">
        <v>91</v>
      </c>
      <c r="AO36" s="374"/>
      <c r="AP36" s="374">
        <v>7</v>
      </c>
      <c r="AQ36" s="374">
        <v>27</v>
      </c>
      <c r="AR36" s="374">
        <v>29</v>
      </c>
      <c r="AS36" s="374">
        <v>13</v>
      </c>
      <c r="AT36" s="374">
        <v>22</v>
      </c>
      <c r="AU36" s="374">
        <v>0</v>
      </c>
      <c r="AV36" s="374">
        <v>0</v>
      </c>
      <c r="AW36" s="374">
        <v>0</v>
      </c>
      <c r="AX36" s="374">
        <v>1</v>
      </c>
      <c r="AY36" s="374">
        <v>240663</v>
      </c>
      <c r="AZ36" s="374"/>
      <c r="BA36" s="374">
        <v>92</v>
      </c>
      <c r="BB36" s="374"/>
      <c r="BC36" s="374">
        <v>14</v>
      </c>
      <c r="BD36" s="374">
        <v>20</v>
      </c>
      <c r="BE36" s="374">
        <v>31</v>
      </c>
      <c r="BF36" s="374">
        <v>20</v>
      </c>
      <c r="BG36" s="374">
        <v>12</v>
      </c>
      <c r="BH36" s="374">
        <v>0</v>
      </c>
      <c r="BI36" s="374">
        <v>0</v>
      </c>
      <c r="BJ36" s="374">
        <v>0</v>
      </c>
      <c r="BK36" s="374">
        <v>3</v>
      </c>
      <c r="BL36" s="374">
        <v>253155</v>
      </c>
      <c r="BM36" s="374"/>
      <c r="BN36" s="374">
        <v>83</v>
      </c>
      <c r="BO36" s="374"/>
      <c r="BP36" s="374">
        <v>11</v>
      </c>
      <c r="BQ36" s="374">
        <v>24</v>
      </c>
      <c r="BR36" s="374">
        <v>30</v>
      </c>
      <c r="BS36" s="374">
        <v>16</v>
      </c>
      <c r="BT36" s="374">
        <v>17</v>
      </c>
      <c r="BU36" s="374">
        <v>0</v>
      </c>
      <c r="BV36" s="374">
        <v>0</v>
      </c>
      <c r="BW36" s="374">
        <v>0</v>
      </c>
      <c r="BX36" s="374">
        <v>2</v>
      </c>
      <c r="BY36" s="374">
        <v>493818</v>
      </c>
      <c r="BZ36" s="374"/>
      <c r="CA36" s="374">
        <v>87</v>
      </c>
      <c r="CB36" s="374"/>
      <c r="CC36" s="374">
        <v>5</v>
      </c>
      <c r="CD36" s="374">
        <v>32</v>
      </c>
      <c r="CE36" s="374">
        <v>28</v>
      </c>
      <c r="CF36" s="374">
        <v>11</v>
      </c>
      <c r="CG36" s="374">
        <v>23</v>
      </c>
      <c r="CH36" s="374">
        <v>0</v>
      </c>
      <c r="CI36" s="374">
        <v>0</v>
      </c>
      <c r="CJ36" s="374">
        <v>0</v>
      </c>
      <c r="CK36" s="374">
        <v>1</v>
      </c>
      <c r="CL36" s="374">
        <v>240663</v>
      </c>
      <c r="CM36" s="374"/>
      <c r="CN36" s="374">
        <v>94</v>
      </c>
      <c r="CO36" s="374"/>
      <c r="CP36" s="374">
        <v>7</v>
      </c>
      <c r="CQ36" s="374">
        <v>27</v>
      </c>
      <c r="CR36" s="374">
        <v>25</v>
      </c>
      <c r="CS36" s="374">
        <v>12</v>
      </c>
      <c r="CT36" s="374">
        <v>27</v>
      </c>
      <c r="CU36" s="374">
        <v>0</v>
      </c>
      <c r="CV36" s="374">
        <v>0</v>
      </c>
      <c r="CW36" s="374">
        <v>0</v>
      </c>
      <c r="CX36" s="374">
        <v>2</v>
      </c>
      <c r="CY36" s="374">
        <v>253156</v>
      </c>
      <c r="CZ36" s="374"/>
      <c r="DA36" s="374">
        <v>92</v>
      </c>
      <c r="DB36" s="374"/>
      <c r="DC36" s="374">
        <v>6</v>
      </c>
      <c r="DD36" s="374">
        <v>29</v>
      </c>
      <c r="DE36" s="374">
        <v>27</v>
      </c>
      <c r="DF36" s="374">
        <v>12</v>
      </c>
      <c r="DG36" s="374">
        <v>25</v>
      </c>
      <c r="DH36" s="374">
        <v>0</v>
      </c>
      <c r="DI36" s="374">
        <v>0</v>
      </c>
      <c r="DJ36" s="374">
        <v>0</v>
      </c>
      <c r="DK36" s="374">
        <v>1</v>
      </c>
      <c r="DL36" s="374">
        <v>493819</v>
      </c>
      <c r="DM36" s="374"/>
      <c r="DN36" s="374">
        <v>93</v>
      </c>
      <c r="DO36" s="374"/>
      <c r="DP36" s="374">
        <v>71</v>
      </c>
      <c r="DQ36" s="374">
        <v>94</v>
      </c>
      <c r="DR36" s="374">
        <v>0</v>
      </c>
      <c r="DS36" s="374">
        <v>23</v>
      </c>
      <c r="DT36" s="374"/>
      <c r="DU36" s="374"/>
      <c r="DV36" s="374">
        <v>0</v>
      </c>
      <c r="DW36" s="374">
        <v>1</v>
      </c>
      <c r="DX36" s="374">
        <v>6</v>
      </c>
      <c r="DY36" s="374">
        <v>240660</v>
      </c>
      <c r="DZ36" s="374"/>
      <c r="EA36" s="374">
        <v>94</v>
      </c>
      <c r="EB36" s="374"/>
      <c r="EC36" s="374">
        <v>66</v>
      </c>
      <c r="ED36" s="374">
        <v>90</v>
      </c>
      <c r="EE36" s="374">
        <v>0</v>
      </c>
      <c r="EF36" s="374">
        <v>25</v>
      </c>
      <c r="EG36" s="374"/>
      <c r="EH36" s="374"/>
      <c r="EI36" s="374">
        <v>0</v>
      </c>
      <c r="EJ36" s="374">
        <v>2</v>
      </c>
      <c r="EK36" s="374">
        <v>8</v>
      </c>
      <c r="EL36" s="374">
        <v>253154</v>
      </c>
      <c r="EM36" s="374"/>
      <c r="EN36" s="374">
        <v>90</v>
      </c>
      <c r="EO36" s="374"/>
      <c r="EP36" s="374">
        <v>68</v>
      </c>
      <c r="EQ36" s="374">
        <v>92</v>
      </c>
      <c r="ER36" s="374">
        <v>0</v>
      </c>
      <c r="ES36" s="374">
        <v>24</v>
      </c>
      <c r="ET36" s="374"/>
      <c r="EU36" s="374"/>
      <c r="EV36" s="374">
        <v>0</v>
      </c>
      <c r="EW36" s="374">
        <v>1</v>
      </c>
      <c r="EX36" s="374">
        <v>7</v>
      </c>
      <c r="EY36" s="374">
        <v>493814</v>
      </c>
      <c r="EZ36" s="374"/>
      <c r="FA36" s="374">
        <v>92</v>
      </c>
    </row>
    <row r="37" spans="1:157">
      <c r="A37" s="82"/>
      <c r="B37" s="82" t="s">
        <v>223</v>
      </c>
      <c r="C37" s="374">
        <v>8</v>
      </c>
      <c r="D37" s="374">
        <v>28</v>
      </c>
      <c r="E37" s="374">
        <v>25</v>
      </c>
      <c r="F37" s="374">
        <v>9</v>
      </c>
      <c r="G37" s="374">
        <v>28</v>
      </c>
      <c r="H37" s="374">
        <v>0</v>
      </c>
      <c r="I37" s="374">
        <v>0</v>
      </c>
      <c r="J37" s="374">
        <v>0</v>
      </c>
      <c r="K37" s="374">
        <v>2</v>
      </c>
      <c r="L37" s="374">
        <v>57075</v>
      </c>
      <c r="M37" s="374"/>
      <c r="N37" s="374">
        <v>89</v>
      </c>
      <c r="O37" s="374"/>
      <c r="P37" s="374">
        <v>12</v>
      </c>
      <c r="Q37" s="374">
        <v>25</v>
      </c>
      <c r="R37" s="374">
        <v>27</v>
      </c>
      <c r="S37" s="374">
        <v>12</v>
      </c>
      <c r="T37" s="374">
        <v>21</v>
      </c>
      <c r="U37" s="374">
        <v>0</v>
      </c>
      <c r="V37" s="374">
        <v>0</v>
      </c>
      <c r="W37" s="374">
        <v>0</v>
      </c>
      <c r="X37" s="374">
        <v>4</v>
      </c>
      <c r="Y37" s="374">
        <v>59610</v>
      </c>
      <c r="Z37" s="374"/>
      <c r="AA37" s="374">
        <v>84</v>
      </c>
      <c r="AB37" s="374"/>
      <c r="AC37" s="374">
        <v>10</v>
      </c>
      <c r="AD37" s="374">
        <v>26</v>
      </c>
      <c r="AE37" s="374">
        <v>26</v>
      </c>
      <c r="AF37" s="374">
        <v>10</v>
      </c>
      <c r="AG37" s="374">
        <v>24</v>
      </c>
      <c r="AH37" s="374">
        <v>0</v>
      </c>
      <c r="AI37" s="374">
        <v>0</v>
      </c>
      <c r="AJ37" s="374">
        <v>0</v>
      </c>
      <c r="AK37" s="374">
        <v>3</v>
      </c>
      <c r="AL37" s="374">
        <v>116685</v>
      </c>
      <c r="AM37" s="374"/>
      <c r="AN37" s="374">
        <v>87</v>
      </c>
      <c r="AO37" s="374"/>
      <c r="AP37" s="374">
        <v>10</v>
      </c>
      <c r="AQ37" s="374">
        <v>25</v>
      </c>
      <c r="AR37" s="374">
        <v>31</v>
      </c>
      <c r="AS37" s="374">
        <v>14</v>
      </c>
      <c r="AT37" s="374">
        <v>17</v>
      </c>
      <c r="AU37" s="374" t="s">
        <v>219</v>
      </c>
      <c r="AV37" s="374">
        <v>0</v>
      </c>
      <c r="AW37" s="374">
        <v>0</v>
      </c>
      <c r="AX37" s="374">
        <v>2</v>
      </c>
      <c r="AY37" s="374">
        <v>57075</v>
      </c>
      <c r="AZ37" s="374"/>
      <c r="BA37" s="374">
        <v>87</v>
      </c>
      <c r="BB37" s="374"/>
      <c r="BC37" s="374">
        <v>16</v>
      </c>
      <c r="BD37" s="374">
        <v>19</v>
      </c>
      <c r="BE37" s="374">
        <v>31</v>
      </c>
      <c r="BF37" s="374">
        <v>20</v>
      </c>
      <c r="BG37" s="374">
        <v>10</v>
      </c>
      <c r="BH37" s="374" t="s">
        <v>219</v>
      </c>
      <c r="BI37" s="374">
        <v>0</v>
      </c>
      <c r="BJ37" s="374">
        <v>0</v>
      </c>
      <c r="BK37" s="374">
        <v>4</v>
      </c>
      <c r="BL37" s="374">
        <v>59610</v>
      </c>
      <c r="BM37" s="374"/>
      <c r="BN37" s="374">
        <v>80</v>
      </c>
      <c r="BO37" s="374"/>
      <c r="BP37" s="374">
        <v>13</v>
      </c>
      <c r="BQ37" s="374">
        <v>22</v>
      </c>
      <c r="BR37" s="374">
        <v>31</v>
      </c>
      <c r="BS37" s="374">
        <v>17</v>
      </c>
      <c r="BT37" s="374">
        <v>14</v>
      </c>
      <c r="BU37" s="374">
        <v>0</v>
      </c>
      <c r="BV37" s="374">
        <v>0</v>
      </c>
      <c r="BW37" s="374">
        <v>0</v>
      </c>
      <c r="BX37" s="374">
        <v>3</v>
      </c>
      <c r="BY37" s="374">
        <v>116685</v>
      </c>
      <c r="BZ37" s="374"/>
      <c r="CA37" s="374">
        <v>83</v>
      </c>
      <c r="CB37" s="374"/>
      <c r="CC37" s="374">
        <v>7</v>
      </c>
      <c r="CD37" s="374">
        <v>29</v>
      </c>
      <c r="CE37" s="374">
        <v>30</v>
      </c>
      <c r="CF37" s="374">
        <v>14</v>
      </c>
      <c r="CG37" s="374">
        <v>19</v>
      </c>
      <c r="CH37" s="374">
        <v>0</v>
      </c>
      <c r="CI37" s="374">
        <v>0</v>
      </c>
      <c r="CJ37" s="374">
        <v>0</v>
      </c>
      <c r="CK37" s="374">
        <v>2</v>
      </c>
      <c r="CL37" s="374">
        <v>57075</v>
      </c>
      <c r="CM37" s="374"/>
      <c r="CN37" s="374">
        <v>91</v>
      </c>
      <c r="CO37" s="374"/>
      <c r="CP37" s="374">
        <v>9</v>
      </c>
      <c r="CQ37" s="374">
        <v>25</v>
      </c>
      <c r="CR37" s="374">
        <v>27</v>
      </c>
      <c r="CS37" s="374">
        <v>14</v>
      </c>
      <c r="CT37" s="374">
        <v>23</v>
      </c>
      <c r="CU37" s="374">
        <v>0</v>
      </c>
      <c r="CV37" s="374">
        <v>0</v>
      </c>
      <c r="CW37" s="374">
        <v>0</v>
      </c>
      <c r="CX37" s="374">
        <v>3</v>
      </c>
      <c r="CY37" s="374">
        <v>59611</v>
      </c>
      <c r="CZ37" s="374"/>
      <c r="DA37" s="374">
        <v>89</v>
      </c>
      <c r="DB37" s="374"/>
      <c r="DC37" s="374">
        <v>8</v>
      </c>
      <c r="DD37" s="374">
        <v>27</v>
      </c>
      <c r="DE37" s="374">
        <v>28</v>
      </c>
      <c r="DF37" s="374">
        <v>14</v>
      </c>
      <c r="DG37" s="374">
        <v>21</v>
      </c>
      <c r="DH37" s="374">
        <v>0</v>
      </c>
      <c r="DI37" s="374">
        <v>0</v>
      </c>
      <c r="DJ37" s="374">
        <v>0</v>
      </c>
      <c r="DK37" s="374">
        <v>2</v>
      </c>
      <c r="DL37" s="374">
        <v>116686</v>
      </c>
      <c r="DM37" s="374"/>
      <c r="DN37" s="374">
        <v>90</v>
      </c>
      <c r="DO37" s="374"/>
      <c r="DP37" s="374">
        <v>71</v>
      </c>
      <c r="DQ37" s="374">
        <v>88</v>
      </c>
      <c r="DR37" s="374">
        <v>0</v>
      </c>
      <c r="DS37" s="374">
        <v>17</v>
      </c>
      <c r="DT37" s="374"/>
      <c r="DU37" s="374"/>
      <c r="DV37" s="374">
        <v>0</v>
      </c>
      <c r="DW37" s="374">
        <v>2</v>
      </c>
      <c r="DX37" s="374">
        <v>10</v>
      </c>
      <c r="DY37" s="374">
        <v>57075</v>
      </c>
      <c r="DZ37" s="374"/>
      <c r="EA37" s="374">
        <v>88</v>
      </c>
      <c r="EB37" s="374"/>
      <c r="EC37" s="374">
        <v>66</v>
      </c>
      <c r="ED37" s="374">
        <v>84</v>
      </c>
      <c r="EE37" s="374">
        <v>0</v>
      </c>
      <c r="EF37" s="374">
        <v>17</v>
      </c>
      <c r="EG37" s="374"/>
      <c r="EH37" s="374"/>
      <c r="EI37" s="374">
        <v>0</v>
      </c>
      <c r="EJ37" s="374">
        <v>3</v>
      </c>
      <c r="EK37" s="374">
        <v>13</v>
      </c>
      <c r="EL37" s="374">
        <v>59610</v>
      </c>
      <c r="EM37" s="374"/>
      <c r="EN37" s="374">
        <v>84</v>
      </c>
      <c r="EO37" s="374"/>
      <c r="EP37" s="374">
        <v>69</v>
      </c>
      <c r="EQ37" s="374">
        <v>86</v>
      </c>
      <c r="ER37" s="374">
        <v>0</v>
      </c>
      <c r="ES37" s="374">
        <v>17</v>
      </c>
      <c r="ET37" s="374"/>
      <c r="EU37" s="374"/>
      <c r="EV37" s="374">
        <v>0</v>
      </c>
      <c r="EW37" s="374">
        <v>2</v>
      </c>
      <c r="EX37" s="374">
        <v>12</v>
      </c>
      <c r="EY37" s="374">
        <v>116685</v>
      </c>
      <c r="EZ37" s="374"/>
      <c r="FA37" s="374">
        <v>86</v>
      </c>
    </row>
    <row r="38" spans="1:157">
      <c r="A38" s="82"/>
      <c r="B38" s="82" t="s">
        <v>220</v>
      </c>
      <c r="C38" s="374">
        <v>16</v>
      </c>
      <c r="D38" s="374">
        <v>15</v>
      </c>
      <c r="E38" s="374">
        <v>17</v>
      </c>
      <c r="F38" s="374">
        <v>10</v>
      </c>
      <c r="G38" s="374">
        <v>16</v>
      </c>
      <c r="H38" s="374">
        <v>0</v>
      </c>
      <c r="I38" s="374">
        <v>5</v>
      </c>
      <c r="J38" s="374">
        <v>2</v>
      </c>
      <c r="K38" s="374">
        <v>19</v>
      </c>
      <c r="L38" s="374">
        <v>1661</v>
      </c>
      <c r="M38" s="374"/>
      <c r="N38" s="374">
        <v>59</v>
      </c>
      <c r="O38" s="374"/>
      <c r="P38" s="374">
        <v>21</v>
      </c>
      <c r="Q38" s="374">
        <v>15</v>
      </c>
      <c r="R38" s="374">
        <v>15</v>
      </c>
      <c r="S38" s="374">
        <v>8</v>
      </c>
      <c r="T38" s="374">
        <v>11</v>
      </c>
      <c r="U38" s="374">
        <v>0</v>
      </c>
      <c r="V38" s="374">
        <v>6</v>
      </c>
      <c r="W38" s="374">
        <v>3</v>
      </c>
      <c r="X38" s="374">
        <v>22</v>
      </c>
      <c r="Y38" s="374">
        <v>1879</v>
      </c>
      <c r="Z38" s="374"/>
      <c r="AA38" s="374">
        <v>49</v>
      </c>
      <c r="AB38" s="374"/>
      <c r="AC38" s="374">
        <v>19</v>
      </c>
      <c r="AD38" s="374">
        <v>15</v>
      </c>
      <c r="AE38" s="374">
        <v>16</v>
      </c>
      <c r="AF38" s="374">
        <v>9</v>
      </c>
      <c r="AG38" s="374">
        <v>14</v>
      </c>
      <c r="AH38" s="374">
        <v>0</v>
      </c>
      <c r="AI38" s="374">
        <v>5</v>
      </c>
      <c r="AJ38" s="374">
        <v>2</v>
      </c>
      <c r="AK38" s="374">
        <v>20</v>
      </c>
      <c r="AL38" s="374">
        <v>3540</v>
      </c>
      <c r="AM38" s="374"/>
      <c r="AN38" s="374">
        <v>54</v>
      </c>
      <c r="AO38" s="374"/>
      <c r="AP38" s="374">
        <v>20</v>
      </c>
      <c r="AQ38" s="374">
        <v>13</v>
      </c>
      <c r="AR38" s="374">
        <v>19</v>
      </c>
      <c r="AS38" s="374">
        <v>13</v>
      </c>
      <c r="AT38" s="374">
        <v>9</v>
      </c>
      <c r="AU38" s="374" t="s">
        <v>219</v>
      </c>
      <c r="AV38" s="374">
        <v>5</v>
      </c>
      <c r="AW38" s="374">
        <v>2</v>
      </c>
      <c r="AX38" s="374">
        <v>20</v>
      </c>
      <c r="AY38" s="374">
        <v>1661</v>
      </c>
      <c r="AZ38" s="374"/>
      <c r="BA38" s="374">
        <v>54</v>
      </c>
      <c r="BB38" s="374"/>
      <c r="BC38" s="374">
        <v>24</v>
      </c>
      <c r="BD38" s="374">
        <v>9</v>
      </c>
      <c r="BE38" s="374">
        <v>18</v>
      </c>
      <c r="BF38" s="374">
        <v>12</v>
      </c>
      <c r="BG38" s="374">
        <v>5</v>
      </c>
      <c r="BH38" s="374" t="s">
        <v>219</v>
      </c>
      <c r="BI38" s="374">
        <v>5</v>
      </c>
      <c r="BJ38" s="374">
        <v>3</v>
      </c>
      <c r="BK38" s="374">
        <v>24</v>
      </c>
      <c r="BL38" s="374">
        <v>1879</v>
      </c>
      <c r="BM38" s="374"/>
      <c r="BN38" s="374">
        <v>44</v>
      </c>
      <c r="BO38" s="374"/>
      <c r="BP38" s="374">
        <v>22</v>
      </c>
      <c r="BQ38" s="374">
        <v>11</v>
      </c>
      <c r="BR38" s="374">
        <v>18</v>
      </c>
      <c r="BS38" s="374">
        <v>13</v>
      </c>
      <c r="BT38" s="374">
        <v>7</v>
      </c>
      <c r="BU38" s="374">
        <v>0</v>
      </c>
      <c r="BV38" s="374">
        <v>5</v>
      </c>
      <c r="BW38" s="374">
        <v>2</v>
      </c>
      <c r="BX38" s="374">
        <v>22</v>
      </c>
      <c r="BY38" s="374">
        <v>3540</v>
      </c>
      <c r="BZ38" s="374"/>
      <c r="CA38" s="374">
        <v>49</v>
      </c>
      <c r="CB38" s="374"/>
      <c r="CC38" s="374">
        <v>18</v>
      </c>
      <c r="CD38" s="374">
        <v>17</v>
      </c>
      <c r="CE38" s="374">
        <v>22</v>
      </c>
      <c r="CF38" s="374">
        <v>17</v>
      </c>
      <c r="CG38" s="374">
        <v>10</v>
      </c>
      <c r="CH38" s="374">
        <v>0</v>
      </c>
      <c r="CI38" s="374">
        <v>5</v>
      </c>
      <c r="CJ38" s="374">
        <v>2</v>
      </c>
      <c r="CK38" s="374">
        <v>10</v>
      </c>
      <c r="CL38" s="374">
        <v>1661</v>
      </c>
      <c r="CM38" s="374"/>
      <c r="CN38" s="374">
        <v>65</v>
      </c>
      <c r="CO38" s="374"/>
      <c r="CP38" s="374">
        <v>20</v>
      </c>
      <c r="CQ38" s="374">
        <v>16</v>
      </c>
      <c r="CR38" s="374">
        <v>19</v>
      </c>
      <c r="CS38" s="374">
        <v>14</v>
      </c>
      <c r="CT38" s="374">
        <v>11</v>
      </c>
      <c r="CU38" s="374">
        <v>0</v>
      </c>
      <c r="CV38" s="374">
        <v>5</v>
      </c>
      <c r="CW38" s="374">
        <v>3</v>
      </c>
      <c r="CX38" s="374">
        <v>12</v>
      </c>
      <c r="CY38" s="374">
        <v>1878</v>
      </c>
      <c r="CZ38" s="374"/>
      <c r="DA38" s="374">
        <v>60</v>
      </c>
      <c r="DB38" s="374"/>
      <c r="DC38" s="374">
        <v>19</v>
      </c>
      <c r="DD38" s="374">
        <v>16</v>
      </c>
      <c r="DE38" s="374">
        <v>21</v>
      </c>
      <c r="DF38" s="374">
        <v>16</v>
      </c>
      <c r="DG38" s="374">
        <v>11</v>
      </c>
      <c r="DH38" s="374">
        <v>0</v>
      </c>
      <c r="DI38" s="374">
        <v>5</v>
      </c>
      <c r="DJ38" s="374">
        <v>2</v>
      </c>
      <c r="DK38" s="374">
        <v>11</v>
      </c>
      <c r="DL38" s="374">
        <v>3539</v>
      </c>
      <c r="DM38" s="374"/>
      <c r="DN38" s="374">
        <v>63</v>
      </c>
      <c r="DO38" s="374"/>
      <c r="DP38" s="374">
        <v>50</v>
      </c>
      <c r="DQ38" s="374">
        <v>58</v>
      </c>
      <c r="DR38" s="374">
        <v>0</v>
      </c>
      <c r="DS38" s="374">
        <v>8</v>
      </c>
      <c r="DT38" s="374"/>
      <c r="DU38" s="374"/>
      <c r="DV38" s="374">
        <v>8</v>
      </c>
      <c r="DW38" s="374">
        <v>14</v>
      </c>
      <c r="DX38" s="374">
        <v>20</v>
      </c>
      <c r="DY38" s="374">
        <v>1661</v>
      </c>
      <c r="DZ38" s="374"/>
      <c r="EA38" s="374">
        <v>58</v>
      </c>
      <c r="EB38" s="374"/>
      <c r="EC38" s="374">
        <v>43</v>
      </c>
      <c r="ED38" s="374">
        <v>53</v>
      </c>
      <c r="EE38" s="374">
        <v>0</v>
      </c>
      <c r="EF38" s="374">
        <v>9</v>
      </c>
      <c r="EG38" s="374"/>
      <c r="EH38" s="374"/>
      <c r="EI38" s="374">
        <v>9</v>
      </c>
      <c r="EJ38" s="374">
        <v>15</v>
      </c>
      <c r="EK38" s="374">
        <v>23</v>
      </c>
      <c r="EL38" s="374">
        <v>1879</v>
      </c>
      <c r="EM38" s="374"/>
      <c r="EN38" s="374">
        <v>53</v>
      </c>
      <c r="EO38" s="374"/>
      <c r="EP38" s="374">
        <v>46</v>
      </c>
      <c r="EQ38" s="374">
        <v>55</v>
      </c>
      <c r="ER38" s="374">
        <v>0</v>
      </c>
      <c r="ES38" s="374">
        <v>9</v>
      </c>
      <c r="ET38" s="374"/>
      <c r="EU38" s="374"/>
      <c r="EV38" s="374">
        <v>8</v>
      </c>
      <c r="EW38" s="374">
        <v>15</v>
      </c>
      <c r="EX38" s="374">
        <v>22</v>
      </c>
      <c r="EY38" s="374">
        <v>3540</v>
      </c>
      <c r="EZ38" s="374"/>
      <c r="FA38" s="374">
        <v>55</v>
      </c>
    </row>
    <row r="39" spans="1:157">
      <c r="A39" s="82" t="s">
        <v>224</v>
      </c>
      <c r="B39" s="82" t="s">
        <v>6</v>
      </c>
      <c r="C39" s="374">
        <v>6</v>
      </c>
      <c r="D39" s="374">
        <v>28</v>
      </c>
      <c r="E39" s="374">
        <v>22</v>
      </c>
      <c r="F39" s="374">
        <v>8</v>
      </c>
      <c r="G39" s="374">
        <v>35</v>
      </c>
      <c r="H39" s="374">
        <v>0</v>
      </c>
      <c r="I39" s="374">
        <v>0</v>
      </c>
      <c r="J39" s="374">
        <v>0</v>
      </c>
      <c r="K39" s="374">
        <v>1</v>
      </c>
      <c r="L39" s="374">
        <v>299399</v>
      </c>
      <c r="M39" s="374"/>
      <c r="N39" s="374">
        <v>93</v>
      </c>
      <c r="O39" s="374"/>
      <c r="P39" s="374">
        <v>10</v>
      </c>
      <c r="Q39" s="374">
        <v>26</v>
      </c>
      <c r="R39" s="374">
        <v>25</v>
      </c>
      <c r="S39" s="374">
        <v>10</v>
      </c>
      <c r="T39" s="374">
        <v>26</v>
      </c>
      <c r="U39" s="374">
        <v>0</v>
      </c>
      <c r="V39" s="374">
        <v>0</v>
      </c>
      <c r="W39" s="374">
        <v>0</v>
      </c>
      <c r="X39" s="374">
        <v>3</v>
      </c>
      <c r="Y39" s="374">
        <v>314643</v>
      </c>
      <c r="Z39" s="374"/>
      <c r="AA39" s="374">
        <v>87</v>
      </c>
      <c r="AB39" s="374"/>
      <c r="AC39" s="374">
        <v>8</v>
      </c>
      <c r="AD39" s="374">
        <v>27</v>
      </c>
      <c r="AE39" s="374">
        <v>23</v>
      </c>
      <c r="AF39" s="374">
        <v>9</v>
      </c>
      <c r="AG39" s="374">
        <v>30</v>
      </c>
      <c r="AH39" s="374">
        <v>0</v>
      </c>
      <c r="AI39" s="374">
        <v>0</v>
      </c>
      <c r="AJ39" s="374">
        <v>0</v>
      </c>
      <c r="AK39" s="374">
        <v>2</v>
      </c>
      <c r="AL39" s="374">
        <v>614042</v>
      </c>
      <c r="AM39" s="374"/>
      <c r="AN39" s="374">
        <v>90</v>
      </c>
      <c r="AO39" s="374"/>
      <c r="AP39" s="374">
        <v>8</v>
      </c>
      <c r="AQ39" s="374">
        <v>27</v>
      </c>
      <c r="AR39" s="374">
        <v>29</v>
      </c>
      <c r="AS39" s="374">
        <v>13</v>
      </c>
      <c r="AT39" s="374">
        <v>21</v>
      </c>
      <c r="AU39" s="374">
        <v>0</v>
      </c>
      <c r="AV39" s="374">
        <v>0</v>
      </c>
      <c r="AW39" s="374">
        <v>0</v>
      </c>
      <c r="AX39" s="374">
        <v>2</v>
      </c>
      <c r="AY39" s="374">
        <v>299399</v>
      </c>
      <c r="AZ39" s="374"/>
      <c r="BA39" s="374">
        <v>91</v>
      </c>
      <c r="BB39" s="374"/>
      <c r="BC39" s="374">
        <v>15</v>
      </c>
      <c r="BD39" s="374">
        <v>20</v>
      </c>
      <c r="BE39" s="374">
        <v>31</v>
      </c>
      <c r="BF39" s="374">
        <v>20</v>
      </c>
      <c r="BG39" s="374">
        <v>11</v>
      </c>
      <c r="BH39" s="374">
        <v>0</v>
      </c>
      <c r="BI39" s="374">
        <v>0</v>
      </c>
      <c r="BJ39" s="374">
        <v>0</v>
      </c>
      <c r="BK39" s="374">
        <v>3</v>
      </c>
      <c r="BL39" s="374">
        <v>314644</v>
      </c>
      <c r="BM39" s="374"/>
      <c r="BN39" s="374">
        <v>82</v>
      </c>
      <c r="BO39" s="374"/>
      <c r="BP39" s="374">
        <v>11</v>
      </c>
      <c r="BQ39" s="374">
        <v>23</v>
      </c>
      <c r="BR39" s="374">
        <v>30</v>
      </c>
      <c r="BS39" s="374">
        <v>16</v>
      </c>
      <c r="BT39" s="374">
        <v>16</v>
      </c>
      <c r="BU39" s="374">
        <v>0</v>
      </c>
      <c r="BV39" s="374">
        <v>0</v>
      </c>
      <c r="BW39" s="374">
        <v>0</v>
      </c>
      <c r="BX39" s="374">
        <v>2</v>
      </c>
      <c r="BY39" s="374">
        <v>614043</v>
      </c>
      <c r="BZ39" s="374"/>
      <c r="CA39" s="374">
        <v>86</v>
      </c>
      <c r="CB39" s="374"/>
      <c r="CC39" s="374">
        <v>5</v>
      </c>
      <c r="CD39" s="374">
        <v>31</v>
      </c>
      <c r="CE39" s="374">
        <v>28</v>
      </c>
      <c r="CF39" s="374">
        <v>12</v>
      </c>
      <c r="CG39" s="374">
        <v>22</v>
      </c>
      <c r="CH39" s="374">
        <v>0</v>
      </c>
      <c r="CI39" s="374">
        <v>0</v>
      </c>
      <c r="CJ39" s="374">
        <v>0</v>
      </c>
      <c r="CK39" s="374">
        <v>1</v>
      </c>
      <c r="CL39" s="374">
        <v>299399</v>
      </c>
      <c r="CM39" s="374"/>
      <c r="CN39" s="374">
        <v>93</v>
      </c>
      <c r="CO39" s="374"/>
      <c r="CP39" s="374">
        <v>7</v>
      </c>
      <c r="CQ39" s="374">
        <v>27</v>
      </c>
      <c r="CR39" s="374">
        <v>26</v>
      </c>
      <c r="CS39" s="374">
        <v>12</v>
      </c>
      <c r="CT39" s="374">
        <v>26</v>
      </c>
      <c r="CU39" s="374">
        <v>0</v>
      </c>
      <c r="CV39" s="374">
        <v>0</v>
      </c>
      <c r="CW39" s="374">
        <v>0</v>
      </c>
      <c r="CX39" s="374">
        <v>2</v>
      </c>
      <c r="CY39" s="374">
        <v>314645</v>
      </c>
      <c r="CZ39" s="374"/>
      <c r="DA39" s="374">
        <v>91</v>
      </c>
      <c r="DB39" s="374"/>
      <c r="DC39" s="374">
        <v>6</v>
      </c>
      <c r="DD39" s="374">
        <v>29</v>
      </c>
      <c r="DE39" s="374">
        <v>27</v>
      </c>
      <c r="DF39" s="374">
        <v>12</v>
      </c>
      <c r="DG39" s="374">
        <v>24</v>
      </c>
      <c r="DH39" s="374">
        <v>0</v>
      </c>
      <c r="DI39" s="374">
        <v>0</v>
      </c>
      <c r="DJ39" s="374">
        <v>0</v>
      </c>
      <c r="DK39" s="374">
        <v>1</v>
      </c>
      <c r="DL39" s="374">
        <v>614044</v>
      </c>
      <c r="DM39" s="374"/>
      <c r="DN39" s="374">
        <v>92</v>
      </c>
      <c r="DO39" s="374"/>
      <c r="DP39" s="374">
        <v>71</v>
      </c>
      <c r="DQ39" s="374">
        <v>92</v>
      </c>
      <c r="DR39" s="374">
        <v>0</v>
      </c>
      <c r="DS39" s="374">
        <v>21</v>
      </c>
      <c r="DT39" s="374"/>
      <c r="DU39" s="374"/>
      <c r="DV39" s="374">
        <v>0</v>
      </c>
      <c r="DW39" s="374">
        <v>1</v>
      </c>
      <c r="DX39" s="374">
        <v>7</v>
      </c>
      <c r="DY39" s="374">
        <v>299396</v>
      </c>
      <c r="DZ39" s="374"/>
      <c r="EA39" s="374">
        <v>92</v>
      </c>
      <c r="EB39" s="374"/>
      <c r="EC39" s="374">
        <v>66</v>
      </c>
      <c r="ED39" s="374">
        <v>89</v>
      </c>
      <c r="EE39" s="374">
        <v>0</v>
      </c>
      <c r="EF39" s="374">
        <v>23</v>
      </c>
      <c r="EG39" s="374"/>
      <c r="EH39" s="374"/>
      <c r="EI39" s="374">
        <v>0</v>
      </c>
      <c r="EJ39" s="374">
        <v>2</v>
      </c>
      <c r="EK39" s="374">
        <v>9</v>
      </c>
      <c r="EL39" s="374">
        <v>314643</v>
      </c>
      <c r="EM39" s="374"/>
      <c r="EN39" s="374">
        <v>89</v>
      </c>
      <c r="EO39" s="374"/>
      <c r="EP39" s="374">
        <v>68</v>
      </c>
      <c r="EQ39" s="374">
        <v>91</v>
      </c>
      <c r="ER39" s="374">
        <v>0</v>
      </c>
      <c r="ES39" s="374">
        <v>22</v>
      </c>
      <c r="ET39" s="374"/>
      <c r="EU39" s="374"/>
      <c r="EV39" s="374">
        <v>0</v>
      </c>
      <c r="EW39" s="374">
        <v>2</v>
      </c>
      <c r="EX39" s="374">
        <v>8</v>
      </c>
      <c r="EY39" s="374">
        <v>614039</v>
      </c>
      <c r="EZ39" s="374"/>
      <c r="FA39" s="374">
        <v>91</v>
      </c>
    </row>
    <row r="40" spans="1:157">
      <c r="A40" s="82"/>
      <c r="B40" s="82" t="s">
        <v>17</v>
      </c>
      <c r="C40" s="374">
        <v>12</v>
      </c>
      <c r="D40" s="374">
        <v>26</v>
      </c>
      <c r="E40" s="374">
        <v>28</v>
      </c>
      <c r="F40" s="374">
        <v>12</v>
      </c>
      <c r="G40" s="374">
        <v>19</v>
      </c>
      <c r="H40" s="374">
        <v>0</v>
      </c>
      <c r="I40" s="374">
        <v>0</v>
      </c>
      <c r="J40" s="374">
        <v>0</v>
      </c>
      <c r="K40" s="374">
        <v>2</v>
      </c>
      <c r="L40" s="374">
        <v>54595</v>
      </c>
      <c r="M40" s="374"/>
      <c r="N40" s="374">
        <v>85</v>
      </c>
      <c r="O40" s="374"/>
      <c r="P40" s="374">
        <v>19</v>
      </c>
      <c r="Q40" s="374">
        <v>21</v>
      </c>
      <c r="R40" s="374">
        <v>28</v>
      </c>
      <c r="S40" s="374">
        <v>15</v>
      </c>
      <c r="T40" s="374">
        <v>13</v>
      </c>
      <c r="U40" s="374">
        <v>0</v>
      </c>
      <c r="V40" s="374">
        <v>0</v>
      </c>
      <c r="W40" s="374">
        <v>0</v>
      </c>
      <c r="X40" s="374">
        <v>5</v>
      </c>
      <c r="Y40" s="374">
        <v>57197</v>
      </c>
      <c r="Z40" s="374"/>
      <c r="AA40" s="374">
        <v>76</v>
      </c>
      <c r="AB40" s="374"/>
      <c r="AC40" s="374">
        <v>16</v>
      </c>
      <c r="AD40" s="374">
        <v>24</v>
      </c>
      <c r="AE40" s="374">
        <v>28</v>
      </c>
      <c r="AF40" s="374">
        <v>14</v>
      </c>
      <c r="AG40" s="374">
        <v>16</v>
      </c>
      <c r="AH40" s="374">
        <v>0</v>
      </c>
      <c r="AI40" s="374">
        <v>0</v>
      </c>
      <c r="AJ40" s="374">
        <v>0</v>
      </c>
      <c r="AK40" s="374">
        <v>4</v>
      </c>
      <c r="AL40" s="374">
        <v>111792</v>
      </c>
      <c r="AM40" s="374"/>
      <c r="AN40" s="374">
        <v>80</v>
      </c>
      <c r="AO40" s="374"/>
      <c r="AP40" s="374">
        <v>15</v>
      </c>
      <c r="AQ40" s="374">
        <v>20</v>
      </c>
      <c r="AR40" s="374">
        <v>33</v>
      </c>
      <c r="AS40" s="374">
        <v>20</v>
      </c>
      <c r="AT40" s="374">
        <v>9</v>
      </c>
      <c r="AU40" s="374" t="s">
        <v>219</v>
      </c>
      <c r="AV40" s="374">
        <v>0</v>
      </c>
      <c r="AW40" s="374">
        <v>0</v>
      </c>
      <c r="AX40" s="374">
        <v>3</v>
      </c>
      <c r="AY40" s="374">
        <v>54595</v>
      </c>
      <c r="AZ40" s="374"/>
      <c r="BA40" s="374">
        <v>82</v>
      </c>
      <c r="BB40" s="374"/>
      <c r="BC40" s="374">
        <v>25</v>
      </c>
      <c r="BD40" s="374">
        <v>12</v>
      </c>
      <c r="BE40" s="374">
        <v>28</v>
      </c>
      <c r="BF40" s="374">
        <v>24</v>
      </c>
      <c r="BG40" s="374">
        <v>4</v>
      </c>
      <c r="BH40" s="374" t="s">
        <v>219</v>
      </c>
      <c r="BI40" s="374">
        <v>0</v>
      </c>
      <c r="BJ40" s="374">
        <v>0</v>
      </c>
      <c r="BK40" s="374">
        <v>6</v>
      </c>
      <c r="BL40" s="374">
        <v>57198</v>
      </c>
      <c r="BM40" s="374"/>
      <c r="BN40" s="374">
        <v>68</v>
      </c>
      <c r="BO40" s="374"/>
      <c r="BP40" s="374">
        <v>20</v>
      </c>
      <c r="BQ40" s="374">
        <v>16</v>
      </c>
      <c r="BR40" s="374">
        <v>30</v>
      </c>
      <c r="BS40" s="374">
        <v>22</v>
      </c>
      <c r="BT40" s="374">
        <v>7</v>
      </c>
      <c r="BU40" s="374">
        <v>0</v>
      </c>
      <c r="BV40" s="374">
        <v>0</v>
      </c>
      <c r="BW40" s="374">
        <v>0</v>
      </c>
      <c r="BX40" s="374">
        <v>5</v>
      </c>
      <c r="BY40" s="374">
        <v>111793</v>
      </c>
      <c r="BZ40" s="374"/>
      <c r="CA40" s="374">
        <v>75</v>
      </c>
      <c r="CB40" s="374"/>
      <c r="CC40" s="374">
        <v>11</v>
      </c>
      <c r="CD40" s="374">
        <v>25</v>
      </c>
      <c r="CE40" s="374">
        <v>33</v>
      </c>
      <c r="CF40" s="374">
        <v>19</v>
      </c>
      <c r="CG40" s="374">
        <v>11</v>
      </c>
      <c r="CH40" s="374">
        <v>0</v>
      </c>
      <c r="CI40" s="374">
        <v>0</v>
      </c>
      <c r="CJ40" s="374">
        <v>0</v>
      </c>
      <c r="CK40" s="374">
        <v>2</v>
      </c>
      <c r="CL40" s="374">
        <v>54595</v>
      </c>
      <c r="CM40" s="374"/>
      <c r="CN40" s="374">
        <v>87</v>
      </c>
      <c r="CO40" s="374"/>
      <c r="CP40" s="374">
        <v>14</v>
      </c>
      <c r="CQ40" s="374">
        <v>22</v>
      </c>
      <c r="CR40" s="374">
        <v>29</v>
      </c>
      <c r="CS40" s="374">
        <v>18</v>
      </c>
      <c r="CT40" s="374">
        <v>13</v>
      </c>
      <c r="CU40" s="374">
        <v>0</v>
      </c>
      <c r="CV40" s="374">
        <v>0</v>
      </c>
      <c r="CW40" s="374">
        <v>0</v>
      </c>
      <c r="CX40" s="374">
        <v>4</v>
      </c>
      <c r="CY40" s="374">
        <v>57200</v>
      </c>
      <c r="CZ40" s="374"/>
      <c r="DA40" s="374">
        <v>82</v>
      </c>
      <c r="DB40" s="374"/>
      <c r="DC40" s="374">
        <v>12</v>
      </c>
      <c r="DD40" s="374">
        <v>23</v>
      </c>
      <c r="DE40" s="374">
        <v>31</v>
      </c>
      <c r="DF40" s="374">
        <v>18</v>
      </c>
      <c r="DG40" s="374">
        <v>12</v>
      </c>
      <c r="DH40" s="374">
        <v>0</v>
      </c>
      <c r="DI40" s="374">
        <v>0</v>
      </c>
      <c r="DJ40" s="374">
        <v>0</v>
      </c>
      <c r="DK40" s="374">
        <v>3</v>
      </c>
      <c r="DL40" s="374">
        <v>111795</v>
      </c>
      <c r="DM40" s="374"/>
      <c r="DN40" s="374">
        <v>85</v>
      </c>
      <c r="DO40" s="374"/>
      <c r="DP40" s="374">
        <v>75</v>
      </c>
      <c r="DQ40" s="374">
        <v>85</v>
      </c>
      <c r="DR40" s="374">
        <v>0</v>
      </c>
      <c r="DS40" s="374">
        <v>10</v>
      </c>
      <c r="DT40" s="374"/>
      <c r="DU40" s="374"/>
      <c r="DV40" s="374">
        <v>0</v>
      </c>
      <c r="DW40" s="374">
        <v>2</v>
      </c>
      <c r="DX40" s="374">
        <v>13</v>
      </c>
      <c r="DY40" s="374">
        <v>54594</v>
      </c>
      <c r="DZ40" s="374"/>
      <c r="EA40" s="374">
        <v>85</v>
      </c>
      <c r="EB40" s="374"/>
      <c r="EC40" s="374">
        <v>68</v>
      </c>
      <c r="ED40" s="374">
        <v>79</v>
      </c>
      <c r="EE40" s="374" t="s">
        <v>219</v>
      </c>
      <c r="EF40" s="374">
        <v>11</v>
      </c>
      <c r="EG40" s="374"/>
      <c r="EH40" s="374"/>
      <c r="EI40" s="374">
        <v>0</v>
      </c>
      <c r="EJ40" s="374">
        <v>4</v>
      </c>
      <c r="EK40" s="374">
        <v>17</v>
      </c>
      <c r="EL40" s="374">
        <v>57200</v>
      </c>
      <c r="EM40" s="374"/>
      <c r="EN40" s="374">
        <v>79</v>
      </c>
      <c r="EO40" s="374"/>
      <c r="EP40" s="374">
        <v>72</v>
      </c>
      <c r="EQ40" s="374">
        <v>82</v>
      </c>
      <c r="ER40" s="374" t="s">
        <v>219</v>
      </c>
      <c r="ES40" s="374">
        <v>10</v>
      </c>
      <c r="ET40" s="374"/>
      <c r="EU40" s="374"/>
      <c r="EV40" s="374">
        <v>0</v>
      </c>
      <c r="EW40" s="374">
        <v>3</v>
      </c>
      <c r="EX40" s="374">
        <v>15</v>
      </c>
      <c r="EY40" s="374">
        <v>111794</v>
      </c>
      <c r="EZ40" s="374"/>
      <c r="FA40" s="374">
        <v>82</v>
      </c>
    </row>
    <row r="41" spans="1:157">
      <c r="A41" s="82"/>
      <c r="B41" s="84" t="s">
        <v>225</v>
      </c>
      <c r="C41" s="374">
        <v>5</v>
      </c>
      <c r="D41" s="374">
        <v>29</v>
      </c>
      <c r="E41" s="374">
        <v>20</v>
      </c>
      <c r="F41" s="374">
        <v>7</v>
      </c>
      <c r="G41" s="374">
        <v>39</v>
      </c>
      <c r="H41" s="374">
        <v>0</v>
      </c>
      <c r="I41" s="374">
        <v>0</v>
      </c>
      <c r="J41" s="374">
        <v>0</v>
      </c>
      <c r="K41" s="374">
        <v>1</v>
      </c>
      <c r="L41" s="374">
        <v>244804</v>
      </c>
      <c r="M41" s="374"/>
      <c r="N41" s="374">
        <v>94</v>
      </c>
      <c r="O41" s="374"/>
      <c r="P41" s="374">
        <v>8</v>
      </c>
      <c r="Q41" s="374">
        <v>27</v>
      </c>
      <c r="R41" s="374">
        <v>24</v>
      </c>
      <c r="S41" s="374">
        <v>9</v>
      </c>
      <c r="T41" s="374">
        <v>29</v>
      </c>
      <c r="U41" s="374">
        <v>0</v>
      </c>
      <c r="V41" s="374">
        <v>0</v>
      </c>
      <c r="W41" s="374">
        <v>0</v>
      </c>
      <c r="X41" s="374">
        <v>2</v>
      </c>
      <c r="Y41" s="374">
        <v>257446</v>
      </c>
      <c r="Z41" s="374"/>
      <c r="AA41" s="374">
        <v>89</v>
      </c>
      <c r="AB41" s="374"/>
      <c r="AC41" s="374">
        <v>7</v>
      </c>
      <c r="AD41" s="374">
        <v>28</v>
      </c>
      <c r="AE41" s="374">
        <v>22</v>
      </c>
      <c r="AF41" s="374">
        <v>8</v>
      </c>
      <c r="AG41" s="374">
        <v>34</v>
      </c>
      <c r="AH41" s="374">
        <v>0</v>
      </c>
      <c r="AI41" s="374">
        <v>0</v>
      </c>
      <c r="AJ41" s="374">
        <v>0</v>
      </c>
      <c r="AK41" s="374">
        <v>2</v>
      </c>
      <c r="AL41" s="374">
        <v>502250</v>
      </c>
      <c r="AM41" s="374"/>
      <c r="AN41" s="374">
        <v>92</v>
      </c>
      <c r="AO41" s="374"/>
      <c r="AP41" s="374">
        <v>6</v>
      </c>
      <c r="AQ41" s="374">
        <v>28</v>
      </c>
      <c r="AR41" s="374">
        <v>29</v>
      </c>
      <c r="AS41" s="374">
        <v>12</v>
      </c>
      <c r="AT41" s="374">
        <v>24</v>
      </c>
      <c r="AU41" s="374" t="s">
        <v>219</v>
      </c>
      <c r="AV41" s="374">
        <v>0</v>
      </c>
      <c r="AW41" s="374">
        <v>0</v>
      </c>
      <c r="AX41" s="374">
        <v>1</v>
      </c>
      <c r="AY41" s="374">
        <v>244804</v>
      </c>
      <c r="AZ41" s="374"/>
      <c r="BA41" s="374">
        <v>93</v>
      </c>
      <c r="BB41" s="374"/>
      <c r="BC41" s="374">
        <v>12</v>
      </c>
      <c r="BD41" s="374">
        <v>22</v>
      </c>
      <c r="BE41" s="374">
        <v>32</v>
      </c>
      <c r="BF41" s="374">
        <v>19</v>
      </c>
      <c r="BG41" s="374">
        <v>13</v>
      </c>
      <c r="BH41" s="374" t="s">
        <v>219</v>
      </c>
      <c r="BI41" s="374">
        <v>0</v>
      </c>
      <c r="BJ41" s="374">
        <v>0</v>
      </c>
      <c r="BK41" s="374">
        <v>3</v>
      </c>
      <c r="BL41" s="374">
        <v>257446</v>
      </c>
      <c r="BM41" s="374"/>
      <c r="BN41" s="374">
        <v>85</v>
      </c>
      <c r="BO41" s="374"/>
      <c r="BP41" s="374">
        <v>9</v>
      </c>
      <c r="BQ41" s="374">
        <v>25</v>
      </c>
      <c r="BR41" s="374">
        <v>30</v>
      </c>
      <c r="BS41" s="374">
        <v>15</v>
      </c>
      <c r="BT41" s="374">
        <v>18</v>
      </c>
      <c r="BU41" s="374">
        <v>0</v>
      </c>
      <c r="BV41" s="374">
        <v>0</v>
      </c>
      <c r="BW41" s="374">
        <v>0</v>
      </c>
      <c r="BX41" s="374">
        <v>2</v>
      </c>
      <c r="BY41" s="374">
        <v>502250</v>
      </c>
      <c r="BZ41" s="374"/>
      <c r="CA41" s="374">
        <v>89</v>
      </c>
      <c r="CB41" s="374"/>
      <c r="CC41" s="374">
        <v>4</v>
      </c>
      <c r="CD41" s="374">
        <v>33</v>
      </c>
      <c r="CE41" s="374">
        <v>27</v>
      </c>
      <c r="CF41" s="374">
        <v>10</v>
      </c>
      <c r="CG41" s="374">
        <v>25</v>
      </c>
      <c r="CH41" s="374">
        <v>0</v>
      </c>
      <c r="CI41" s="374">
        <v>0</v>
      </c>
      <c r="CJ41" s="374">
        <v>0</v>
      </c>
      <c r="CK41" s="374">
        <v>1</v>
      </c>
      <c r="CL41" s="374">
        <v>244804</v>
      </c>
      <c r="CM41" s="374"/>
      <c r="CN41" s="374">
        <v>95</v>
      </c>
      <c r="CO41" s="374"/>
      <c r="CP41" s="374">
        <v>6</v>
      </c>
      <c r="CQ41" s="374">
        <v>28</v>
      </c>
      <c r="CR41" s="374">
        <v>25</v>
      </c>
      <c r="CS41" s="374">
        <v>11</v>
      </c>
      <c r="CT41" s="374">
        <v>29</v>
      </c>
      <c r="CU41" s="374">
        <v>0</v>
      </c>
      <c r="CV41" s="374">
        <v>0</v>
      </c>
      <c r="CW41" s="374">
        <v>0</v>
      </c>
      <c r="CX41" s="374">
        <v>1</v>
      </c>
      <c r="CY41" s="374">
        <v>257445</v>
      </c>
      <c r="CZ41" s="374"/>
      <c r="DA41" s="374">
        <v>93</v>
      </c>
      <c r="DB41" s="374"/>
      <c r="DC41" s="374">
        <v>5</v>
      </c>
      <c r="DD41" s="374">
        <v>30</v>
      </c>
      <c r="DE41" s="374">
        <v>26</v>
      </c>
      <c r="DF41" s="374">
        <v>11</v>
      </c>
      <c r="DG41" s="374">
        <v>27</v>
      </c>
      <c r="DH41" s="374">
        <v>0</v>
      </c>
      <c r="DI41" s="374">
        <v>0</v>
      </c>
      <c r="DJ41" s="374">
        <v>0</v>
      </c>
      <c r="DK41" s="374">
        <v>1</v>
      </c>
      <c r="DL41" s="374">
        <v>502249</v>
      </c>
      <c r="DM41" s="374"/>
      <c r="DN41" s="374">
        <v>94</v>
      </c>
      <c r="DO41" s="374"/>
      <c r="DP41" s="374">
        <v>70</v>
      </c>
      <c r="DQ41" s="374">
        <v>94</v>
      </c>
      <c r="DR41" s="374">
        <v>0</v>
      </c>
      <c r="DS41" s="374">
        <v>24</v>
      </c>
      <c r="DT41" s="374"/>
      <c r="DU41" s="374"/>
      <c r="DV41" s="374">
        <v>0</v>
      </c>
      <c r="DW41" s="374">
        <v>1</v>
      </c>
      <c r="DX41" s="374">
        <v>5</v>
      </c>
      <c r="DY41" s="374">
        <v>244802</v>
      </c>
      <c r="DZ41" s="374"/>
      <c r="EA41" s="374">
        <v>94</v>
      </c>
      <c r="EB41" s="374"/>
      <c r="EC41" s="374">
        <v>65</v>
      </c>
      <c r="ED41" s="374">
        <v>91</v>
      </c>
      <c r="EE41" s="374" t="s">
        <v>219</v>
      </c>
      <c r="EF41" s="374">
        <v>26</v>
      </c>
      <c r="EG41" s="374"/>
      <c r="EH41" s="374"/>
      <c r="EI41" s="374">
        <v>0</v>
      </c>
      <c r="EJ41" s="374">
        <v>2</v>
      </c>
      <c r="EK41" s="374">
        <v>7</v>
      </c>
      <c r="EL41" s="374">
        <v>257443</v>
      </c>
      <c r="EM41" s="374"/>
      <c r="EN41" s="374">
        <v>91</v>
      </c>
      <c r="EO41" s="374"/>
      <c r="EP41" s="374">
        <v>68</v>
      </c>
      <c r="EQ41" s="374">
        <v>92</v>
      </c>
      <c r="ER41" s="374" t="s">
        <v>219</v>
      </c>
      <c r="ES41" s="374">
        <v>25</v>
      </c>
      <c r="ET41" s="374"/>
      <c r="EU41" s="374"/>
      <c r="EV41" s="374">
        <v>0</v>
      </c>
      <c r="EW41" s="374">
        <v>1</v>
      </c>
      <c r="EX41" s="374">
        <v>6</v>
      </c>
      <c r="EY41" s="374">
        <v>502245</v>
      </c>
      <c r="EZ41" s="374"/>
      <c r="FA41" s="374">
        <v>92</v>
      </c>
    </row>
    <row r="42" spans="1:157">
      <c r="A42" s="82" t="s">
        <v>226</v>
      </c>
      <c r="B42" s="82" t="s">
        <v>6</v>
      </c>
      <c r="C42" s="374">
        <v>6</v>
      </c>
      <c r="D42" s="374">
        <v>28</v>
      </c>
      <c r="E42" s="374">
        <v>22</v>
      </c>
      <c r="F42" s="374">
        <v>8</v>
      </c>
      <c r="G42" s="374">
        <v>35</v>
      </c>
      <c r="H42" s="374">
        <v>0</v>
      </c>
      <c r="I42" s="374">
        <v>0</v>
      </c>
      <c r="J42" s="374">
        <v>0</v>
      </c>
      <c r="K42" s="374">
        <v>1</v>
      </c>
      <c r="L42" s="374">
        <v>299399</v>
      </c>
      <c r="M42" s="374"/>
      <c r="N42" s="374">
        <v>93</v>
      </c>
      <c r="O42" s="374"/>
      <c r="P42" s="374">
        <v>10</v>
      </c>
      <c r="Q42" s="374">
        <v>26</v>
      </c>
      <c r="R42" s="374">
        <v>25</v>
      </c>
      <c r="S42" s="374">
        <v>10</v>
      </c>
      <c r="T42" s="374">
        <v>26</v>
      </c>
      <c r="U42" s="374">
        <v>0</v>
      </c>
      <c r="V42" s="374">
        <v>0</v>
      </c>
      <c r="W42" s="374">
        <v>0</v>
      </c>
      <c r="X42" s="374">
        <v>3</v>
      </c>
      <c r="Y42" s="374">
        <v>314643</v>
      </c>
      <c r="Z42" s="374"/>
      <c r="AA42" s="374">
        <v>87</v>
      </c>
      <c r="AB42" s="374"/>
      <c r="AC42" s="374">
        <v>8</v>
      </c>
      <c r="AD42" s="374">
        <v>27</v>
      </c>
      <c r="AE42" s="374">
        <v>23</v>
      </c>
      <c r="AF42" s="374">
        <v>9</v>
      </c>
      <c r="AG42" s="374">
        <v>30</v>
      </c>
      <c r="AH42" s="374">
        <v>0</v>
      </c>
      <c r="AI42" s="374">
        <v>0</v>
      </c>
      <c r="AJ42" s="374">
        <v>0</v>
      </c>
      <c r="AK42" s="374">
        <v>2</v>
      </c>
      <c r="AL42" s="374">
        <v>614042</v>
      </c>
      <c r="AM42" s="374"/>
      <c r="AN42" s="374">
        <v>90</v>
      </c>
      <c r="AO42" s="374"/>
      <c r="AP42" s="374">
        <v>8</v>
      </c>
      <c r="AQ42" s="374">
        <v>27</v>
      </c>
      <c r="AR42" s="374">
        <v>29</v>
      </c>
      <c r="AS42" s="374">
        <v>13</v>
      </c>
      <c r="AT42" s="374">
        <v>21</v>
      </c>
      <c r="AU42" s="374">
        <v>0</v>
      </c>
      <c r="AV42" s="374">
        <v>0</v>
      </c>
      <c r="AW42" s="374">
        <v>0</v>
      </c>
      <c r="AX42" s="374">
        <v>2</v>
      </c>
      <c r="AY42" s="374">
        <v>299399</v>
      </c>
      <c r="AZ42" s="374"/>
      <c r="BA42" s="374">
        <v>91</v>
      </c>
      <c r="BB42" s="374"/>
      <c r="BC42" s="374">
        <v>15</v>
      </c>
      <c r="BD42" s="374">
        <v>20</v>
      </c>
      <c r="BE42" s="374">
        <v>31</v>
      </c>
      <c r="BF42" s="374">
        <v>20</v>
      </c>
      <c r="BG42" s="374">
        <v>11</v>
      </c>
      <c r="BH42" s="374">
        <v>0</v>
      </c>
      <c r="BI42" s="374">
        <v>0</v>
      </c>
      <c r="BJ42" s="374">
        <v>0</v>
      </c>
      <c r="BK42" s="374">
        <v>3</v>
      </c>
      <c r="BL42" s="374">
        <v>314644</v>
      </c>
      <c r="BM42" s="374"/>
      <c r="BN42" s="374">
        <v>82</v>
      </c>
      <c r="BO42" s="374"/>
      <c r="BP42" s="374">
        <v>11</v>
      </c>
      <c r="BQ42" s="374">
        <v>23</v>
      </c>
      <c r="BR42" s="374">
        <v>30</v>
      </c>
      <c r="BS42" s="374">
        <v>16</v>
      </c>
      <c r="BT42" s="374">
        <v>16</v>
      </c>
      <c r="BU42" s="374">
        <v>0</v>
      </c>
      <c r="BV42" s="374">
        <v>0</v>
      </c>
      <c r="BW42" s="374">
        <v>0</v>
      </c>
      <c r="BX42" s="374">
        <v>2</v>
      </c>
      <c r="BY42" s="374">
        <v>614043</v>
      </c>
      <c r="BZ42" s="374"/>
      <c r="CA42" s="374">
        <v>86</v>
      </c>
      <c r="CB42" s="374"/>
      <c r="CC42" s="374">
        <v>5</v>
      </c>
      <c r="CD42" s="374">
        <v>31</v>
      </c>
      <c r="CE42" s="374">
        <v>28</v>
      </c>
      <c r="CF42" s="374">
        <v>12</v>
      </c>
      <c r="CG42" s="374">
        <v>22</v>
      </c>
      <c r="CH42" s="374">
        <v>0</v>
      </c>
      <c r="CI42" s="374">
        <v>0</v>
      </c>
      <c r="CJ42" s="374">
        <v>0</v>
      </c>
      <c r="CK42" s="374">
        <v>1</v>
      </c>
      <c r="CL42" s="374">
        <v>299399</v>
      </c>
      <c r="CM42" s="374"/>
      <c r="CN42" s="374">
        <v>93</v>
      </c>
      <c r="CO42" s="374"/>
      <c r="CP42" s="374">
        <v>7</v>
      </c>
      <c r="CQ42" s="374">
        <v>27</v>
      </c>
      <c r="CR42" s="374">
        <v>26</v>
      </c>
      <c r="CS42" s="374">
        <v>12</v>
      </c>
      <c r="CT42" s="374">
        <v>26</v>
      </c>
      <c r="CU42" s="374">
        <v>0</v>
      </c>
      <c r="CV42" s="374">
        <v>0</v>
      </c>
      <c r="CW42" s="374">
        <v>0</v>
      </c>
      <c r="CX42" s="374">
        <v>2</v>
      </c>
      <c r="CY42" s="374">
        <v>314645</v>
      </c>
      <c r="CZ42" s="374"/>
      <c r="DA42" s="374">
        <v>91</v>
      </c>
      <c r="DB42" s="374"/>
      <c r="DC42" s="374">
        <v>6</v>
      </c>
      <c r="DD42" s="374">
        <v>29</v>
      </c>
      <c r="DE42" s="374">
        <v>27</v>
      </c>
      <c r="DF42" s="374">
        <v>12</v>
      </c>
      <c r="DG42" s="374">
        <v>24</v>
      </c>
      <c r="DH42" s="374">
        <v>0</v>
      </c>
      <c r="DI42" s="374">
        <v>0</v>
      </c>
      <c r="DJ42" s="374">
        <v>0</v>
      </c>
      <c r="DK42" s="374">
        <v>1</v>
      </c>
      <c r="DL42" s="374">
        <v>614044</v>
      </c>
      <c r="DM42" s="374"/>
      <c r="DN42" s="374">
        <v>92</v>
      </c>
      <c r="DO42" s="374"/>
      <c r="DP42" s="374">
        <v>71</v>
      </c>
      <c r="DQ42" s="374">
        <v>92</v>
      </c>
      <c r="DR42" s="374">
        <v>0</v>
      </c>
      <c r="DS42" s="374">
        <v>21</v>
      </c>
      <c r="DT42" s="374"/>
      <c r="DU42" s="374"/>
      <c r="DV42" s="374">
        <v>0</v>
      </c>
      <c r="DW42" s="374">
        <v>1</v>
      </c>
      <c r="DX42" s="374">
        <v>7</v>
      </c>
      <c r="DY42" s="374">
        <v>299396</v>
      </c>
      <c r="DZ42" s="374"/>
      <c r="EA42" s="374">
        <v>92</v>
      </c>
      <c r="EB42" s="374"/>
      <c r="EC42" s="374">
        <v>66</v>
      </c>
      <c r="ED42" s="374">
        <v>89</v>
      </c>
      <c r="EE42" s="374">
        <v>0</v>
      </c>
      <c r="EF42" s="374">
        <v>23</v>
      </c>
      <c r="EG42" s="374"/>
      <c r="EH42" s="374"/>
      <c r="EI42" s="374">
        <v>0</v>
      </c>
      <c r="EJ42" s="374">
        <v>2</v>
      </c>
      <c r="EK42" s="374">
        <v>9</v>
      </c>
      <c r="EL42" s="374">
        <v>314643</v>
      </c>
      <c r="EM42" s="374"/>
      <c r="EN42" s="374">
        <v>89</v>
      </c>
      <c r="EO42" s="374"/>
      <c r="EP42" s="374">
        <v>68</v>
      </c>
      <c r="EQ42" s="374">
        <v>91</v>
      </c>
      <c r="ER42" s="374">
        <v>0</v>
      </c>
      <c r="ES42" s="374">
        <v>22</v>
      </c>
      <c r="ET42" s="374"/>
      <c r="EU42" s="374"/>
      <c r="EV42" s="374">
        <v>0</v>
      </c>
      <c r="EW42" s="374">
        <v>2</v>
      </c>
      <c r="EX42" s="374">
        <v>8</v>
      </c>
      <c r="EY42" s="374">
        <v>614039</v>
      </c>
      <c r="EZ42" s="374"/>
      <c r="FA42" s="374">
        <v>91</v>
      </c>
    </row>
    <row r="43" spans="1:157">
      <c r="A43" s="82"/>
      <c r="B43" s="82"/>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374"/>
      <c r="DX43" s="374"/>
      <c r="DY43" s="374"/>
      <c r="DZ43" s="374"/>
      <c r="EA43" s="374"/>
      <c r="EB43" s="374"/>
      <c r="EC43" s="374"/>
      <c r="ED43" s="374"/>
      <c r="EE43" s="374"/>
      <c r="EF43" s="374"/>
      <c r="EG43" s="374"/>
      <c r="EH43" s="374"/>
      <c r="EI43" s="374"/>
      <c r="EJ43" s="374"/>
      <c r="EK43" s="374"/>
      <c r="EL43" s="374"/>
      <c r="EM43" s="374"/>
      <c r="EN43" s="374"/>
      <c r="EO43" s="374"/>
      <c r="EP43" s="374"/>
      <c r="EQ43" s="374"/>
      <c r="ER43" s="374"/>
      <c r="ES43" s="374"/>
      <c r="ET43" s="374"/>
      <c r="EU43" s="374"/>
      <c r="EV43" s="374"/>
      <c r="EW43" s="374"/>
      <c r="EX43" s="374"/>
      <c r="EY43" s="374"/>
      <c r="EZ43" s="374"/>
      <c r="FA43" s="374"/>
    </row>
    <row r="44" spans="1:157">
      <c r="A44" s="82"/>
      <c r="B44" s="82" t="s">
        <v>20</v>
      </c>
      <c r="C44" s="374">
        <v>3</v>
      </c>
      <c r="D44" s="374">
        <v>31</v>
      </c>
      <c r="E44" s="374">
        <v>21</v>
      </c>
      <c r="F44" s="374">
        <v>6</v>
      </c>
      <c r="G44" s="374">
        <v>40</v>
      </c>
      <c r="H44" s="374">
        <v>0</v>
      </c>
      <c r="I44" s="374">
        <v>0</v>
      </c>
      <c r="J44" s="374">
        <v>0</v>
      </c>
      <c r="K44" s="374">
        <v>0</v>
      </c>
      <c r="L44" s="374">
        <v>261794</v>
      </c>
      <c r="M44" s="374"/>
      <c r="N44" s="374">
        <v>97</v>
      </c>
      <c r="O44" s="374"/>
      <c r="P44" s="374">
        <v>4</v>
      </c>
      <c r="Q44" s="374">
        <v>31</v>
      </c>
      <c r="R44" s="374">
        <v>25</v>
      </c>
      <c r="S44" s="374">
        <v>7</v>
      </c>
      <c r="T44" s="374">
        <v>33</v>
      </c>
      <c r="U44" s="374">
        <v>0</v>
      </c>
      <c r="V44" s="374">
        <v>0</v>
      </c>
      <c r="W44" s="374">
        <v>0</v>
      </c>
      <c r="X44" s="374">
        <v>0</v>
      </c>
      <c r="Y44" s="374">
        <v>238176</v>
      </c>
      <c r="Z44" s="374"/>
      <c r="AA44" s="374">
        <v>96</v>
      </c>
      <c r="AB44" s="374"/>
      <c r="AC44" s="374">
        <v>3</v>
      </c>
      <c r="AD44" s="374">
        <v>31</v>
      </c>
      <c r="AE44" s="374">
        <v>23</v>
      </c>
      <c r="AF44" s="374">
        <v>7</v>
      </c>
      <c r="AG44" s="374">
        <v>36</v>
      </c>
      <c r="AH44" s="374">
        <v>0</v>
      </c>
      <c r="AI44" s="374">
        <v>0</v>
      </c>
      <c r="AJ44" s="374">
        <v>0</v>
      </c>
      <c r="AK44" s="374">
        <v>0</v>
      </c>
      <c r="AL44" s="374">
        <v>499970</v>
      </c>
      <c r="AM44" s="374"/>
      <c r="AN44" s="374">
        <v>97</v>
      </c>
      <c r="AO44" s="374"/>
      <c r="AP44" s="374">
        <v>4</v>
      </c>
      <c r="AQ44" s="374">
        <v>30</v>
      </c>
      <c r="AR44" s="374">
        <v>31</v>
      </c>
      <c r="AS44" s="374">
        <v>11</v>
      </c>
      <c r="AT44" s="374">
        <v>24</v>
      </c>
      <c r="AU44" s="374">
        <v>0</v>
      </c>
      <c r="AV44" s="374">
        <v>0</v>
      </c>
      <c r="AW44" s="374">
        <v>0</v>
      </c>
      <c r="AX44" s="374">
        <v>0</v>
      </c>
      <c r="AY44" s="374">
        <v>261794</v>
      </c>
      <c r="AZ44" s="374"/>
      <c r="BA44" s="374">
        <v>96</v>
      </c>
      <c r="BB44" s="374"/>
      <c r="BC44" s="374">
        <v>7</v>
      </c>
      <c r="BD44" s="374">
        <v>25</v>
      </c>
      <c r="BE44" s="374">
        <v>36</v>
      </c>
      <c r="BF44" s="374">
        <v>18</v>
      </c>
      <c r="BG44" s="374">
        <v>14</v>
      </c>
      <c r="BH44" s="374">
        <v>0</v>
      </c>
      <c r="BI44" s="374">
        <v>0</v>
      </c>
      <c r="BJ44" s="374">
        <v>0</v>
      </c>
      <c r="BK44" s="374">
        <v>0</v>
      </c>
      <c r="BL44" s="374">
        <v>238176</v>
      </c>
      <c r="BM44" s="374"/>
      <c r="BN44" s="374">
        <v>93</v>
      </c>
      <c r="BO44" s="374"/>
      <c r="BP44" s="374">
        <v>5</v>
      </c>
      <c r="BQ44" s="374">
        <v>28</v>
      </c>
      <c r="BR44" s="374">
        <v>33</v>
      </c>
      <c r="BS44" s="374">
        <v>14</v>
      </c>
      <c r="BT44" s="374">
        <v>19</v>
      </c>
      <c r="BU44" s="374">
        <v>0</v>
      </c>
      <c r="BV44" s="374">
        <v>0</v>
      </c>
      <c r="BW44" s="374">
        <v>0</v>
      </c>
      <c r="BX44" s="374">
        <v>0</v>
      </c>
      <c r="BY44" s="374">
        <v>499970</v>
      </c>
      <c r="BZ44" s="374"/>
      <c r="CA44" s="374">
        <v>94</v>
      </c>
      <c r="CB44" s="374"/>
      <c r="CC44" s="374">
        <v>2</v>
      </c>
      <c r="CD44" s="374">
        <v>35</v>
      </c>
      <c r="CE44" s="374">
        <v>29</v>
      </c>
      <c r="CF44" s="374">
        <v>9</v>
      </c>
      <c r="CG44" s="374">
        <v>25</v>
      </c>
      <c r="CH44" s="374">
        <v>0</v>
      </c>
      <c r="CI44" s="374">
        <v>0</v>
      </c>
      <c r="CJ44" s="374">
        <v>0</v>
      </c>
      <c r="CK44" s="374">
        <v>0</v>
      </c>
      <c r="CL44" s="374">
        <v>261794</v>
      </c>
      <c r="CM44" s="374"/>
      <c r="CN44" s="374">
        <v>98</v>
      </c>
      <c r="CO44" s="374"/>
      <c r="CP44" s="374">
        <v>2</v>
      </c>
      <c r="CQ44" s="374">
        <v>31</v>
      </c>
      <c r="CR44" s="374">
        <v>25</v>
      </c>
      <c r="CS44" s="374">
        <v>8</v>
      </c>
      <c r="CT44" s="374">
        <v>33</v>
      </c>
      <c r="CU44" s="374">
        <v>0</v>
      </c>
      <c r="CV44" s="374">
        <v>0</v>
      </c>
      <c r="CW44" s="374">
        <v>0</v>
      </c>
      <c r="CX44" s="374">
        <v>0</v>
      </c>
      <c r="CY44" s="374">
        <v>238178</v>
      </c>
      <c r="CZ44" s="374"/>
      <c r="DA44" s="374">
        <v>98</v>
      </c>
      <c r="DB44" s="374"/>
      <c r="DC44" s="374">
        <v>2</v>
      </c>
      <c r="DD44" s="374">
        <v>33</v>
      </c>
      <c r="DE44" s="374">
        <v>27</v>
      </c>
      <c r="DF44" s="374">
        <v>9</v>
      </c>
      <c r="DG44" s="374">
        <v>29</v>
      </c>
      <c r="DH44" s="374">
        <v>0</v>
      </c>
      <c r="DI44" s="374">
        <v>0</v>
      </c>
      <c r="DJ44" s="374">
        <v>0</v>
      </c>
      <c r="DK44" s="374">
        <v>0</v>
      </c>
      <c r="DL44" s="374">
        <v>499972</v>
      </c>
      <c r="DM44" s="374"/>
      <c r="DN44" s="374">
        <v>98</v>
      </c>
      <c r="DO44" s="374"/>
      <c r="DP44" s="374">
        <v>73</v>
      </c>
      <c r="DQ44" s="374">
        <v>97</v>
      </c>
      <c r="DR44" s="374">
        <v>0</v>
      </c>
      <c r="DS44" s="374">
        <v>24</v>
      </c>
      <c r="DT44" s="374"/>
      <c r="DU44" s="374"/>
      <c r="DV44" s="374">
        <v>0</v>
      </c>
      <c r="DW44" s="374">
        <v>0</v>
      </c>
      <c r="DX44" s="374">
        <v>3</v>
      </c>
      <c r="DY44" s="374">
        <v>261794</v>
      </c>
      <c r="DZ44" s="374"/>
      <c r="EA44" s="374">
        <v>97</v>
      </c>
      <c r="EB44" s="374"/>
      <c r="EC44" s="374">
        <v>68</v>
      </c>
      <c r="ED44" s="374">
        <v>96</v>
      </c>
      <c r="EE44" s="374">
        <v>0</v>
      </c>
      <c r="EF44" s="374">
        <v>29</v>
      </c>
      <c r="EG44" s="374"/>
      <c r="EH44" s="374"/>
      <c r="EI44" s="374">
        <v>0</v>
      </c>
      <c r="EJ44" s="374">
        <v>0</v>
      </c>
      <c r="EK44" s="374">
        <v>3</v>
      </c>
      <c r="EL44" s="374">
        <v>238178</v>
      </c>
      <c r="EM44" s="374"/>
      <c r="EN44" s="374">
        <v>96</v>
      </c>
      <c r="EO44" s="374"/>
      <c r="EP44" s="374">
        <v>70</v>
      </c>
      <c r="EQ44" s="374">
        <v>97</v>
      </c>
      <c r="ER44" s="374">
        <v>0</v>
      </c>
      <c r="ES44" s="374">
        <v>26</v>
      </c>
      <c r="ET44" s="374"/>
      <c r="EU44" s="374"/>
      <c r="EV44" s="374">
        <v>0</v>
      </c>
      <c r="EW44" s="374">
        <v>0</v>
      </c>
      <c r="EX44" s="374">
        <v>3</v>
      </c>
      <c r="EY44" s="374">
        <v>499972</v>
      </c>
      <c r="EZ44" s="374"/>
      <c r="FA44" s="374">
        <v>97</v>
      </c>
    </row>
    <row r="45" spans="1:157">
      <c r="A45" s="82"/>
      <c r="B45" s="82" t="s">
        <v>22</v>
      </c>
      <c r="C45" s="374">
        <v>31</v>
      </c>
      <c r="D45" s="374">
        <v>11</v>
      </c>
      <c r="E45" s="374">
        <v>26</v>
      </c>
      <c r="F45" s="374">
        <v>23</v>
      </c>
      <c r="G45" s="374">
        <v>5</v>
      </c>
      <c r="H45" s="374" t="s">
        <v>219</v>
      </c>
      <c r="I45" s="374">
        <v>0</v>
      </c>
      <c r="J45" s="374">
        <v>0</v>
      </c>
      <c r="K45" s="374">
        <v>4</v>
      </c>
      <c r="L45" s="374">
        <v>32956</v>
      </c>
      <c r="M45" s="374"/>
      <c r="N45" s="374">
        <v>65</v>
      </c>
      <c r="O45" s="374"/>
      <c r="P45" s="374">
        <v>32</v>
      </c>
      <c r="Q45" s="374">
        <v>12</v>
      </c>
      <c r="R45" s="374">
        <v>25</v>
      </c>
      <c r="S45" s="374">
        <v>21</v>
      </c>
      <c r="T45" s="374">
        <v>6</v>
      </c>
      <c r="U45" s="374" t="s">
        <v>219</v>
      </c>
      <c r="V45" s="374">
        <v>0</v>
      </c>
      <c r="W45" s="374">
        <v>0</v>
      </c>
      <c r="X45" s="374">
        <v>5</v>
      </c>
      <c r="Y45" s="374">
        <v>66258</v>
      </c>
      <c r="Z45" s="374"/>
      <c r="AA45" s="374">
        <v>63</v>
      </c>
      <c r="AB45" s="374"/>
      <c r="AC45" s="374">
        <v>31</v>
      </c>
      <c r="AD45" s="374">
        <v>12</v>
      </c>
      <c r="AE45" s="374">
        <v>25</v>
      </c>
      <c r="AF45" s="374">
        <v>21</v>
      </c>
      <c r="AG45" s="374">
        <v>6</v>
      </c>
      <c r="AH45" s="374" t="s">
        <v>219</v>
      </c>
      <c r="AI45" s="374">
        <v>0</v>
      </c>
      <c r="AJ45" s="374">
        <v>0</v>
      </c>
      <c r="AK45" s="374">
        <v>4</v>
      </c>
      <c r="AL45" s="374">
        <v>99214</v>
      </c>
      <c r="AM45" s="374"/>
      <c r="AN45" s="374">
        <v>64</v>
      </c>
      <c r="AO45" s="374"/>
      <c r="AP45" s="374">
        <v>37</v>
      </c>
      <c r="AQ45" s="374">
        <v>6</v>
      </c>
      <c r="AR45" s="374">
        <v>20</v>
      </c>
      <c r="AS45" s="374">
        <v>29</v>
      </c>
      <c r="AT45" s="374">
        <v>2</v>
      </c>
      <c r="AU45" s="374" t="s">
        <v>219</v>
      </c>
      <c r="AV45" s="374">
        <v>0</v>
      </c>
      <c r="AW45" s="374">
        <v>0</v>
      </c>
      <c r="AX45" s="374">
        <v>5</v>
      </c>
      <c r="AY45" s="374">
        <v>32956</v>
      </c>
      <c r="AZ45" s="374"/>
      <c r="BA45" s="374">
        <v>58</v>
      </c>
      <c r="BB45" s="374"/>
      <c r="BC45" s="374">
        <v>41</v>
      </c>
      <c r="BD45" s="374">
        <v>5</v>
      </c>
      <c r="BE45" s="374">
        <v>18</v>
      </c>
      <c r="BF45" s="374">
        <v>28</v>
      </c>
      <c r="BG45" s="374">
        <v>2</v>
      </c>
      <c r="BH45" s="374" t="s">
        <v>219</v>
      </c>
      <c r="BI45" s="374">
        <v>0</v>
      </c>
      <c r="BJ45" s="374">
        <v>0</v>
      </c>
      <c r="BK45" s="374">
        <v>7</v>
      </c>
      <c r="BL45" s="374">
        <v>66258</v>
      </c>
      <c r="BM45" s="374"/>
      <c r="BN45" s="374">
        <v>52</v>
      </c>
      <c r="BO45" s="374"/>
      <c r="BP45" s="374">
        <v>40</v>
      </c>
      <c r="BQ45" s="374">
        <v>5</v>
      </c>
      <c r="BR45" s="374">
        <v>19</v>
      </c>
      <c r="BS45" s="374">
        <v>28</v>
      </c>
      <c r="BT45" s="374">
        <v>2</v>
      </c>
      <c r="BU45" s="374" t="s">
        <v>219</v>
      </c>
      <c r="BV45" s="374">
        <v>0</v>
      </c>
      <c r="BW45" s="374">
        <v>0</v>
      </c>
      <c r="BX45" s="374">
        <v>6</v>
      </c>
      <c r="BY45" s="374">
        <v>99214</v>
      </c>
      <c r="BZ45" s="374"/>
      <c r="CA45" s="374">
        <v>54</v>
      </c>
      <c r="CB45" s="374"/>
      <c r="CC45" s="374">
        <v>28</v>
      </c>
      <c r="CD45" s="374">
        <v>9</v>
      </c>
      <c r="CE45" s="374">
        <v>26</v>
      </c>
      <c r="CF45" s="374">
        <v>31</v>
      </c>
      <c r="CG45" s="374">
        <v>3</v>
      </c>
      <c r="CH45" s="374">
        <v>0</v>
      </c>
      <c r="CI45" s="374">
        <v>0</v>
      </c>
      <c r="CJ45" s="374">
        <v>0</v>
      </c>
      <c r="CK45" s="374">
        <v>3</v>
      </c>
      <c r="CL45" s="374">
        <v>32956</v>
      </c>
      <c r="CM45" s="374"/>
      <c r="CN45" s="374">
        <v>69</v>
      </c>
      <c r="CO45" s="374"/>
      <c r="CP45" s="374">
        <v>23</v>
      </c>
      <c r="CQ45" s="374">
        <v>13</v>
      </c>
      <c r="CR45" s="374">
        <v>28</v>
      </c>
      <c r="CS45" s="374">
        <v>27</v>
      </c>
      <c r="CT45" s="374">
        <v>6</v>
      </c>
      <c r="CU45" s="374">
        <v>0</v>
      </c>
      <c r="CV45" s="374">
        <v>0</v>
      </c>
      <c r="CW45" s="374">
        <v>0</v>
      </c>
      <c r="CX45" s="374">
        <v>2</v>
      </c>
      <c r="CY45" s="374">
        <v>66258</v>
      </c>
      <c r="CZ45" s="374"/>
      <c r="DA45" s="374">
        <v>75</v>
      </c>
      <c r="DB45" s="374"/>
      <c r="DC45" s="374">
        <v>25</v>
      </c>
      <c r="DD45" s="374">
        <v>12</v>
      </c>
      <c r="DE45" s="374">
        <v>27</v>
      </c>
      <c r="DF45" s="374">
        <v>29</v>
      </c>
      <c r="DG45" s="374">
        <v>5</v>
      </c>
      <c r="DH45" s="374">
        <v>0</v>
      </c>
      <c r="DI45" s="374">
        <v>0</v>
      </c>
      <c r="DJ45" s="374">
        <v>0</v>
      </c>
      <c r="DK45" s="374">
        <v>3</v>
      </c>
      <c r="DL45" s="374">
        <v>99214</v>
      </c>
      <c r="DM45" s="374"/>
      <c r="DN45" s="374">
        <v>73</v>
      </c>
      <c r="DO45" s="374"/>
      <c r="DP45" s="374">
        <v>63</v>
      </c>
      <c r="DQ45" s="374">
        <v>66</v>
      </c>
      <c r="DR45" s="374">
        <v>0</v>
      </c>
      <c r="DS45" s="374">
        <v>3</v>
      </c>
      <c r="DT45" s="374"/>
      <c r="DU45" s="374"/>
      <c r="DV45" s="374">
        <v>0</v>
      </c>
      <c r="DW45" s="374">
        <v>2</v>
      </c>
      <c r="DX45" s="374">
        <v>31</v>
      </c>
      <c r="DY45" s="374">
        <v>32956</v>
      </c>
      <c r="DZ45" s="374"/>
      <c r="EA45" s="374">
        <v>66</v>
      </c>
      <c r="EB45" s="374"/>
      <c r="EC45" s="374">
        <v>65</v>
      </c>
      <c r="ED45" s="374">
        <v>71</v>
      </c>
      <c r="EE45" s="374">
        <v>0</v>
      </c>
      <c r="EF45" s="374">
        <v>6</v>
      </c>
      <c r="EG45" s="374"/>
      <c r="EH45" s="374"/>
      <c r="EI45" s="374">
        <v>0</v>
      </c>
      <c r="EJ45" s="374">
        <v>2</v>
      </c>
      <c r="EK45" s="374">
        <v>27</v>
      </c>
      <c r="EL45" s="374">
        <v>66258</v>
      </c>
      <c r="EM45" s="374"/>
      <c r="EN45" s="374">
        <v>71</v>
      </c>
      <c r="EO45" s="374"/>
      <c r="EP45" s="374">
        <v>65</v>
      </c>
      <c r="EQ45" s="374">
        <v>69</v>
      </c>
      <c r="ER45" s="374">
        <v>0</v>
      </c>
      <c r="ES45" s="374">
        <v>5</v>
      </c>
      <c r="ET45" s="374"/>
      <c r="EU45" s="374"/>
      <c r="EV45" s="374">
        <v>0</v>
      </c>
      <c r="EW45" s="374">
        <v>2</v>
      </c>
      <c r="EX45" s="374">
        <v>28</v>
      </c>
      <c r="EY45" s="374">
        <v>99214</v>
      </c>
      <c r="EZ45" s="374"/>
      <c r="FA45" s="374">
        <v>69</v>
      </c>
    </row>
    <row r="46" spans="1:157">
      <c r="A46" s="82"/>
      <c r="B46" s="82" t="s">
        <v>23</v>
      </c>
      <c r="C46" s="374">
        <v>29</v>
      </c>
      <c r="D46" s="374">
        <v>11</v>
      </c>
      <c r="E46" s="374">
        <v>29</v>
      </c>
      <c r="F46" s="374">
        <v>25</v>
      </c>
      <c r="G46" s="374">
        <v>4</v>
      </c>
      <c r="H46" s="374">
        <v>0</v>
      </c>
      <c r="I46" s="374">
        <v>0</v>
      </c>
      <c r="J46" s="374">
        <v>0</v>
      </c>
      <c r="K46" s="374">
        <v>2</v>
      </c>
      <c r="L46" s="374">
        <v>21611</v>
      </c>
      <c r="M46" s="374"/>
      <c r="N46" s="374">
        <v>70</v>
      </c>
      <c r="O46" s="374"/>
      <c r="P46" s="374">
        <v>29</v>
      </c>
      <c r="Q46" s="374">
        <v>12</v>
      </c>
      <c r="R46" s="374">
        <v>28</v>
      </c>
      <c r="S46" s="374">
        <v>24</v>
      </c>
      <c r="T46" s="374">
        <v>5</v>
      </c>
      <c r="U46" s="374" t="s">
        <v>219</v>
      </c>
      <c r="V46" s="374">
        <v>0</v>
      </c>
      <c r="W46" s="374">
        <v>0</v>
      </c>
      <c r="X46" s="374">
        <v>2</v>
      </c>
      <c r="Y46" s="374">
        <v>38394</v>
      </c>
      <c r="Z46" s="374"/>
      <c r="AA46" s="374">
        <v>68</v>
      </c>
      <c r="AB46" s="374"/>
      <c r="AC46" s="374">
        <v>29</v>
      </c>
      <c r="AD46" s="374">
        <v>11</v>
      </c>
      <c r="AE46" s="374">
        <v>28</v>
      </c>
      <c r="AF46" s="374">
        <v>24</v>
      </c>
      <c r="AG46" s="374">
        <v>5</v>
      </c>
      <c r="AH46" s="374" t="s">
        <v>219</v>
      </c>
      <c r="AI46" s="374">
        <v>0</v>
      </c>
      <c r="AJ46" s="374">
        <v>0</v>
      </c>
      <c r="AK46" s="374">
        <v>2</v>
      </c>
      <c r="AL46" s="374">
        <v>60005</v>
      </c>
      <c r="AM46" s="374"/>
      <c r="AN46" s="374">
        <v>69</v>
      </c>
      <c r="AO46" s="374"/>
      <c r="AP46" s="374">
        <v>35</v>
      </c>
      <c r="AQ46" s="374">
        <v>6</v>
      </c>
      <c r="AR46" s="374">
        <v>22</v>
      </c>
      <c r="AS46" s="374">
        <v>33</v>
      </c>
      <c r="AT46" s="374">
        <v>2</v>
      </c>
      <c r="AU46" s="374">
        <v>0</v>
      </c>
      <c r="AV46" s="374">
        <v>0</v>
      </c>
      <c r="AW46" s="374">
        <v>0</v>
      </c>
      <c r="AX46" s="374">
        <v>2</v>
      </c>
      <c r="AY46" s="374">
        <v>21611</v>
      </c>
      <c r="AZ46" s="374"/>
      <c r="BA46" s="374">
        <v>62</v>
      </c>
      <c r="BB46" s="374"/>
      <c r="BC46" s="374">
        <v>40</v>
      </c>
      <c r="BD46" s="374">
        <v>4</v>
      </c>
      <c r="BE46" s="374">
        <v>19</v>
      </c>
      <c r="BF46" s="374">
        <v>32</v>
      </c>
      <c r="BG46" s="374">
        <v>1</v>
      </c>
      <c r="BH46" s="374">
        <v>0</v>
      </c>
      <c r="BI46" s="374">
        <v>0</v>
      </c>
      <c r="BJ46" s="374">
        <v>0</v>
      </c>
      <c r="BK46" s="374">
        <v>3</v>
      </c>
      <c r="BL46" s="374">
        <v>38394</v>
      </c>
      <c r="BM46" s="374"/>
      <c r="BN46" s="374">
        <v>56</v>
      </c>
      <c r="BO46" s="374"/>
      <c r="BP46" s="374">
        <v>39</v>
      </c>
      <c r="BQ46" s="374">
        <v>5</v>
      </c>
      <c r="BR46" s="374">
        <v>20</v>
      </c>
      <c r="BS46" s="374">
        <v>32</v>
      </c>
      <c r="BT46" s="374">
        <v>1</v>
      </c>
      <c r="BU46" s="374">
        <v>0</v>
      </c>
      <c r="BV46" s="374">
        <v>0</v>
      </c>
      <c r="BW46" s="374">
        <v>0</v>
      </c>
      <c r="BX46" s="374">
        <v>3</v>
      </c>
      <c r="BY46" s="374">
        <v>60005</v>
      </c>
      <c r="BZ46" s="374"/>
      <c r="CA46" s="374">
        <v>58</v>
      </c>
      <c r="CB46" s="374"/>
      <c r="CC46" s="374">
        <v>25</v>
      </c>
      <c r="CD46" s="374">
        <v>9</v>
      </c>
      <c r="CE46" s="374">
        <v>28</v>
      </c>
      <c r="CF46" s="374">
        <v>35</v>
      </c>
      <c r="CG46" s="374">
        <v>2</v>
      </c>
      <c r="CH46" s="374">
        <v>0</v>
      </c>
      <c r="CI46" s="374">
        <v>0</v>
      </c>
      <c r="CJ46" s="374">
        <v>0</v>
      </c>
      <c r="CK46" s="374">
        <v>1</v>
      </c>
      <c r="CL46" s="374">
        <v>21611</v>
      </c>
      <c r="CM46" s="374"/>
      <c r="CN46" s="374">
        <v>74</v>
      </c>
      <c r="CO46" s="374"/>
      <c r="CP46" s="374">
        <v>19</v>
      </c>
      <c r="CQ46" s="374">
        <v>14</v>
      </c>
      <c r="CR46" s="374">
        <v>31</v>
      </c>
      <c r="CS46" s="374">
        <v>30</v>
      </c>
      <c r="CT46" s="374">
        <v>5</v>
      </c>
      <c r="CU46" s="374">
        <v>0</v>
      </c>
      <c r="CV46" s="374">
        <v>0</v>
      </c>
      <c r="CW46" s="374">
        <v>0</v>
      </c>
      <c r="CX46" s="374">
        <v>1</v>
      </c>
      <c r="CY46" s="374">
        <v>38394</v>
      </c>
      <c r="CZ46" s="374"/>
      <c r="DA46" s="374">
        <v>80</v>
      </c>
      <c r="DB46" s="374"/>
      <c r="DC46" s="374">
        <v>21</v>
      </c>
      <c r="DD46" s="374">
        <v>12</v>
      </c>
      <c r="DE46" s="374">
        <v>30</v>
      </c>
      <c r="DF46" s="374">
        <v>31</v>
      </c>
      <c r="DG46" s="374">
        <v>4</v>
      </c>
      <c r="DH46" s="374">
        <v>0</v>
      </c>
      <c r="DI46" s="374">
        <v>0</v>
      </c>
      <c r="DJ46" s="374">
        <v>0</v>
      </c>
      <c r="DK46" s="374">
        <v>1</v>
      </c>
      <c r="DL46" s="374">
        <v>60005</v>
      </c>
      <c r="DM46" s="374"/>
      <c r="DN46" s="374">
        <v>78</v>
      </c>
      <c r="DO46" s="374"/>
      <c r="DP46" s="374">
        <v>69</v>
      </c>
      <c r="DQ46" s="374">
        <v>71</v>
      </c>
      <c r="DR46" s="374">
        <v>0</v>
      </c>
      <c r="DS46" s="374">
        <v>2</v>
      </c>
      <c r="DT46" s="374"/>
      <c r="DU46" s="374"/>
      <c r="DV46" s="374">
        <v>0</v>
      </c>
      <c r="DW46" s="374">
        <v>1</v>
      </c>
      <c r="DX46" s="374">
        <v>28</v>
      </c>
      <c r="DY46" s="374">
        <v>21611</v>
      </c>
      <c r="DZ46" s="374"/>
      <c r="EA46" s="374">
        <v>71</v>
      </c>
      <c r="EB46" s="374"/>
      <c r="EC46" s="374">
        <v>71</v>
      </c>
      <c r="ED46" s="374">
        <v>76</v>
      </c>
      <c r="EE46" s="374">
        <v>0</v>
      </c>
      <c r="EF46" s="374">
        <v>5</v>
      </c>
      <c r="EG46" s="374"/>
      <c r="EH46" s="374"/>
      <c r="EI46" s="374">
        <v>0</v>
      </c>
      <c r="EJ46" s="374">
        <v>1</v>
      </c>
      <c r="EK46" s="374">
        <v>23</v>
      </c>
      <c r="EL46" s="374">
        <v>38394</v>
      </c>
      <c r="EM46" s="374"/>
      <c r="EN46" s="374">
        <v>76</v>
      </c>
      <c r="EO46" s="374"/>
      <c r="EP46" s="374">
        <v>70</v>
      </c>
      <c r="EQ46" s="374">
        <v>74</v>
      </c>
      <c r="ER46" s="374">
        <v>0</v>
      </c>
      <c r="ES46" s="374">
        <v>4</v>
      </c>
      <c r="ET46" s="374"/>
      <c r="EU46" s="374"/>
      <c r="EV46" s="374">
        <v>0</v>
      </c>
      <c r="EW46" s="374">
        <v>1</v>
      </c>
      <c r="EX46" s="374">
        <v>25</v>
      </c>
      <c r="EY46" s="374">
        <v>60005</v>
      </c>
      <c r="EZ46" s="374"/>
      <c r="FA46" s="374">
        <v>74</v>
      </c>
    </row>
    <row r="47" spans="1:157">
      <c r="A47" s="82"/>
      <c r="B47" s="82" t="s">
        <v>24</v>
      </c>
      <c r="C47" s="374">
        <v>35</v>
      </c>
      <c r="D47" s="374">
        <v>11</v>
      </c>
      <c r="E47" s="374">
        <v>21</v>
      </c>
      <c r="F47" s="374">
        <v>18</v>
      </c>
      <c r="G47" s="374">
        <v>7</v>
      </c>
      <c r="H47" s="374" t="s">
        <v>219</v>
      </c>
      <c r="I47" s="374">
        <v>0</v>
      </c>
      <c r="J47" s="374">
        <v>0</v>
      </c>
      <c r="K47" s="374">
        <v>8</v>
      </c>
      <c r="L47" s="374">
        <v>11345</v>
      </c>
      <c r="M47" s="374"/>
      <c r="N47" s="374">
        <v>57</v>
      </c>
      <c r="O47" s="374"/>
      <c r="P47" s="374">
        <v>35</v>
      </c>
      <c r="Q47" s="374">
        <v>12</v>
      </c>
      <c r="R47" s="374">
        <v>21</v>
      </c>
      <c r="S47" s="374">
        <v>17</v>
      </c>
      <c r="T47" s="374">
        <v>7</v>
      </c>
      <c r="U47" s="374" t="s">
        <v>219</v>
      </c>
      <c r="V47" s="374">
        <v>0</v>
      </c>
      <c r="W47" s="374">
        <v>0</v>
      </c>
      <c r="X47" s="374">
        <v>8</v>
      </c>
      <c r="Y47" s="374">
        <v>27864</v>
      </c>
      <c r="Z47" s="374"/>
      <c r="AA47" s="374">
        <v>57</v>
      </c>
      <c r="AB47" s="374"/>
      <c r="AC47" s="374">
        <v>35</v>
      </c>
      <c r="AD47" s="374">
        <v>12</v>
      </c>
      <c r="AE47" s="374">
        <v>21</v>
      </c>
      <c r="AF47" s="374">
        <v>17</v>
      </c>
      <c r="AG47" s="374">
        <v>7</v>
      </c>
      <c r="AH47" s="374" t="s">
        <v>219</v>
      </c>
      <c r="AI47" s="374">
        <v>0</v>
      </c>
      <c r="AJ47" s="374">
        <v>0</v>
      </c>
      <c r="AK47" s="374">
        <v>8</v>
      </c>
      <c r="AL47" s="374">
        <v>39209</v>
      </c>
      <c r="AM47" s="374"/>
      <c r="AN47" s="374">
        <v>57</v>
      </c>
      <c r="AO47" s="374"/>
      <c r="AP47" s="374">
        <v>40</v>
      </c>
      <c r="AQ47" s="374">
        <v>6</v>
      </c>
      <c r="AR47" s="374">
        <v>17</v>
      </c>
      <c r="AS47" s="374">
        <v>22</v>
      </c>
      <c r="AT47" s="374">
        <v>3</v>
      </c>
      <c r="AU47" s="374" t="s">
        <v>219</v>
      </c>
      <c r="AV47" s="374">
        <v>0</v>
      </c>
      <c r="AW47" s="374">
        <v>0</v>
      </c>
      <c r="AX47" s="374">
        <v>10</v>
      </c>
      <c r="AY47" s="374">
        <v>11345</v>
      </c>
      <c r="AZ47" s="374"/>
      <c r="BA47" s="374">
        <v>49</v>
      </c>
      <c r="BB47" s="374"/>
      <c r="BC47" s="374">
        <v>43</v>
      </c>
      <c r="BD47" s="374">
        <v>5</v>
      </c>
      <c r="BE47" s="374">
        <v>16</v>
      </c>
      <c r="BF47" s="374">
        <v>22</v>
      </c>
      <c r="BG47" s="374">
        <v>2</v>
      </c>
      <c r="BH47" s="374" t="s">
        <v>219</v>
      </c>
      <c r="BI47" s="374">
        <v>0</v>
      </c>
      <c r="BJ47" s="374">
        <v>0</v>
      </c>
      <c r="BK47" s="374">
        <v>11</v>
      </c>
      <c r="BL47" s="374">
        <v>27864</v>
      </c>
      <c r="BM47" s="374"/>
      <c r="BN47" s="374">
        <v>46</v>
      </c>
      <c r="BO47" s="374"/>
      <c r="BP47" s="374">
        <v>42</v>
      </c>
      <c r="BQ47" s="374">
        <v>6</v>
      </c>
      <c r="BR47" s="374">
        <v>16</v>
      </c>
      <c r="BS47" s="374">
        <v>22</v>
      </c>
      <c r="BT47" s="374">
        <v>2</v>
      </c>
      <c r="BU47" s="374" t="s">
        <v>219</v>
      </c>
      <c r="BV47" s="374">
        <v>0</v>
      </c>
      <c r="BW47" s="374">
        <v>0</v>
      </c>
      <c r="BX47" s="374">
        <v>11</v>
      </c>
      <c r="BY47" s="374">
        <v>39209</v>
      </c>
      <c r="BZ47" s="374"/>
      <c r="CA47" s="374">
        <v>47</v>
      </c>
      <c r="CB47" s="374"/>
      <c r="CC47" s="374">
        <v>34</v>
      </c>
      <c r="CD47" s="374">
        <v>10</v>
      </c>
      <c r="CE47" s="374">
        <v>21</v>
      </c>
      <c r="CF47" s="374">
        <v>25</v>
      </c>
      <c r="CG47" s="374">
        <v>4</v>
      </c>
      <c r="CH47" s="374">
        <v>0</v>
      </c>
      <c r="CI47" s="374">
        <v>0</v>
      </c>
      <c r="CJ47" s="374">
        <v>0</v>
      </c>
      <c r="CK47" s="374">
        <v>6</v>
      </c>
      <c r="CL47" s="374">
        <v>11345</v>
      </c>
      <c r="CM47" s="374"/>
      <c r="CN47" s="374">
        <v>60</v>
      </c>
      <c r="CO47" s="374"/>
      <c r="CP47" s="374">
        <v>28</v>
      </c>
      <c r="CQ47" s="374">
        <v>13</v>
      </c>
      <c r="CR47" s="374">
        <v>23</v>
      </c>
      <c r="CS47" s="374">
        <v>24</v>
      </c>
      <c r="CT47" s="374">
        <v>7</v>
      </c>
      <c r="CU47" s="374">
        <v>0</v>
      </c>
      <c r="CV47" s="374">
        <v>0</v>
      </c>
      <c r="CW47" s="374">
        <v>0</v>
      </c>
      <c r="CX47" s="374">
        <v>5</v>
      </c>
      <c r="CY47" s="374">
        <v>27864</v>
      </c>
      <c r="CZ47" s="374"/>
      <c r="DA47" s="374">
        <v>67</v>
      </c>
      <c r="DB47" s="374"/>
      <c r="DC47" s="374">
        <v>30</v>
      </c>
      <c r="DD47" s="374">
        <v>12</v>
      </c>
      <c r="DE47" s="374">
        <v>22</v>
      </c>
      <c r="DF47" s="374">
        <v>24</v>
      </c>
      <c r="DG47" s="374">
        <v>6</v>
      </c>
      <c r="DH47" s="374">
        <v>0</v>
      </c>
      <c r="DI47" s="374">
        <v>0</v>
      </c>
      <c r="DJ47" s="374">
        <v>0</v>
      </c>
      <c r="DK47" s="374">
        <v>5</v>
      </c>
      <c r="DL47" s="374">
        <v>39209</v>
      </c>
      <c r="DM47" s="374"/>
      <c r="DN47" s="374">
        <v>65</v>
      </c>
      <c r="DO47" s="374"/>
      <c r="DP47" s="374">
        <v>54</v>
      </c>
      <c r="DQ47" s="374">
        <v>58</v>
      </c>
      <c r="DR47" s="374">
        <v>0</v>
      </c>
      <c r="DS47" s="374">
        <v>4</v>
      </c>
      <c r="DT47" s="374"/>
      <c r="DU47" s="374"/>
      <c r="DV47" s="374">
        <v>0</v>
      </c>
      <c r="DW47" s="374">
        <v>5</v>
      </c>
      <c r="DX47" s="374">
        <v>37</v>
      </c>
      <c r="DY47" s="374">
        <v>11345</v>
      </c>
      <c r="DZ47" s="374"/>
      <c r="EA47" s="374">
        <v>58</v>
      </c>
      <c r="EB47" s="374"/>
      <c r="EC47" s="374">
        <v>58</v>
      </c>
      <c r="ED47" s="374">
        <v>64</v>
      </c>
      <c r="EE47" s="374">
        <v>0</v>
      </c>
      <c r="EF47" s="374">
        <v>6</v>
      </c>
      <c r="EG47" s="374"/>
      <c r="EH47" s="374"/>
      <c r="EI47" s="374">
        <v>0</v>
      </c>
      <c r="EJ47" s="374">
        <v>4</v>
      </c>
      <c r="EK47" s="374">
        <v>32</v>
      </c>
      <c r="EL47" s="374">
        <v>27864</v>
      </c>
      <c r="EM47" s="374"/>
      <c r="EN47" s="374">
        <v>64</v>
      </c>
      <c r="EO47" s="374"/>
      <c r="EP47" s="374">
        <v>57</v>
      </c>
      <c r="EQ47" s="374">
        <v>62</v>
      </c>
      <c r="ER47" s="374">
        <v>0</v>
      </c>
      <c r="ES47" s="374">
        <v>5</v>
      </c>
      <c r="ET47" s="374"/>
      <c r="EU47" s="374"/>
      <c r="EV47" s="374">
        <v>0</v>
      </c>
      <c r="EW47" s="374">
        <v>4</v>
      </c>
      <c r="EX47" s="374">
        <v>33</v>
      </c>
      <c r="EY47" s="374">
        <v>39209</v>
      </c>
      <c r="EZ47" s="374"/>
      <c r="FA47" s="374">
        <v>62</v>
      </c>
    </row>
    <row r="48" spans="1:157">
      <c r="A48" s="82"/>
      <c r="B48" s="82"/>
      <c r="C48" s="374"/>
      <c r="D48" s="374"/>
      <c r="E48" s="374"/>
      <c r="F48" s="374"/>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c r="BW48" s="374"/>
      <c r="BX48" s="374"/>
      <c r="BY48" s="374"/>
      <c r="BZ48" s="374"/>
      <c r="CA48" s="374"/>
      <c r="CB48" s="374"/>
      <c r="CC48" s="374"/>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c r="DL48" s="374"/>
      <c r="DM48" s="374"/>
      <c r="DN48" s="374"/>
      <c r="DO48" s="374"/>
      <c r="DP48" s="374"/>
      <c r="DQ48" s="374"/>
      <c r="DR48" s="374"/>
      <c r="DS48" s="374"/>
      <c r="DT48" s="374"/>
      <c r="DU48" s="374"/>
      <c r="DV48" s="374"/>
      <c r="DW48" s="374"/>
      <c r="DX48" s="374"/>
      <c r="DY48" s="374"/>
      <c r="DZ48" s="374"/>
      <c r="EA48" s="374"/>
      <c r="EB48" s="374"/>
      <c r="EC48" s="374"/>
      <c r="ED48" s="374"/>
      <c r="EE48" s="374"/>
      <c r="EF48" s="374"/>
      <c r="EG48" s="374"/>
      <c r="EH48" s="374"/>
      <c r="EI48" s="374"/>
      <c r="EJ48" s="374"/>
      <c r="EK48" s="374"/>
      <c r="EL48" s="374"/>
      <c r="EM48" s="374"/>
      <c r="EN48" s="374"/>
      <c r="EO48" s="374"/>
      <c r="EP48" s="374"/>
      <c r="EQ48" s="374"/>
      <c r="ER48" s="374"/>
      <c r="ES48" s="374"/>
      <c r="ET48" s="374"/>
      <c r="EU48" s="374"/>
      <c r="EV48" s="374"/>
      <c r="EW48" s="374"/>
      <c r="EX48" s="374"/>
      <c r="EY48" s="374"/>
      <c r="EZ48" s="374"/>
      <c r="FA48" s="374"/>
    </row>
    <row r="49" spans="1:157">
      <c r="A49" s="82"/>
      <c r="B49" s="82" t="s">
        <v>25</v>
      </c>
      <c r="C49" s="374">
        <v>23</v>
      </c>
      <c r="D49" s="374">
        <v>4</v>
      </c>
      <c r="E49" s="374">
        <v>7</v>
      </c>
      <c r="F49" s="374">
        <v>7</v>
      </c>
      <c r="G49" s="374">
        <v>2</v>
      </c>
      <c r="H49" s="374" t="s">
        <v>219</v>
      </c>
      <c r="I49" s="374">
        <v>0</v>
      </c>
      <c r="J49" s="374">
        <v>1</v>
      </c>
      <c r="K49" s="374">
        <v>55</v>
      </c>
      <c r="L49" s="374">
        <v>3215</v>
      </c>
      <c r="M49" s="374"/>
      <c r="N49" s="374">
        <v>20</v>
      </c>
      <c r="O49" s="374"/>
      <c r="P49" s="374">
        <v>24</v>
      </c>
      <c r="Q49" s="374">
        <v>6</v>
      </c>
      <c r="R49" s="374">
        <v>9</v>
      </c>
      <c r="S49" s="374">
        <v>8</v>
      </c>
      <c r="T49" s="374">
        <v>4</v>
      </c>
      <c r="U49" s="374" t="s">
        <v>219</v>
      </c>
      <c r="V49" s="374">
        <v>0</v>
      </c>
      <c r="W49" s="374">
        <v>1</v>
      </c>
      <c r="X49" s="374">
        <v>48</v>
      </c>
      <c r="Y49" s="374">
        <v>8562</v>
      </c>
      <c r="Z49" s="374"/>
      <c r="AA49" s="374">
        <v>27</v>
      </c>
      <c r="AB49" s="374"/>
      <c r="AC49" s="374">
        <v>24</v>
      </c>
      <c r="AD49" s="374">
        <v>5</v>
      </c>
      <c r="AE49" s="374">
        <v>9</v>
      </c>
      <c r="AF49" s="374">
        <v>8</v>
      </c>
      <c r="AG49" s="374">
        <v>3</v>
      </c>
      <c r="AH49" s="374" t="s">
        <v>219</v>
      </c>
      <c r="AI49" s="374">
        <v>0</v>
      </c>
      <c r="AJ49" s="374">
        <v>1</v>
      </c>
      <c r="AK49" s="374">
        <v>50</v>
      </c>
      <c r="AL49" s="374">
        <v>11777</v>
      </c>
      <c r="AM49" s="374"/>
      <c r="AN49" s="374">
        <v>25</v>
      </c>
      <c r="AO49" s="374"/>
      <c r="AP49" s="374">
        <v>22</v>
      </c>
      <c r="AQ49" s="374">
        <v>3</v>
      </c>
      <c r="AR49" s="374">
        <v>6</v>
      </c>
      <c r="AS49" s="374">
        <v>7</v>
      </c>
      <c r="AT49" s="374">
        <v>1</v>
      </c>
      <c r="AU49" s="374" t="s">
        <v>219</v>
      </c>
      <c r="AV49" s="374">
        <v>0</v>
      </c>
      <c r="AW49" s="374">
        <v>1</v>
      </c>
      <c r="AX49" s="374">
        <v>60</v>
      </c>
      <c r="AY49" s="374">
        <v>3215</v>
      </c>
      <c r="AZ49" s="374"/>
      <c r="BA49" s="374">
        <v>17</v>
      </c>
      <c r="BB49" s="374"/>
      <c r="BC49" s="374">
        <v>27</v>
      </c>
      <c r="BD49" s="374">
        <v>3</v>
      </c>
      <c r="BE49" s="374">
        <v>7</v>
      </c>
      <c r="BF49" s="374">
        <v>9</v>
      </c>
      <c r="BG49" s="374">
        <v>1</v>
      </c>
      <c r="BH49" s="374" t="s">
        <v>219</v>
      </c>
      <c r="BI49" s="374">
        <v>0</v>
      </c>
      <c r="BJ49" s="374">
        <v>1</v>
      </c>
      <c r="BK49" s="374">
        <v>52</v>
      </c>
      <c r="BL49" s="374">
        <v>8563</v>
      </c>
      <c r="BM49" s="374"/>
      <c r="BN49" s="374">
        <v>19</v>
      </c>
      <c r="BO49" s="374"/>
      <c r="BP49" s="374">
        <v>25</v>
      </c>
      <c r="BQ49" s="374">
        <v>3</v>
      </c>
      <c r="BR49" s="374">
        <v>6</v>
      </c>
      <c r="BS49" s="374">
        <v>9</v>
      </c>
      <c r="BT49" s="374">
        <v>1</v>
      </c>
      <c r="BU49" s="374" t="s">
        <v>219</v>
      </c>
      <c r="BV49" s="374">
        <v>0</v>
      </c>
      <c r="BW49" s="374">
        <v>1</v>
      </c>
      <c r="BX49" s="374">
        <v>54</v>
      </c>
      <c r="BY49" s="374">
        <v>11778</v>
      </c>
      <c r="BZ49" s="374"/>
      <c r="CA49" s="374">
        <v>19</v>
      </c>
      <c r="CB49" s="374"/>
      <c r="CC49" s="374">
        <v>24</v>
      </c>
      <c r="CD49" s="374">
        <v>4</v>
      </c>
      <c r="CE49" s="374">
        <v>7</v>
      </c>
      <c r="CF49" s="374">
        <v>8</v>
      </c>
      <c r="CG49" s="374">
        <v>2</v>
      </c>
      <c r="CH49" s="374">
        <v>0</v>
      </c>
      <c r="CI49" s="374">
        <v>0</v>
      </c>
      <c r="CJ49" s="374">
        <v>1</v>
      </c>
      <c r="CK49" s="374">
        <v>54</v>
      </c>
      <c r="CL49" s="374">
        <v>3215</v>
      </c>
      <c r="CM49" s="374"/>
      <c r="CN49" s="374">
        <v>21</v>
      </c>
      <c r="CO49" s="374"/>
      <c r="CP49" s="374">
        <v>24</v>
      </c>
      <c r="CQ49" s="374">
        <v>6</v>
      </c>
      <c r="CR49" s="374">
        <v>10</v>
      </c>
      <c r="CS49" s="374">
        <v>11</v>
      </c>
      <c r="CT49" s="374">
        <v>4</v>
      </c>
      <c r="CU49" s="374">
        <v>0</v>
      </c>
      <c r="CV49" s="374">
        <v>0</v>
      </c>
      <c r="CW49" s="374">
        <v>1</v>
      </c>
      <c r="CX49" s="374">
        <v>44</v>
      </c>
      <c r="CY49" s="374">
        <v>8563</v>
      </c>
      <c r="CZ49" s="374"/>
      <c r="DA49" s="374">
        <v>30</v>
      </c>
      <c r="DB49" s="374"/>
      <c r="DC49" s="374">
        <v>24</v>
      </c>
      <c r="DD49" s="374">
        <v>5</v>
      </c>
      <c r="DE49" s="374">
        <v>9</v>
      </c>
      <c r="DF49" s="374">
        <v>10</v>
      </c>
      <c r="DG49" s="374">
        <v>3</v>
      </c>
      <c r="DH49" s="374">
        <v>0</v>
      </c>
      <c r="DI49" s="374">
        <v>0</v>
      </c>
      <c r="DJ49" s="374">
        <v>1</v>
      </c>
      <c r="DK49" s="374">
        <v>47</v>
      </c>
      <c r="DL49" s="374">
        <v>11778</v>
      </c>
      <c r="DM49" s="374"/>
      <c r="DN49" s="374">
        <v>28</v>
      </c>
      <c r="DO49" s="374"/>
      <c r="DP49" s="374">
        <v>19</v>
      </c>
      <c r="DQ49" s="374">
        <v>20</v>
      </c>
      <c r="DR49" s="374">
        <v>0</v>
      </c>
      <c r="DS49" s="374">
        <v>1</v>
      </c>
      <c r="DT49" s="374"/>
      <c r="DU49" s="374"/>
      <c r="DV49" s="374">
        <v>2</v>
      </c>
      <c r="DW49" s="374">
        <v>55</v>
      </c>
      <c r="DX49" s="374">
        <v>24</v>
      </c>
      <c r="DY49" s="374">
        <v>3212</v>
      </c>
      <c r="DZ49" s="374"/>
      <c r="EA49" s="374">
        <v>20</v>
      </c>
      <c r="EB49" s="374"/>
      <c r="EC49" s="374">
        <v>24</v>
      </c>
      <c r="ED49" s="374">
        <v>27</v>
      </c>
      <c r="EE49" s="374">
        <v>0</v>
      </c>
      <c r="EF49" s="374">
        <v>2</v>
      </c>
      <c r="EG49" s="374"/>
      <c r="EH49" s="374"/>
      <c r="EI49" s="374">
        <v>2</v>
      </c>
      <c r="EJ49" s="374">
        <v>47</v>
      </c>
      <c r="EK49" s="374">
        <v>25</v>
      </c>
      <c r="EL49" s="374">
        <v>8560</v>
      </c>
      <c r="EM49" s="374"/>
      <c r="EN49" s="374">
        <v>27</v>
      </c>
      <c r="EO49" s="374"/>
      <c r="EP49" s="374">
        <v>23</v>
      </c>
      <c r="EQ49" s="374">
        <v>25</v>
      </c>
      <c r="ER49" s="374">
        <v>0</v>
      </c>
      <c r="ES49" s="374">
        <v>2</v>
      </c>
      <c r="ET49" s="374"/>
      <c r="EU49" s="374"/>
      <c r="EV49" s="374">
        <v>2</v>
      </c>
      <c r="EW49" s="374">
        <v>49</v>
      </c>
      <c r="EX49" s="374">
        <v>25</v>
      </c>
      <c r="EY49" s="374">
        <v>11772</v>
      </c>
      <c r="EZ49" s="374"/>
      <c r="FA49" s="374">
        <v>25</v>
      </c>
    </row>
    <row r="50" spans="1:157">
      <c r="A50" s="82"/>
      <c r="B50" s="82"/>
      <c r="C50" s="374"/>
      <c r="D50" s="374"/>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374"/>
      <c r="AU50" s="374"/>
      <c r="AV50" s="374"/>
      <c r="AW50" s="374"/>
      <c r="AX50" s="374"/>
      <c r="AY50" s="374"/>
      <c r="AZ50" s="374"/>
      <c r="BA50" s="374"/>
      <c r="BB50" s="374"/>
      <c r="BC50" s="374"/>
      <c r="BD50" s="374"/>
      <c r="BE50" s="374"/>
      <c r="BF50" s="374"/>
      <c r="BG50" s="374"/>
      <c r="BH50" s="374"/>
      <c r="BI50" s="374"/>
      <c r="BJ50" s="374"/>
      <c r="BK50" s="374"/>
      <c r="BL50" s="374"/>
      <c r="BM50" s="374"/>
      <c r="BN50" s="374"/>
      <c r="BO50" s="374"/>
      <c r="BP50" s="374"/>
      <c r="BQ50" s="374"/>
      <c r="BR50" s="374"/>
      <c r="BS50" s="374"/>
      <c r="BT50" s="374"/>
      <c r="BU50" s="374"/>
      <c r="BV50" s="374"/>
      <c r="BW50" s="374"/>
      <c r="BX50" s="374"/>
      <c r="BY50" s="374"/>
      <c r="BZ50" s="374"/>
      <c r="CA50" s="374"/>
      <c r="CB50" s="374"/>
      <c r="CC50" s="374"/>
      <c r="CD50" s="374"/>
      <c r="CE50" s="374"/>
      <c r="CF50" s="374"/>
      <c r="CG50" s="374"/>
      <c r="CH50" s="374"/>
      <c r="CI50" s="374"/>
      <c r="CJ50" s="374"/>
      <c r="CK50" s="374"/>
      <c r="CL50" s="374"/>
      <c r="CM50" s="374"/>
      <c r="CN50" s="374"/>
      <c r="CO50" s="374"/>
      <c r="CP50" s="374"/>
      <c r="CQ50" s="374"/>
      <c r="CR50" s="374"/>
      <c r="CS50" s="374"/>
      <c r="CT50" s="374"/>
      <c r="CU50" s="374"/>
      <c r="CV50" s="374"/>
      <c r="CW50" s="374"/>
      <c r="CX50" s="374"/>
      <c r="CY50" s="374"/>
      <c r="CZ50" s="374"/>
      <c r="DA50" s="374"/>
      <c r="DB50" s="374"/>
      <c r="DC50" s="374"/>
      <c r="DD50" s="374"/>
      <c r="DE50" s="374"/>
      <c r="DF50" s="374"/>
      <c r="DG50" s="374"/>
      <c r="DH50" s="374"/>
      <c r="DI50" s="374"/>
      <c r="DJ50" s="374"/>
      <c r="DK50" s="374"/>
      <c r="DL50" s="374"/>
      <c r="DM50" s="374"/>
      <c r="DN50" s="374"/>
      <c r="DO50" s="374"/>
      <c r="DP50" s="374"/>
      <c r="DQ50" s="374"/>
      <c r="DR50" s="374"/>
      <c r="DS50" s="374"/>
      <c r="DT50" s="374"/>
      <c r="DU50" s="374"/>
      <c r="DV50" s="374"/>
      <c r="DW50" s="374"/>
      <c r="DX50" s="374"/>
      <c r="DY50" s="374"/>
      <c r="DZ50" s="374"/>
      <c r="EA50" s="374"/>
      <c r="EB50" s="374"/>
      <c r="EC50" s="374"/>
      <c r="ED50" s="374"/>
      <c r="EE50" s="374"/>
      <c r="EF50" s="374"/>
      <c r="EG50" s="374"/>
      <c r="EH50" s="374"/>
      <c r="EI50" s="374"/>
      <c r="EJ50" s="374"/>
      <c r="EK50" s="374"/>
      <c r="EL50" s="374"/>
      <c r="EM50" s="374"/>
      <c r="EN50" s="374"/>
      <c r="EO50" s="374"/>
      <c r="EP50" s="374"/>
      <c r="EQ50" s="374"/>
      <c r="ER50" s="374"/>
      <c r="ES50" s="374"/>
      <c r="ET50" s="374"/>
      <c r="EU50" s="374"/>
      <c r="EV50" s="374"/>
      <c r="EW50" s="374"/>
      <c r="EX50" s="374"/>
      <c r="EY50" s="374"/>
      <c r="EZ50" s="374"/>
      <c r="FA50" s="374"/>
    </row>
    <row r="51" spans="1:157">
      <c r="A51" s="82"/>
      <c r="B51" s="84" t="s">
        <v>227</v>
      </c>
      <c r="C51" s="374">
        <v>20</v>
      </c>
      <c r="D51" s="374">
        <v>13</v>
      </c>
      <c r="E51" s="374">
        <v>16</v>
      </c>
      <c r="F51" s="374">
        <v>11</v>
      </c>
      <c r="G51" s="374">
        <v>11</v>
      </c>
      <c r="H51" s="374" t="s">
        <v>219</v>
      </c>
      <c r="I51" s="374">
        <v>6</v>
      </c>
      <c r="J51" s="374">
        <v>2</v>
      </c>
      <c r="K51" s="374">
        <v>23</v>
      </c>
      <c r="L51" s="374">
        <v>1434</v>
      </c>
      <c r="M51" s="374"/>
      <c r="N51" s="374">
        <v>50</v>
      </c>
      <c r="O51" s="374"/>
      <c r="P51" s="374">
        <v>24</v>
      </c>
      <c r="Q51" s="374">
        <v>11</v>
      </c>
      <c r="R51" s="374">
        <v>14</v>
      </c>
      <c r="S51" s="374">
        <v>8</v>
      </c>
      <c r="T51" s="374">
        <v>8</v>
      </c>
      <c r="U51" s="374" t="s">
        <v>219</v>
      </c>
      <c r="V51" s="374">
        <v>7</v>
      </c>
      <c r="W51" s="374">
        <v>3</v>
      </c>
      <c r="X51" s="374">
        <v>26</v>
      </c>
      <c r="Y51" s="374">
        <v>1647</v>
      </c>
      <c r="Z51" s="374"/>
      <c r="AA51" s="374">
        <v>41</v>
      </c>
      <c r="AB51" s="374"/>
      <c r="AC51" s="374">
        <v>22</v>
      </c>
      <c r="AD51" s="374">
        <v>12</v>
      </c>
      <c r="AE51" s="374">
        <v>15</v>
      </c>
      <c r="AF51" s="374">
        <v>10</v>
      </c>
      <c r="AG51" s="374">
        <v>9</v>
      </c>
      <c r="AH51" s="374" t="s">
        <v>219</v>
      </c>
      <c r="AI51" s="374">
        <v>6</v>
      </c>
      <c r="AJ51" s="374">
        <v>2</v>
      </c>
      <c r="AK51" s="374">
        <v>24</v>
      </c>
      <c r="AL51" s="374">
        <v>3081</v>
      </c>
      <c r="AM51" s="374"/>
      <c r="AN51" s="374">
        <v>45</v>
      </c>
      <c r="AO51" s="374"/>
      <c r="AP51" s="374">
        <v>23</v>
      </c>
      <c r="AQ51" s="374">
        <v>10</v>
      </c>
      <c r="AR51" s="374">
        <v>15</v>
      </c>
      <c r="AS51" s="374">
        <v>15</v>
      </c>
      <c r="AT51" s="374">
        <v>5</v>
      </c>
      <c r="AU51" s="374">
        <v>0</v>
      </c>
      <c r="AV51" s="374">
        <v>6</v>
      </c>
      <c r="AW51" s="374">
        <v>2</v>
      </c>
      <c r="AX51" s="374">
        <v>24</v>
      </c>
      <c r="AY51" s="374">
        <v>1434</v>
      </c>
      <c r="AZ51" s="374"/>
      <c r="BA51" s="374">
        <v>45</v>
      </c>
      <c r="BB51" s="374"/>
      <c r="BC51" s="374">
        <v>27</v>
      </c>
      <c r="BD51" s="374">
        <v>5</v>
      </c>
      <c r="BE51" s="374">
        <v>15</v>
      </c>
      <c r="BF51" s="374">
        <v>13</v>
      </c>
      <c r="BG51" s="374">
        <v>3</v>
      </c>
      <c r="BH51" s="374">
        <v>0</v>
      </c>
      <c r="BI51" s="374">
        <v>7</v>
      </c>
      <c r="BJ51" s="374">
        <v>3</v>
      </c>
      <c r="BK51" s="374">
        <v>28</v>
      </c>
      <c r="BL51" s="374">
        <v>1647</v>
      </c>
      <c r="BM51" s="374"/>
      <c r="BN51" s="374">
        <v>35</v>
      </c>
      <c r="BO51" s="374"/>
      <c r="BP51" s="374">
        <v>25</v>
      </c>
      <c r="BQ51" s="374">
        <v>7</v>
      </c>
      <c r="BR51" s="374">
        <v>15</v>
      </c>
      <c r="BS51" s="374">
        <v>14</v>
      </c>
      <c r="BT51" s="374">
        <v>4</v>
      </c>
      <c r="BU51" s="374">
        <v>0</v>
      </c>
      <c r="BV51" s="374">
        <v>6</v>
      </c>
      <c r="BW51" s="374">
        <v>2</v>
      </c>
      <c r="BX51" s="374">
        <v>26</v>
      </c>
      <c r="BY51" s="374">
        <v>3081</v>
      </c>
      <c r="BZ51" s="374"/>
      <c r="CA51" s="374">
        <v>40</v>
      </c>
      <c r="CB51" s="374"/>
      <c r="CC51" s="374">
        <v>22</v>
      </c>
      <c r="CD51" s="374">
        <v>13</v>
      </c>
      <c r="CE51" s="374">
        <v>20</v>
      </c>
      <c r="CF51" s="374">
        <v>20</v>
      </c>
      <c r="CG51" s="374">
        <v>6</v>
      </c>
      <c r="CH51" s="374">
        <v>0</v>
      </c>
      <c r="CI51" s="374">
        <v>6</v>
      </c>
      <c r="CJ51" s="374">
        <v>2</v>
      </c>
      <c r="CK51" s="374">
        <v>12</v>
      </c>
      <c r="CL51" s="374">
        <v>1434</v>
      </c>
      <c r="CM51" s="374"/>
      <c r="CN51" s="374">
        <v>58</v>
      </c>
      <c r="CO51" s="374"/>
      <c r="CP51" s="374">
        <v>24</v>
      </c>
      <c r="CQ51" s="374">
        <v>12</v>
      </c>
      <c r="CR51" s="374">
        <v>19</v>
      </c>
      <c r="CS51" s="374">
        <v>15</v>
      </c>
      <c r="CT51" s="374">
        <v>7</v>
      </c>
      <c r="CU51" s="374">
        <v>0</v>
      </c>
      <c r="CV51" s="374">
        <v>7</v>
      </c>
      <c r="CW51" s="374">
        <v>3</v>
      </c>
      <c r="CX51" s="374">
        <v>14</v>
      </c>
      <c r="CY51" s="374">
        <v>1646</v>
      </c>
      <c r="CZ51" s="374"/>
      <c r="DA51" s="374">
        <v>53</v>
      </c>
      <c r="DB51" s="374"/>
      <c r="DC51" s="374">
        <v>23</v>
      </c>
      <c r="DD51" s="374">
        <v>12</v>
      </c>
      <c r="DE51" s="374">
        <v>19</v>
      </c>
      <c r="DF51" s="374">
        <v>17</v>
      </c>
      <c r="DG51" s="374">
        <v>7</v>
      </c>
      <c r="DH51" s="374">
        <v>0</v>
      </c>
      <c r="DI51" s="374">
        <v>6</v>
      </c>
      <c r="DJ51" s="374">
        <v>2</v>
      </c>
      <c r="DK51" s="374">
        <v>13</v>
      </c>
      <c r="DL51" s="374">
        <v>3080</v>
      </c>
      <c r="DM51" s="374"/>
      <c r="DN51" s="374">
        <v>55</v>
      </c>
      <c r="DO51" s="374"/>
      <c r="DP51" s="374">
        <v>44</v>
      </c>
      <c r="DQ51" s="374">
        <v>49</v>
      </c>
      <c r="DR51" s="374">
        <v>0</v>
      </c>
      <c r="DS51" s="374">
        <v>5</v>
      </c>
      <c r="DT51" s="374"/>
      <c r="DU51" s="374"/>
      <c r="DV51" s="374">
        <v>10</v>
      </c>
      <c r="DW51" s="374">
        <v>17</v>
      </c>
      <c r="DX51" s="374">
        <v>25</v>
      </c>
      <c r="DY51" s="374">
        <v>1434</v>
      </c>
      <c r="DZ51" s="374"/>
      <c r="EA51" s="374">
        <v>49</v>
      </c>
      <c r="EB51" s="374"/>
      <c r="EC51" s="374">
        <v>39</v>
      </c>
      <c r="ED51" s="374">
        <v>45</v>
      </c>
      <c r="EE51" s="374">
        <v>0</v>
      </c>
      <c r="EF51" s="374">
        <v>6</v>
      </c>
      <c r="EG51" s="374"/>
      <c r="EH51" s="374"/>
      <c r="EI51" s="374">
        <v>11</v>
      </c>
      <c r="EJ51" s="374">
        <v>18</v>
      </c>
      <c r="EK51" s="374">
        <v>26</v>
      </c>
      <c r="EL51" s="374">
        <v>1647</v>
      </c>
      <c r="EM51" s="374"/>
      <c r="EN51" s="374">
        <v>45</v>
      </c>
      <c r="EO51" s="374"/>
      <c r="EP51" s="374">
        <v>41</v>
      </c>
      <c r="EQ51" s="374">
        <v>47</v>
      </c>
      <c r="ER51" s="374">
        <v>0</v>
      </c>
      <c r="ES51" s="374">
        <v>6</v>
      </c>
      <c r="ET51" s="374"/>
      <c r="EU51" s="374"/>
      <c r="EV51" s="374">
        <v>10</v>
      </c>
      <c r="EW51" s="374">
        <v>17</v>
      </c>
      <c r="EX51" s="374">
        <v>26</v>
      </c>
      <c r="EY51" s="374">
        <v>3081</v>
      </c>
      <c r="EZ51" s="374"/>
      <c r="FA51" s="374">
        <v>47</v>
      </c>
    </row>
    <row r="52" spans="1:157">
      <c r="A52" s="82"/>
      <c r="B52" s="82" t="s">
        <v>21</v>
      </c>
      <c r="C52" s="374">
        <v>30</v>
      </c>
      <c r="D52" s="374">
        <v>11</v>
      </c>
      <c r="E52" s="374">
        <v>25</v>
      </c>
      <c r="F52" s="374">
        <v>21</v>
      </c>
      <c r="G52" s="374">
        <v>5</v>
      </c>
      <c r="H52" s="374" t="s">
        <v>219</v>
      </c>
      <c r="I52" s="374">
        <v>0</v>
      </c>
      <c r="J52" s="374">
        <v>0</v>
      </c>
      <c r="K52" s="374">
        <v>8</v>
      </c>
      <c r="L52" s="374">
        <v>36171</v>
      </c>
      <c r="M52" s="374"/>
      <c r="N52" s="374">
        <v>61</v>
      </c>
      <c r="O52" s="374"/>
      <c r="P52" s="374">
        <v>31</v>
      </c>
      <c r="Q52" s="374">
        <v>11</v>
      </c>
      <c r="R52" s="374">
        <v>23</v>
      </c>
      <c r="S52" s="374">
        <v>19</v>
      </c>
      <c r="T52" s="374">
        <v>6</v>
      </c>
      <c r="U52" s="374" t="s">
        <v>219</v>
      </c>
      <c r="V52" s="374">
        <v>0</v>
      </c>
      <c r="W52" s="374">
        <v>0</v>
      </c>
      <c r="X52" s="374">
        <v>9</v>
      </c>
      <c r="Y52" s="374">
        <v>74820</v>
      </c>
      <c r="Z52" s="374"/>
      <c r="AA52" s="374">
        <v>59</v>
      </c>
      <c r="AB52" s="374"/>
      <c r="AC52" s="374">
        <v>31</v>
      </c>
      <c r="AD52" s="374">
        <v>11</v>
      </c>
      <c r="AE52" s="374">
        <v>24</v>
      </c>
      <c r="AF52" s="374">
        <v>20</v>
      </c>
      <c r="AG52" s="374">
        <v>5</v>
      </c>
      <c r="AH52" s="374">
        <v>0</v>
      </c>
      <c r="AI52" s="374">
        <v>0</v>
      </c>
      <c r="AJ52" s="374">
        <v>0</v>
      </c>
      <c r="AK52" s="374">
        <v>9</v>
      </c>
      <c r="AL52" s="374">
        <v>110991</v>
      </c>
      <c r="AM52" s="374"/>
      <c r="AN52" s="374">
        <v>60</v>
      </c>
      <c r="AO52" s="374"/>
      <c r="AP52" s="374">
        <v>36</v>
      </c>
      <c r="AQ52" s="374">
        <v>6</v>
      </c>
      <c r="AR52" s="374">
        <v>19</v>
      </c>
      <c r="AS52" s="374">
        <v>27</v>
      </c>
      <c r="AT52" s="374">
        <v>2</v>
      </c>
      <c r="AU52" s="374" t="s">
        <v>219</v>
      </c>
      <c r="AV52" s="374">
        <v>0</v>
      </c>
      <c r="AW52" s="374">
        <v>0</v>
      </c>
      <c r="AX52" s="374">
        <v>10</v>
      </c>
      <c r="AY52" s="374">
        <v>36171</v>
      </c>
      <c r="AZ52" s="374"/>
      <c r="BA52" s="374">
        <v>54</v>
      </c>
      <c r="BB52" s="374"/>
      <c r="BC52" s="374">
        <v>40</v>
      </c>
      <c r="BD52" s="374">
        <v>5</v>
      </c>
      <c r="BE52" s="374">
        <v>17</v>
      </c>
      <c r="BF52" s="374">
        <v>26</v>
      </c>
      <c r="BG52" s="374">
        <v>1</v>
      </c>
      <c r="BH52" s="374" t="s">
        <v>219</v>
      </c>
      <c r="BI52" s="374">
        <v>0</v>
      </c>
      <c r="BJ52" s="374">
        <v>0</v>
      </c>
      <c r="BK52" s="374">
        <v>12</v>
      </c>
      <c r="BL52" s="374">
        <v>74821</v>
      </c>
      <c r="BM52" s="374"/>
      <c r="BN52" s="374">
        <v>48</v>
      </c>
      <c r="BO52" s="374"/>
      <c r="BP52" s="374">
        <v>38</v>
      </c>
      <c r="BQ52" s="374">
        <v>5</v>
      </c>
      <c r="BR52" s="374">
        <v>17</v>
      </c>
      <c r="BS52" s="374">
        <v>26</v>
      </c>
      <c r="BT52" s="374">
        <v>2</v>
      </c>
      <c r="BU52" s="374" t="s">
        <v>219</v>
      </c>
      <c r="BV52" s="374">
        <v>0</v>
      </c>
      <c r="BW52" s="374">
        <v>0</v>
      </c>
      <c r="BX52" s="374">
        <v>11</v>
      </c>
      <c r="BY52" s="374">
        <v>110992</v>
      </c>
      <c r="BZ52" s="374"/>
      <c r="CA52" s="374">
        <v>50</v>
      </c>
      <c r="CB52" s="374"/>
      <c r="CC52" s="374">
        <v>28</v>
      </c>
      <c r="CD52" s="374">
        <v>9</v>
      </c>
      <c r="CE52" s="374">
        <v>24</v>
      </c>
      <c r="CF52" s="374">
        <v>29</v>
      </c>
      <c r="CG52" s="374">
        <v>3</v>
      </c>
      <c r="CH52" s="374">
        <v>0</v>
      </c>
      <c r="CI52" s="374">
        <v>0</v>
      </c>
      <c r="CJ52" s="374">
        <v>0</v>
      </c>
      <c r="CK52" s="374">
        <v>7</v>
      </c>
      <c r="CL52" s="374">
        <v>36171</v>
      </c>
      <c r="CM52" s="374"/>
      <c r="CN52" s="374">
        <v>65</v>
      </c>
      <c r="CO52" s="374"/>
      <c r="CP52" s="374">
        <v>23</v>
      </c>
      <c r="CQ52" s="374">
        <v>12</v>
      </c>
      <c r="CR52" s="374">
        <v>26</v>
      </c>
      <c r="CS52" s="374">
        <v>25</v>
      </c>
      <c r="CT52" s="374">
        <v>6</v>
      </c>
      <c r="CU52" s="374">
        <v>0</v>
      </c>
      <c r="CV52" s="374">
        <v>0</v>
      </c>
      <c r="CW52" s="374">
        <v>0</v>
      </c>
      <c r="CX52" s="374">
        <v>7</v>
      </c>
      <c r="CY52" s="374">
        <v>74821</v>
      </c>
      <c r="CZ52" s="374"/>
      <c r="DA52" s="374">
        <v>69</v>
      </c>
      <c r="DB52" s="374"/>
      <c r="DC52" s="374">
        <v>25</v>
      </c>
      <c r="DD52" s="374">
        <v>11</v>
      </c>
      <c r="DE52" s="374">
        <v>25</v>
      </c>
      <c r="DF52" s="374">
        <v>27</v>
      </c>
      <c r="DG52" s="374">
        <v>5</v>
      </c>
      <c r="DH52" s="374">
        <v>0</v>
      </c>
      <c r="DI52" s="374">
        <v>0</v>
      </c>
      <c r="DJ52" s="374">
        <v>0</v>
      </c>
      <c r="DK52" s="374">
        <v>7</v>
      </c>
      <c r="DL52" s="374">
        <v>110992</v>
      </c>
      <c r="DM52" s="374"/>
      <c r="DN52" s="374">
        <v>68</v>
      </c>
      <c r="DO52" s="374"/>
      <c r="DP52" s="374">
        <v>59</v>
      </c>
      <c r="DQ52" s="374">
        <v>62</v>
      </c>
      <c r="DR52" s="374">
        <v>0</v>
      </c>
      <c r="DS52" s="374">
        <v>3</v>
      </c>
      <c r="DT52" s="374"/>
      <c r="DU52" s="374"/>
      <c r="DV52" s="374">
        <v>0</v>
      </c>
      <c r="DW52" s="374">
        <v>7</v>
      </c>
      <c r="DX52" s="374">
        <v>31</v>
      </c>
      <c r="DY52" s="374">
        <v>36168</v>
      </c>
      <c r="DZ52" s="374"/>
      <c r="EA52" s="374">
        <v>62</v>
      </c>
      <c r="EB52" s="374"/>
      <c r="EC52" s="374">
        <v>61</v>
      </c>
      <c r="ED52" s="374">
        <v>66</v>
      </c>
      <c r="EE52" s="374">
        <v>0</v>
      </c>
      <c r="EF52" s="374">
        <v>5</v>
      </c>
      <c r="EG52" s="374"/>
      <c r="EH52" s="374"/>
      <c r="EI52" s="374">
        <v>0</v>
      </c>
      <c r="EJ52" s="374">
        <v>7</v>
      </c>
      <c r="EK52" s="374">
        <v>26</v>
      </c>
      <c r="EL52" s="374">
        <v>74818</v>
      </c>
      <c r="EM52" s="374"/>
      <c r="EN52" s="374">
        <v>66</v>
      </c>
      <c r="EO52" s="374"/>
      <c r="EP52" s="374">
        <v>60</v>
      </c>
      <c r="EQ52" s="374">
        <v>65</v>
      </c>
      <c r="ER52" s="374">
        <v>0</v>
      </c>
      <c r="ES52" s="374">
        <v>4</v>
      </c>
      <c r="ET52" s="374"/>
      <c r="EU52" s="374"/>
      <c r="EV52" s="374">
        <v>0</v>
      </c>
      <c r="EW52" s="374">
        <v>7</v>
      </c>
      <c r="EX52" s="374">
        <v>28</v>
      </c>
      <c r="EY52" s="374">
        <v>110986</v>
      </c>
      <c r="EZ52" s="374"/>
      <c r="FA52" s="374">
        <v>65</v>
      </c>
    </row>
    <row r="53" spans="1:157">
      <c r="A53" s="82" t="s">
        <v>228</v>
      </c>
      <c r="B53" s="82" t="s">
        <v>108</v>
      </c>
      <c r="C53" s="374">
        <v>5</v>
      </c>
      <c r="D53" s="374">
        <v>29</v>
      </c>
      <c r="E53" s="374">
        <v>22</v>
      </c>
      <c r="F53" s="374">
        <v>7</v>
      </c>
      <c r="G53" s="374">
        <v>37</v>
      </c>
      <c r="H53" s="374">
        <v>0</v>
      </c>
      <c r="I53" s="374">
        <v>0</v>
      </c>
      <c r="J53" s="374">
        <v>0</v>
      </c>
      <c r="K53" s="374">
        <v>0</v>
      </c>
      <c r="L53" s="374">
        <v>284839</v>
      </c>
      <c r="M53" s="374"/>
      <c r="N53" s="374">
        <v>95</v>
      </c>
      <c r="O53" s="374"/>
      <c r="P53" s="374">
        <v>7</v>
      </c>
      <c r="Q53" s="374">
        <v>28</v>
      </c>
      <c r="R53" s="374">
        <v>26</v>
      </c>
      <c r="S53" s="374">
        <v>10</v>
      </c>
      <c r="T53" s="374">
        <v>29</v>
      </c>
      <c r="U53" s="374">
        <v>0</v>
      </c>
      <c r="V53" s="374">
        <v>0</v>
      </c>
      <c r="W53" s="374">
        <v>0</v>
      </c>
      <c r="X53" s="374">
        <v>1</v>
      </c>
      <c r="Y53" s="374">
        <v>278217</v>
      </c>
      <c r="Z53" s="374"/>
      <c r="AA53" s="374">
        <v>92</v>
      </c>
      <c r="AB53" s="374"/>
      <c r="AC53" s="374">
        <v>6</v>
      </c>
      <c r="AD53" s="374">
        <v>28</v>
      </c>
      <c r="AE53" s="374">
        <v>24</v>
      </c>
      <c r="AF53" s="374">
        <v>8</v>
      </c>
      <c r="AG53" s="374">
        <v>33</v>
      </c>
      <c r="AH53" s="374">
        <v>0</v>
      </c>
      <c r="AI53" s="374">
        <v>0</v>
      </c>
      <c r="AJ53" s="374">
        <v>0</v>
      </c>
      <c r="AK53" s="374">
        <v>1</v>
      </c>
      <c r="AL53" s="374">
        <v>563056</v>
      </c>
      <c r="AM53" s="374"/>
      <c r="AN53" s="374">
        <v>93</v>
      </c>
      <c r="AO53" s="374"/>
      <c r="AP53" s="374">
        <v>6</v>
      </c>
      <c r="AQ53" s="374">
        <v>28</v>
      </c>
      <c r="AR53" s="374">
        <v>30</v>
      </c>
      <c r="AS53" s="374">
        <v>13</v>
      </c>
      <c r="AT53" s="374">
        <v>22</v>
      </c>
      <c r="AU53" s="374">
        <v>0</v>
      </c>
      <c r="AV53" s="374">
        <v>0</v>
      </c>
      <c r="AW53" s="374">
        <v>0</v>
      </c>
      <c r="AX53" s="374">
        <v>1</v>
      </c>
      <c r="AY53" s="374">
        <v>284839</v>
      </c>
      <c r="AZ53" s="374"/>
      <c r="BA53" s="374">
        <v>93</v>
      </c>
      <c r="BB53" s="374"/>
      <c r="BC53" s="374">
        <v>12</v>
      </c>
      <c r="BD53" s="374">
        <v>22</v>
      </c>
      <c r="BE53" s="374">
        <v>33</v>
      </c>
      <c r="BF53" s="374">
        <v>20</v>
      </c>
      <c r="BG53" s="374">
        <v>13</v>
      </c>
      <c r="BH53" s="374">
        <v>0</v>
      </c>
      <c r="BI53" s="374">
        <v>0</v>
      </c>
      <c r="BJ53" s="374">
        <v>0</v>
      </c>
      <c r="BK53" s="374">
        <v>1</v>
      </c>
      <c r="BL53" s="374">
        <v>278217</v>
      </c>
      <c r="BM53" s="374"/>
      <c r="BN53" s="374">
        <v>87</v>
      </c>
      <c r="BO53" s="374"/>
      <c r="BP53" s="374">
        <v>9</v>
      </c>
      <c r="BQ53" s="374">
        <v>25</v>
      </c>
      <c r="BR53" s="374">
        <v>32</v>
      </c>
      <c r="BS53" s="374">
        <v>16</v>
      </c>
      <c r="BT53" s="374">
        <v>17</v>
      </c>
      <c r="BU53" s="374">
        <v>0</v>
      </c>
      <c r="BV53" s="374">
        <v>0</v>
      </c>
      <c r="BW53" s="374">
        <v>0</v>
      </c>
      <c r="BX53" s="374">
        <v>1</v>
      </c>
      <c r="BY53" s="374">
        <v>563056</v>
      </c>
      <c r="BZ53" s="374"/>
      <c r="CA53" s="374">
        <v>90</v>
      </c>
      <c r="CB53" s="374"/>
      <c r="CC53" s="374">
        <v>4</v>
      </c>
      <c r="CD53" s="374">
        <v>33</v>
      </c>
      <c r="CE53" s="374">
        <v>29</v>
      </c>
      <c r="CF53" s="374">
        <v>11</v>
      </c>
      <c r="CG53" s="374">
        <v>23</v>
      </c>
      <c r="CH53" s="374">
        <v>0</v>
      </c>
      <c r="CI53" s="374">
        <v>0</v>
      </c>
      <c r="CJ53" s="374">
        <v>0</v>
      </c>
      <c r="CK53" s="374">
        <v>0</v>
      </c>
      <c r="CL53" s="374">
        <v>284839</v>
      </c>
      <c r="CM53" s="374"/>
      <c r="CN53" s="374">
        <v>96</v>
      </c>
      <c r="CO53" s="374"/>
      <c r="CP53" s="374">
        <v>5</v>
      </c>
      <c r="CQ53" s="374">
        <v>29</v>
      </c>
      <c r="CR53" s="374">
        <v>26</v>
      </c>
      <c r="CS53" s="374">
        <v>11</v>
      </c>
      <c r="CT53" s="374">
        <v>29</v>
      </c>
      <c r="CU53" s="374">
        <v>0</v>
      </c>
      <c r="CV53" s="374">
        <v>0</v>
      </c>
      <c r="CW53" s="374">
        <v>0</v>
      </c>
      <c r="CX53" s="374">
        <v>0</v>
      </c>
      <c r="CY53" s="374">
        <v>278218</v>
      </c>
      <c r="CZ53" s="374"/>
      <c r="DA53" s="374">
        <v>95</v>
      </c>
      <c r="DB53" s="374"/>
      <c r="DC53" s="374">
        <v>4</v>
      </c>
      <c r="DD53" s="374">
        <v>31</v>
      </c>
      <c r="DE53" s="374">
        <v>27</v>
      </c>
      <c r="DF53" s="374">
        <v>11</v>
      </c>
      <c r="DG53" s="374">
        <v>26</v>
      </c>
      <c r="DH53" s="374">
        <v>0</v>
      </c>
      <c r="DI53" s="374">
        <v>0</v>
      </c>
      <c r="DJ53" s="374">
        <v>0</v>
      </c>
      <c r="DK53" s="374">
        <v>0</v>
      </c>
      <c r="DL53" s="374">
        <v>563057</v>
      </c>
      <c r="DM53" s="374"/>
      <c r="DN53" s="374">
        <v>95</v>
      </c>
      <c r="DO53" s="374"/>
      <c r="DP53" s="374">
        <v>72</v>
      </c>
      <c r="DQ53" s="374">
        <v>94</v>
      </c>
      <c r="DR53" s="374">
        <v>0</v>
      </c>
      <c r="DS53" s="374">
        <v>22</v>
      </c>
      <c r="DT53" s="374"/>
      <c r="DU53" s="374"/>
      <c r="DV53" s="374">
        <v>0</v>
      </c>
      <c r="DW53" s="374">
        <v>0</v>
      </c>
      <c r="DX53" s="374">
        <v>5</v>
      </c>
      <c r="DY53" s="374">
        <v>284839</v>
      </c>
      <c r="DZ53" s="374"/>
      <c r="EA53" s="374">
        <v>94</v>
      </c>
      <c r="EB53" s="374"/>
      <c r="EC53" s="374">
        <v>68</v>
      </c>
      <c r="ED53" s="374">
        <v>93</v>
      </c>
      <c r="EE53" s="374">
        <v>0</v>
      </c>
      <c r="EF53" s="374">
        <v>26</v>
      </c>
      <c r="EG53" s="374"/>
      <c r="EH53" s="374"/>
      <c r="EI53" s="374">
        <v>0</v>
      </c>
      <c r="EJ53" s="374">
        <v>0</v>
      </c>
      <c r="EK53" s="374">
        <v>6</v>
      </c>
      <c r="EL53" s="374">
        <v>278219</v>
      </c>
      <c r="EM53" s="374"/>
      <c r="EN53" s="374">
        <v>93</v>
      </c>
      <c r="EO53" s="374"/>
      <c r="EP53" s="374">
        <v>70</v>
      </c>
      <c r="EQ53" s="374">
        <v>94</v>
      </c>
      <c r="ER53" s="374">
        <v>0</v>
      </c>
      <c r="ES53" s="374">
        <v>24</v>
      </c>
      <c r="ET53" s="374"/>
      <c r="EU53" s="374"/>
      <c r="EV53" s="374">
        <v>0</v>
      </c>
      <c r="EW53" s="374">
        <v>0</v>
      </c>
      <c r="EX53" s="374">
        <v>6</v>
      </c>
      <c r="EY53" s="374">
        <v>563058</v>
      </c>
      <c r="EZ53" s="374"/>
      <c r="FA53" s="374">
        <v>94</v>
      </c>
    </row>
    <row r="54" spans="1:157">
      <c r="A54" s="82"/>
      <c r="B54" s="82" t="s">
        <v>56</v>
      </c>
      <c r="C54" s="374">
        <v>43</v>
      </c>
      <c r="D54" s="374">
        <v>6</v>
      </c>
      <c r="E54" s="374">
        <v>18</v>
      </c>
      <c r="F54" s="374">
        <v>19</v>
      </c>
      <c r="G54" s="374">
        <v>2</v>
      </c>
      <c r="H54" s="374">
        <v>0</v>
      </c>
      <c r="I54" s="374">
        <v>0</v>
      </c>
      <c r="J54" s="374">
        <v>0</v>
      </c>
      <c r="K54" s="374">
        <v>12</v>
      </c>
      <c r="L54" s="374">
        <v>868</v>
      </c>
      <c r="M54" s="374"/>
      <c r="N54" s="374">
        <v>45</v>
      </c>
      <c r="O54" s="374"/>
      <c r="P54" s="374">
        <v>42</v>
      </c>
      <c r="Q54" s="374">
        <v>6</v>
      </c>
      <c r="R54" s="374">
        <v>17</v>
      </c>
      <c r="S54" s="374">
        <v>20</v>
      </c>
      <c r="T54" s="374">
        <v>3</v>
      </c>
      <c r="U54" s="374">
        <v>0</v>
      </c>
      <c r="V54" s="374">
        <v>0</v>
      </c>
      <c r="W54" s="374">
        <v>0</v>
      </c>
      <c r="X54" s="374">
        <v>11</v>
      </c>
      <c r="Y54" s="374">
        <v>1754</v>
      </c>
      <c r="Z54" s="374"/>
      <c r="AA54" s="374">
        <v>46</v>
      </c>
      <c r="AB54" s="374"/>
      <c r="AC54" s="374">
        <v>43</v>
      </c>
      <c r="AD54" s="374">
        <v>6</v>
      </c>
      <c r="AE54" s="374">
        <v>17</v>
      </c>
      <c r="AF54" s="374">
        <v>20</v>
      </c>
      <c r="AG54" s="374">
        <v>3</v>
      </c>
      <c r="AH54" s="374">
        <v>0</v>
      </c>
      <c r="AI54" s="374">
        <v>0</v>
      </c>
      <c r="AJ54" s="374">
        <v>0</v>
      </c>
      <c r="AK54" s="374">
        <v>11</v>
      </c>
      <c r="AL54" s="374">
        <v>2622</v>
      </c>
      <c r="AM54" s="374"/>
      <c r="AN54" s="374">
        <v>46</v>
      </c>
      <c r="AO54" s="374"/>
      <c r="AP54" s="374">
        <v>48</v>
      </c>
      <c r="AQ54" s="374">
        <v>2</v>
      </c>
      <c r="AR54" s="374">
        <v>13</v>
      </c>
      <c r="AS54" s="374">
        <v>21</v>
      </c>
      <c r="AT54" s="374">
        <v>1</v>
      </c>
      <c r="AU54" s="374">
        <v>0</v>
      </c>
      <c r="AV54" s="374">
        <v>0</v>
      </c>
      <c r="AW54" s="374">
        <v>0</v>
      </c>
      <c r="AX54" s="374">
        <v>15</v>
      </c>
      <c r="AY54" s="374">
        <v>868</v>
      </c>
      <c r="AZ54" s="374"/>
      <c r="BA54" s="374">
        <v>37</v>
      </c>
      <c r="BB54" s="374"/>
      <c r="BC54" s="374">
        <v>51</v>
      </c>
      <c r="BD54" s="374">
        <v>2</v>
      </c>
      <c r="BE54" s="374">
        <v>9</v>
      </c>
      <c r="BF54" s="374">
        <v>22</v>
      </c>
      <c r="BG54" s="374">
        <v>1</v>
      </c>
      <c r="BH54" s="374">
        <v>0</v>
      </c>
      <c r="BI54" s="374">
        <v>0</v>
      </c>
      <c r="BJ54" s="374">
        <v>0</v>
      </c>
      <c r="BK54" s="374">
        <v>15</v>
      </c>
      <c r="BL54" s="374">
        <v>1754</v>
      </c>
      <c r="BM54" s="374"/>
      <c r="BN54" s="374">
        <v>33</v>
      </c>
      <c r="BO54" s="374"/>
      <c r="BP54" s="374">
        <v>50</v>
      </c>
      <c r="BQ54" s="374">
        <v>2</v>
      </c>
      <c r="BR54" s="374">
        <v>10</v>
      </c>
      <c r="BS54" s="374">
        <v>22</v>
      </c>
      <c r="BT54" s="374">
        <v>1</v>
      </c>
      <c r="BU54" s="374">
        <v>0</v>
      </c>
      <c r="BV54" s="374">
        <v>0</v>
      </c>
      <c r="BW54" s="374">
        <v>0</v>
      </c>
      <c r="BX54" s="374">
        <v>15</v>
      </c>
      <c r="BY54" s="374">
        <v>2622</v>
      </c>
      <c r="BZ54" s="374"/>
      <c r="CA54" s="374">
        <v>35</v>
      </c>
      <c r="CB54" s="374"/>
      <c r="CC54" s="374">
        <v>39</v>
      </c>
      <c r="CD54" s="374">
        <v>4</v>
      </c>
      <c r="CE54" s="374">
        <v>18</v>
      </c>
      <c r="CF54" s="374">
        <v>28</v>
      </c>
      <c r="CG54" s="374">
        <v>1</v>
      </c>
      <c r="CH54" s="374">
        <v>0</v>
      </c>
      <c r="CI54" s="374">
        <v>0</v>
      </c>
      <c r="CJ54" s="374">
        <v>0</v>
      </c>
      <c r="CK54" s="374">
        <v>10</v>
      </c>
      <c r="CL54" s="374">
        <v>868</v>
      </c>
      <c r="CM54" s="374"/>
      <c r="CN54" s="374">
        <v>51</v>
      </c>
      <c r="CO54" s="374"/>
      <c r="CP54" s="374">
        <v>34</v>
      </c>
      <c r="CQ54" s="374">
        <v>8</v>
      </c>
      <c r="CR54" s="374">
        <v>21</v>
      </c>
      <c r="CS54" s="374">
        <v>27</v>
      </c>
      <c r="CT54" s="374">
        <v>3</v>
      </c>
      <c r="CU54" s="374">
        <v>0</v>
      </c>
      <c r="CV54" s="374">
        <v>0</v>
      </c>
      <c r="CW54" s="374">
        <v>0</v>
      </c>
      <c r="CX54" s="374">
        <v>7</v>
      </c>
      <c r="CY54" s="374">
        <v>1754</v>
      </c>
      <c r="CZ54" s="374"/>
      <c r="DA54" s="374">
        <v>58</v>
      </c>
      <c r="DB54" s="374"/>
      <c r="DC54" s="374">
        <v>35</v>
      </c>
      <c r="DD54" s="374">
        <v>6</v>
      </c>
      <c r="DE54" s="374">
        <v>20</v>
      </c>
      <c r="DF54" s="374">
        <v>27</v>
      </c>
      <c r="DG54" s="374">
        <v>2</v>
      </c>
      <c r="DH54" s="374">
        <v>0</v>
      </c>
      <c r="DI54" s="374">
        <v>0</v>
      </c>
      <c r="DJ54" s="374">
        <v>0</v>
      </c>
      <c r="DK54" s="374">
        <v>8</v>
      </c>
      <c r="DL54" s="374">
        <v>2622</v>
      </c>
      <c r="DM54" s="374"/>
      <c r="DN54" s="374">
        <v>56</v>
      </c>
      <c r="DO54" s="374"/>
      <c r="DP54" s="374">
        <v>53</v>
      </c>
      <c r="DQ54" s="374">
        <v>53</v>
      </c>
      <c r="DR54" s="374">
        <v>0</v>
      </c>
      <c r="DS54" s="374">
        <v>1</v>
      </c>
      <c r="DT54" s="374"/>
      <c r="DU54" s="374"/>
      <c r="DV54" s="374" t="s">
        <v>219</v>
      </c>
      <c r="DW54" s="374">
        <v>8</v>
      </c>
      <c r="DX54" s="374">
        <v>38</v>
      </c>
      <c r="DY54" s="374">
        <v>868</v>
      </c>
      <c r="DZ54" s="374"/>
      <c r="EA54" s="374">
        <v>53</v>
      </c>
      <c r="EB54" s="374"/>
      <c r="EC54" s="374">
        <v>56</v>
      </c>
      <c r="ED54" s="374">
        <v>59</v>
      </c>
      <c r="EE54" s="374">
        <v>0</v>
      </c>
      <c r="EF54" s="374">
        <v>3</v>
      </c>
      <c r="EG54" s="374"/>
      <c r="EH54" s="374"/>
      <c r="EI54" s="374" t="s">
        <v>219</v>
      </c>
      <c r="EJ54" s="374">
        <v>7</v>
      </c>
      <c r="EK54" s="374">
        <v>34</v>
      </c>
      <c r="EL54" s="374">
        <v>1754</v>
      </c>
      <c r="EM54" s="374"/>
      <c r="EN54" s="374">
        <v>59</v>
      </c>
      <c r="EO54" s="374"/>
      <c r="EP54" s="374">
        <v>55</v>
      </c>
      <c r="EQ54" s="374">
        <v>57</v>
      </c>
      <c r="ER54" s="374">
        <v>0</v>
      </c>
      <c r="ES54" s="374">
        <v>2</v>
      </c>
      <c r="ET54" s="374"/>
      <c r="EU54" s="374"/>
      <c r="EV54" s="374">
        <v>0</v>
      </c>
      <c r="EW54" s="374">
        <v>7</v>
      </c>
      <c r="EX54" s="374">
        <v>35</v>
      </c>
      <c r="EY54" s="374">
        <v>2622</v>
      </c>
      <c r="EZ54" s="374"/>
      <c r="FA54" s="374">
        <v>57</v>
      </c>
    </row>
    <row r="55" spans="1:157">
      <c r="A55" s="82"/>
      <c r="B55" s="82" t="s">
        <v>57</v>
      </c>
      <c r="C55" s="374">
        <v>47</v>
      </c>
      <c r="D55" s="374">
        <v>3</v>
      </c>
      <c r="E55" s="374">
        <v>13</v>
      </c>
      <c r="F55" s="374">
        <v>18</v>
      </c>
      <c r="G55" s="374">
        <v>1</v>
      </c>
      <c r="H55" s="374">
        <v>0</v>
      </c>
      <c r="I55" s="374">
        <v>0</v>
      </c>
      <c r="J55" s="374">
        <v>0</v>
      </c>
      <c r="K55" s="374">
        <v>16</v>
      </c>
      <c r="L55" s="374">
        <v>2738</v>
      </c>
      <c r="M55" s="374"/>
      <c r="N55" s="374">
        <v>36</v>
      </c>
      <c r="O55" s="374"/>
      <c r="P55" s="374">
        <v>48</v>
      </c>
      <c r="Q55" s="374">
        <v>4</v>
      </c>
      <c r="R55" s="374">
        <v>14</v>
      </c>
      <c r="S55" s="374">
        <v>17</v>
      </c>
      <c r="T55" s="374">
        <v>1</v>
      </c>
      <c r="U55" s="374" t="s">
        <v>219</v>
      </c>
      <c r="V55" s="374">
        <v>0</v>
      </c>
      <c r="W55" s="374">
        <v>0</v>
      </c>
      <c r="X55" s="374">
        <v>17</v>
      </c>
      <c r="Y55" s="374">
        <v>5425</v>
      </c>
      <c r="Z55" s="374"/>
      <c r="AA55" s="374">
        <v>35</v>
      </c>
      <c r="AB55" s="374"/>
      <c r="AC55" s="374">
        <v>48</v>
      </c>
      <c r="AD55" s="374">
        <v>4</v>
      </c>
      <c r="AE55" s="374">
        <v>14</v>
      </c>
      <c r="AF55" s="374">
        <v>17</v>
      </c>
      <c r="AG55" s="374">
        <v>1</v>
      </c>
      <c r="AH55" s="374" t="s">
        <v>219</v>
      </c>
      <c r="AI55" s="374">
        <v>0</v>
      </c>
      <c r="AJ55" s="374">
        <v>0</v>
      </c>
      <c r="AK55" s="374">
        <v>17</v>
      </c>
      <c r="AL55" s="374">
        <v>8163</v>
      </c>
      <c r="AM55" s="374"/>
      <c r="AN55" s="374">
        <v>35</v>
      </c>
      <c r="AO55" s="374"/>
      <c r="AP55" s="374">
        <v>52</v>
      </c>
      <c r="AQ55" s="374">
        <v>1</v>
      </c>
      <c r="AR55" s="374">
        <v>7</v>
      </c>
      <c r="AS55" s="374">
        <v>20</v>
      </c>
      <c r="AT55" s="374">
        <v>0</v>
      </c>
      <c r="AU55" s="374">
        <v>0</v>
      </c>
      <c r="AV55" s="374">
        <v>0</v>
      </c>
      <c r="AW55" s="374">
        <v>0</v>
      </c>
      <c r="AX55" s="374">
        <v>20</v>
      </c>
      <c r="AY55" s="374">
        <v>2738</v>
      </c>
      <c r="AZ55" s="374"/>
      <c r="BA55" s="374">
        <v>28</v>
      </c>
      <c r="BB55" s="374"/>
      <c r="BC55" s="374">
        <v>54</v>
      </c>
      <c r="BD55" s="374">
        <v>1</v>
      </c>
      <c r="BE55" s="374">
        <v>6</v>
      </c>
      <c r="BF55" s="374">
        <v>17</v>
      </c>
      <c r="BG55" s="374">
        <v>0</v>
      </c>
      <c r="BH55" s="374">
        <v>0</v>
      </c>
      <c r="BI55" s="374">
        <v>0</v>
      </c>
      <c r="BJ55" s="374">
        <v>0</v>
      </c>
      <c r="BK55" s="374">
        <v>21</v>
      </c>
      <c r="BL55" s="374">
        <v>5425</v>
      </c>
      <c r="BM55" s="374"/>
      <c r="BN55" s="374">
        <v>25</v>
      </c>
      <c r="BO55" s="374"/>
      <c r="BP55" s="374">
        <v>53</v>
      </c>
      <c r="BQ55" s="374">
        <v>1</v>
      </c>
      <c r="BR55" s="374">
        <v>6</v>
      </c>
      <c r="BS55" s="374">
        <v>18</v>
      </c>
      <c r="BT55" s="374">
        <v>0</v>
      </c>
      <c r="BU55" s="374">
        <v>0</v>
      </c>
      <c r="BV55" s="374">
        <v>0</v>
      </c>
      <c r="BW55" s="374">
        <v>0</v>
      </c>
      <c r="BX55" s="374">
        <v>21</v>
      </c>
      <c r="BY55" s="374">
        <v>8163</v>
      </c>
      <c r="BZ55" s="374"/>
      <c r="CA55" s="374">
        <v>26</v>
      </c>
      <c r="CB55" s="374"/>
      <c r="CC55" s="374">
        <v>47</v>
      </c>
      <c r="CD55" s="374">
        <v>2</v>
      </c>
      <c r="CE55" s="374">
        <v>12</v>
      </c>
      <c r="CF55" s="374">
        <v>24</v>
      </c>
      <c r="CG55" s="374">
        <v>0</v>
      </c>
      <c r="CH55" s="374">
        <v>0</v>
      </c>
      <c r="CI55" s="374">
        <v>0</v>
      </c>
      <c r="CJ55" s="374">
        <v>0</v>
      </c>
      <c r="CK55" s="374">
        <v>13</v>
      </c>
      <c r="CL55" s="374">
        <v>2738</v>
      </c>
      <c r="CM55" s="374"/>
      <c r="CN55" s="374">
        <v>39</v>
      </c>
      <c r="CO55" s="374"/>
      <c r="CP55" s="374">
        <v>41</v>
      </c>
      <c r="CQ55" s="374">
        <v>4</v>
      </c>
      <c r="CR55" s="374">
        <v>15</v>
      </c>
      <c r="CS55" s="374">
        <v>26</v>
      </c>
      <c r="CT55" s="374">
        <v>2</v>
      </c>
      <c r="CU55" s="374" t="s">
        <v>219</v>
      </c>
      <c r="CV55" s="374">
        <v>0</v>
      </c>
      <c r="CW55" s="374">
        <v>0</v>
      </c>
      <c r="CX55" s="374">
        <v>11</v>
      </c>
      <c r="CY55" s="374">
        <v>5425</v>
      </c>
      <c r="CZ55" s="374"/>
      <c r="DA55" s="374">
        <v>47</v>
      </c>
      <c r="DB55" s="374"/>
      <c r="DC55" s="374">
        <v>43</v>
      </c>
      <c r="DD55" s="374">
        <v>4</v>
      </c>
      <c r="DE55" s="374">
        <v>14</v>
      </c>
      <c r="DF55" s="374">
        <v>25</v>
      </c>
      <c r="DG55" s="374">
        <v>1</v>
      </c>
      <c r="DH55" s="374" t="s">
        <v>219</v>
      </c>
      <c r="DI55" s="374">
        <v>0</v>
      </c>
      <c r="DJ55" s="374">
        <v>0</v>
      </c>
      <c r="DK55" s="374">
        <v>12</v>
      </c>
      <c r="DL55" s="374">
        <v>8163</v>
      </c>
      <c r="DM55" s="374"/>
      <c r="DN55" s="374">
        <v>44</v>
      </c>
      <c r="DO55" s="374"/>
      <c r="DP55" s="374">
        <v>38</v>
      </c>
      <c r="DQ55" s="374">
        <v>38</v>
      </c>
      <c r="DR55" s="374">
        <v>0</v>
      </c>
      <c r="DS55" s="374">
        <v>0</v>
      </c>
      <c r="DT55" s="374"/>
      <c r="DU55" s="374"/>
      <c r="DV55" s="374">
        <v>1</v>
      </c>
      <c r="DW55" s="374">
        <v>13</v>
      </c>
      <c r="DX55" s="374">
        <v>49</v>
      </c>
      <c r="DY55" s="374">
        <v>2738</v>
      </c>
      <c r="DZ55" s="374"/>
      <c r="EA55" s="374">
        <v>38</v>
      </c>
      <c r="EB55" s="374"/>
      <c r="EC55" s="374">
        <v>44</v>
      </c>
      <c r="ED55" s="374">
        <v>45</v>
      </c>
      <c r="EE55" s="374">
        <v>0</v>
      </c>
      <c r="EF55" s="374">
        <v>2</v>
      </c>
      <c r="EG55" s="374"/>
      <c r="EH55" s="374"/>
      <c r="EI55" s="374">
        <v>0</v>
      </c>
      <c r="EJ55" s="374">
        <v>11</v>
      </c>
      <c r="EK55" s="374">
        <v>44</v>
      </c>
      <c r="EL55" s="374">
        <v>5425</v>
      </c>
      <c r="EM55" s="374"/>
      <c r="EN55" s="374">
        <v>45</v>
      </c>
      <c r="EO55" s="374"/>
      <c r="EP55" s="374">
        <v>42</v>
      </c>
      <c r="EQ55" s="374">
        <v>43</v>
      </c>
      <c r="ER55" s="374">
        <v>0</v>
      </c>
      <c r="ES55" s="374">
        <v>1</v>
      </c>
      <c r="ET55" s="374"/>
      <c r="EU55" s="374"/>
      <c r="EV55" s="374">
        <v>0</v>
      </c>
      <c r="EW55" s="374">
        <v>11</v>
      </c>
      <c r="EX55" s="374">
        <v>45</v>
      </c>
      <c r="EY55" s="374">
        <v>8163</v>
      </c>
      <c r="EZ55" s="374"/>
      <c r="FA55" s="374">
        <v>43</v>
      </c>
    </row>
    <row r="56" spans="1:157">
      <c r="A56" s="82"/>
      <c r="B56" s="82" t="s">
        <v>58</v>
      </c>
      <c r="C56" s="374">
        <v>10</v>
      </c>
      <c r="D56" s="374" t="s">
        <v>219</v>
      </c>
      <c r="E56" s="374">
        <v>1</v>
      </c>
      <c r="F56" s="374">
        <v>2</v>
      </c>
      <c r="G56" s="374">
        <v>0</v>
      </c>
      <c r="H56" s="374">
        <v>0</v>
      </c>
      <c r="I56" s="374" t="s">
        <v>219</v>
      </c>
      <c r="J56" s="374" t="s">
        <v>219</v>
      </c>
      <c r="K56" s="374">
        <v>87</v>
      </c>
      <c r="L56" s="374">
        <v>550</v>
      </c>
      <c r="M56" s="374"/>
      <c r="N56" s="374">
        <v>3</v>
      </c>
      <c r="O56" s="374"/>
      <c r="P56" s="374">
        <v>11</v>
      </c>
      <c r="Q56" s="374" t="s">
        <v>219</v>
      </c>
      <c r="R56" s="374">
        <v>1</v>
      </c>
      <c r="S56" s="374">
        <v>2</v>
      </c>
      <c r="T56" s="374" t="s">
        <v>219</v>
      </c>
      <c r="U56" s="374">
        <v>0</v>
      </c>
      <c r="V56" s="374" t="s">
        <v>219</v>
      </c>
      <c r="W56" s="374" t="s">
        <v>219</v>
      </c>
      <c r="X56" s="374">
        <v>84</v>
      </c>
      <c r="Y56" s="374">
        <v>1258</v>
      </c>
      <c r="Z56" s="374"/>
      <c r="AA56" s="374">
        <v>4</v>
      </c>
      <c r="AB56" s="374"/>
      <c r="AC56" s="374">
        <v>11</v>
      </c>
      <c r="AD56" s="374">
        <v>0</v>
      </c>
      <c r="AE56" s="374">
        <v>1</v>
      </c>
      <c r="AF56" s="374">
        <v>2</v>
      </c>
      <c r="AG56" s="374" t="s">
        <v>219</v>
      </c>
      <c r="AH56" s="374">
        <v>0</v>
      </c>
      <c r="AI56" s="374">
        <v>0</v>
      </c>
      <c r="AJ56" s="374">
        <v>0</v>
      </c>
      <c r="AK56" s="374">
        <v>85</v>
      </c>
      <c r="AL56" s="374">
        <v>1808</v>
      </c>
      <c r="AM56" s="374"/>
      <c r="AN56" s="374">
        <v>4</v>
      </c>
      <c r="AO56" s="374"/>
      <c r="AP56" s="374">
        <v>7</v>
      </c>
      <c r="AQ56" s="374">
        <v>0</v>
      </c>
      <c r="AR56" s="374">
        <v>0</v>
      </c>
      <c r="AS56" s="374">
        <v>2</v>
      </c>
      <c r="AT56" s="374">
        <v>0</v>
      </c>
      <c r="AU56" s="374">
        <v>0</v>
      </c>
      <c r="AV56" s="374" t="s">
        <v>219</v>
      </c>
      <c r="AW56" s="374" t="s">
        <v>219</v>
      </c>
      <c r="AX56" s="374">
        <v>91</v>
      </c>
      <c r="AY56" s="374">
        <v>550</v>
      </c>
      <c r="AZ56" s="374"/>
      <c r="BA56" s="374">
        <v>2</v>
      </c>
      <c r="BB56" s="374"/>
      <c r="BC56" s="374">
        <v>10</v>
      </c>
      <c r="BD56" s="374">
        <v>0</v>
      </c>
      <c r="BE56" s="374">
        <v>0</v>
      </c>
      <c r="BF56" s="374">
        <v>1</v>
      </c>
      <c r="BG56" s="374" t="s">
        <v>219</v>
      </c>
      <c r="BH56" s="374">
        <v>0</v>
      </c>
      <c r="BI56" s="374" t="s">
        <v>219</v>
      </c>
      <c r="BJ56" s="374" t="s">
        <v>219</v>
      </c>
      <c r="BK56" s="374">
        <v>88</v>
      </c>
      <c r="BL56" s="374">
        <v>1258</v>
      </c>
      <c r="BM56" s="374"/>
      <c r="BN56" s="374">
        <v>2</v>
      </c>
      <c r="BO56" s="374"/>
      <c r="BP56" s="374">
        <v>9</v>
      </c>
      <c r="BQ56" s="374">
        <v>0</v>
      </c>
      <c r="BR56" s="374">
        <v>0</v>
      </c>
      <c r="BS56" s="374">
        <v>1</v>
      </c>
      <c r="BT56" s="374" t="s">
        <v>219</v>
      </c>
      <c r="BU56" s="374">
        <v>0</v>
      </c>
      <c r="BV56" s="374">
        <v>0</v>
      </c>
      <c r="BW56" s="374">
        <v>0</v>
      </c>
      <c r="BX56" s="374">
        <v>88</v>
      </c>
      <c r="BY56" s="374">
        <v>1808</v>
      </c>
      <c r="BZ56" s="374"/>
      <c r="CA56" s="374">
        <v>2</v>
      </c>
      <c r="CB56" s="374"/>
      <c r="CC56" s="374">
        <v>9</v>
      </c>
      <c r="CD56" s="374" t="s">
        <v>219</v>
      </c>
      <c r="CE56" s="374" t="s">
        <v>219</v>
      </c>
      <c r="CF56" s="374">
        <v>2</v>
      </c>
      <c r="CG56" s="374" t="s">
        <v>219</v>
      </c>
      <c r="CH56" s="374">
        <v>0</v>
      </c>
      <c r="CI56" s="374" t="s">
        <v>219</v>
      </c>
      <c r="CJ56" s="374" t="s">
        <v>219</v>
      </c>
      <c r="CK56" s="374">
        <v>87</v>
      </c>
      <c r="CL56" s="374">
        <v>550</v>
      </c>
      <c r="CM56" s="374"/>
      <c r="CN56" s="374">
        <v>3</v>
      </c>
      <c r="CO56" s="374"/>
      <c r="CP56" s="374">
        <v>11</v>
      </c>
      <c r="CQ56" s="374" t="s">
        <v>219</v>
      </c>
      <c r="CR56" s="374" t="s">
        <v>219</v>
      </c>
      <c r="CS56" s="374">
        <v>3</v>
      </c>
      <c r="CT56" s="374" t="s">
        <v>219</v>
      </c>
      <c r="CU56" s="374">
        <v>0</v>
      </c>
      <c r="CV56" s="374" t="s">
        <v>219</v>
      </c>
      <c r="CW56" s="374" t="s">
        <v>219</v>
      </c>
      <c r="CX56" s="374">
        <v>83</v>
      </c>
      <c r="CY56" s="374">
        <v>1258</v>
      </c>
      <c r="CZ56" s="374"/>
      <c r="DA56" s="374">
        <v>5</v>
      </c>
      <c r="DB56" s="374"/>
      <c r="DC56" s="374">
        <v>10</v>
      </c>
      <c r="DD56" s="374">
        <v>0</v>
      </c>
      <c r="DE56" s="374">
        <v>1</v>
      </c>
      <c r="DF56" s="374">
        <v>3</v>
      </c>
      <c r="DG56" s="374" t="s">
        <v>219</v>
      </c>
      <c r="DH56" s="374">
        <v>0</v>
      </c>
      <c r="DI56" s="374">
        <v>0</v>
      </c>
      <c r="DJ56" s="374">
        <v>0</v>
      </c>
      <c r="DK56" s="374">
        <v>85</v>
      </c>
      <c r="DL56" s="374">
        <v>1808</v>
      </c>
      <c r="DM56" s="374"/>
      <c r="DN56" s="374">
        <v>4</v>
      </c>
      <c r="DO56" s="374"/>
      <c r="DP56" s="374">
        <v>1</v>
      </c>
      <c r="DQ56" s="374">
        <v>1</v>
      </c>
      <c r="DR56" s="374">
        <v>0</v>
      </c>
      <c r="DS56" s="374" t="s">
        <v>219</v>
      </c>
      <c r="DT56" s="374"/>
      <c r="DU56" s="374"/>
      <c r="DV56" s="374">
        <v>1</v>
      </c>
      <c r="DW56" s="374">
        <v>87</v>
      </c>
      <c r="DX56" s="374">
        <v>11</v>
      </c>
      <c r="DY56" s="374">
        <v>550</v>
      </c>
      <c r="DZ56" s="374"/>
      <c r="EA56" s="374">
        <v>1</v>
      </c>
      <c r="EB56" s="374"/>
      <c r="EC56" s="374">
        <v>5</v>
      </c>
      <c r="ED56" s="374">
        <v>6</v>
      </c>
      <c r="EE56" s="374">
        <v>0</v>
      </c>
      <c r="EF56" s="374" t="s">
        <v>219</v>
      </c>
      <c r="EG56" s="374"/>
      <c r="EH56" s="374"/>
      <c r="EI56" s="374">
        <v>1</v>
      </c>
      <c r="EJ56" s="374">
        <v>83</v>
      </c>
      <c r="EK56" s="374">
        <v>10</v>
      </c>
      <c r="EL56" s="374">
        <v>1258</v>
      </c>
      <c r="EM56" s="374"/>
      <c r="EN56" s="374">
        <v>6</v>
      </c>
      <c r="EO56" s="374"/>
      <c r="EP56" s="374">
        <v>4</v>
      </c>
      <c r="EQ56" s="374">
        <v>4</v>
      </c>
      <c r="ER56" s="374">
        <v>0</v>
      </c>
      <c r="ES56" s="374" t="s">
        <v>219</v>
      </c>
      <c r="ET56" s="374"/>
      <c r="EU56" s="374"/>
      <c r="EV56" s="374">
        <v>1</v>
      </c>
      <c r="EW56" s="374">
        <v>85</v>
      </c>
      <c r="EX56" s="374">
        <v>10</v>
      </c>
      <c r="EY56" s="374">
        <v>1808</v>
      </c>
      <c r="EZ56" s="374"/>
      <c r="FA56" s="374">
        <v>4</v>
      </c>
    </row>
    <row r="57" spans="1:157">
      <c r="A57" s="82"/>
      <c r="B57" s="82" t="s">
        <v>59</v>
      </c>
      <c r="C57" s="374">
        <v>5</v>
      </c>
      <c r="D57" s="374" t="s">
        <v>219</v>
      </c>
      <c r="E57" s="374" t="s">
        <v>219</v>
      </c>
      <c r="F57" s="374">
        <v>1</v>
      </c>
      <c r="G57" s="374" t="s">
        <v>219</v>
      </c>
      <c r="H57" s="374">
        <v>0</v>
      </c>
      <c r="I57" s="374" t="s">
        <v>219</v>
      </c>
      <c r="J57" s="374">
        <v>3</v>
      </c>
      <c r="K57" s="374">
        <v>89</v>
      </c>
      <c r="L57" s="374">
        <v>337</v>
      </c>
      <c r="M57" s="374"/>
      <c r="N57" s="374">
        <v>2</v>
      </c>
      <c r="O57" s="374"/>
      <c r="P57" s="374">
        <v>8</v>
      </c>
      <c r="Q57" s="374" t="s">
        <v>219</v>
      </c>
      <c r="R57" s="374" t="s">
        <v>219</v>
      </c>
      <c r="S57" s="374">
        <v>3</v>
      </c>
      <c r="T57" s="374" t="s">
        <v>219</v>
      </c>
      <c r="U57" s="374">
        <v>0</v>
      </c>
      <c r="V57" s="374" t="s">
        <v>219</v>
      </c>
      <c r="W57" s="374">
        <v>2</v>
      </c>
      <c r="X57" s="374">
        <v>83</v>
      </c>
      <c r="Y57" s="374">
        <v>464</v>
      </c>
      <c r="Z57" s="374"/>
      <c r="AA57" s="374">
        <v>5</v>
      </c>
      <c r="AB57" s="374"/>
      <c r="AC57" s="374">
        <v>7</v>
      </c>
      <c r="AD57" s="374">
        <v>1</v>
      </c>
      <c r="AE57" s="374">
        <v>1</v>
      </c>
      <c r="AF57" s="374">
        <v>2</v>
      </c>
      <c r="AG57" s="374">
        <v>0</v>
      </c>
      <c r="AH57" s="374">
        <v>0</v>
      </c>
      <c r="AI57" s="374">
        <v>1</v>
      </c>
      <c r="AJ57" s="374">
        <v>3</v>
      </c>
      <c r="AK57" s="374">
        <v>86</v>
      </c>
      <c r="AL57" s="374">
        <v>801</v>
      </c>
      <c r="AM57" s="374"/>
      <c r="AN57" s="374">
        <v>4</v>
      </c>
      <c r="AO57" s="374"/>
      <c r="AP57" s="374">
        <v>4</v>
      </c>
      <c r="AQ57" s="374" t="s">
        <v>219</v>
      </c>
      <c r="AR57" s="374" t="s">
        <v>219</v>
      </c>
      <c r="AS57" s="374" t="s">
        <v>219</v>
      </c>
      <c r="AT57" s="374" t="s">
        <v>219</v>
      </c>
      <c r="AU57" s="374">
        <v>0</v>
      </c>
      <c r="AV57" s="374" t="s">
        <v>219</v>
      </c>
      <c r="AW57" s="374">
        <v>3</v>
      </c>
      <c r="AX57" s="374">
        <v>91</v>
      </c>
      <c r="AY57" s="374">
        <v>337</v>
      </c>
      <c r="AZ57" s="374"/>
      <c r="BA57" s="374">
        <v>1</v>
      </c>
      <c r="BB57" s="374"/>
      <c r="BC57" s="374">
        <v>8</v>
      </c>
      <c r="BD57" s="374" t="s">
        <v>219</v>
      </c>
      <c r="BE57" s="374" t="s">
        <v>219</v>
      </c>
      <c r="BF57" s="374" t="s">
        <v>219</v>
      </c>
      <c r="BG57" s="374" t="s">
        <v>219</v>
      </c>
      <c r="BH57" s="374">
        <v>0</v>
      </c>
      <c r="BI57" s="374" t="s">
        <v>219</v>
      </c>
      <c r="BJ57" s="374">
        <v>2</v>
      </c>
      <c r="BK57" s="374">
        <v>85</v>
      </c>
      <c r="BL57" s="374">
        <v>464</v>
      </c>
      <c r="BM57" s="374"/>
      <c r="BN57" s="374">
        <v>3</v>
      </c>
      <c r="BO57" s="374"/>
      <c r="BP57" s="374">
        <v>6</v>
      </c>
      <c r="BQ57" s="374" t="s">
        <v>219</v>
      </c>
      <c r="BR57" s="374">
        <v>1</v>
      </c>
      <c r="BS57" s="374">
        <v>1</v>
      </c>
      <c r="BT57" s="374" t="s">
        <v>219</v>
      </c>
      <c r="BU57" s="374">
        <v>0</v>
      </c>
      <c r="BV57" s="374">
        <v>1</v>
      </c>
      <c r="BW57" s="374">
        <v>3</v>
      </c>
      <c r="BX57" s="374">
        <v>88</v>
      </c>
      <c r="BY57" s="374">
        <v>801</v>
      </c>
      <c r="BZ57" s="374"/>
      <c r="CA57" s="374">
        <v>3</v>
      </c>
      <c r="CB57" s="374"/>
      <c r="CC57" s="374">
        <v>6</v>
      </c>
      <c r="CD57" s="374" t="s">
        <v>219</v>
      </c>
      <c r="CE57" s="374" t="s">
        <v>219</v>
      </c>
      <c r="CF57" s="374">
        <v>1</v>
      </c>
      <c r="CG57" s="374">
        <v>0</v>
      </c>
      <c r="CH57" s="374">
        <v>0</v>
      </c>
      <c r="CI57" s="374" t="s">
        <v>219</v>
      </c>
      <c r="CJ57" s="374">
        <v>3</v>
      </c>
      <c r="CK57" s="374">
        <v>89</v>
      </c>
      <c r="CL57" s="374">
        <v>337</v>
      </c>
      <c r="CM57" s="374"/>
      <c r="CN57" s="374">
        <v>1</v>
      </c>
      <c r="CO57" s="374"/>
      <c r="CP57" s="374">
        <v>9</v>
      </c>
      <c r="CQ57" s="374" t="s">
        <v>219</v>
      </c>
      <c r="CR57" s="374" t="s">
        <v>219</v>
      </c>
      <c r="CS57" s="374">
        <v>3</v>
      </c>
      <c r="CT57" s="374" t="s">
        <v>219</v>
      </c>
      <c r="CU57" s="374">
        <v>0</v>
      </c>
      <c r="CV57" s="374" t="s">
        <v>219</v>
      </c>
      <c r="CW57" s="374">
        <v>2</v>
      </c>
      <c r="CX57" s="374">
        <v>82</v>
      </c>
      <c r="CY57" s="374">
        <v>464</v>
      </c>
      <c r="CZ57" s="374"/>
      <c r="DA57" s="374">
        <v>6</v>
      </c>
      <c r="DB57" s="374"/>
      <c r="DC57" s="374">
        <v>7</v>
      </c>
      <c r="DD57" s="374">
        <v>1</v>
      </c>
      <c r="DE57" s="374">
        <v>1</v>
      </c>
      <c r="DF57" s="374">
        <v>2</v>
      </c>
      <c r="DG57" s="374" t="s">
        <v>219</v>
      </c>
      <c r="DH57" s="374">
        <v>0</v>
      </c>
      <c r="DI57" s="374">
        <v>1</v>
      </c>
      <c r="DJ57" s="374">
        <v>3</v>
      </c>
      <c r="DK57" s="374">
        <v>85</v>
      </c>
      <c r="DL57" s="374">
        <v>801</v>
      </c>
      <c r="DM57" s="374"/>
      <c r="DN57" s="374">
        <v>4</v>
      </c>
      <c r="DO57" s="374"/>
      <c r="DP57" s="374">
        <v>1</v>
      </c>
      <c r="DQ57" s="374">
        <v>1</v>
      </c>
      <c r="DR57" s="374">
        <v>0</v>
      </c>
      <c r="DS57" s="374" t="s">
        <v>219</v>
      </c>
      <c r="DT57" s="374"/>
      <c r="DU57" s="374"/>
      <c r="DV57" s="374">
        <v>6</v>
      </c>
      <c r="DW57" s="374">
        <v>86</v>
      </c>
      <c r="DX57" s="374">
        <v>7</v>
      </c>
      <c r="DY57" s="374">
        <v>335</v>
      </c>
      <c r="DZ57" s="374"/>
      <c r="EA57" s="374">
        <v>1</v>
      </c>
      <c r="EB57" s="374"/>
      <c r="EC57" s="374">
        <v>5</v>
      </c>
      <c r="ED57" s="374">
        <v>5</v>
      </c>
      <c r="EE57" s="374">
        <v>0</v>
      </c>
      <c r="EF57" s="374" t="s">
        <v>219</v>
      </c>
      <c r="EG57" s="374"/>
      <c r="EH57" s="374"/>
      <c r="EI57" s="374">
        <v>4</v>
      </c>
      <c r="EJ57" s="374">
        <v>81</v>
      </c>
      <c r="EK57" s="374">
        <v>10</v>
      </c>
      <c r="EL57" s="374">
        <v>462</v>
      </c>
      <c r="EM57" s="374"/>
      <c r="EN57" s="374">
        <v>5</v>
      </c>
      <c r="EO57" s="374"/>
      <c r="EP57" s="374">
        <v>3</v>
      </c>
      <c r="EQ57" s="374">
        <v>4</v>
      </c>
      <c r="ER57" s="374">
        <v>0</v>
      </c>
      <c r="ES57" s="374">
        <v>0</v>
      </c>
      <c r="ET57" s="374"/>
      <c r="EU57" s="374"/>
      <c r="EV57" s="374">
        <v>5</v>
      </c>
      <c r="EW57" s="374">
        <v>83</v>
      </c>
      <c r="EX57" s="374">
        <v>9</v>
      </c>
      <c r="EY57" s="374">
        <v>797</v>
      </c>
      <c r="EZ57" s="374"/>
      <c r="FA57" s="374">
        <v>4</v>
      </c>
    </row>
    <row r="58" spans="1:157">
      <c r="A58" s="82"/>
      <c r="B58" s="82" t="s">
        <v>60</v>
      </c>
      <c r="C58" s="374">
        <v>26</v>
      </c>
      <c r="D58" s="374">
        <v>17</v>
      </c>
      <c r="E58" s="374">
        <v>24</v>
      </c>
      <c r="F58" s="374">
        <v>17</v>
      </c>
      <c r="G58" s="374">
        <v>10</v>
      </c>
      <c r="H58" s="374">
        <v>0</v>
      </c>
      <c r="I58" s="374">
        <v>0</v>
      </c>
      <c r="J58" s="374">
        <v>0</v>
      </c>
      <c r="K58" s="374">
        <v>6</v>
      </c>
      <c r="L58" s="374">
        <v>1738</v>
      </c>
      <c r="M58" s="374"/>
      <c r="N58" s="374">
        <v>67</v>
      </c>
      <c r="O58" s="374"/>
      <c r="P58" s="374">
        <v>29</v>
      </c>
      <c r="Q58" s="374">
        <v>17</v>
      </c>
      <c r="R58" s="374">
        <v>22</v>
      </c>
      <c r="S58" s="374">
        <v>15</v>
      </c>
      <c r="T58" s="374">
        <v>10</v>
      </c>
      <c r="U58" s="374" t="s">
        <v>219</v>
      </c>
      <c r="V58" s="374">
        <v>0</v>
      </c>
      <c r="W58" s="374">
        <v>0</v>
      </c>
      <c r="X58" s="374">
        <v>8</v>
      </c>
      <c r="Y58" s="374">
        <v>7201</v>
      </c>
      <c r="Z58" s="374"/>
      <c r="AA58" s="374">
        <v>63</v>
      </c>
      <c r="AB58" s="374"/>
      <c r="AC58" s="374">
        <v>28</v>
      </c>
      <c r="AD58" s="374">
        <v>17</v>
      </c>
      <c r="AE58" s="374">
        <v>22</v>
      </c>
      <c r="AF58" s="374">
        <v>15</v>
      </c>
      <c r="AG58" s="374">
        <v>10</v>
      </c>
      <c r="AH58" s="374" t="s">
        <v>219</v>
      </c>
      <c r="AI58" s="374">
        <v>0</v>
      </c>
      <c r="AJ58" s="374">
        <v>0</v>
      </c>
      <c r="AK58" s="374">
        <v>7</v>
      </c>
      <c r="AL58" s="374">
        <v>8939</v>
      </c>
      <c r="AM58" s="374"/>
      <c r="AN58" s="374">
        <v>64</v>
      </c>
      <c r="AO58" s="374"/>
      <c r="AP58" s="374">
        <v>33</v>
      </c>
      <c r="AQ58" s="374">
        <v>9</v>
      </c>
      <c r="AR58" s="374">
        <v>23</v>
      </c>
      <c r="AS58" s="374">
        <v>23</v>
      </c>
      <c r="AT58" s="374">
        <v>4</v>
      </c>
      <c r="AU58" s="374">
        <v>0</v>
      </c>
      <c r="AV58" s="374">
        <v>0</v>
      </c>
      <c r="AW58" s="374">
        <v>0</v>
      </c>
      <c r="AX58" s="374">
        <v>8</v>
      </c>
      <c r="AY58" s="374">
        <v>1738</v>
      </c>
      <c r="AZ58" s="374"/>
      <c r="BA58" s="374">
        <v>58</v>
      </c>
      <c r="BB58" s="374"/>
      <c r="BC58" s="374">
        <v>38</v>
      </c>
      <c r="BD58" s="374">
        <v>6</v>
      </c>
      <c r="BE58" s="374">
        <v>18</v>
      </c>
      <c r="BF58" s="374">
        <v>24</v>
      </c>
      <c r="BG58" s="374">
        <v>2</v>
      </c>
      <c r="BH58" s="374" t="s">
        <v>219</v>
      </c>
      <c r="BI58" s="374">
        <v>0</v>
      </c>
      <c r="BJ58" s="374">
        <v>0</v>
      </c>
      <c r="BK58" s="374">
        <v>11</v>
      </c>
      <c r="BL58" s="374">
        <v>7201</v>
      </c>
      <c r="BM58" s="374"/>
      <c r="BN58" s="374">
        <v>51</v>
      </c>
      <c r="BO58" s="374"/>
      <c r="BP58" s="374">
        <v>37</v>
      </c>
      <c r="BQ58" s="374">
        <v>7</v>
      </c>
      <c r="BR58" s="374">
        <v>19</v>
      </c>
      <c r="BS58" s="374">
        <v>23</v>
      </c>
      <c r="BT58" s="374">
        <v>2</v>
      </c>
      <c r="BU58" s="374" t="s">
        <v>219</v>
      </c>
      <c r="BV58" s="374">
        <v>0</v>
      </c>
      <c r="BW58" s="374">
        <v>0</v>
      </c>
      <c r="BX58" s="374">
        <v>10</v>
      </c>
      <c r="BY58" s="374">
        <v>8939</v>
      </c>
      <c r="BZ58" s="374"/>
      <c r="CA58" s="374">
        <v>52</v>
      </c>
      <c r="CB58" s="374"/>
      <c r="CC58" s="374">
        <v>26</v>
      </c>
      <c r="CD58" s="374">
        <v>14</v>
      </c>
      <c r="CE58" s="374">
        <v>26</v>
      </c>
      <c r="CF58" s="374">
        <v>25</v>
      </c>
      <c r="CG58" s="374">
        <v>4</v>
      </c>
      <c r="CH58" s="374">
        <v>0</v>
      </c>
      <c r="CI58" s="374">
        <v>0</v>
      </c>
      <c r="CJ58" s="374">
        <v>0</v>
      </c>
      <c r="CK58" s="374">
        <v>5</v>
      </c>
      <c r="CL58" s="374">
        <v>1738</v>
      </c>
      <c r="CM58" s="374"/>
      <c r="CN58" s="374">
        <v>69</v>
      </c>
      <c r="CO58" s="374"/>
      <c r="CP58" s="374">
        <v>23</v>
      </c>
      <c r="CQ58" s="374">
        <v>16</v>
      </c>
      <c r="CR58" s="374">
        <v>25</v>
      </c>
      <c r="CS58" s="374">
        <v>22</v>
      </c>
      <c r="CT58" s="374">
        <v>9</v>
      </c>
      <c r="CU58" s="374">
        <v>0</v>
      </c>
      <c r="CV58" s="374">
        <v>0</v>
      </c>
      <c r="CW58" s="374">
        <v>0</v>
      </c>
      <c r="CX58" s="374">
        <v>4</v>
      </c>
      <c r="CY58" s="374">
        <v>7201</v>
      </c>
      <c r="CZ58" s="374"/>
      <c r="DA58" s="374">
        <v>73</v>
      </c>
      <c r="DB58" s="374"/>
      <c r="DC58" s="374">
        <v>23</v>
      </c>
      <c r="DD58" s="374">
        <v>16</v>
      </c>
      <c r="DE58" s="374">
        <v>25</v>
      </c>
      <c r="DF58" s="374">
        <v>23</v>
      </c>
      <c r="DG58" s="374">
        <v>8</v>
      </c>
      <c r="DH58" s="374">
        <v>0</v>
      </c>
      <c r="DI58" s="374">
        <v>0</v>
      </c>
      <c r="DJ58" s="374">
        <v>0</v>
      </c>
      <c r="DK58" s="374">
        <v>4</v>
      </c>
      <c r="DL58" s="374">
        <v>8939</v>
      </c>
      <c r="DM58" s="374"/>
      <c r="DN58" s="374">
        <v>72</v>
      </c>
      <c r="DO58" s="374"/>
      <c r="DP58" s="374">
        <v>62</v>
      </c>
      <c r="DQ58" s="374">
        <v>67</v>
      </c>
      <c r="DR58" s="374">
        <v>0</v>
      </c>
      <c r="DS58" s="374">
        <v>5</v>
      </c>
      <c r="DT58" s="374"/>
      <c r="DU58" s="374"/>
      <c r="DV58" s="374">
        <v>1</v>
      </c>
      <c r="DW58" s="374">
        <v>4</v>
      </c>
      <c r="DX58" s="374">
        <v>29</v>
      </c>
      <c r="DY58" s="374">
        <v>1738</v>
      </c>
      <c r="DZ58" s="374"/>
      <c r="EA58" s="374">
        <v>67</v>
      </c>
      <c r="EB58" s="374"/>
      <c r="EC58" s="374">
        <v>62</v>
      </c>
      <c r="ED58" s="374">
        <v>71</v>
      </c>
      <c r="EE58" s="374">
        <v>0</v>
      </c>
      <c r="EF58" s="374">
        <v>9</v>
      </c>
      <c r="EG58" s="374"/>
      <c r="EH58" s="374"/>
      <c r="EI58" s="374">
        <v>0</v>
      </c>
      <c r="EJ58" s="374">
        <v>4</v>
      </c>
      <c r="EK58" s="374">
        <v>25</v>
      </c>
      <c r="EL58" s="374">
        <v>7201</v>
      </c>
      <c r="EM58" s="374"/>
      <c r="EN58" s="374">
        <v>71</v>
      </c>
      <c r="EO58" s="374"/>
      <c r="EP58" s="374">
        <v>62</v>
      </c>
      <c r="EQ58" s="374">
        <v>70</v>
      </c>
      <c r="ER58" s="374">
        <v>0</v>
      </c>
      <c r="ES58" s="374">
        <v>8</v>
      </c>
      <c r="ET58" s="374"/>
      <c r="EU58" s="374"/>
      <c r="EV58" s="374">
        <v>0</v>
      </c>
      <c r="EW58" s="374">
        <v>4</v>
      </c>
      <c r="EX58" s="374">
        <v>26</v>
      </c>
      <c r="EY58" s="374">
        <v>8939</v>
      </c>
      <c r="EZ58" s="374"/>
      <c r="FA58" s="374">
        <v>70</v>
      </c>
    </row>
    <row r="59" spans="1:157">
      <c r="A59" s="82"/>
      <c r="B59" s="82" t="s">
        <v>61</v>
      </c>
      <c r="C59" s="374">
        <v>35</v>
      </c>
      <c r="D59" s="374">
        <v>10</v>
      </c>
      <c r="E59" s="374">
        <v>20</v>
      </c>
      <c r="F59" s="374">
        <v>17</v>
      </c>
      <c r="G59" s="374">
        <v>5</v>
      </c>
      <c r="H59" s="374">
        <v>0</v>
      </c>
      <c r="I59" s="374">
        <v>0</v>
      </c>
      <c r="J59" s="374">
        <v>0</v>
      </c>
      <c r="K59" s="374">
        <v>12</v>
      </c>
      <c r="L59" s="374">
        <v>5028</v>
      </c>
      <c r="M59" s="374"/>
      <c r="N59" s="374">
        <v>53</v>
      </c>
      <c r="O59" s="374"/>
      <c r="P59" s="374">
        <v>35</v>
      </c>
      <c r="Q59" s="374">
        <v>10</v>
      </c>
      <c r="R59" s="374">
        <v>21</v>
      </c>
      <c r="S59" s="374">
        <v>17</v>
      </c>
      <c r="T59" s="374">
        <v>5</v>
      </c>
      <c r="U59" s="374">
        <v>0</v>
      </c>
      <c r="V59" s="374">
        <v>0</v>
      </c>
      <c r="W59" s="374">
        <v>0</v>
      </c>
      <c r="X59" s="374">
        <v>11</v>
      </c>
      <c r="Y59" s="374">
        <v>12502</v>
      </c>
      <c r="Z59" s="374"/>
      <c r="AA59" s="374">
        <v>54</v>
      </c>
      <c r="AB59" s="374"/>
      <c r="AC59" s="374">
        <v>35</v>
      </c>
      <c r="AD59" s="374">
        <v>10</v>
      </c>
      <c r="AE59" s="374">
        <v>21</v>
      </c>
      <c r="AF59" s="374">
        <v>17</v>
      </c>
      <c r="AG59" s="374">
        <v>5</v>
      </c>
      <c r="AH59" s="374">
        <v>0</v>
      </c>
      <c r="AI59" s="374">
        <v>0</v>
      </c>
      <c r="AJ59" s="374">
        <v>0</v>
      </c>
      <c r="AK59" s="374">
        <v>11</v>
      </c>
      <c r="AL59" s="374">
        <v>17530</v>
      </c>
      <c r="AM59" s="374"/>
      <c r="AN59" s="374">
        <v>53</v>
      </c>
      <c r="AO59" s="374"/>
      <c r="AP59" s="374">
        <v>39</v>
      </c>
      <c r="AQ59" s="374">
        <v>6</v>
      </c>
      <c r="AR59" s="374">
        <v>16</v>
      </c>
      <c r="AS59" s="374">
        <v>21</v>
      </c>
      <c r="AT59" s="374">
        <v>3</v>
      </c>
      <c r="AU59" s="374" t="s">
        <v>219</v>
      </c>
      <c r="AV59" s="374">
        <v>0</v>
      </c>
      <c r="AW59" s="374">
        <v>0</v>
      </c>
      <c r="AX59" s="374">
        <v>15</v>
      </c>
      <c r="AY59" s="374">
        <v>5028</v>
      </c>
      <c r="AZ59" s="374"/>
      <c r="BA59" s="374">
        <v>45</v>
      </c>
      <c r="BB59" s="374"/>
      <c r="BC59" s="374">
        <v>41</v>
      </c>
      <c r="BD59" s="374">
        <v>5</v>
      </c>
      <c r="BE59" s="374">
        <v>16</v>
      </c>
      <c r="BF59" s="374">
        <v>22</v>
      </c>
      <c r="BG59" s="374">
        <v>2</v>
      </c>
      <c r="BH59" s="374">
        <v>0</v>
      </c>
      <c r="BI59" s="374">
        <v>0</v>
      </c>
      <c r="BJ59" s="374">
        <v>0</v>
      </c>
      <c r="BK59" s="374">
        <v>14</v>
      </c>
      <c r="BL59" s="374">
        <v>12502</v>
      </c>
      <c r="BM59" s="374"/>
      <c r="BN59" s="374">
        <v>44</v>
      </c>
      <c r="BO59" s="374"/>
      <c r="BP59" s="374">
        <v>41</v>
      </c>
      <c r="BQ59" s="374">
        <v>5</v>
      </c>
      <c r="BR59" s="374">
        <v>16</v>
      </c>
      <c r="BS59" s="374">
        <v>22</v>
      </c>
      <c r="BT59" s="374">
        <v>2</v>
      </c>
      <c r="BU59" s="374" t="s">
        <v>219</v>
      </c>
      <c r="BV59" s="374">
        <v>0</v>
      </c>
      <c r="BW59" s="374">
        <v>0</v>
      </c>
      <c r="BX59" s="374">
        <v>15</v>
      </c>
      <c r="BY59" s="374">
        <v>17530</v>
      </c>
      <c r="BZ59" s="374"/>
      <c r="CA59" s="374">
        <v>44</v>
      </c>
      <c r="CB59" s="374"/>
      <c r="CC59" s="374">
        <v>33</v>
      </c>
      <c r="CD59" s="374">
        <v>9</v>
      </c>
      <c r="CE59" s="374">
        <v>20</v>
      </c>
      <c r="CF59" s="374">
        <v>23</v>
      </c>
      <c r="CG59" s="374">
        <v>3</v>
      </c>
      <c r="CH59" s="374">
        <v>0</v>
      </c>
      <c r="CI59" s="374">
        <v>0</v>
      </c>
      <c r="CJ59" s="374">
        <v>0</v>
      </c>
      <c r="CK59" s="374">
        <v>10</v>
      </c>
      <c r="CL59" s="374">
        <v>5028</v>
      </c>
      <c r="CM59" s="374"/>
      <c r="CN59" s="374">
        <v>56</v>
      </c>
      <c r="CO59" s="374"/>
      <c r="CP59" s="374">
        <v>28</v>
      </c>
      <c r="CQ59" s="374">
        <v>12</v>
      </c>
      <c r="CR59" s="374">
        <v>23</v>
      </c>
      <c r="CS59" s="374">
        <v>23</v>
      </c>
      <c r="CT59" s="374">
        <v>6</v>
      </c>
      <c r="CU59" s="374" t="s">
        <v>219</v>
      </c>
      <c r="CV59" s="374">
        <v>0</v>
      </c>
      <c r="CW59" s="374">
        <v>0</v>
      </c>
      <c r="CX59" s="374">
        <v>7</v>
      </c>
      <c r="CY59" s="374">
        <v>12502</v>
      </c>
      <c r="CZ59" s="374"/>
      <c r="DA59" s="374">
        <v>64</v>
      </c>
      <c r="DB59" s="374"/>
      <c r="DC59" s="374">
        <v>30</v>
      </c>
      <c r="DD59" s="374">
        <v>11</v>
      </c>
      <c r="DE59" s="374">
        <v>22</v>
      </c>
      <c r="DF59" s="374">
        <v>23</v>
      </c>
      <c r="DG59" s="374">
        <v>5</v>
      </c>
      <c r="DH59" s="374" t="s">
        <v>219</v>
      </c>
      <c r="DI59" s="374">
        <v>0</v>
      </c>
      <c r="DJ59" s="374">
        <v>0</v>
      </c>
      <c r="DK59" s="374">
        <v>8</v>
      </c>
      <c r="DL59" s="374">
        <v>17530</v>
      </c>
      <c r="DM59" s="374"/>
      <c r="DN59" s="374">
        <v>62</v>
      </c>
      <c r="DO59" s="374"/>
      <c r="DP59" s="374">
        <v>49</v>
      </c>
      <c r="DQ59" s="374">
        <v>52</v>
      </c>
      <c r="DR59" s="374">
        <v>0</v>
      </c>
      <c r="DS59" s="374">
        <v>3</v>
      </c>
      <c r="DT59" s="374"/>
      <c r="DU59" s="374"/>
      <c r="DV59" s="374">
        <v>0</v>
      </c>
      <c r="DW59" s="374">
        <v>9</v>
      </c>
      <c r="DX59" s="374">
        <v>39</v>
      </c>
      <c r="DY59" s="374">
        <v>5028</v>
      </c>
      <c r="DZ59" s="374"/>
      <c r="EA59" s="374">
        <v>52</v>
      </c>
      <c r="EB59" s="374"/>
      <c r="EC59" s="374">
        <v>54</v>
      </c>
      <c r="ED59" s="374">
        <v>59</v>
      </c>
      <c r="EE59" s="374">
        <v>0</v>
      </c>
      <c r="EF59" s="374">
        <v>4</v>
      </c>
      <c r="EG59" s="374"/>
      <c r="EH59" s="374"/>
      <c r="EI59" s="374">
        <v>0</v>
      </c>
      <c r="EJ59" s="374">
        <v>8</v>
      </c>
      <c r="EK59" s="374">
        <v>33</v>
      </c>
      <c r="EL59" s="374">
        <v>12502</v>
      </c>
      <c r="EM59" s="374"/>
      <c r="EN59" s="374">
        <v>59</v>
      </c>
      <c r="EO59" s="374"/>
      <c r="EP59" s="374">
        <v>53</v>
      </c>
      <c r="EQ59" s="374">
        <v>57</v>
      </c>
      <c r="ER59" s="374">
        <v>0</v>
      </c>
      <c r="ES59" s="374">
        <v>4</v>
      </c>
      <c r="ET59" s="374"/>
      <c r="EU59" s="374"/>
      <c r="EV59" s="374">
        <v>0</v>
      </c>
      <c r="EW59" s="374">
        <v>8</v>
      </c>
      <c r="EX59" s="374">
        <v>35</v>
      </c>
      <c r="EY59" s="374">
        <v>17530</v>
      </c>
      <c r="EZ59" s="374"/>
      <c r="FA59" s="374">
        <v>57</v>
      </c>
    </row>
    <row r="60" spans="1:157">
      <c r="A60" s="82"/>
      <c r="B60" s="82" t="s">
        <v>62</v>
      </c>
      <c r="C60" s="374">
        <v>22</v>
      </c>
      <c r="D60" s="374">
        <v>20</v>
      </c>
      <c r="E60" s="374">
        <v>21</v>
      </c>
      <c r="F60" s="374">
        <v>13</v>
      </c>
      <c r="G60" s="374">
        <v>16</v>
      </c>
      <c r="H60" s="374">
        <v>0</v>
      </c>
      <c r="I60" s="374">
        <v>0</v>
      </c>
      <c r="J60" s="374" t="s">
        <v>219</v>
      </c>
      <c r="K60" s="374">
        <v>8</v>
      </c>
      <c r="L60" s="374">
        <v>534</v>
      </c>
      <c r="M60" s="374"/>
      <c r="N60" s="374">
        <v>70</v>
      </c>
      <c r="O60" s="374"/>
      <c r="P60" s="374">
        <v>27</v>
      </c>
      <c r="Q60" s="374">
        <v>17</v>
      </c>
      <c r="R60" s="374">
        <v>21</v>
      </c>
      <c r="S60" s="374">
        <v>10</v>
      </c>
      <c r="T60" s="374">
        <v>15</v>
      </c>
      <c r="U60" s="374">
        <v>0</v>
      </c>
      <c r="V60" s="374">
        <v>0</v>
      </c>
      <c r="W60" s="374" t="s">
        <v>219</v>
      </c>
      <c r="X60" s="374">
        <v>10</v>
      </c>
      <c r="Y60" s="374">
        <v>587</v>
      </c>
      <c r="Z60" s="374"/>
      <c r="AA60" s="374">
        <v>63</v>
      </c>
      <c r="AB60" s="374"/>
      <c r="AC60" s="374">
        <v>24</v>
      </c>
      <c r="AD60" s="374">
        <v>18</v>
      </c>
      <c r="AE60" s="374">
        <v>21</v>
      </c>
      <c r="AF60" s="374">
        <v>11</v>
      </c>
      <c r="AG60" s="374">
        <v>16</v>
      </c>
      <c r="AH60" s="374">
        <v>0</v>
      </c>
      <c r="AI60" s="374">
        <v>0</v>
      </c>
      <c r="AJ60" s="374">
        <v>0</v>
      </c>
      <c r="AK60" s="374">
        <v>9</v>
      </c>
      <c r="AL60" s="374">
        <v>1121</v>
      </c>
      <c r="AM60" s="374"/>
      <c r="AN60" s="374">
        <v>66</v>
      </c>
      <c r="AO60" s="374"/>
      <c r="AP60" s="374">
        <v>26</v>
      </c>
      <c r="AQ60" s="374">
        <v>15</v>
      </c>
      <c r="AR60" s="374">
        <v>23</v>
      </c>
      <c r="AS60" s="374">
        <v>17</v>
      </c>
      <c r="AT60" s="374">
        <v>10</v>
      </c>
      <c r="AU60" s="374">
        <v>0</v>
      </c>
      <c r="AV60" s="374">
        <v>0</v>
      </c>
      <c r="AW60" s="374" t="s">
        <v>219</v>
      </c>
      <c r="AX60" s="374">
        <v>9</v>
      </c>
      <c r="AY60" s="374">
        <v>534</v>
      </c>
      <c r="AZ60" s="374"/>
      <c r="BA60" s="374">
        <v>64</v>
      </c>
      <c r="BB60" s="374"/>
      <c r="BC60" s="374">
        <v>31</v>
      </c>
      <c r="BD60" s="374">
        <v>13</v>
      </c>
      <c r="BE60" s="374">
        <v>22</v>
      </c>
      <c r="BF60" s="374">
        <v>16</v>
      </c>
      <c r="BG60" s="374">
        <v>5</v>
      </c>
      <c r="BH60" s="374">
        <v>0</v>
      </c>
      <c r="BI60" s="374">
        <v>0</v>
      </c>
      <c r="BJ60" s="374" t="s">
        <v>219</v>
      </c>
      <c r="BK60" s="374">
        <v>12</v>
      </c>
      <c r="BL60" s="374">
        <v>587</v>
      </c>
      <c r="BM60" s="374"/>
      <c r="BN60" s="374">
        <v>57</v>
      </c>
      <c r="BO60" s="374"/>
      <c r="BP60" s="374">
        <v>29</v>
      </c>
      <c r="BQ60" s="374">
        <v>14</v>
      </c>
      <c r="BR60" s="374">
        <v>22</v>
      </c>
      <c r="BS60" s="374">
        <v>17</v>
      </c>
      <c r="BT60" s="374">
        <v>7</v>
      </c>
      <c r="BU60" s="374">
        <v>0</v>
      </c>
      <c r="BV60" s="374">
        <v>0</v>
      </c>
      <c r="BW60" s="374">
        <v>0</v>
      </c>
      <c r="BX60" s="374">
        <v>11</v>
      </c>
      <c r="BY60" s="374">
        <v>1121</v>
      </c>
      <c r="BZ60" s="374"/>
      <c r="CA60" s="374">
        <v>60</v>
      </c>
      <c r="CB60" s="374"/>
      <c r="CC60" s="374">
        <v>21</v>
      </c>
      <c r="CD60" s="374">
        <v>20</v>
      </c>
      <c r="CE60" s="374">
        <v>25</v>
      </c>
      <c r="CF60" s="374">
        <v>20</v>
      </c>
      <c r="CG60" s="374">
        <v>9</v>
      </c>
      <c r="CH60" s="374">
        <v>0</v>
      </c>
      <c r="CI60" s="374">
        <v>0</v>
      </c>
      <c r="CJ60" s="374" t="s">
        <v>219</v>
      </c>
      <c r="CK60" s="374">
        <v>5</v>
      </c>
      <c r="CL60" s="374">
        <v>534</v>
      </c>
      <c r="CM60" s="374"/>
      <c r="CN60" s="374">
        <v>74</v>
      </c>
      <c r="CO60" s="374"/>
      <c r="CP60" s="374">
        <v>23</v>
      </c>
      <c r="CQ60" s="374">
        <v>21</v>
      </c>
      <c r="CR60" s="374">
        <v>20</v>
      </c>
      <c r="CS60" s="374">
        <v>17</v>
      </c>
      <c r="CT60" s="374">
        <v>12</v>
      </c>
      <c r="CU60" s="374">
        <v>0</v>
      </c>
      <c r="CV60" s="374">
        <v>0</v>
      </c>
      <c r="CW60" s="374" t="s">
        <v>219</v>
      </c>
      <c r="CX60" s="374">
        <v>6</v>
      </c>
      <c r="CY60" s="374">
        <v>587</v>
      </c>
      <c r="CZ60" s="374"/>
      <c r="DA60" s="374">
        <v>70</v>
      </c>
      <c r="DB60" s="374"/>
      <c r="DC60" s="374">
        <v>22</v>
      </c>
      <c r="DD60" s="374">
        <v>21</v>
      </c>
      <c r="DE60" s="374">
        <v>22</v>
      </c>
      <c r="DF60" s="374">
        <v>18</v>
      </c>
      <c r="DG60" s="374">
        <v>11</v>
      </c>
      <c r="DH60" s="374">
        <v>0</v>
      </c>
      <c r="DI60" s="374">
        <v>0</v>
      </c>
      <c r="DJ60" s="374">
        <v>0</v>
      </c>
      <c r="DK60" s="374">
        <v>6</v>
      </c>
      <c r="DL60" s="374">
        <v>1121</v>
      </c>
      <c r="DM60" s="374"/>
      <c r="DN60" s="374">
        <v>72</v>
      </c>
      <c r="DO60" s="374"/>
      <c r="DP60" s="374">
        <v>61</v>
      </c>
      <c r="DQ60" s="374">
        <v>69</v>
      </c>
      <c r="DR60" s="374">
        <v>0</v>
      </c>
      <c r="DS60" s="374">
        <v>8</v>
      </c>
      <c r="DT60" s="374"/>
      <c r="DU60" s="374"/>
      <c r="DV60" s="374" t="s">
        <v>219</v>
      </c>
      <c r="DW60" s="374">
        <v>8</v>
      </c>
      <c r="DX60" s="374">
        <v>22</v>
      </c>
      <c r="DY60" s="374">
        <v>534</v>
      </c>
      <c r="DZ60" s="374"/>
      <c r="EA60" s="374">
        <v>69</v>
      </c>
      <c r="EB60" s="374"/>
      <c r="EC60" s="374">
        <v>57</v>
      </c>
      <c r="ED60" s="374">
        <v>67</v>
      </c>
      <c r="EE60" s="374">
        <v>0</v>
      </c>
      <c r="EF60" s="374">
        <v>11</v>
      </c>
      <c r="EG60" s="374"/>
      <c r="EH60" s="374"/>
      <c r="EI60" s="374" t="s">
        <v>219</v>
      </c>
      <c r="EJ60" s="374">
        <v>9</v>
      </c>
      <c r="EK60" s="374">
        <v>23</v>
      </c>
      <c r="EL60" s="374">
        <v>587</v>
      </c>
      <c r="EM60" s="374"/>
      <c r="EN60" s="374">
        <v>67</v>
      </c>
      <c r="EO60" s="374"/>
      <c r="EP60" s="374">
        <v>59</v>
      </c>
      <c r="EQ60" s="374">
        <v>68</v>
      </c>
      <c r="ER60" s="374">
        <v>0</v>
      </c>
      <c r="ES60" s="374">
        <v>9</v>
      </c>
      <c r="ET60" s="374"/>
      <c r="EU60" s="374"/>
      <c r="EV60" s="374">
        <v>0</v>
      </c>
      <c r="EW60" s="374">
        <v>9</v>
      </c>
      <c r="EX60" s="374">
        <v>22</v>
      </c>
      <c r="EY60" s="374">
        <v>1121</v>
      </c>
      <c r="EZ60" s="374"/>
      <c r="FA60" s="374">
        <v>68</v>
      </c>
    </row>
    <row r="61" spans="1:157">
      <c r="A61" s="82"/>
      <c r="B61" s="82" t="s">
        <v>63</v>
      </c>
      <c r="C61" s="374">
        <v>23</v>
      </c>
      <c r="D61" s="374">
        <v>18</v>
      </c>
      <c r="E61" s="374">
        <v>23</v>
      </c>
      <c r="F61" s="374">
        <v>12</v>
      </c>
      <c r="G61" s="374">
        <v>14</v>
      </c>
      <c r="H61" s="374" t="s">
        <v>219</v>
      </c>
      <c r="I61" s="374">
        <v>0</v>
      </c>
      <c r="J61" s="374" t="s">
        <v>219</v>
      </c>
      <c r="K61" s="374">
        <v>10</v>
      </c>
      <c r="L61" s="374">
        <v>284</v>
      </c>
      <c r="M61" s="374"/>
      <c r="N61" s="374">
        <v>67</v>
      </c>
      <c r="O61" s="374"/>
      <c r="P61" s="374">
        <v>27</v>
      </c>
      <c r="Q61" s="374">
        <v>15</v>
      </c>
      <c r="R61" s="374">
        <v>20</v>
      </c>
      <c r="S61" s="374">
        <v>15</v>
      </c>
      <c r="T61" s="374">
        <v>12</v>
      </c>
      <c r="U61" s="374">
        <v>0</v>
      </c>
      <c r="V61" s="374" t="s">
        <v>219</v>
      </c>
      <c r="W61" s="374" t="s">
        <v>219</v>
      </c>
      <c r="X61" s="374">
        <v>9</v>
      </c>
      <c r="Y61" s="374">
        <v>371</v>
      </c>
      <c r="Z61" s="374"/>
      <c r="AA61" s="374">
        <v>63</v>
      </c>
      <c r="AB61" s="374"/>
      <c r="AC61" s="374">
        <v>25</v>
      </c>
      <c r="AD61" s="374">
        <v>16</v>
      </c>
      <c r="AE61" s="374">
        <v>21</v>
      </c>
      <c r="AF61" s="374">
        <v>14</v>
      </c>
      <c r="AG61" s="374">
        <v>13</v>
      </c>
      <c r="AH61" s="374" t="s">
        <v>219</v>
      </c>
      <c r="AI61" s="374" t="s">
        <v>219</v>
      </c>
      <c r="AJ61" s="374" t="s">
        <v>219</v>
      </c>
      <c r="AK61" s="374">
        <v>9</v>
      </c>
      <c r="AL61" s="374">
        <v>655</v>
      </c>
      <c r="AM61" s="374"/>
      <c r="AN61" s="374">
        <v>65</v>
      </c>
      <c r="AO61" s="374"/>
      <c r="AP61" s="374">
        <v>26</v>
      </c>
      <c r="AQ61" s="374">
        <v>14</v>
      </c>
      <c r="AR61" s="374">
        <v>24</v>
      </c>
      <c r="AS61" s="374">
        <v>18</v>
      </c>
      <c r="AT61" s="374">
        <v>7</v>
      </c>
      <c r="AU61" s="374">
        <v>0</v>
      </c>
      <c r="AV61" s="374">
        <v>0</v>
      </c>
      <c r="AW61" s="374">
        <v>0</v>
      </c>
      <c r="AX61" s="374">
        <v>11</v>
      </c>
      <c r="AY61" s="374">
        <v>284</v>
      </c>
      <c r="AZ61" s="374"/>
      <c r="BA61" s="374">
        <v>63</v>
      </c>
      <c r="BB61" s="374"/>
      <c r="BC61" s="374">
        <v>30</v>
      </c>
      <c r="BD61" s="374">
        <v>12</v>
      </c>
      <c r="BE61" s="374">
        <v>20</v>
      </c>
      <c r="BF61" s="374">
        <v>22</v>
      </c>
      <c r="BG61" s="374">
        <v>5</v>
      </c>
      <c r="BH61" s="374">
        <v>0</v>
      </c>
      <c r="BI61" s="374" t="s">
        <v>219</v>
      </c>
      <c r="BJ61" s="374" t="s">
        <v>219</v>
      </c>
      <c r="BK61" s="374">
        <v>9</v>
      </c>
      <c r="BL61" s="374">
        <v>371</v>
      </c>
      <c r="BM61" s="374"/>
      <c r="BN61" s="374">
        <v>58</v>
      </c>
      <c r="BO61" s="374"/>
      <c r="BP61" s="374">
        <v>28</v>
      </c>
      <c r="BQ61" s="374">
        <v>13</v>
      </c>
      <c r="BR61" s="374">
        <v>22</v>
      </c>
      <c r="BS61" s="374">
        <v>20</v>
      </c>
      <c r="BT61" s="374">
        <v>6</v>
      </c>
      <c r="BU61" s="374">
        <v>0</v>
      </c>
      <c r="BV61" s="374" t="s">
        <v>219</v>
      </c>
      <c r="BW61" s="374" t="s">
        <v>219</v>
      </c>
      <c r="BX61" s="374">
        <v>10</v>
      </c>
      <c r="BY61" s="374">
        <v>655</v>
      </c>
      <c r="BZ61" s="374"/>
      <c r="CA61" s="374">
        <v>60</v>
      </c>
      <c r="CB61" s="374"/>
      <c r="CC61" s="374">
        <v>17</v>
      </c>
      <c r="CD61" s="374">
        <v>18</v>
      </c>
      <c r="CE61" s="374">
        <v>25</v>
      </c>
      <c r="CF61" s="374">
        <v>21</v>
      </c>
      <c r="CG61" s="374">
        <v>10</v>
      </c>
      <c r="CH61" s="374">
        <v>0</v>
      </c>
      <c r="CI61" s="374">
        <v>0</v>
      </c>
      <c r="CJ61" s="374" t="s">
        <v>219</v>
      </c>
      <c r="CK61" s="374">
        <v>9</v>
      </c>
      <c r="CL61" s="374">
        <v>284</v>
      </c>
      <c r="CM61" s="374"/>
      <c r="CN61" s="374">
        <v>74</v>
      </c>
      <c r="CO61" s="374"/>
      <c r="CP61" s="374">
        <v>15</v>
      </c>
      <c r="CQ61" s="374">
        <v>21</v>
      </c>
      <c r="CR61" s="374">
        <v>20</v>
      </c>
      <c r="CS61" s="374">
        <v>22</v>
      </c>
      <c r="CT61" s="374">
        <v>11</v>
      </c>
      <c r="CU61" s="374">
        <v>0</v>
      </c>
      <c r="CV61" s="374" t="s">
        <v>219</v>
      </c>
      <c r="CW61" s="374" t="s">
        <v>219</v>
      </c>
      <c r="CX61" s="374">
        <v>8</v>
      </c>
      <c r="CY61" s="374">
        <v>371</v>
      </c>
      <c r="CZ61" s="374"/>
      <c r="DA61" s="374">
        <v>75</v>
      </c>
      <c r="DB61" s="374"/>
      <c r="DC61" s="374">
        <v>16</v>
      </c>
      <c r="DD61" s="374">
        <v>20</v>
      </c>
      <c r="DE61" s="374">
        <v>22</v>
      </c>
      <c r="DF61" s="374">
        <v>22</v>
      </c>
      <c r="DG61" s="374">
        <v>11</v>
      </c>
      <c r="DH61" s="374">
        <v>0</v>
      </c>
      <c r="DI61" s="374" t="s">
        <v>219</v>
      </c>
      <c r="DJ61" s="374" t="s">
        <v>219</v>
      </c>
      <c r="DK61" s="374">
        <v>8</v>
      </c>
      <c r="DL61" s="374">
        <v>655</v>
      </c>
      <c r="DM61" s="374"/>
      <c r="DN61" s="374">
        <v>75</v>
      </c>
      <c r="DO61" s="374"/>
      <c r="DP61" s="374">
        <v>59</v>
      </c>
      <c r="DQ61" s="374">
        <v>70</v>
      </c>
      <c r="DR61" s="374">
        <v>0</v>
      </c>
      <c r="DS61" s="374">
        <v>11</v>
      </c>
      <c r="DT61" s="374"/>
      <c r="DU61" s="374"/>
      <c r="DV61" s="374">
        <v>0</v>
      </c>
      <c r="DW61" s="374">
        <v>7</v>
      </c>
      <c r="DX61" s="374">
        <v>23</v>
      </c>
      <c r="DY61" s="374">
        <v>284</v>
      </c>
      <c r="DZ61" s="374"/>
      <c r="EA61" s="374">
        <v>70</v>
      </c>
      <c r="EB61" s="374"/>
      <c r="EC61" s="374">
        <v>63</v>
      </c>
      <c r="ED61" s="374">
        <v>72</v>
      </c>
      <c r="EE61" s="374">
        <v>0</v>
      </c>
      <c r="EF61" s="374">
        <v>9</v>
      </c>
      <c r="EG61" s="374"/>
      <c r="EH61" s="374"/>
      <c r="EI61" s="374">
        <v>2</v>
      </c>
      <c r="EJ61" s="374">
        <v>8</v>
      </c>
      <c r="EK61" s="374">
        <v>18</v>
      </c>
      <c r="EL61" s="374">
        <v>371</v>
      </c>
      <c r="EM61" s="374"/>
      <c r="EN61" s="374">
        <v>72</v>
      </c>
      <c r="EO61" s="374"/>
      <c r="EP61" s="374">
        <v>61</v>
      </c>
      <c r="EQ61" s="374">
        <v>71</v>
      </c>
      <c r="ER61" s="374">
        <v>0</v>
      </c>
      <c r="ES61" s="374">
        <v>10</v>
      </c>
      <c r="ET61" s="374"/>
      <c r="EU61" s="374"/>
      <c r="EV61" s="374">
        <v>1</v>
      </c>
      <c r="EW61" s="374">
        <v>7</v>
      </c>
      <c r="EX61" s="374">
        <v>20</v>
      </c>
      <c r="EY61" s="374">
        <v>655</v>
      </c>
      <c r="EZ61" s="374"/>
      <c r="FA61" s="374">
        <v>71</v>
      </c>
    </row>
    <row r="62" spans="1:157">
      <c r="A62" s="82"/>
      <c r="B62" s="82" t="s">
        <v>64</v>
      </c>
      <c r="C62" s="374">
        <v>31</v>
      </c>
      <c r="D62" s="374" t="s">
        <v>219</v>
      </c>
      <c r="E62" s="374" t="s">
        <v>219</v>
      </c>
      <c r="F62" s="374">
        <v>17</v>
      </c>
      <c r="G62" s="374" t="s">
        <v>219</v>
      </c>
      <c r="H62" s="374" t="s">
        <v>219</v>
      </c>
      <c r="I62" s="374">
        <v>0</v>
      </c>
      <c r="J62" s="374" t="s">
        <v>219</v>
      </c>
      <c r="K62" s="374">
        <v>21</v>
      </c>
      <c r="L62" s="374">
        <v>29</v>
      </c>
      <c r="M62" s="374"/>
      <c r="N62" s="374">
        <v>41</v>
      </c>
      <c r="O62" s="374"/>
      <c r="P62" s="374">
        <v>24</v>
      </c>
      <c r="Q62" s="374" t="s">
        <v>219</v>
      </c>
      <c r="R62" s="374" t="s">
        <v>219</v>
      </c>
      <c r="S62" s="374">
        <v>11</v>
      </c>
      <c r="T62" s="374" t="s">
        <v>219</v>
      </c>
      <c r="U62" s="374" t="s">
        <v>219</v>
      </c>
      <c r="V62" s="374" t="s">
        <v>219</v>
      </c>
      <c r="W62" s="374">
        <v>0</v>
      </c>
      <c r="X62" s="374">
        <v>14</v>
      </c>
      <c r="Y62" s="374">
        <v>72</v>
      </c>
      <c r="Z62" s="374"/>
      <c r="AA62" s="374">
        <v>61</v>
      </c>
      <c r="AB62" s="374"/>
      <c r="AC62" s="374">
        <v>26</v>
      </c>
      <c r="AD62" s="374">
        <v>15</v>
      </c>
      <c r="AE62" s="374">
        <v>17</v>
      </c>
      <c r="AF62" s="374">
        <v>13</v>
      </c>
      <c r="AG62" s="374" t="s">
        <v>219</v>
      </c>
      <c r="AH62" s="374">
        <v>0</v>
      </c>
      <c r="AI62" s="374" t="s">
        <v>219</v>
      </c>
      <c r="AJ62" s="374" t="s">
        <v>219</v>
      </c>
      <c r="AK62" s="374">
        <v>16</v>
      </c>
      <c r="AL62" s="374">
        <v>101</v>
      </c>
      <c r="AM62" s="374"/>
      <c r="AN62" s="374">
        <v>55</v>
      </c>
      <c r="AO62" s="374"/>
      <c r="AP62" s="374">
        <v>38</v>
      </c>
      <c r="AQ62" s="374" t="s">
        <v>219</v>
      </c>
      <c r="AR62" s="374" t="s">
        <v>219</v>
      </c>
      <c r="AS62" s="374" t="s">
        <v>219</v>
      </c>
      <c r="AT62" s="374" t="s">
        <v>219</v>
      </c>
      <c r="AU62" s="374" t="s">
        <v>219</v>
      </c>
      <c r="AV62" s="374">
        <v>0</v>
      </c>
      <c r="AW62" s="374" t="s">
        <v>219</v>
      </c>
      <c r="AX62" s="374">
        <v>24</v>
      </c>
      <c r="AY62" s="374">
        <v>29</v>
      </c>
      <c r="AZ62" s="374"/>
      <c r="BA62" s="374">
        <v>31</v>
      </c>
      <c r="BB62" s="374"/>
      <c r="BC62" s="374">
        <v>32</v>
      </c>
      <c r="BD62" s="374" t="s">
        <v>219</v>
      </c>
      <c r="BE62" s="374" t="s">
        <v>219</v>
      </c>
      <c r="BF62" s="374" t="s">
        <v>219</v>
      </c>
      <c r="BG62" s="374" t="s">
        <v>219</v>
      </c>
      <c r="BH62" s="374" t="s">
        <v>219</v>
      </c>
      <c r="BI62" s="374" t="s">
        <v>219</v>
      </c>
      <c r="BJ62" s="374">
        <v>0</v>
      </c>
      <c r="BK62" s="374">
        <v>17</v>
      </c>
      <c r="BL62" s="374">
        <v>72</v>
      </c>
      <c r="BM62" s="374"/>
      <c r="BN62" s="374">
        <v>50</v>
      </c>
      <c r="BO62" s="374"/>
      <c r="BP62" s="374">
        <v>34</v>
      </c>
      <c r="BQ62" s="374" t="s">
        <v>219</v>
      </c>
      <c r="BR62" s="374">
        <v>14</v>
      </c>
      <c r="BS62" s="374">
        <v>17</v>
      </c>
      <c r="BT62" s="374">
        <v>3</v>
      </c>
      <c r="BU62" s="374">
        <v>0</v>
      </c>
      <c r="BV62" s="374" t="s">
        <v>219</v>
      </c>
      <c r="BW62" s="374" t="s">
        <v>219</v>
      </c>
      <c r="BX62" s="374">
        <v>19</v>
      </c>
      <c r="BY62" s="374">
        <v>101</v>
      </c>
      <c r="BZ62" s="374"/>
      <c r="CA62" s="374">
        <v>45</v>
      </c>
      <c r="CB62" s="374"/>
      <c r="CC62" s="374">
        <v>34</v>
      </c>
      <c r="CD62" s="374">
        <v>10</v>
      </c>
      <c r="CE62" s="374" t="s">
        <v>219</v>
      </c>
      <c r="CF62" s="374">
        <v>24</v>
      </c>
      <c r="CG62" s="374" t="s">
        <v>219</v>
      </c>
      <c r="CH62" s="374">
        <v>0</v>
      </c>
      <c r="CI62" s="374">
        <v>0</v>
      </c>
      <c r="CJ62" s="374" t="s">
        <v>219</v>
      </c>
      <c r="CK62" s="374">
        <v>17</v>
      </c>
      <c r="CL62" s="374">
        <v>29</v>
      </c>
      <c r="CM62" s="374"/>
      <c r="CN62" s="374">
        <v>41</v>
      </c>
      <c r="CO62" s="374"/>
      <c r="CP62" s="374">
        <v>21</v>
      </c>
      <c r="CQ62" s="374">
        <v>14</v>
      </c>
      <c r="CR62" s="374" t="s">
        <v>219</v>
      </c>
      <c r="CS62" s="374">
        <v>18</v>
      </c>
      <c r="CT62" s="374" t="s">
        <v>219</v>
      </c>
      <c r="CU62" s="374">
        <v>0</v>
      </c>
      <c r="CV62" s="374" t="s">
        <v>219</v>
      </c>
      <c r="CW62" s="374">
        <v>0</v>
      </c>
      <c r="CX62" s="374">
        <v>14</v>
      </c>
      <c r="CY62" s="374">
        <v>72</v>
      </c>
      <c r="CZ62" s="374"/>
      <c r="DA62" s="374">
        <v>64</v>
      </c>
      <c r="DB62" s="374"/>
      <c r="DC62" s="374">
        <v>25</v>
      </c>
      <c r="DD62" s="374">
        <v>13</v>
      </c>
      <c r="DE62" s="374">
        <v>16</v>
      </c>
      <c r="DF62" s="374">
        <v>20</v>
      </c>
      <c r="DG62" s="374">
        <v>9</v>
      </c>
      <c r="DH62" s="374">
        <v>0</v>
      </c>
      <c r="DI62" s="374" t="s">
        <v>219</v>
      </c>
      <c r="DJ62" s="374" t="s">
        <v>219</v>
      </c>
      <c r="DK62" s="374">
        <v>15</v>
      </c>
      <c r="DL62" s="374">
        <v>101</v>
      </c>
      <c r="DM62" s="374"/>
      <c r="DN62" s="374">
        <v>57</v>
      </c>
      <c r="DO62" s="374"/>
      <c r="DP62" s="374">
        <v>45</v>
      </c>
      <c r="DQ62" s="374">
        <v>45</v>
      </c>
      <c r="DR62" s="374">
        <v>0</v>
      </c>
      <c r="DS62" s="374" t="s">
        <v>219</v>
      </c>
      <c r="DT62" s="374"/>
      <c r="DU62" s="374"/>
      <c r="DV62" s="374" t="s">
        <v>219</v>
      </c>
      <c r="DW62" s="374">
        <v>21</v>
      </c>
      <c r="DX62" s="374">
        <v>28</v>
      </c>
      <c r="DY62" s="374">
        <v>29</v>
      </c>
      <c r="DZ62" s="374"/>
      <c r="EA62" s="374">
        <v>45</v>
      </c>
      <c r="EB62" s="374"/>
      <c r="EC62" s="374">
        <v>57</v>
      </c>
      <c r="ED62" s="374">
        <v>64</v>
      </c>
      <c r="EE62" s="374">
        <v>0</v>
      </c>
      <c r="EF62" s="374" t="s">
        <v>219</v>
      </c>
      <c r="EG62" s="374"/>
      <c r="EH62" s="374"/>
      <c r="EI62" s="374" t="s">
        <v>219</v>
      </c>
      <c r="EJ62" s="374">
        <v>13</v>
      </c>
      <c r="EK62" s="374">
        <v>22</v>
      </c>
      <c r="EL62" s="374">
        <v>72</v>
      </c>
      <c r="EM62" s="374"/>
      <c r="EN62" s="374">
        <v>64</v>
      </c>
      <c r="EO62" s="374"/>
      <c r="EP62" s="374">
        <v>53</v>
      </c>
      <c r="EQ62" s="374">
        <v>58</v>
      </c>
      <c r="ER62" s="374">
        <v>0</v>
      </c>
      <c r="ES62" s="374" t="s">
        <v>219</v>
      </c>
      <c r="ET62" s="374"/>
      <c r="EU62" s="374"/>
      <c r="EV62" s="374">
        <v>3</v>
      </c>
      <c r="EW62" s="374">
        <v>15</v>
      </c>
      <c r="EX62" s="374">
        <v>24</v>
      </c>
      <c r="EY62" s="374">
        <v>101</v>
      </c>
      <c r="EZ62" s="374"/>
      <c r="FA62" s="374">
        <v>58</v>
      </c>
    </row>
    <row r="63" spans="1:157">
      <c r="A63" s="82"/>
      <c r="B63" s="82" t="s">
        <v>65</v>
      </c>
      <c r="C63" s="374">
        <v>20</v>
      </c>
      <c r="D63" s="374">
        <v>15</v>
      </c>
      <c r="E63" s="374">
        <v>23</v>
      </c>
      <c r="F63" s="374">
        <v>12</v>
      </c>
      <c r="G63" s="374">
        <v>12</v>
      </c>
      <c r="H63" s="374">
        <v>0</v>
      </c>
      <c r="I63" s="374" t="s">
        <v>219</v>
      </c>
      <c r="J63" s="374">
        <v>0</v>
      </c>
      <c r="K63" s="374">
        <v>18</v>
      </c>
      <c r="L63" s="374">
        <v>878</v>
      </c>
      <c r="M63" s="374"/>
      <c r="N63" s="374">
        <v>62</v>
      </c>
      <c r="O63" s="374"/>
      <c r="P63" s="374">
        <v>21</v>
      </c>
      <c r="Q63" s="374">
        <v>17</v>
      </c>
      <c r="R63" s="374">
        <v>21</v>
      </c>
      <c r="S63" s="374">
        <v>12</v>
      </c>
      <c r="T63" s="374">
        <v>13</v>
      </c>
      <c r="U63" s="374">
        <v>0</v>
      </c>
      <c r="V63" s="374" t="s">
        <v>219</v>
      </c>
      <c r="W63" s="374">
        <v>1</v>
      </c>
      <c r="X63" s="374">
        <v>16</v>
      </c>
      <c r="Y63" s="374">
        <v>1283</v>
      </c>
      <c r="Z63" s="374"/>
      <c r="AA63" s="374">
        <v>63</v>
      </c>
      <c r="AB63" s="374"/>
      <c r="AC63" s="374">
        <v>20</v>
      </c>
      <c r="AD63" s="374">
        <v>16</v>
      </c>
      <c r="AE63" s="374">
        <v>22</v>
      </c>
      <c r="AF63" s="374">
        <v>12</v>
      </c>
      <c r="AG63" s="374">
        <v>12</v>
      </c>
      <c r="AH63" s="374">
        <v>0</v>
      </c>
      <c r="AI63" s="374">
        <v>0</v>
      </c>
      <c r="AJ63" s="374">
        <v>1</v>
      </c>
      <c r="AK63" s="374">
        <v>17</v>
      </c>
      <c r="AL63" s="374">
        <v>2161</v>
      </c>
      <c r="AM63" s="374"/>
      <c r="AN63" s="374">
        <v>62</v>
      </c>
      <c r="AO63" s="374"/>
      <c r="AP63" s="374">
        <v>22</v>
      </c>
      <c r="AQ63" s="374">
        <v>9</v>
      </c>
      <c r="AR63" s="374">
        <v>23</v>
      </c>
      <c r="AS63" s="374">
        <v>19</v>
      </c>
      <c r="AT63" s="374">
        <v>5</v>
      </c>
      <c r="AU63" s="374">
        <v>0</v>
      </c>
      <c r="AV63" s="374" t="s">
        <v>219</v>
      </c>
      <c r="AW63" s="374">
        <v>0</v>
      </c>
      <c r="AX63" s="374">
        <v>21</v>
      </c>
      <c r="AY63" s="374">
        <v>878</v>
      </c>
      <c r="AZ63" s="374"/>
      <c r="BA63" s="374">
        <v>56</v>
      </c>
      <c r="BB63" s="374"/>
      <c r="BC63" s="374">
        <v>28</v>
      </c>
      <c r="BD63" s="374">
        <v>10</v>
      </c>
      <c r="BE63" s="374">
        <v>19</v>
      </c>
      <c r="BF63" s="374">
        <v>21</v>
      </c>
      <c r="BG63" s="374">
        <v>3</v>
      </c>
      <c r="BH63" s="374">
        <v>0</v>
      </c>
      <c r="BI63" s="374" t="s">
        <v>219</v>
      </c>
      <c r="BJ63" s="374">
        <v>1</v>
      </c>
      <c r="BK63" s="374">
        <v>18</v>
      </c>
      <c r="BL63" s="374">
        <v>1284</v>
      </c>
      <c r="BM63" s="374"/>
      <c r="BN63" s="374">
        <v>53</v>
      </c>
      <c r="BO63" s="374"/>
      <c r="BP63" s="374">
        <v>25</v>
      </c>
      <c r="BQ63" s="374">
        <v>10</v>
      </c>
      <c r="BR63" s="374">
        <v>20</v>
      </c>
      <c r="BS63" s="374">
        <v>20</v>
      </c>
      <c r="BT63" s="374">
        <v>4</v>
      </c>
      <c r="BU63" s="374">
        <v>0</v>
      </c>
      <c r="BV63" s="374">
        <v>0</v>
      </c>
      <c r="BW63" s="374">
        <v>1</v>
      </c>
      <c r="BX63" s="374">
        <v>20</v>
      </c>
      <c r="BY63" s="374">
        <v>2162</v>
      </c>
      <c r="BZ63" s="374"/>
      <c r="CA63" s="374">
        <v>54</v>
      </c>
      <c r="CB63" s="374"/>
      <c r="CC63" s="374">
        <v>23</v>
      </c>
      <c r="CD63" s="374">
        <v>12</v>
      </c>
      <c r="CE63" s="374">
        <v>22</v>
      </c>
      <c r="CF63" s="374">
        <v>19</v>
      </c>
      <c r="CG63" s="374">
        <v>5</v>
      </c>
      <c r="CH63" s="374">
        <v>0</v>
      </c>
      <c r="CI63" s="374" t="s">
        <v>219</v>
      </c>
      <c r="CJ63" s="374">
        <v>0</v>
      </c>
      <c r="CK63" s="374">
        <v>18</v>
      </c>
      <c r="CL63" s="374">
        <v>878</v>
      </c>
      <c r="CM63" s="374"/>
      <c r="CN63" s="374">
        <v>59</v>
      </c>
      <c r="CO63" s="374"/>
      <c r="CP63" s="374">
        <v>21</v>
      </c>
      <c r="CQ63" s="374">
        <v>15</v>
      </c>
      <c r="CR63" s="374">
        <v>23</v>
      </c>
      <c r="CS63" s="374">
        <v>16</v>
      </c>
      <c r="CT63" s="374">
        <v>11</v>
      </c>
      <c r="CU63" s="374">
        <v>0</v>
      </c>
      <c r="CV63" s="374" t="s">
        <v>219</v>
      </c>
      <c r="CW63" s="374">
        <v>1</v>
      </c>
      <c r="CX63" s="374">
        <v>14</v>
      </c>
      <c r="CY63" s="374">
        <v>1284</v>
      </c>
      <c r="CZ63" s="374"/>
      <c r="DA63" s="374">
        <v>65</v>
      </c>
      <c r="DB63" s="374"/>
      <c r="DC63" s="374">
        <v>22</v>
      </c>
      <c r="DD63" s="374">
        <v>14</v>
      </c>
      <c r="DE63" s="374">
        <v>22</v>
      </c>
      <c r="DF63" s="374">
        <v>17</v>
      </c>
      <c r="DG63" s="374">
        <v>9</v>
      </c>
      <c r="DH63" s="374">
        <v>0</v>
      </c>
      <c r="DI63" s="374">
        <v>0</v>
      </c>
      <c r="DJ63" s="374">
        <v>1</v>
      </c>
      <c r="DK63" s="374">
        <v>15</v>
      </c>
      <c r="DL63" s="374">
        <v>2162</v>
      </c>
      <c r="DM63" s="374"/>
      <c r="DN63" s="374">
        <v>62</v>
      </c>
      <c r="DO63" s="374"/>
      <c r="DP63" s="374">
        <v>55</v>
      </c>
      <c r="DQ63" s="374">
        <v>60</v>
      </c>
      <c r="DR63" s="374">
        <v>0</v>
      </c>
      <c r="DS63" s="374">
        <v>6</v>
      </c>
      <c r="DT63" s="374"/>
      <c r="DU63" s="374"/>
      <c r="DV63" s="374">
        <v>1</v>
      </c>
      <c r="DW63" s="374">
        <v>16</v>
      </c>
      <c r="DX63" s="374">
        <v>23</v>
      </c>
      <c r="DY63" s="374">
        <v>878</v>
      </c>
      <c r="DZ63" s="374"/>
      <c r="EA63" s="374">
        <v>60</v>
      </c>
      <c r="EB63" s="374"/>
      <c r="EC63" s="374">
        <v>52</v>
      </c>
      <c r="ED63" s="374">
        <v>63</v>
      </c>
      <c r="EE63" s="374">
        <v>0</v>
      </c>
      <c r="EF63" s="374">
        <v>11</v>
      </c>
      <c r="EG63" s="374"/>
      <c r="EH63" s="374"/>
      <c r="EI63" s="374">
        <v>1</v>
      </c>
      <c r="EJ63" s="374">
        <v>13</v>
      </c>
      <c r="EK63" s="374">
        <v>23</v>
      </c>
      <c r="EL63" s="374">
        <v>1284</v>
      </c>
      <c r="EM63" s="374"/>
      <c r="EN63" s="374">
        <v>63</v>
      </c>
      <c r="EO63" s="374"/>
      <c r="EP63" s="374">
        <v>53</v>
      </c>
      <c r="EQ63" s="374">
        <v>62</v>
      </c>
      <c r="ER63" s="374">
        <v>0</v>
      </c>
      <c r="ES63" s="374">
        <v>9</v>
      </c>
      <c r="ET63" s="374"/>
      <c r="EU63" s="374"/>
      <c r="EV63" s="374">
        <v>1</v>
      </c>
      <c r="EW63" s="374">
        <v>14</v>
      </c>
      <c r="EX63" s="374">
        <v>23</v>
      </c>
      <c r="EY63" s="374">
        <v>2162</v>
      </c>
      <c r="EZ63" s="374"/>
      <c r="FA63" s="374">
        <v>62</v>
      </c>
    </row>
    <row r="64" spans="1:157">
      <c r="A64" s="82"/>
      <c r="B64" s="82" t="s">
        <v>66</v>
      </c>
      <c r="C64" s="374">
        <v>22</v>
      </c>
      <c r="D64" s="374">
        <v>10</v>
      </c>
      <c r="E64" s="374">
        <v>13</v>
      </c>
      <c r="F64" s="374">
        <v>9</v>
      </c>
      <c r="G64" s="374">
        <v>8</v>
      </c>
      <c r="H64" s="374">
        <v>0</v>
      </c>
      <c r="I64" s="374" t="s">
        <v>219</v>
      </c>
      <c r="J64" s="374">
        <v>1</v>
      </c>
      <c r="K64" s="374">
        <v>38</v>
      </c>
      <c r="L64" s="374">
        <v>797</v>
      </c>
      <c r="M64" s="374"/>
      <c r="N64" s="374">
        <v>39</v>
      </c>
      <c r="O64" s="374"/>
      <c r="P64" s="374">
        <v>22</v>
      </c>
      <c r="Q64" s="374">
        <v>9</v>
      </c>
      <c r="R64" s="374">
        <v>15</v>
      </c>
      <c r="S64" s="374">
        <v>11</v>
      </c>
      <c r="T64" s="374">
        <v>8</v>
      </c>
      <c r="U64" s="374">
        <v>0</v>
      </c>
      <c r="V64" s="374" t="s">
        <v>219</v>
      </c>
      <c r="W64" s="374">
        <v>1</v>
      </c>
      <c r="X64" s="374">
        <v>34</v>
      </c>
      <c r="Y64" s="374">
        <v>4162</v>
      </c>
      <c r="Z64" s="374"/>
      <c r="AA64" s="374">
        <v>43</v>
      </c>
      <c r="AB64" s="374"/>
      <c r="AC64" s="374">
        <v>22</v>
      </c>
      <c r="AD64" s="374">
        <v>9</v>
      </c>
      <c r="AE64" s="374">
        <v>15</v>
      </c>
      <c r="AF64" s="374">
        <v>10</v>
      </c>
      <c r="AG64" s="374">
        <v>8</v>
      </c>
      <c r="AH64" s="374">
        <v>0</v>
      </c>
      <c r="AI64" s="374">
        <v>0</v>
      </c>
      <c r="AJ64" s="374">
        <v>1</v>
      </c>
      <c r="AK64" s="374">
        <v>34</v>
      </c>
      <c r="AL64" s="374">
        <v>4959</v>
      </c>
      <c r="AM64" s="374"/>
      <c r="AN64" s="374">
        <v>42</v>
      </c>
      <c r="AO64" s="374"/>
      <c r="AP64" s="374">
        <v>22</v>
      </c>
      <c r="AQ64" s="374">
        <v>6</v>
      </c>
      <c r="AR64" s="374">
        <v>13</v>
      </c>
      <c r="AS64" s="374">
        <v>12</v>
      </c>
      <c r="AT64" s="374">
        <v>4</v>
      </c>
      <c r="AU64" s="374">
        <v>0</v>
      </c>
      <c r="AV64" s="374" t="s">
        <v>219</v>
      </c>
      <c r="AW64" s="374">
        <v>1</v>
      </c>
      <c r="AX64" s="374">
        <v>42</v>
      </c>
      <c r="AY64" s="374">
        <v>797</v>
      </c>
      <c r="AZ64" s="374"/>
      <c r="BA64" s="374">
        <v>35</v>
      </c>
      <c r="BB64" s="374"/>
      <c r="BC64" s="374">
        <v>28</v>
      </c>
      <c r="BD64" s="374">
        <v>5</v>
      </c>
      <c r="BE64" s="374">
        <v>12</v>
      </c>
      <c r="BF64" s="374">
        <v>13</v>
      </c>
      <c r="BG64" s="374">
        <v>2</v>
      </c>
      <c r="BH64" s="374">
        <v>0</v>
      </c>
      <c r="BI64" s="374" t="s">
        <v>219</v>
      </c>
      <c r="BJ64" s="374">
        <v>1</v>
      </c>
      <c r="BK64" s="374">
        <v>38</v>
      </c>
      <c r="BL64" s="374">
        <v>4162</v>
      </c>
      <c r="BM64" s="374"/>
      <c r="BN64" s="374">
        <v>33</v>
      </c>
      <c r="BO64" s="374"/>
      <c r="BP64" s="374">
        <v>27</v>
      </c>
      <c r="BQ64" s="374">
        <v>5</v>
      </c>
      <c r="BR64" s="374">
        <v>12</v>
      </c>
      <c r="BS64" s="374">
        <v>13</v>
      </c>
      <c r="BT64" s="374">
        <v>3</v>
      </c>
      <c r="BU64" s="374">
        <v>0</v>
      </c>
      <c r="BV64" s="374">
        <v>0</v>
      </c>
      <c r="BW64" s="374">
        <v>1</v>
      </c>
      <c r="BX64" s="374">
        <v>38</v>
      </c>
      <c r="BY64" s="374">
        <v>4959</v>
      </c>
      <c r="BZ64" s="374"/>
      <c r="CA64" s="374">
        <v>33</v>
      </c>
      <c r="CB64" s="374"/>
      <c r="CC64" s="374">
        <v>24</v>
      </c>
      <c r="CD64" s="374">
        <v>10</v>
      </c>
      <c r="CE64" s="374">
        <v>13</v>
      </c>
      <c r="CF64" s="374">
        <v>11</v>
      </c>
      <c r="CG64" s="374">
        <v>5</v>
      </c>
      <c r="CH64" s="374">
        <v>0</v>
      </c>
      <c r="CI64" s="374" t="s">
        <v>219</v>
      </c>
      <c r="CJ64" s="374">
        <v>1</v>
      </c>
      <c r="CK64" s="374">
        <v>36</v>
      </c>
      <c r="CL64" s="374">
        <v>797</v>
      </c>
      <c r="CM64" s="374"/>
      <c r="CN64" s="374">
        <v>39</v>
      </c>
      <c r="CO64" s="374"/>
      <c r="CP64" s="374">
        <v>21</v>
      </c>
      <c r="CQ64" s="374">
        <v>10</v>
      </c>
      <c r="CR64" s="374">
        <v>14</v>
      </c>
      <c r="CS64" s="374">
        <v>13</v>
      </c>
      <c r="CT64" s="374">
        <v>8</v>
      </c>
      <c r="CU64" s="374">
        <v>0</v>
      </c>
      <c r="CV64" s="374" t="s">
        <v>219</v>
      </c>
      <c r="CW64" s="374">
        <v>1</v>
      </c>
      <c r="CX64" s="374">
        <v>32</v>
      </c>
      <c r="CY64" s="374">
        <v>4162</v>
      </c>
      <c r="CZ64" s="374"/>
      <c r="DA64" s="374">
        <v>46</v>
      </c>
      <c r="DB64" s="374"/>
      <c r="DC64" s="374">
        <v>22</v>
      </c>
      <c r="DD64" s="374">
        <v>10</v>
      </c>
      <c r="DE64" s="374">
        <v>14</v>
      </c>
      <c r="DF64" s="374">
        <v>13</v>
      </c>
      <c r="DG64" s="374">
        <v>7</v>
      </c>
      <c r="DH64" s="374">
        <v>0</v>
      </c>
      <c r="DI64" s="374">
        <v>0</v>
      </c>
      <c r="DJ64" s="374">
        <v>1</v>
      </c>
      <c r="DK64" s="374">
        <v>32</v>
      </c>
      <c r="DL64" s="374">
        <v>4959</v>
      </c>
      <c r="DM64" s="374"/>
      <c r="DN64" s="374">
        <v>45</v>
      </c>
      <c r="DO64" s="374"/>
      <c r="DP64" s="374">
        <v>33</v>
      </c>
      <c r="DQ64" s="374">
        <v>37</v>
      </c>
      <c r="DR64" s="374">
        <v>0</v>
      </c>
      <c r="DS64" s="374">
        <v>3</v>
      </c>
      <c r="DT64" s="374"/>
      <c r="DU64" s="374"/>
      <c r="DV64" s="374">
        <v>2</v>
      </c>
      <c r="DW64" s="374">
        <v>40</v>
      </c>
      <c r="DX64" s="374">
        <v>21</v>
      </c>
      <c r="DY64" s="374">
        <v>796</v>
      </c>
      <c r="DZ64" s="374"/>
      <c r="EA64" s="374">
        <v>37</v>
      </c>
      <c r="EB64" s="374"/>
      <c r="EC64" s="374">
        <v>35</v>
      </c>
      <c r="ED64" s="374">
        <v>41</v>
      </c>
      <c r="EE64" s="374">
        <v>0</v>
      </c>
      <c r="EF64" s="374">
        <v>6</v>
      </c>
      <c r="EG64" s="374"/>
      <c r="EH64" s="374"/>
      <c r="EI64" s="374">
        <v>2</v>
      </c>
      <c r="EJ64" s="374">
        <v>35</v>
      </c>
      <c r="EK64" s="374">
        <v>22</v>
      </c>
      <c r="EL64" s="374">
        <v>4161</v>
      </c>
      <c r="EM64" s="374"/>
      <c r="EN64" s="374">
        <v>41</v>
      </c>
      <c r="EO64" s="374"/>
      <c r="EP64" s="374">
        <v>35</v>
      </c>
      <c r="EQ64" s="374">
        <v>41</v>
      </c>
      <c r="ER64" s="374">
        <v>0</v>
      </c>
      <c r="ES64" s="374">
        <v>6</v>
      </c>
      <c r="ET64" s="374"/>
      <c r="EU64" s="374"/>
      <c r="EV64" s="374">
        <v>2</v>
      </c>
      <c r="EW64" s="374">
        <v>36</v>
      </c>
      <c r="EX64" s="374">
        <v>22</v>
      </c>
      <c r="EY64" s="374">
        <v>4957</v>
      </c>
      <c r="EZ64" s="374"/>
      <c r="FA64" s="374">
        <v>41</v>
      </c>
    </row>
    <row r="65" spans="1:157" ht="45">
      <c r="A65" s="82"/>
      <c r="B65" s="85" t="s">
        <v>386</v>
      </c>
      <c r="C65" s="374">
        <v>33</v>
      </c>
      <c r="D65" s="374">
        <v>10</v>
      </c>
      <c r="E65" s="374">
        <v>18</v>
      </c>
      <c r="F65" s="374">
        <v>15</v>
      </c>
      <c r="G65" s="374">
        <v>6</v>
      </c>
      <c r="H65" s="374" t="s">
        <v>219</v>
      </c>
      <c r="I65" s="374">
        <v>0</v>
      </c>
      <c r="J65" s="374">
        <v>0</v>
      </c>
      <c r="K65" s="374">
        <v>18</v>
      </c>
      <c r="L65" s="374">
        <v>14560</v>
      </c>
      <c r="M65" s="374"/>
      <c r="N65" s="374">
        <v>49</v>
      </c>
      <c r="O65" s="374"/>
      <c r="P65" s="374">
        <v>32</v>
      </c>
      <c r="Q65" s="374">
        <v>10</v>
      </c>
      <c r="R65" s="374">
        <v>18</v>
      </c>
      <c r="S65" s="374">
        <v>15</v>
      </c>
      <c r="T65" s="374">
        <v>6</v>
      </c>
      <c r="U65" s="374" t="s">
        <v>219</v>
      </c>
      <c r="V65" s="374">
        <v>0</v>
      </c>
      <c r="W65" s="374">
        <v>0</v>
      </c>
      <c r="X65" s="374">
        <v>17</v>
      </c>
      <c r="Y65" s="374">
        <v>36426</v>
      </c>
      <c r="Z65" s="374"/>
      <c r="AA65" s="374">
        <v>50</v>
      </c>
      <c r="AB65" s="374"/>
      <c r="AC65" s="374">
        <v>32</v>
      </c>
      <c r="AD65" s="374">
        <v>10</v>
      </c>
      <c r="AE65" s="374">
        <v>18</v>
      </c>
      <c r="AF65" s="374">
        <v>15</v>
      </c>
      <c r="AG65" s="374">
        <v>6</v>
      </c>
      <c r="AH65" s="374">
        <v>0</v>
      </c>
      <c r="AI65" s="374">
        <v>0</v>
      </c>
      <c r="AJ65" s="374">
        <v>0</v>
      </c>
      <c r="AK65" s="374">
        <v>18</v>
      </c>
      <c r="AL65" s="374">
        <v>50986</v>
      </c>
      <c r="AM65" s="374"/>
      <c r="AN65" s="374">
        <v>49</v>
      </c>
      <c r="AO65" s="374"/>
      <c r="AP65" s="374">
        <v>36</v>
      </c>
      <c r="AQ65" s="374">
        <v>6</v>
      </c>
      <c r="AR65" s="374">
        <v>15</v>
      </c>
      <c r="AS65" s="374">
        <v>19</v>
      </c>
      <c r="AT65" s="374">
        <v>3</v>
      </c>
      <c r="AU65" s="374" t="s">
        <v>219</v>
      </c>
      <c r="AV65" s="374">
        <v>0</v>
      </c>
      <c r="AW65" s="374">
        <v>0</v>
      </c>
      <c r="AX65" s="374">
        <v>21</v>
      </c>
      <c r="AY65" s="374">
        <v>14560</v>
      </c>
      <c r="AZ65" s="374"/>
      <c r="BA65" s="374">
        <v>42</v>
      </c>
      <c r="BB65" s="374"/>
      <c r="BC65" s="374">
        <v>39</v>
      </c>
      <c r="BD65" s="374">
        <v>5</v>
      </c>
      <c r="BE65" s="374">
        <v>14</v>
      </c>
      <c r="BF65" s="374">
        <v>19</v>
      </c>
      <c r="BG65" s="374">
        <v>2</v>
      </c>
      <c r="BH65" s="374" t="s">
        <v>219</v>
      </c>
      <c r="BI65" s="374">
        <v>0</v>
      </c>
      <c r="BJ65" s="374">
        <v>0</v>
      </c>
      <c r="BK65" s="374">
        <v>21</v>
      </c>
      <c r="BL65" s="374">
        <v>36427</v>
      </c>
      <c r="BM65" s="374"/>
      <c r="BN65" s="374">
        <v>39</v>
      </c>
      <c r="BO65" s="374"/>
      <c r="BP65" s="374">
        <v>38</v>
      </c>
      <c r="BQ65" s="374">
        <v>5</v>
      </c>
      <c r="BR65" s="374">
        <v>14</v>
      </c>
      <c r="BS65" s="374">
        <v>19</v>
      </c>
      <c r="BT65" s="374">
        <v>2</v>
      </c>
      <c r="BU65" s="374" t="s">
        <v>219</v>
      </c>
      <c r="BV65" s="374">
        <v>0</v>
      </c>
      <c r="BW65" s="374">
        <v>0</v>
      </c>
      <c r="BX65" s="374">
        <v>21</v>
      </c>
      <c r="BY65" s="374">
        <v>50987</v>
      </c>
      <c r="BZ65" s="374"/>
      <c r="CA65" s="374">
        <v>40</v>
      </c>
      <c r="CB65" s="374"/>
      <c r="CC65" s="374">
        <v>32</v>
      </c>
      <c r="CD65" s="374">
        <v>9</v>
      </c>
      <c r="CE65" s="374">
        <v>18</v>
      </c>
      <c r="CF65" s="374">
        <v>21</v>
      </c>
      <c r="CG65" s="374">
        <v>3</v>
      </c>
      <c r="CH65" s="374">
        <v>0</v>
      </c>
      <c r="CI65" s="374">
        <v>0</v>
      </c>
      <c r="CJ65" s="374">
        <v>0</v>
      </c>
      <c r="CK65" s="374">
        <v>16</v>
      </c>
      <c r="CL65" s="374">
        <v>14560</v>
      </c>
      <c r="CM65" s="374"/>
      <c r="CN65" s="374">
        <v>51</v>
      </c>
      <c r="CO65" s="374"/>
      <c r="CP65" s="374">
        <v>27</v>
      </c>
      <c r="CQ65" s="374">
        <v>11</v>
      </c>
      <c r="CR65" s="374">
        <v>20</v>
      </c>
      <c r="CS65" s="374">
        <v>21</v>
      </c>
      <c r="CT65" s="374">
        <v>6</v>
      </c>
      <c r="CU65" s="374">
        <v>0</v>
      </c>
      <c r="CV65" s="374">
        <v>0</v>
      </c>
      <c r="CW65" s="374">
        <v>0</v>
      </c>
      <c r="CX65" s="374">
        <v>14</v>
      </c>
      <c r="CY65" s="374">
        <v>36427</v>
      </c>
      <c r="CZ65" s="374"/>
      <c r="DA65" s="374">
        <v>58</v>
      </c>
      <c r="DB65" s="374"/>
      <c r="DC65" s="374">
        <v>28</v>
      </c>
      <c r="DD65" s="374">
        <v>10</v>
      </c>
      <c r="DE65" s="374">
        <v>19</v>
      </c>
      <c r="DF65" s="374">
        <v>21</v>
      </c>
      <c r="DG65" s="374">
        <v>6</v>
      </c>
      <c r="DH65" s="374">
        <v>0</v>
      </c>
      <c r="DI65" s="374">
        <v>0</v>
      </c>
      <c r="DJ65" s="374">
        <v>0</v>
      </c>
      <c r="DK65" s="374">
        <v>15</v>
      </c>
      <c r="DL65" s="374">
        <v>50987</v>
      </c>
      <c r="DM65" s="374"/>
      <c r="DN65" s="374">
        <v>56</v>
      </c>
      <c r="DO65" s="374"/>
      <c r="DP65" s="374">
        <v>46</v>
      </c>
      <c r="DQ65" s="374">
        <v>49</v>
      </c>
      <c r="DR65" s="374">
        <v>0</v>
      </c>
      <c r="DS65" s="374">
        <v>3</v>
      </c>
      <c r="DT65" s="374"/>
      <c r="DU65" s="374"/>
      <c r="DV65" s="374">
        <v>1</v>
      </c>
      <c r="DW65" s="374">
        <v>16</v>
      </c>
      <c r="DX65" s="374">
        <v>34</v>
      </c>
      <c r="DY65" s="374">
        <v>14557</v>
      </c>
      <c r="DZ65" s="374"/>
      <c r="EA65" s="374">
        <v>49</v>
      </c>
      <c r="EB65" s="374"/>
      <c r="EC65" s="374">
        <v>50</v>
      </c>
      <c r="ED65" s="374">
        <v>55</v>
      </c>
      <c r="EE65" s="374">
        <v>0</v>
      </c>
      <c r="EF65" s="374">
        <v>5</v>
      </c>
      <c r="EG65" s="374"/>
      <c r="EH65" s="374"/>
      <c r="EI65" s="374">
        <v>1</v>
      </c>
      <c r="EJ65" s="374">
        <v>14</v>
      </c>
      <c r="EK65" s="374">
        <v>30</v>
      </c>
      <c r="EL65" s="374">
        <v>36424</v>
      </c>
      <c r="EM65" s="374"/>
      <c r="EN65" s="374">
        <v>55</v>
      </c>
      <c r="EO65" s="374"/>
      <c r="EP65" s="374">
        <v>49</v>
      </c>
      <c r="EQ65" s="374">
        <v>53</v>
      </c>
      <c r="ER65" s="374">
        <v>0</v>
      </c>
      <c r="ES65" s="374">
        <v>5</v>
      </c>
      <c r="ET65" s="374"/>
      <c r="EU65" s="374"/>
      <c r="EV65" s="374">
        <v>1</v>
      </c>
      <c r="EW65" s="374">
        <v>15</v>
      </c>
      <c r="EX65" s="374">
        <v>31</v>
      </c>
      <c r="EY65" s="374">
        <v>50981</v>
      </c>
      <c r="EZ65" s="374"/>
      <c r="FA65" s="374">
        <v>53</v>
      </c>
    </row>
    <row r="66" spans="1:157">
      <c r="A66" s="82"/>
      <c r="B66" s="82" t="s">
        <v>67</v>
      </c>
      <c r="C66" s="374">
        <v>29</v>
      </c>
      <c r="D66" s="374">
        <v>15</v>
      </c>
      <c r="E66" s="374">
        <v>18</v>
      </c>
      <c r="F66" s="374">
        <v>13</v>
      </c>
      <c r="G66" s="374">
        <v>11</v>
      </c>
      <c r="H66" s="374">
        <v>0</v>
      </c>
      <c r="I66" s="374" t="s">
        <v>219</v>
      </c>
      <c r="J66" s="374" t="s">
        <v>219</v>
      </c>
      <c r="K66" s="374">
        <v>14</v>
      </c>
      <c r="L66" s="374">
        <v>779</v>
      </c>
      <c r="M66" s="374"/>
      <c r="N66" s="374">
        <v>57</v>
      </c>
      <c r="O66" s="374"/>
      <c r="P66" s="374">
        <v>30</v>
      </c>
      <c r="Q66" s="374">
        <v>14</v>
      </c>
      <c r="R66" s="374">
        <v>18</v>
      </c>
      <c r="S66" s="374">
        <v>13</v>
      </c>
      <c r="T66" s="374">
        <v>11</v>
      </c>
      <c r="U66" s="374" t="s">
        <v>219</v>
      </c>
      <c r="V66" s="374" t="s">
        <v>219</v>
      </c>
      <c r="W66" s="374" t="s">
        <v>219</v>
      </c>
      <c r="X66" s="374">
        <v>12</v>
      </c>
      <c r="Y66" s="374">
        <v>1347</v>
      </c>
      <c r="Z66" s="374"/>
      <c r="AA66" s="374">
        <v>56</v>
      </c>
      <c r="AB66" s="374"/>
      <c r="AC66" s="374">
        <v>30</v>
      </c>
      <c r="AD66" s="374">
        <v>14</v>
      </c>
      <c r="AE66" s="374">
        <v>18</v>
      </c>
      <c r="AF66" s="374">
        <v>13</v>
      </c>
      <c r="AG66" s="374">
        <v>11</v>
      </c>
      <c r="AH66" s="374" t="s">
        <v>219</v>
      </c>
      <c r="AI66" s="374">
        <v>0</v>
      </c>
      <c r="AJ66" s="374">
        <v>1</v>
      </c>
      <c r="AK66" s="374">
        <v>13</v>
      </c>
      <c r="AL66" s="374">
        <v>2126</v>
      </c>
      <c r="AM66" s="374"/>
      <c r="AN66" s="374">
        <v>57</v>
      </c>
      <c r="AO66" s="374"/>
      <c r="AP66" s="374">
        <v>31</v>
      </c>
      <c r="AQ66" s="374">
        <v>9</v>
      </c>
      <c r="AR66" s="374">
        <v>18</v>
      </c>
      <c r="AS66" s="374">
        <v>20</v>
      </c>
      <c r="AT66" s="374">
        <v>6</v>
      </c>
      <c r="AU66" s="374">
        <v>0</v>
      </c>
      <c r="AV66" s="374" t="s">
        <v>219</v>
      </c>
      <c r="AW66" s="374" t="s">
        <v>219</v>
      </c>
      <c r="AX66" s="374">
        <v>15</v>
      </c>
      <c r="AY66" s="374">
        <v>779</v>
      </c>
      <c r="AZ66" s="374"/>
      <c r="BA66" s="374">
        <v>53</v>
      </c>
      <c r="BB66" s="374"/>
      <c r="BC66" s="374">
        <v>36</v>
      </c>
      <c r="BD66" s="374">
        <v>8</v>
      </c>
      <c r="BE66" s="374">
        <v>16</v>
      </c>
      <c r="BF66" s="374">
        <v>20</v>
      </c>
      <c r="BG66" s="374">
        <v>3</v>
      </c>
      <c r="BH66" s="374">
        <v>0</v>
      </c>
      <c r="BI66" s="374" t="s">
        <v>219</v>
      </c>
      <c r="BJ66" s="374" t="s">
        <v>219</v>
      </c>
      <c r="BK66" s="374">
        <v>16</v>
      </c>
      <c r="BL66" s="374">
        <v>1347</v>
      </c>
      <c r="BM66" s="374"/>
      <c r="BN66" s="374">
        <v>47</v>
      </c>
      <c r="BO66" s="374"/>
      <c r="BP66" s="374">
        <v>34</v>
      </c>
      <c r="BQ66" s="374">
        <v>9</v>
      </c>
      <c r="BR66" s="374">
        <v>17</v>
      </c>
      <c r="BS66" s="374">
        <v>20</v>
      </c>
      <c r="BT66" s="374">
        <v>4</v>
      </c>
      <c r="BU66" s="374">
        <v>0</v>
      </c>
      <c r="BV66" s="374">
        <v>0</v>
      </c>
      <c r="BW66" s="374">
        <v>1</v>
      </c>
      <c r="BX66" s="374">
        <v>15</v>
      </c>
      <c r="BY66" s="374">
        <v>2126</v>
      </c>
      <c r="BZ66" s="374"/>
      <c r="CA66" s="374">
        <v>49</v>
      </c>
      <c r="CB66" s="374"/>
      <c r="CC66" s="374">
        <v>28</v>
      </c>
      <c r="CD66" s="374">
        <v>11</v>
      </c>
      <c r="CE66" s="374">
        <v>19</v>
      </c>
      <c r="CF66" s="374">
        <v>22</v>
      </c>
      <c r="CG66" s="374">
        <v>8</v>
      </c>
      <c r="CH66" s="374">
        <v>0</v>
      </c>
      <c r="CI66" s="374" t="s">
        <v>219</v>
      </c>
      <c r="CJ66" s="374" t="s">
        <v>219</v>
      </c>
      <c r="CK66" s="374">
        <v>11</v>
      </c>
      <c r="CL66" s="374">
        <v>779</v>
      </c>
      <c r="CM66" s="374"/>
      <c r="CN66" s="374">
        <v>60</v>
      </c>
      <c r="CO66" s="374"/>
      <c r="CP66" s="374">
        <v>25</v>
      </c>
      <c r="CQ66" s="374">
        <v>15</v>
      </c>
      <c r="CR66" s="374">
        <v>19</v>
      </c>
      <c r="CS66" s="374">
        <v>20</v>
      </c>
      <c r="CT66" s="374">
        <v>10</v>
      </c>
      <c r="CU66" s="374">
        <v>0</v>
      </c>
      <c r="CV66" s="374" t="s">
        <v>219</v>
      </c>
      <c r="CW66" s="374" t="s">
        <v>219</v>
      </c>
      <c r="CX66" s="374">
        <v>10</v>
      </c>
      <c r="CY66" s="374">
        <v>1347</v>
      </c>
      <c r="CZ66" s="374"/>
      <c r="DA66" s="374">
        <v>64</v>
      </c>
      <c r="DB66" s="374"/>
      <c r="DC66" s="374">
        <v>26</v>
      </c>
      <c r="DD66" s="374">
        <v>13</v>
      </c>
      <c r="DE66" s="374">
        <v>19</v>
      </c>
      <c r="DF66" s="374">
        <v>21</v>
      </c>
      <c r="DG66" s="374">
        <v>9</v>
      </c>
      <c r="DH66" s="374">
        <v>0</v>
      </c>
      <c r="DI66" s="374">
        <v>0</v>
      </c>
      <c r="DJ66" s="374">
        <v>1</v>
      </c>
      <c r="DK66" s="374">
        <v>10</v>
      </c>
      <c r="DL66" s="374">
        <v>2126</v>
      </c>
      <c r="DM66" s="374"/>
      <c r="DN66" s="374">
        <v>63</v>
      </c>
      <c r="DO66" s="374"/>
      <c r="DP66" s="374">
        <v>54</v>
      </c>
      <c r="DQ66" s="374">
        <v>60</v>
      </c>
      <c r="DR66" s="374">
        <v>0</v>
      </c>
      <c r="DS66" s="374">
        <v>7</v>
      </c>
      <c r="DT66" s="374"/>
      <c r="DU66" s="374"/>
      <c r="DV66" s="374">
        <v>1</v>
      </c>
      <c r="DW66" s="374">
        <v>11</v>
      </c>
      <c r="DX66" s="374">
        <v>28</v>
      </c>
      <c r="DY66" s="374">
        <v>779</v>
      </c>
      <c r="DZ66" s="374"/>
      <c r="EA66" s="374">
        <v>60</v>
      </c>
      <c r="EB66" s="374"/>
      <c r="EC66" s="374">
        <v>52</v>
      </c>
      <c r="ED66" s="374">
        <v>62</v>
      </c>
      <c r="EE66" s="374">
        <v>0</v>
      </c>
      <c r="EF66" s="374">
        <v>10</v>
      </c>
      <c r="EG66" s="374"/>
      <c r="EH66" s="374"/>
      <c r="EI66" s="374">
        <v>1</v>
      </c>
      <c r="EJ66" s="374">
        <v>10</v>
      </c>
      <c r="EK66" s="374">
        <v>27</v>
      </c>
      <c r="EL66" s="374">
        <v>1347</v>
      </c>
      <c r="EM66" s="374"/>
      <c r="EN66" s="374">
        <v>62</v>
      </c>
      <c r="EO66" s="374"/>
      <c r="EP66" s="374">
        <v>53</v>
      </c>
      <c r="EQ66" s="374">
        <v>61</v>
      </c>
      <c r="ER66" s="374">
        <v>0</v>
      </c>
      <c r="ES66" s="374">
        <v>9</v>
      </c>
      <c r="ET66" s="374"/>
      <c r="EU66" s="374"/>
      <c r="EV66" s="374">
        <v>1</v>
      </c>
      <c r="EW66" s="374">
        <v>10</v>
      </c>
      <c r="EX66" s="374">
        <v>28</v>
      </c>
      <c r="EY66" s="374">
        <v>2126</v>
      </c>
      <c r="EZ66" s="374"/>
      <c r="FA66" s="374">
        <v>61</v>
      </c>
    </row>
    <row r="67" spans="1:157">
      <c r="A67" s="82"/>
      <c r="B67" s="82" t="s">
        <v>229</v>
      </c>
      <c r="C67" s="374" t="s">
        <v>230</v>
      </c>
      <c r="D67" s="374" t="s">
        <v>230</v>
      </c>
      <c r="E67" s="374" t="s">
        <v>230</v>
      </c>
      <c r="F67" s="374" t="s">
        <v>230</v>
      </c>
      <c r="G67" s="374" t="s">
        <v>230</v>
      </c>
      <c r="H67" s="374" t="s">
        <v>230</v>
      </c>
      <c r="I67" s="374" t="s">
        <v>230</v>
      </c>
      <c r="J67" s="374" t="s">
        <v>230</v>
      </c>
      <c r="K67" s="374" t="s">
        <v>230</v>
      </c>
      <c r="L67" s="374">
        <v>0</v>
      </c>
      <c r="M67" s="374"/>
      <c r="N67" s="374" t="s">
        <v>230</v>
      </c>
      <c r="O67" s="374"/>
      <c r="P67" s="374" t="s">
        <v>230</v>
      </c>
      <c r="Q67" s="374" t="s">
        <v>230</v>
      </c>
      <c r="R67" s="374" t="s">
        <v>230</v>
      </c>
      <c r="S67" s="374" t="s">
        <v>230</v>
      </c>
      <c r="T67" s="374" t="s">
        <v>230</v>
      </c>
      <c r="U67" s="374" t="s">
        <v>230</v>
      </c>
      <c r="V67" s="374" t="s">
        <v>230</v>
      </c>
      <c r="W67" s="374" t="s">
        <v>230</v>
      </c>
      <c r="X67" s="374" t="s">
        <v>230</v>
      </c>
      <c r="Y67" s="374">
        <v>0</v>
      </c>
      <c r="Z67" s="374"/>
      <c r="AA67" s="374" t="s">
        <v>230</v>
      </c>
      <c r="AB67" s="374"/>
      <c r="AC67" s="374" t="s">
        <v>230</v>
      </c>
      <c r="AD67" s="374" t="s">
        <v>230</v>
      </c>
      <c r="AE67" s="374" t="s">
        <v>230</v>
      </c>
      <c r="AF67" s="374" t="s">
        <v>230</v>
      </c>
      <c r="AG67" s="374" t="s">
        <v>230</v>
      </c>
      <c r="AH67" s="374" t="s">
        <v>230</v>
      </c>
      <c r="AI67" s="374" t="s">
        <v>230</v>
      </c>
      <c r="AJ67" s="374" t="s">
        <v>230</v>
      </c>
      <c r="AK67" s="374" t="s">
        <v>230</v>
      </c>
      <c r="AL67" s="374">
        <v>0</v>
      </c>
      <c r="AM67" s="374"/>
      <c r="AN67" s="374" t="s">
        <v>230</v>
      </c>
      <c r="AO67" s="374"/>
      <c r="AP67" s="374" t="s">
        <v>230</v>
      </c>
      <c r="AQ67" s="374" t="s">
        <v>230</v>
      </c>
      <c r="AR67" s="374" t="s">
        <v>230</v>
      </c>
      <c r="AS67" s="374" t="s">
        <v>230</v>
      </c>
      <c r="AT67" s="374" t="s">
        <v>230</v>
      </c>
      <c r="AU67" s="374" t="s">
        <v>230</v>
      </c>
      <c r="AV67" s="374" t="s">
        <v>230</v>
      </c>
      <c r="AW67" s="374" t="s">
        <v>230</v>
      </c>
      <c r="AX67" s="374" t="s">
        <v>230</v>
      </c>
      <c r="AY67" s="374">
        <v>0</v>
      </c>
      <c r="AZ67" s="374"/>
      <c r="BA67" s="374" t="s">
        <v>230</v>
      </c>
      <c r="BB67" s="374"/>
      <c r="BC67" s="374" t="s">
        <v>230</v>
      </c>
      <c r="BD67" s="374" t="s">
        <v>230</v>
      </c>
      <c r="BE67" s="374" t="s">
        <v>230</v>
      </c>
      <c r="BF67" s="374" t="s">
        <v>230</v>
      </c>
      <c r="BG67" s="374" t="s">
        <v>230</v>
      </c>
      <c r="BH67" s="374" t="s">
        <v>230</v>
      </c>
      <c r="BI67" s="374" t="s">
        <v>230</v>
      </c>
      <c r="BJ67" s="374" t="s">
        <v>230</v>
      </c>
      <c r="BK67" s="374" t="s">
        <v>230</v>
      </c>
      <c r="BL67" s="374">
        <v>0</v>
      </c>
      <c r="BM67" s="374"/>
      <c r="BN67" s="374" t="s">
        <v>230</v>
      </c>
      <c r="BO67" s="374"/>
      <c r="BP67" s="374" t="s">
        <v>230</v>
      </c>
      <c r="BQ67" s="374" t="s">
        <v>230</v>
      </c>
      <c r="BR67" s="374" t="s">
        <v>230</v>
      </c>
      <c r="BS67" s="374" t="s">
        <v>230</v>
      </c>
      <c r="BT67" s="374" t="s">
        <v>230</v>
      </c>
      <c r="BU67" s="374" t="s">
        <v>230</v>
      </c>
      <c r="BV67" s="374" t="s">
        <v>230</v>
      </c>
      <c r="BW67" s="374" t="s">
        <v>230</v>
      </c>
      <c r="BX67" s="374" t="s">
        <v>230</v>
      </c>
      <c r="BY67" s="374">
        <v>0</v>
      </c>
      <c r="BZ67" s="374"/>
      <c r="CA67" s="374" t="s">
        <v>230</v>
      </c>
      <c r="CB67" s="374"/>
      <c r="CC67" s="374" t="s">
        <v>230</v>
      </c>
      <c r="CD67" s="374" t="s">
        <v>230</v>
      </c>
      <c r="CE67" s="374" t="s">
        <v>230</v>
      </c>
      <c r="CF67" s="374" t="s">
        <v>230</v>
      </c>
      <c r="CG67" s="374" t="s">
        <v>230</v>
      </c>
      <c r="CH67" s="374" t="s">
        <v>230</v>
      </c>
      <c r="CI67" s="374" t="s">
        <v>230</v>
      </c>
      <c r="CJ67" s="374" t="s">
        <v>230</v>
      </c>
      <c r="CK67" s="374" t="s">
        <v>230</v>
      </c>
      <c r="CL67" s="374">
        <v>0</v>
      </c>
      <c r="CM67" s="374"/>
      <c r="CN67" s="374" t="s">
        <v>230</v>
      </c>
      <c r="CO67" s="374"/>
      <c r="CP67" s="374" t="s">
        <v>230</v>
      </c>
      <c r="CQ67" s="374" t="s">
        <v>230</v>
      </c>
      <c r="CR67" s="374" t="s">
        <v>230</v>
      </c>
      <c r="CS67" s="374" t="s">
        <v>230</v>
      </c>
      <c r="CT67" s="374" t="s">
        <v>230</v>
      </c>
      <c r="CU67" s="374" t="s">
        <v>230</v>
      </c>
      <c r="CV67" s="374" t="s">
        <v>230</v>
      </c>
      <c r="CW67" s="374" t="s">
        <v>230</v>
      </c>
      <c r="CX67" s="374" t="s">
        <v>230</v>
      </c>
      <c r="CY67" s="374">
        <v>0</v>
      </c>
      <c r="CZ67" s="374"/>
      <c r="DA67" s="374" t="s">
        <v>230</v>
      </c>
      <c r="DB67" s="374"/>
      <c r="DC67" s="374" t="s">
        <v>230</v>
      </c>
      <c r="DD67" s="374" t="s">
        <v>230</v>
      </c>
      <c r="DE67" s="374" t="s">
        <v>230</v>
      </c>
      <c r="DF67" s="374" t="s">
        <v>230</v>
      </c>
      <c r="DG67" s="374" t="s">
        <v>230</v>
      </c>
      <c r="DH67" s="374" t="s">
        <v>230</v>
      </c>
      <c r="DI67" s="374" t="s">
        <v>230</v>
      </c>
      <c r="DJ67" s="374" t="s">
        <v>230</v>
      </c>
      <c r="DK67" s="374" t="s">
        <v>230</v>
      </c>
      <c r="DL67" s="374">
        <v>0</v>
      </c>
      <c r="DM67" s="374"/>
      <c r="DN67" s="374" t="s">
        <v>230</v>
      </c>
      <c r="DO67" s="374"/>
      <c r="DP67" s="374" t="s">
        <v>230</v>
      </c>
      <c r="DQ67" s="374" t="s">
        <v>230</v>
      </c>
      <c r="DR67" s="374" t="s">
        <v>230</v>
      </c>
      <c r="DS67" s="374" t="s">
        <v>230</v>
      </c>
      <c r="DT67" s="374"/>
      <c r="DU67" s="374"/>
      <c r="DV67" s="374" t="s">
        <v>230</v>
      </c>
      <c r="DW67" s="374" t="s">
        <v>230</v>
      </c>
      <c r="DX67" s="374" t="s">
        <v>230</v>
      </c>
      <c r="DY67" s="374">
        <v>0</v>
      </c>
      <c r="DZ67" s="374"/>
      <c r="EA67" s="374" t="s">
        <v>230</v>
      </c>
      <c r="EB67" s="374"/>
      <c r="EC67" s="374" t="s">
        <v>230</v>
      </c>
      <c r="ED67" s="374" t="s">
        <v>230</v>
      </c>
      <c r="EE67" s="374" t="s">
        <v>230</v>
      </c>
      <c r="EF67" s="374" t="s">
        <v>230</v>
      </c>
      <c r="EG67" s="374"/>
      <c r="EH67" s="374"/>
      <c r="EI67" s="374" t="s">
        <v>230</v>
      </c>
      <c r="EJ67" s="374" t="s">
        <v>230</v>
      </c>
      <c r="EK67" s="374" t="s">
        <v>230</v>
      </c>
      <c r="EL67" s="374">
        <v>0</v>
      </c>
      <c r="EM67" s="374"/>
      <c r="EN67" s="374" t="s">
        <v>230</v>
      </c>
      <c r="EO67" s="374"/>
      <c r="EP67" s="374" t="s">
        <v>230</v>
      </c>
      <c r="EQ67" s="374" t="s">
        <v>230</v>
      </c>
      <c r="ER67" s="374" t="s">
        <v>230</v>
      </c>
      <c r="ES67" s="374" t="s">
        <v>230</v>
      </c>
      <c r="ET67" s="374"/>
      <c r="EU67" s="374"/>
      <c r="EV67" s="374" t="s">
        <v>230</v>
      </c>
      <c r="EW67" s="374" t="s">
        <v>230</v>
      </c>
      <c r="EX67" s="374" t="s">
        <v>230</v>
      </c>
      <c r="EY67" s="374">
        <v>0</v>
      </c>
      <c r="EZ67" s="374"/>
      <c r="FA67" s="374" t="s">
        <v>230</v>
      </c>
    </row>
    <row r="68" spans="1:157">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row>
    <row r="69" spans="1:157">
      <c r="A69" s="82"/>
      <c r="B69" s="86"/>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row>
    <row r="70" spans="1:157">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row>
    <row r="71" spans="1:157">
      <c r="A71" t="s">
        <v>54</v>
      </c>
      <c r="B71" s="82" t="s">
        <v>6</v>
      </c>
      <c r="C71" s="374">
        <v>6</v>
      </c>
      <c r="D71" s="374">
        <v>28</v>
      </c>
      <c r="E71" s="374">
        <v>22</v>
      </c>
      <c r="F71" s="374">
        <v>8</v>
      </c>
      <c r="G71" s="374">
        <v>35</v>
      </c>
      <c r="H71" s="374">
        <v>0</v>
      </c>
      <c r="I71" s="374">
        <v>0</v>
      </c>
      <c r="J71" s="374">
        <v>0</v>
      </c>
      <c r="K71" s="374">
        <v>1</v>
      </c>
      <c r="L71" s="374">
        <v>299401</v>
      </c>
      <c r="M71" s="374">
        <v>0</v>
      </c>
      <c r="N71" s="374">
        <v>93</v>
      </c>
      <c r="O71" s="374">
        <v>0</v>
      </c>
      <c r="P71" s="374">
        <v>10</v>
      </c>
      <c r="Q71" s="374">
        <v>26</v>
      </c>
      <c r="R71" s="374">
        <v>25</v>
      </c>
      <c r="S71" s="374">
        <v>10</v>
      </c>
      <c r="T71" s="374">
        <v>26</v>
      </c>
      <c r="U71" s="374">
        <v>0</v>
      </c>
      <c r="V71" s="374">
        <v>0</v>
      </c>
      <c r="W71" s="374">
        <v>0</v>
      </c>
      <c r="X71" s="374">
        <v>3</v>
      </c>
      <c r="Y71" s="374">
        <v>314644</v>
      </c>
      <c r="Z71" s="374">
        <v>0</v>
      </c>
      <c r="AA71" s="374">
        <v>87</v>
      </c>
      <c r="AB71" s="374">
        <v>0</v>
      </c>
      <c r="AC71" s="374">
        <v>8</v>
      </c>
      <c r="AD71" s="374">
        <v>27</v>
      </c>
      <c r="AE71" s="374">
        <v>23</v>
      </c>
      <c r="AF71" s="374">
        <v>9</v>
      </c>
      <c r="AG71" s="374">
        <v>30</v>
      </c>
      <c r="AH71" s="374">
        <v>0</v>
      </c>
      <c r="AI71" s="374">
        <v>0</v>
      </c>
      <c r="AJ71" s="374">
        <v>0</v>
      </c>
      <c r="AK71" s="374">
        <v>2</v>
      </c>
      <c r="AL71" s="374">
        <v>614045</v>
      </c>
      <c r="AM71" s="374">
        <v>0</v>
      </c>
      <c r="AN71" s="374">
        <v>90</v>
      </c>
      <c r="AO71" s="374">
        <v>0</v>
      </c>
      <c r="AP71" s="374">
        <v>8</v>
      </c>
      <c r="AQ71" s="374">
        <v>27</v>
      </c>
      <c r="AR71" s="374">
        <v>29</v>
      </c>
      <c r="AS71" s="374">
        <v>13</v>
      </c>
      <c r="AT71" s="374">
        <v>21</v>
      </c>
      <c r="AU71" s="374">
        <v>0</v>
      </c>
      <c r="AV71" s="374">
        <v>0</v>
      </c>
      <c r="AW71" s="374">
        <v>0</v>
      </c>
      <c r="AX71" s="374">
        <v>2</v>
      </c>
      <c r="AY71" s="374">
        <v>299401</v>
      </c>
      <c r="AZ71" s="374">
        <v>0</v>
      </c>
      <c r="BA71" s="374">
        <v>91</v>
      </c>
      <c r="BB71" s="374">
        <v>0</v>
      </c>
      <c r="BC71" s="374">
        <v>15</v>
      </c>
      <c r="BD71" s="374">
        <v>20</v>
      </c>
      <c r="BE71" s="374">
        <v>31</v>
      </c>
      <c r="BF71" s="374">
        <v>20</v>
      </c>
      <c r="BG71" s="374">
        <v>11</v>
      </c>
      <c r="BH71" s="374">
        <v>0</v>
      </c>
      <c r="BI71" s="374">
        <v>0</v>
      </c>
      <c r="BJ71" s="374">
        <v>0</v>
      </c>
      <c r="BK71" s="374">
        <v>3</v>
      </c>
      <c r="BL71" s="374">
        <v>314645</v>
      </c>
      <c r="BM71" s="374">
        <v>0</v>
      </c>
      <c r="BN71" s="374">
        <v>82</v>
      </c>
      <c r="BO71" s="374">
        <v>0</v>
      </c>
      <c r="BP71" s="374">
        <v>11</v>
      </c>
      <c r="BQ71" s="374">
        <v>23</v>
      </c>
      <c r="BR71" s="374">
        <v>30</v>
      </c>
      <c r="BS71" s="374">
        <v>16</v>
      </c>
      <c r="BT71" s="374">
        <v>16</v>
      </c>
      <c r="BU71" s="374">
        <v>0</v>
      </c>
      <c r="BV71" s="374">
        <v>0</v>
      </c>
      <c r="BW71" s="374">
        <v>0</v>
      </c>
      <c r="BX71" s="374">
        <v>2</v>
      </c>
      <c r="BY71" s="374">
        <v>614046</v>
      </c>
      <c r="BZ71" s="374">
        <v>0</v>
      </c>
      <c r="CA71" s="374">
        <v>86</v>
      </c>
      <c r="CB71" s="374">
        <v>0</v>
      </c>
      <c r="CC71" s="374">
        <v>5</v>
      </c>
      <c r="CD71" s="374">
        <v>31</v>
      </c>
      <c r="CE71" s="374">
        <v>28</v>
      </c>
      <c r="CF71" s="374">
        <v>12</v>
      </c>
      <c r="CG71" s="374">
        <v>22</v>
      </c>
      <c r="CH71" s="374">
        <v>0</v>
      </c>
      <c r="CI71" s="374">
        <v>0</v>
      </c>
      <c r="CJ71" s="374">
        <v>0</v>
      </c>
      <c r="CK71" s="374">
        <v>1</v>
      </c>
      <c r="CL71" s="374">
        <v>299401</v>
      </c>
      <c r="CM71" s="374">
        <v>0</v>
      </c>
      <c r="CN71" s="374">
        <v>93</v>
      </c>
      <c r="CO71" s="374">
        <v>0</v>
      </c>
      <c r="CP71" s="374">
        <v>7</v>
      </c>
      <c r="CQ71" s="374">
        <v>27</v>
      </c>
      <c r="CR71" s="374">
        <v>26</v>
      </c>
      <c r="CS71" s="374">
        <v>12</v>
      </c>
      <c r="CT71" s="374">
        <v>26</v>
      </c>
      <c r="CU71" s="374">
        <v>0</v>
      </c>
      <c r="CV71" s="374">
        <v>0</v>
      </c>
      <c r="CW71" s="374">
        <v>0</v>
      </c>
      <c r="CX71" s="374">
        <v>2</v>
      </c>
      <c r="CY71" s="374">
        <v>314646</v>
      </c>
      <c r="CZ71" s="374">
        <v>0</v>
      </c>
      <c r="DA71" s="374">
        <v>91</v>
      </c>
      <c r="DB71" s="374">
        <v>0</v>
      </c>
      <c r="DC71" s="374">
        <v>6</v>
      </c>
      <c r="DD71" s="374">
        <v>29</v>
      </c>
      <c r="DE71" s="374">
        <v>27</v>
      </c>
      <c r="DF71" s="374">
        <v>12</v>
      </c>
      <c r="DG71" s="374">
        <v>24</v>
      </c>
      <c r="DH71" s="374">
        <v>0</v>
      </c>
      <c r="DI71" s="374">
        <v>0</v>
      </c>
      <c r="DJ71" s="374">
        <v>0</v>
      </c>
      <c r="DK71" s="374">
        <v>1</v>
      </c>
      <c r="DL71" s="374">
        <v>614047</v>
      </c>
      <c r="DM71" s="374">
        <v>0</v>
      </c>
      <c r="DN71" s="374">
        <v>92</v>
      </c>
      <c r="DO71" s="374">
        <v>0</v>
      </c>
      <c r="DP71" s="374">
        <v>71</v>
      </c>
      <c r="DQ71" s="374">
        <v>92</v>
      </c>
      <c r="DR71" s="374">
        <v>0</v>
      </c>
      <c r="DS71" s="374">
        <v>21</v>
      </c>
      <c r="DT71" s="374">
        <v>0</v>
      </c>
      <c r="DU71" s="374">
        <v>0</v>
      </c>
      <c r="DV71" s="374">
        <v>0</v>
      </c>
      <c r="DW71" s="374">
        <v>1</v>
      </c>
      <c r="DX71" s="374">
        <v>7</v>
      </c>
      <c r="DY71" s="374">
        <v>299398</v>
      </c>
      <c r="DZ71" s="374">
        <v>0</v>
      </c>
      <c r="EA71" s="374">
        <v>92</v>
      </c>
      <c r="EB71" s="374">
        <v>0</v>
      </c>
      <c r="EC71" s="374">
        <v>66</v>
      </c>
      <c r="ED71" s="374">
        <v>89</v>
      </c>
      <c r="EE71" s="374">
        <v>0</v>
      </c>
      <c r="EF71" s="374">
        <v>23</v>
      </c>
      <c r="EG71" s="374">
        <v>0</v>
      </c>
      <c r="EH71" s="374">
        <v>0</v>
      </c>
      <c r="EI71" s="374">
        <v>0</v>
      </c>
      <c r="EJ71" s="374">
        <v>2</v>
      </c>
      <c r="EK71" s="374">
        <v>9</v>
      </c>
      <c r="EL71" s="374">
        <v>314644</v>
      </c>
      <c r="EM71" s="374">
        <v>0</v>
      </c>
      <c r="EN71" s="374">
        <v>89</v>
      </c>
      <c r="EO71" s="374">
        <v>0</v>
      </c>
      <c r="EP71" s="374">
        <v>68</v>
      </c>
      <c r="EQ71" s="374">
        <v>91</v>
      </c>
      <c r="ER71" s="374">
        <v>0</v>
      </c>
      <c r="ES71" s="374">
        <v>22</v>
      </c>
      <c r="ET71" s="374">
        <v>0</v>
      </c>
      <c r="EU71" s="374">
        <v>0</v>
      </c>
      <c r="EV71" s="374">
        <v>0</v>
      </c>
      <c r="EW71" s="374">
        <v>2</v>
      </c>
      <c r="EX71" s="374">
        <v>8</v>
      </c>
      <c r="EY71" s="374">
        <v>614042</v>
      </c>
      <c r="EZ71" s="374">
        <v>0</v>
      </c>
      <c r="FA71" s="374">
        <v>91</v>
      </c>
    </row>
    <row r="72" spans="1:157">
      <c r="A72" s="82"/>
      <c r="B72" s="82" t="s">
        <v>18</v>
      </c>
      <c r="C72" s="374">
        <v>4</v>
      </c>
      <c r="D72" s="374">
        <v>29</v>
      </c>
      <c r="E72" s="374">
        <v>19</v>
      </c>
      <c r="F72" s="374">
        <v>6</v>
      </c>
      <c r="G72" s="374">
        <v>40</v>
      </c>
      <c r="H72" s="374">
        <v>0</v>
      </c>
      <c r="I72" s="374">
        <v>0</v>
      </c>
      <c r="J72" s="374">
        <v>0</v>
      </c>
      <c r="K72" s="374">
        <v>1</v>
      </c>
      <c r="L72" s="374">
        <v>220605</v>
      </c>
      <c r="M72" s="374">
        <v>0</v>
      </c>
      <c r="N72" s="374">
        <v>95</v>
      </c>
      <c r="O72" s="374">
        <v>0</v>
      </c>
      <c r="P72" s="374">
        <v>8</v>
      </c>
      <c r="Q72" s="374">
        <v>27</v>
      </c>
      <c r="R72" s="374">
        <v>24</v>
      </c>
      <c r="S72" s="374">
        <v>9</v>
      </c>
      <c r="T72" s="374">
        <v>30</v>
      </c>
      <c r="U72" s="374">
        <v>0</v>
      </c>
      <c r="V72" s="374">
        <v>0</v>
      </c>
      <c r="W72" s="374">
        <v>0</v>
      </c>
      <c r="X72" s="374">
        <v>2</v>
      </c>
      <c r="Y72" s="374">
        <v>232310</v>
      </c>
      <c r="Z72" s="374">
        <v>0</v>
      </c>
      <c r="AA72" s="374">
        <v>90</v>
      </c>
      <c r="AB72" s="374">
        <v>0</v>
      </c>
      <c r="AC72" s="374">
        <v>6</v>
      </c>
      <c r="AD72" s="374">
        <v>28</v>
      </c>
      <c r="AE72" s="374">
        <v>22</v>
      </c>
      <c r="AF72" s="374">
        <v>8</v>
      </c>
      <c r="AG72" s="374">
        <v>35</v>
      </c>
      <c r="AH72" s="374">
        <v>0</v>
      </c>
      <c r="AI72" s="374">
        <v>0</v>
      </c>
      <c r="AJ72" s="374">
        <v>0</v>
      </c>
      <c r="AK72" s="374">
        <v>2</v>
      </c>
      <c r="AL72" s="374">
        <v>452915</v>
      </c>
      <c r="AM72" s="374">
        <v>0</v>
      </c>
      <c r="AN72" s="374">
        <v>92</v>
      </c>
      <c r="AO72" s="374">
        <v>0</v>
      </c>
      <c r="AP72" s="374">
        <v>6</v>
      </c>
      <c r="AQ72" s="374">
        <v>29</v>
      </c>
      <c r="AR72" s="374">
        <v>28</v>
      </c>
      <c r="AS72" s="374">
        <v>11</v>
      </c>
      <c r="AT72" s="374">
        <v>25</v>
      </c>
      <c r="AU72" s="374">
        <v>0</v>
      </c>
      <c r="AV72" s="374">
        <v>0</v>
      </c>
      <c r="AW72" s="374">
        <v>0</v>
      </c>
      <c r="AX72" s="374">
        <v>1</v>
      </c>
      <c r="AY72" s="374">
        <v>220605</v>
      </c>
      <c r="AZ72" s="374">
        <v>0</v>
      </c>
      <c r="BA72" s="374">
        <v>93</v>
      </c>
      <c r="BB72" s="374">
        <v>0</v>
      </c>
      <c r="BC72" s="374">
        <v>11</v>
      </c>
      <c r="BD72" s="374">
        <v>22</v>
      </c>
      <c r="BE72" s="374">
        <v>32</v>
      </c>
      <c r="BF72" s="374">
        <v>18</v>
      </c>
      <c r="BG72" s="374">
        <v>14</v>
      </c>
      <c r="BH72" s="374">
        <v>0</v>
      </c>
      <c r="BI72" s="374">
        <v>0</v>
      </c>
      <c r="BJ72" s="374">
        <v>0</v>
      </c>
      <c r="BK72" s="374">
        <v>2</v>
      </c>
      <c r="BL72" s="374">
        <v>232310</v>
      </c>
      <c r="BM72" s="374">
        <v>0</v>
      </c>
      <c r="BN72" s="374">
        <v>86</v>
      </c>
      <c r="BO72" s="374">
        <v>0</v>
      </c>
      <c r="BP72" s="374">
        <v>9</v>
      </c>
      <c r="BQ72" s="374">
        <v>26</v>
      </c>
      <c r="BR72" s="374">
        <v>30</v>
      </c>
      <c r="BS72" s="374">
        <v>15</v>
      </c>
      <c r="BT72" s="374">
        <v>19</v>
      </c>
      <c r="BU72" s="374">
        <v>0</v>
      </c>
      <c r="BV72" s="374">
        <v>0</v>
      </c>
      <c r="BW72" s="374">
        <v>0</v>
      </c>
      <c r="BX72" s="374">
        <v>2</v>
      </c>
      <c r="BY72" s="374">
        <v>452915</v>
      </c>
      <c r="BZ72" s="374">
        <v>0</v>
      </c>
      <c r="CA72" s="374">
        <v>89</v>
      </c>
      <c r="CB72" s="374">
        <v>0</v>
      </c>
      <c r="CC72" s="374">
        <v>4</v>
      </c>
      <c r="CD72" s="374">
        <v>33</v>
      </c>
      <c r="CE72" s="374">
        <v>27</v>
      </c>
      <c r="CF72" s="374">
        <v>10</v>
      </c>
      <c r="CG72" s="374">
        <v>26</v>
      </c>
      <c r="CH72" s="374" t="s">
        <v>219</v>
      </c>
      <c r="CI72" s="374">
        <v>0</v>
      </c>
      <c r="CJ72" s="374">
        <v>0</v>
      </c>
      <c r="CK72" s="374">
        <v>1</v>
      </c>
      <c r="CL72" s="374">
        <v>220605</v>
      </c>
      <c r="CM72" s="374">
        <v>0</v>
      </c>
      <c r="CN72" s="374">
        <v>95</v>
      </c>
      <c r="CO72" s="374">
        <v>0</v>
      </c>
      <c r="CP72" s="374">
        <v>5</v>
      </c>
      <c r="CQ72" s="374">
        <v>28</v>
      </c>
      <c r="CR72" s="374">
        <v>24</v>
      </c>
      <c r="CS72" s="374">
        <v>11</v>
      </c>
      <c r="CT72" s="374">
        <v>30</v>
      </c>
      <c r="CU72" s="374" t="s">
        <v>219</v>
      </c>
      <c r="CV72" s="374">
        <v>0</v>
      </c>
      <c r="CW72" s="374">
        <v>0</v>
      </c>
      <c r="CX72" s="374">
        <v>1</v>
      </c>
      <c r="CY72" s="374">
        <v>232309</v>
      </c>
      <c r="CZ72" s="374">
        <v>0</v>
      </c>
      <c r="DA72" s="374">
        <v>93</v>
      </c>
      <c r="DB72" s="374">
        <v>0</v>
      </c>
      <c r="DC72" s="374">
        <v>5</v>
      </c>
      <c r="DD72" s="374">
        <v>31</v>
      </c>
      <c r="DE72" s="374">
        <v>25</v>
      </c>
      <c r="DF72" s="374">
        <v>10</v>
      </c>
      <c r="DG72" s="374">
        <v>28</v>
      </c>
      <c r="DH72" s="374">
        <v>0</v>
      </c>
      <c r="DI72" s="374">
        <v>0</v>
      </c>
      <c r="DJ72" s="374">
        <v>0</v>
      </c>
      <c r="DK72" s="374">
        <v>1</v>
      </c>
      <c r="DL72" s="374">
        <v>452914</v>
      </c>
      <c r="DM72" s="374">
        <v>0</v>
      </c>
      <c r="DN72" s="374">
        <v>94</v>
      </c>
      <c r="DO72" s="374">
        <v>0</v>
      </c>
      <c r="DP72" s="374">
        <v>69</v>
      </c>
      <c r="DQ72" s="374">
        <v>94</v>
      </c>
      <c r="DR72" s="374">
        <v>0</v>
      </c>
      <c r="DS72" s="374">
        <v>25</v>
      </c>
      <c r="DT72" s="374">
        <v>0</v>
      </c>
      <c r="DU72" s="374">
        <v>0</v>
      </c>
      <c r="DV72" s="374">
        <v>0</v>
      </c>
      <c r="DW72" s="374">
        <v>1</v>
      </c>
      <c r="DX72" s="374">
        <v>5</v>
      </c>
      <c r="DY72" s="374">
        <v>220603</v>
      </c>
      <c r="DZ72" s="374">
        <v>0</v>
      </c>
      <c r="EA72" s="374">
        <v>94</v>
      </c>
      <c r="EB72" s="374">
        <v>0</v>
      </c>
      <c r="EC72" s="374">
        <v>64</v>
      </c>
      <c r="ED72" s="374">
        <v>92</v>
      </c>
      <c r="EE72" s="374" t="s">
        <v>219</v>
      </c>
      <c r="EF72" s="374">
        <v>27</v>
      </c>
      <c r="EG72" s="374">
        <v>0</v>
      </c>
      <c r="EH72" s="374">
        <v>0</v>
      </c>
      <c r="EI72" s="374">
        <v>0</v>
      </c>
      <c r="EJ72" s="374">
        <v>2</v>
      </c>
      <c r="EK72" s="374">
        <v>7</v>
      </c>
      <c r="EL72" s="374">
        <v>232308</v>
      </c>
      <c r="EM72" s="374">
        <v>0</v>
      </c>
      <c r="EN72" s="374">
        <v>92</v>
      </c>
      <c r="EO72" s="374">
        <v>0</v>
      </c>
      <c r="EP72" s="374">
        <v>67</v>
      </c>
      <c r="EQ72" s="374">
        <v>93</v>
      </c>
      <c r="ER72" s="374" t="s">
        <v>219</v>
      </c>
      <c r="ES72" s="374">
        <v>26</v>
      </c>
      <c r="ET72" s="374">
        <v>0</v>
      </c>
      <c r="EU72" s="374">
        <v>0</v>
      </c>
      <c r="EV72" s="374">
        <v>0</v>
      </c>
      <c r="EW72" s="374">
        <v>1</v>
      </c>
      <c r="EX72" s="374">
        <v>6</v>
      </c>
      <c r="EY72" s="374">
        <v>452911</v>
      </c>
      <c r="EZ72" s="374">
        <v>0</v>
      </c>
      <c r="FA72" s="374">
        <v>93</v>
      </c>
    </row>
    <row r="73" spans="1:157">
      <c r="A73" s="82"/>
      <c r="B73" s="82" t="s">
        <v>54</v>
      </c>
      <c r="C73" s="374">
        <v>11</v>
      </c>
      <c r="D73" s="374">
        <v>27</v>
      </c>
      <c r="E73" s="374">
        <v>27</v>
      </c>
      <c r="F73" s="374">
        <v>12</v>
      </c>
      <c r="G73" s="374">
        <v>21</v>
      </c>
      <c r="H73" s="374">
        <v>0</v>
      </c>
      <c r="I73" s="374">
        <v>0</v>
      </c>
      <c r="J73" s="374">
        <v>0</v>
      </c>
      <c r="K73" s="374">
        <v>2</v>
      </c>
      <c r="L73" s="374">
        <v>78796</v>
      </c>
      <c r="M73" s="374">
        <v>0</v>
      </c>
      <c r="N73" s="374">
        <v>87</v>
      </c>
      <c r="O73" s="374">
        <v>0</v>
      </c>
      <c r="P73" s="374">
        <v>17</v>
      </c>
      <c r="Q73" s="374">
        <v>22</v>
      </c>
      <c r="R73" s="374">
        <v>28</v>
      </c>
      <c r="S73" s="374">
        <v>14</v>
      </c>
      <c r="T73" s="374">
        <v>14</v>
      </c>
      <c r="U73" s="374">
        <v>0</v>
      </c>
      <c r="V73" s="374">
        <v>0</v>
      </c>
      <c r="W73" s="374">
        <v>0</v>
      </c>
      <c r="X73" s="374">
        <v>4</v>
      </c>
      <c r="Y73" s="374">
        <v>82334</v>
      </c>
      <c r="Z73" s="374">
        <v>0</v>
      </c>
      <c r="AA73" s="374">
        <v>78</v>
      </c>
      <c r="AB73" s="374">
        <v>0</v>
      </c>
      <c r="AC73" s="374">
        <v>14</v>
      </c>
      <c r="AD73" s="374">
        <v>24</v>
      </c>
      <c r="AE73" s="374">
        <v>28</v>
      </c>
      <c r="AF73" s="374">
        <v>13</v>
      </c>
      <c r="AG73" s="374">
        <v>17</v>
      </c>
      <c r="AH73" s="374">
        <v>0</v>
      </c>
      <c r="AI73" s="374">
        <v>0</v>
      </c>
      <c r="AJ73" s="374">
        <v>0</v>
      </c>
      <c r="AK73" s="374">
        <v>3</v>
      </c>
      <c r="AL73" s="374">
        <v>161130</v>
      </c>
      <c r="AM73" s="374">
        <v>0</v>
      </c>
      <c r="AN73" s="374">
        <v>82</v>
      </c>
      <c r="AO73" s="374">
        <v>0</v>
      </c>
      <c r="AP73" s="374">
        <v>14</v>
      </c>
      <c r="AQ73" s="374">
        <v>21</v>
      </c>
      <c r="AR73" s="374">
        <v>33</v>
      </c>
      <c r="AS73" s="374">
        <v>19</v>
      </c>
      <c r="AT73" s="374">
        <v>10</v>
      </c>
      <c r="AU73" s="374">
        <v>0</v>
      </c>
      <c r="AV73" s="374">
        <v>0</v>
      </c>
      <c r="AW73" s="374">
        <v>0</v>
      </c>
      <c r="AX73" s="374">
        <v>2</v>
      </c>
      <c r="AY73" s="374">
        <v>78796</v>
      </c>
      <c r="AZ73" s="374">
        <v>0</v>
      </c>
      <c r="BA73" s="374">
        <v>84</v>
      </c>
      <c r="BB73" s="374">
        <v>0</v>
      </c>
      <c r="BC73" s="374">
        <v>24</v>
      </c>
      <c r="BD73" s="374">
        <v>13</v>
      </c>
      <c r="BE73" s="374">
        <v>29</v>
      </c>
      <c r="BF73" s="374">
        <v>24</v>
      </c>
      <c r="BG73" s="374">
        <v>5</v>
      </c>
      <c r="BH73" s="374">
        <v>0</v>
      </c>
      <c r="BI73" s="374">
        <v>0</v>
      </c>
      <c r="BJ73" s="374">
        <v>0</v>
      </c>
      <c r="BK73" s="374">
        <v>6</v>
      </c>
      <c r="BL73" s="374">
        <v>82335</v>
      </c>
      <c r="BM73" s="374">
        <v>0</v>
      </c>
      <c r="BN73" s="374">
        <v>70</v>
      </c>
      <c r="BO73" s="374">
        <v>0</v>
      </c>
      <c r="BP73" s="374">
        <v>19</v>
      </c>
      <c r="BQ73" s="374">
        <v>17</v>
      </c>
      <c r="BR73" s="374">
        <v>31</v>
      </c>
      <c r="BS73" s="374">
        <v>22</v>
      </c>
      <c r="BT73" s="374">
        <v>8</v>
      </c>
      <c r="BU73" s="374">
        <v>0</v>
      </c>
      <c r="BV73" s="374">
        <v>0</v>
      </c>
      <c r="BW73" s="374">
        <v>0</v>
      </c>
      <c r="BX73" s="374">
        <v>4</v>
      </c>
      <c r="BY73" s="374">
        <v>161131</v>
      </c>
      <c r="BZ73" s="374">
        <v>0</v>
      </c>
      <c r="CA73" s="374">
        <v>77</v>
      </c>
      <c r="CB73" s="374">
        <v>0</v>
      </c>
      <c r="CC73" s="374">
        <v>10</v>
      </c>
      <c r="CD73" s="374">
        <v>26</v>
      </c>
      <c r="CE73" s="374">
        <v>33</v>
      </c>
      <c r="CF73" s="374">
        <v>18</v>
      </c>
      <c r="CG73" s="374">
        <v>12</v>
      </c>
      <c r="CH73" s="374" t="s">
        <v>219</v>
      </c>
      <c r="CI73" s="374">
        <v>0</v>
      </c>
      <c r="CJ73" s="374">
        <v>0</v>
      </c>
      <c r="CK73" s="374">
        <v>2</v>
      </c>
      <c r="CL73" s="374">
        <v>78796</v>
      </c>
      <c r="CM73" s="374">
        <v>0</v>
      </c>
      <c r="CN73" s="374">
        <v>88</v>
      </c>
      <c r="CO73" s="374">
        <v>0</v>
      </c>
      <c r="CP73" s="374">
        <v>13</v>
      </c>
      <c r="CQ73" s="374">
        <v>22</v>
      </c>
      <c r="CR73" s="374">
        <v>29</v>
      </c>
      <c r="CS73" s="374">
        <v>18</v>
      </c>
      <c r="CT73" s="374">
        <v>14</v>
      </c>
      <c r="CU73" s="374" t="s">
        <v>219</v>
      </c>
      <c r="CV73" s="374">
        <v>0</v>
      </c>
      <c r="CW73" s="374">
        <v>0</v>
      </c>
      <c r="CX73" s="374">
        <v>3</v>
      </c>
      <c r="CY73" s="374">
        <v>82337</v>
      </c>
      <c r="CZ73" s="374">
        <v>0</v>
      </c>
      <c r="DA73" s="374">
        <v>84</v>
      </c>
      <c r="DB73" s="374">
        <v>0</v>
      </c>
      <c r="DC73" s="374">
        <v>11</v>
      </c>
      <c r="DD73" s="374">
        <v>24</v>
      </c>
      <c r="DE73" s="374">
        <v>31</v>
      </c>
      <c r="DF73" s="374">
        <v>18</v>
      </c>
      <c r="DG73" s="374">
        <v>13</v>
      </c>
      <c r="DH73" s="374">
        <v>0</v>
      </c>
      <c r="DI73" s="374">
        <v>0</v>
      </c>
      <c r="DJ73" s="374">
        <v>0</v>
      </c>
      <c r="DK73" s="374">
        <v>2</v>
      </c>
      <c r="DL73" s="374">
        <v>161133</v>
      </c>
      <c r="DM73" s="374">
        <v>0</v>
      </c>
      <c r="DN73" s="374">
        <v>86</v>
      </c>
      <c r="DO73" s="374">
        <v>0</v>
      </c>
      <c r="DP73" s="374">
        <v>75</v>
      </c>
      <c r="DQ73" s="374">
        <v>86</v>
      </c>
      <c r="DR73" s="374">
        <v>0</v>
      </c>
      <c r="DS73" s="374">
        <v>11</v>
      </c>
      <c r="DT73" s="374">
        <v>0</v>
      </c>
      <c r="DU73" s="374">
        <v>0</v>
      </c>
      <c r="DV73" s="374">
        <v>0</v>
      </c>
      <c r="DW73" s="374">
        <v>2</v>
      </c>
      <c r="DX73" s="374">
        <v>12</v>
      </c>
      <c r="DY73" s="374">
        <v>78795</v>
      </c>
      <c r="DZ73" s="374">
        <v>0</v>
      </c>
      <c r="EA73" s="374">
        <v>86</v>
      </c>
      <c r="EB73" s="374">
        <v>0</v>
      </c>
      <c r="EC73" s="374">
        <v>69</v>
      </c>
      <c r="ED73" s="374">
        <v>81</v>
      </c>
      <c r="EE73" s="374" t="s">
        <v>219</v>
      </c>
      <c r="EF73" s="374">
        <v>12</v>
      </c>
      <c r="EG73" s="374">
        <v>0</v>
      </c>
      <c r="EH73" s="374">
        <v>0</v>
      </c>
      <c r="EI73" s="374">
        <v>0</v>
      </c>
      <c r="EJ73" s="374">
        <v>3</v>
      </c>
      <c r="EK73" s="374">
        <v>16</v>
      </c>
      <c r="EL73" s="374">
        <v>82336</v>
      </c>
      <c r="EM73" s="374">
        <v>0</v>
      </c>
      <c r="EN73" s="374">
        <v>81</v>
      </c>
      <c r="EO73" s="374">
        <v>0</v>
      </c>
      <c r="EP73" s="374">
        <v>72</v>
      </c>
      <c r="EQ73" s="374">
        <v>84</v>
      </c>
      <c r="ER73" s="374" t="s">
        <v>219</v>
      </c>
      <c r="ES73" s="374">
        <v>11</v>
      </c>
      <c r="ET73" s="374">
        <v>0</v>
      </c>
      <c r="EU73" s="374">
        <v>0</v>
      </c>
      <c r="EV73" s="374">
        <v>0</v>
      </c>
      <c r="EW73" s="374">
        <v>2</v>
      </c>
      <c r="EX73" s="374">
        <v>14</v>
      </c>
      <c r="EY73" s="374">
        <v>161131</v>
      </c>
      <c r="EZ73" s="374">
        <v>0</v>
      </c>
      <c r="FA73" s="374">
        <v>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BE49"/>
  <sheetViews>
    <sheetView showGridLines="0" zoomScaleNormal="100" workbookViewId="0">
      <pane ySplit="9" topLeftCell="A10" activePane="bottomLeft" state="frozen"/>
      <selection pane="bottomLeft" activeCell="A10" sqref="A10"/>
    </sheetView>
  </sheetViews>
  <sheetFormatPr defaultRowHeight="11.25"/>
  <cols>
    <col min="1" max="1" width="24.5703125" style="12" customWidth="1"/>
    <col min="2" max="6" width="9.140625" style="12"/>
    <col min="7" max="7" width="9.140625" style="12" customWidth="1"/>
    <col min="8" max="8" width="2.7109375" style="12" customWidth="1"/>
    <col min="9" max="13" width="9.140625" style="12"/>
    <col min="14" max="14" width="9.140625" style="12" customWidth="1"/>
    <col min="15" max="15" width="2.5703125" style="12" customWidth="1"/>
    <col min="16" max="19" width="9.140625" style="12"/>
    <col min="20" max="20" width="9.5703125" style="12" customWidth="1"/>
    <col min="21" max="21" width="9.140625" style="12" customWidth="1"/>
    <col min="22" max="22" width="2.85546875" style="12" customWidth="1"/>
    <col min="23" max="29" width="9.140625" style="12"/>
    <col min="30" max="30" width="0" style="12" hidden="1" customWidth="1"/>
    <col min="31" max="57" width="9.140625" style="12" hidden="1" customWidth="1"/>
    <col min="58" max="58" width="9.140625" style="12" customWidth="1"/>
    <col min="59" max="16384" width="9.140625" style="12"/>
  </cols>
  <sheetData>
    <row r="1" spans="1:57" ht="14.25">
      <c r="A1" s="40" t="s">
        <v>342</v>
      </c>
      <c r="B1" s="41"/>
      <c r="C1" s="41"/>
      <c r="D1" s="41"/>
      <c r="E1" s="41"/>
      <c r="F1" s="41"/>
      <c r="G1" s="41"/>
      <c r="H1" s="41"/>
      <c r="I1" s="41"/>
      <c r="J1" s="41"/>
      <c r="K1" s="11"/>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row>
    <row r="2" spans="1:57" ht="15" thickBot="1">
      <c r="A2" s="373" t="s">
        <v>383</v>
      </c>
      <c r="B2" s="41"/>
      <c r="C2" s="41"/>
      <c r="D2" s="41"/>
      <c r="E2" s="41"/>
      <c r="F2" s="41"/>
      <c r="G2" s="41"/>
      <c r="H2" s="41"/>
      <c r="I2" s="41"/>
      <c r="J2" s="41"/>
      <c r="K2" s="2"/>
      <c r="M2" s="20"/>
      <c r="N2" s="20"/>
      <c r="O2" s="20"/>
      <c r="P2" s="20"/>
      <c r="Q2" s="20"/>
      <c r="R2" s="20"/>
      <c r="S2" s="20"/>
      <c r="T2" s="20"/>
      <c r="AE2" s="93"/>
      <c r="AF2" s="93"/>
      <c r="AG2" s="93"/>
      <c r="AH2" s="93"/>
      <c r="AI2" s="93"/>
      <c r="AJ2" s="93"/>
      <c r="AK2" s="93"/>
      <c r="AL2" s="93"/>
      <c r="AM2" s="93"/>
      <c r="AN2" s="93" t="s">
        <v>1</v>
      </c>
      <c r="AO2" s="93"/>
      <c r="AP2" s="93"/>
      <c r="AQ2" s="93"/>
      <c r="AR2" s="93"/>
      <c r="AS2" s="93"/>
      <c r="AT2" s="93"/>
      <c r="AU2" s="93"/>
      <c r="AV2" s="93"/>
      <c r="AW2" s="93"/>
      <c r="AX2" s="93"/>
      <c r="AY2" s="93"/>
      <c r="AZ2" s="93"/>
      <c r="BA2" s="93"/>
      <c r="BB2" s="93"/>
      <c r="BC2" s="93"/>
      <c r="BD2" s="93"/>
      <c r="BE2" s="93"/>
    </row>
    <row r="3" spans="1:57" ht="13.5" customHeight="1" thickBot="1">
      <c r="A3" s="373" t="s">
        <v>411</v>
      </c>
      <c r="B3" s="41"/>
      <c r="C3" s="42"/>
      <c r="D3" s="42"/>
      <c r="E3" s="41"/>
      <c r="F3" s="41"/>
      <c r="G3" s="41"/>
      <c r="H3" s="1"/>
      <c r="I3" s="1"/>
      <c r="J3" s="1"/>
      <c r="M3" s="20"/>
      <c r="N3" s="400"/>
      <c r="O3" s="401"/>
      <c r="P3" s="401"/>
      <c r="Q3" s="401"/>
      <c r="R3" s="549" t="s">
        <v>43</v>
      </c>
      <c r="S3" s="550"/>
      <c r="T3" s="550"/>
      <c r="U3" s="551"/>
      <c r="AE3" s="93"/>
      <c r="AF3" s="93"/>
      <c r="AG3" s="93"/>
      <c r="AH3" s="93"/>
      <c r="AI3" s="93"/>
      <c r="AJ3" s="93"/>
      <c r="AK3" s="93"/>
      <c r="AL3" s="93" t="s">
        <v>2</v>
      </c>
      <c r="AM3" s="93"/>
      <c r="AN3" s="93" t="s">
        <v>2</v>
      </c>
      <c r="AO3" s="93"/>
      <c r="AP3" s="93"/>
      <c r="AQ3" s="93"/>
      <c r="AR3" s="93"/>
      <c r="AS3" s="93"/>
      <c r="AT3" s="93"/>
      <c r="AU3" s="93"/>
      <c r="AV3" s="93"/>
      <c r="AW3" s="93"/>
      <c r="AX3" s="93"/>
      <c r="AY3" s="93"/>
      <c r="AZ3" s="93"/>
      <c r="BA3" s="93"/>
      <c r="BB3" s="93"/>
      <c r="BC3" s="93"/>
      <c r="BD3" s="93"/>
      <c r="BE3" s="93"/>
    </row>
    <row r="4" spans="1:57" ht="12.75">
      <c r="A4" s="431" t="s">
        <v>381</v>
      </c>
      <c r="B4" s="1"/>
      <c r="C4" s="1"/>
      <c r="D4" s="1"/>
      <c r="E4" s="1"/>
      <c r="F4" s="1"/>
      <c r="G4" s="1"/>
      <c r="H4" s="1"/>
      <c r="I4" s="1"/>
      <c r="J4" s="1"/>
      <c r="M4" s="20"/>
      <c r="N4" s="400"/>
      <c r="O4" s="400"/>
      <c r="P4" s="400"/>
      <c r="Q4" s="402"/>
      <c r="R4" s="552" t="s">
        <v>44</v>
      </c>
      <c r="S4" s="529"/>
      <c r="T4" s="541" t="s">
        <v>1</v>
      </c>
      <c r="U4" s="542"/>
      <c r="AE4" s="93"/>
      <c r="AF4" s="93"/>
      <c r="AG4" s="93"/>
      <c r="AH4" s="93"/>
      <c r="AI4" s="93"/>
      <c r="AJ4" s="93"/>
      <c r="AK4" s="93"/>
      <c r="AL4" s="93" t="s">
        <v>4</v>
      </c>
      <c r="AM4" s="93"/>
      <c r="AN4" s="93" t="s">
        <v>4</v>
      </c>
      <c r="AO4" s="93"/>
      <c r="AP4" s="93"/>
      <c r="AQ4" s="93"/>
      <c r="AR4" s="93"/>
      <c r="AS4" s="93"/>
      <c r="AT4" s="93"/>
      <c r="AU4" s="93"/>
      <c r="AV4" s="93"/>
      <c r="AW4" s="93"/>
      <c r="AX4" s="93"/>
      <c r="AY4" s="93"/>
      <c r="AZ4" s="93"/>
      <c r="BA4" s="93"/>
      <c r="BB4" s="93"/>
      <c r="BC4" s="93"/>
      <c r="BD4" s="93"/>
      <c r="BE4" s="93"/>
    </row>
    <row r="5" spans="1:57" ht="13.5" thickBot="1">
      <c r="A5" s="1"/>
      <c r="B5" s="1"/>
      <c r="C5" s="1"/>
      <c r="D5" s="1"/>
      <c r="E5" s="1"/>
      <c r="F5" s="1"/>
      <c r="G5" s="1"/>
      <c r="H5" s="1"/>
      <c r="I5" s="1"/>
      <c r="J5" s="1"/>
      <c r="M5" s="20"/>
      <c r="N5" s="400"/>
      <c r="O5" s="400"/>
      <c r="P5" s="400"/>
      <c r="Q5" s="402"/>
      <c r="R5" s="530" t="s">
        <v>46</v>
      </c>
      <c r="S5" s="531"/>
      <c r="T5" s="543">
        <v>2014</v>
      </c>
      <c r="U5" s="544"/>
      <c r="AE5" s="93"/>
      <c r="AF5" s="93"/>
      <c r="AG5" s="93"/>
      <c r="AH5" s="93"/>
      <c r="AI5" s="93"/>
      <c r="AJ5" s="93"/>
      <c r="AK5" s="93"/>
      <c r="AL5" s="93" t="s">
        <v>5</v>
      </c>
      <c r="AM5" s="93"/>
      <c r="AN5" s="93" t="s">
        <v>5</v>
      </c>
      <c r="AO5" s="93"/>
      <c r="AP5" s="93"/>
      <c r="AQ5" s="93"/>
      <c r="AR5" s="93"/>
      <c r="AS5" s="93"/>
      <c r="AT5" s="93"/>
      <c r="AU5" s="93"/>
      <c r="AV5" s="93"/>
      <c r="AW5" s="93"/>
      <c r="AX5" s="93"/>
      <c r="AY5" s="93"/>
      <c r="AZ5" s="93"/>
      <c r="BA5" s="93"/>
      <c r="BB5" s="93"/>
      <c r="BC5" s="93"/>
      <c r="BD5" s="93"/>
      <c r="BE5" s="93"/>
    </row>
    <row r="6" spans="1:57">
      <c r="M6" s="20"/>
      <c r="N6" s="20"/>
      <c r="O6" s="20"/>
      <c r="P6" s="20"/>
      <c r="Q6" s="20"/>
      <c r="R6" s="20"/>
      <c r="S6" s="20"/>
      <c r="T6" s="20"/>
      <c r="U6" s="20"/>
      <c r="V6" s="20"/>
      <c r="W6" s="20"/>
      <c r="X6" s="20"/>
      <c r="Y6" s="20"/>
      <c r="Z6" s="20"/>
      <c r="AA6" s="20"/>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row>
    <row r="7" spans="1:57" s="47" customFormat="1" ht="15" customHeight="1">
      <c r="A7" s="46"/>
      <c r="B7" s="547" t="s">
        <v>72</v>
      </c>
      <c r="C7" s="547"/>
      <c r="D7" s="547"/>
      <c r="E7" s="547"/>
      <c r="F7" s="547"/>
      <c r="G7" s="547"/>
      <c r="H7" s="539"/>
      <c r="I7" s="547" t="s">
        <v>99</v>
      </c>
      <c r="J7" s="547"/>
      <c r="K7" s="547"/>
      <c r="L7" s="547"/>
      <c r="M7" s="547"/>
      <c r="N7" s="547"/>
      <c r="O7" s="539"/>
      <c r="P7" s="547" t="s">
        <v>6</v>
      </c>
      <c r="Q7" s="547"/>
      <c r="R7" s="547"/>
      <c r="S7" s="547"/>
      <c r="T7" s="547"/>
      <c r="U7" s="547"/>
    </row>
    <row r="8" spans="1:57" s="47" customFormat="1" ht="27" customHeight="1">
      <c r="A8" s="48" t="str">
        <f>"Key Stage 1 "&amp;T4</f>
        <v>Key Stage 1 Reading</v>
      </c>
      <c r="B8" s="545" t="s">
        <v>100</v>
      </c>
      <c r="C8" s="545"/>
      <c r="D8" s="545"/>
      <c r="E8" s="546" t="s">
        <v>101</v>
      </c>
      <c r="F8" s="546"/>
      <c r="G8" s="546"/>
      <c r="H8" s="548"/>
      <c r="I8" s="545" t="s">
        <v>100</v>
      </c>
      <c r="J8" s="545"/>
      <c r="K8" s="545"/>
      <c r="L8" s="546" t="s">
        <v>101</v>
      </c>
      <c r="M8" s="546"/>
      <c r="N8" s="546"/>
      <c r="O8" s="548"/>
      <c r="P8" s="545" t="s">
        <v>100</v>
      </c>
      <c r="Q8" s="545"/>
      <c r="R8" s="545"/>
      <c r="S8" s="546" t="s">
        <v>101</v>
      </c>
      <c r="T8" s="546"/>
      <c r="U8" s="546"/>
      <c r="AE8" s="102"/>
    </row>
    <row r="9" spans="1:57" s="47" customFormat="1" ht="15" customHeight="1">
      <c r="A9" s="50"/>
      <c r="B9" s="51" t="s">
        <v>7</v>
      </c>
      <c r="C9" s="51" t="s">
        <v>8</v>
      </c>
      <c r="D9" s="51" t="s">
        <v>73</v>
      </c>
      <c r="E9" s="51" t="s">
        <v>7</v>
      </c>
      <c r="F9" s="51" t="s">
        <v>8</v>
      </c>
      <c r="G9" s="51" t="s">
        <v>73</v>
      </c>
      <c r="H9" s="540"/>
      <c r="I9" s="51" t="s">
        <v>7</v>
      </c>
      <c r="J9" s="51" t="s">
        <v>8</v>
      </c>
      <c r="K9" s="51" t="s">
        <v>73</v>
      </c>
      <c r="L9" s="52" t="s">
        <v>7</v>
      </c>
      <c r="M9" s="52" t="s">
        <v>8</v>
      </c>
      <c r="N9" s="52" t="s">
        <v>73</v>
      </c>
      <c r="O9" s="540"/>
      <c r="P9" s="51" t="s">
        <v>7</v>
      </c>
      <c r="Q9" s="51" t="s">
        <v>8</v>
      </c>
      <c r="R9" s="51" t="s">
        <v>73</v>
      </c>
      <c r="S9" s="51" t="s">
        <v>7</v>
      </c>
      <c r="T9" s="51" t="s">
        <v>8</v>
      </c>
      <c r="U9" s="51" t="s">
        <v>73</v>
      </c>
      <c r="AE9" s="102"/>
    </row>
    <row r="10" spans="1:57" s="47" customFormat="1">
      <c r="A10" s="418"/>
      <c r="B10" s="419"/>
      <c r="C10" s="419"/>
      <c r="D10" s="419"/>
      <c r="E10" s="419"/>
      <c r="F10" s="419"/>
      <c r="G10" s="419"/>
      <c r="H10" s="405"/>
      <c r="I10" s="419"/>
      <c r="J10" s="419"/>
      <c r="K10" s="419"/>
      <c r="L10" s="420"/>
      <c r="M10" s="420"/>
      <c r="N10" s="420"/>
      <c r="O10" s="405"/>
      <c r="P10" s="419"/>
      <c r="Q10" s="419"/>
      <c r="R10" s="419"/>
      <c r="S10" s="419"/>
      <c r="T10" s="419"/>
      <c r="U10" s="419"/>
      <c r="AE10" s="102"/>
    </row>
    <row r="11" spans="1:57" s="30" customFormat="1" ht="12.75" customHeight="1">
      <c r="A11" s="8" t="s">
        <v>102</v>
      </c>
      <c r="B11" s="53">
        <f t="shared" ref="B11:G11" ca="1" si="0">VLOOKUP(TRIM($A11),INDIRECT($AE$18),AE$20+$AE$22,FALSE)</f>
        <v>57197</v>
      </c>
      <c r="C11" s="53">
        <f t="shared" ca="1" si="0"/>
        <v>54595</v>
      </c>
      <c r="D11" s="53">
        <f t="shared" ca="1" si="0"/>
        <v>111792</v>
      </c>
      <c r="E11" s="54">
        <f t="shared" ca="1" si="0"/>
        <v>76</v>
      </c>
      <c r="F11" s="54">
        <f t="shared" ca="1" si="0"/>
        <v>85</v>
      </c>
      <c r="G11" s="54">
        <f t="shared" ca="1" si="0"/>
        <v>80</v>
      </c>
      <c r="H11" s="53"/>
      <c r="I11" s="53">
        <f t="shared" ref="I11:N11" ca="1" si="1">VLOOKUP(TRIM($A11),INDIRECT($AE$18),AL$20+$AE$22,FALSE)</f>
        <v>257446</v>
      </c>
      <c r="J11" s="53">
        <f t="shared" ca="1" si="1"/>
        <v>244804</v>
      </c>
      <c r="K11" s="53">
        <f t="shared" ca="1" si="1"/>
        <v>502250</v>
      </c>
      <c r="L11" s="54">
        <f t="shared" ca="1" si="1"/>
        <v>89</v>
      </c>
      <c r="M11" s="54">
        <f t="shared" ca="1" si="1"/>
        <v>94</v>
      </c>
      <c r="N11" s="54">
        <f t="shared" ca="1" si="1"/>
        <v>92</v>
      </c>
      <c r="O11" s="53"/>
      <c r="P11" s="53">
        <f t="shared" ref="P11:U11" ca="1" si="2">VLOOKUP(TRIM($A11),INDIRECT($AE$18),AS$20+$AE$22,FALSE)</f>
        <v>314643</v>
      </c>
      <c r="Q11" s="53">
        <f t="shared" ca="1" si="2"/>
        <v>299399</v>
      </c>
      <c r="R11" s="53">
        <f t="shared" ca="1" si="2"/>
        <v>614042</v>
      </c>
      <c r="S11" s="54">
        <f t="shared" ca="1" si="2"/>
        <v>87</v>
      </c>
      <c r="T11" s="54">
        <f t="shared" ca="1" si="2"/>
        <v>93</v>
      </c>
      <c r="U11" s="54">
        <f t="shared" ca="1" si="2"/>
        <v>90</v>
      </c>
      <c r="AE11" s="30">
        <v>2008</v>
      </c>
    </row>
    <row r="12" spans="1:57" s="30" customFormat="1" ht="12.75" customHeight="1">
      <c r="A12" s="8"/>
      <c r="B12" s="53"/>
      <c r="C12" s="53"/>
      <c r="D12" s="53"/>
      <c r="E12" s="54"/>
      <c r="F12" s="54"/>
      <c r="G12" s="54"/>
      <c r="H12" s="53"/>
      <c r="I12" s="53"/>
      <c r="J12" s="53"/>
      <c r="K12" s="53"/>
      <c r="L12" s="54"/>
      <c r="M12" s="54"/>
      <c r="N12" s="54"/>
      <c r="O12" s="53"/>
      <c r="P12" s="53"/>
      <c r="Q12" s="53"/>
      <c r="R12" s="53"/>
      <c r="S12" s="54"/>
      <c r="T12" s="54"/>
      <c r="U12" s="54"/>
      <c r="AE12" s="93">
        <v>2009</v>
      </c>
    </row>
    <row r="13" spans="1:57" s="30" customFormat="1" ht="12.75" customHeight="1">
      <c r="A13" s="8" t="s">
        <v>10</v>
      </c>
      <c r="B13" s="53">
        <f t="shared" ref="B13:G34" ca="1" si="3">VLOOKUP(TRIM($A13),INDIRECT($AE$18),AE$20+$AE$22,FALSE)</f>
        <v>39277</v>
      </c>
      <c r="C13" s="53">
        <f t="shared" ca="1" si="3"/>
        <v>37337</v>
      </c>
      <c r="D13" s="53">
        <f t="shared" ca="1" si="3"/>
        <v>76614</v>
      </c>
      <c r="E13" s="54">
        <f t="shared" ca="1" si="3"/>
        <v>73</v>
      </c>
      <c r="F13" s="54">
        <f t="shared" ca="1" si="3"/>
        <v>83</v>
      </c>
      <c r="G13" s="54">
        <f t="shared" ca="1" si="3"/>
        <v>78</v>
      </c>
      <c r="H13" s="53"/>
      <c r="I13" s="53">
        <f t="shared" ref="I13:N34" ca="1" si="4">VLOOKUP(TRIM($A13),INDIRECT($AE$18),AL$20+$AE$22,FALSE)</f>
        <v>196434</v>
      </c>
      <c r="J13" s="53">
        <f t="shared" ca="1" si="4"/>
        <v>186487</v>
      </c>
      <c r="K13" s="53">
        <f t="shared" ca="1" si="4"/>
        <v>382921</v>
      </c>
      <c r="L13" s="54">
        <f t="shared" ca="1" si="4"/>
        <v>90</v>
      </c>
      <c r="M13" s="54">
        <f t="shared" ca="1" si="4"/>
        <v>95</v>
      </c>
      <c r="N13" s="54">
        <f t="shared" ca="1" si="4"/>
        <v>92</v>
      </c>
      <c r="O13" s="53"/>
      <c r="P13" s="53">
        <f t="shared" ref="P13:U34" ca="1" si="5">VLOOKUP(TRIM($A13),INDIRECT($AE$18),AS$20+$AE$22,FALSE)</f>
        <v>235711</v>
      </c>
      <c r="Q13" s="53">
        <f t="shared" ca="1" si="5"/>
        <v>223824</v>
      </c>
      <c r="R13" s="53">
        <f t="shared" ca="1" si="5"/>
        <v>459535</v>
      </c>
      <c r="S13" s="54">
        <f t="shared" ca="1" si="5"/>
        <v>87</v>
      </c>
      <c r="T13" s="54">
        <f t="shared" ca="1" si="5"/>
        <v>93</v>
      </c>
      <c r="U13" s="54">
        <f t="shared" ca="1" si="5"/>
        <v>90</v>
      </c>
      <c r="AE13" s="93">
        <v>2010</v>
      </c>
    </row>
    <row r="14" spans="1:57" ht="12.75" customHeight="1">
      <c r="A14" s="180" t="s">
        <v>270</v>
      </c>
      <c r="B14" s="91">
        <f t="shared" ca="1" si="3"/>
        <v>36520</v>
      </c>
      <c r="C14" s="91">
        <f t="shared" ca="1" si="3"/>
        <v>34720</v>
      </c>
      <c r="D14" s="91">
        <f t="shared" ca="1" si="3"/>
        <v>71240</v>
      </c>
      <c r="E14" s="92">
        <f t="shared" ca="1" si="3"/>
        <v>74</v>
      </c>
      <c r="F14" s="92">
        <f t="shared" ca="1" si="3"/>
        <v>84</v>
      </c>
      <c r="G14" s="92">
        <f t="shared" ca="1" si="3"/>
        <v>79</v>
      </c>
      <c r="H14" s="91"/>
      <c r="I14" s="91">
        <f t="shared" ca="1" si="4"/>
        <v>179668</v>
      </c>
      <c r="J14" s="91">
        <f t="shared" ca="1" si="4"/>
        <v>170470</v>
      </c>
      <c r="K14" s="91">
        <f t="shared" ca="1" si="4"/>
        <v>350138</v>
      </c>
      <c r="L14" s="92">
        <f t="shared" ca="1" si="4"/>
        <v>90</v>
      </c>
      <c r="M14" s="92">
        <f t="shared" ca="1" si="4"/>
        <v>95</v>
      </c>
      <c r="N14" s="92">
        <f t="shared" ca="1" si="4"/>
        <v>93</v>
      </c>
      <c r="O14" s="91"/>
      <c r="P14" s="91">
        <f t="shared" ca="1" si="5"/>
        <v>216188</v>
      </c>
      <c r="Q14" s="91">
        <f t="shared" ca="1" si="5"/>
        <v>205190</v>
      </c>
      <c r="R14" s="91">
        <f t="shared" ca="1" si="5"/>
        <v>421378</v>
      </c>
      <c r="S14" s="92">
        <f t="shared" ca="1" si="5"/>
        <v>88</v>
      </c>
      <c r="T14" s="92">
        <f t="shared" ca="1" si="5"/>
        <v>94</v>
      </c>
      <c r="U14" s="92">
        <f t="shared" ca="1" si="5"/>
        <v>91</v>
      </c>
      <c r="AE14" s="93">
        <v>2011</v>
      </c>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row>
    <row r="15" spans="1:57" ht="12.75" customHeight="1">
      <c r="A15" s="180" t="s">
        <v>48</v>
      </c>
      <c r="B15" s="91">
        <f t="shared" ca="1" si="3"/>
        <v>137</v>
      </c>
      <c r="C15" s="91">
        <f t="shared" ca="1" si="3"/>
        <v>151</v>
      </c>
      <c r="D15" s="91">
        <f t="shared" ca="1" si="3"/>
        <v>288</v>
      </c>
      <c r="E15" s="92">
        <f t="shared" ca="1" si="3"/>
        <v>67</v>
      </c>
      <c r="F15" s="92">
        <f t="shared" ca="1" si="3"/>
        <v>87</v>
      </c>
      <c r="G15" s="92">
        <f t="shared" ca="1" si="3"/>
        <v>78</v>
      </c>
      <c r="H15" s="91"/>
      <c r="I15" s="91">
        <f t="shared" ca="1" si="4"/>
        <v>732</v>
      </c>
      <c r="J15" s="91">
        <f t="shared" ca="1" si="4"/>
        <v>681</v>
      </c>
      <c r="K15" s="91">
        <f t="shared" ca="1" si="4"/>
        <v>1413</v>
      </c>
      <c r="L15" s="92">
        <f t="shared" ca="1" si="4"/>
        <v>92</v>
      </c>
      <c r="M15" s="92">
        <f t="shared" ca="1" si="4"/>
        <v>96</v>
      </c>
      <c r="N15" s="92">
        <f t="shared" ca="1" si="4"/>
        <v>94</v>
      </c>
      <c r="O15" s="91"/>
      <c r="P15" s="91">
        <f t="shared" ca="1" si="5"/>
        <v>869</v>
      </c>
      <c r="Q15" s="91">
        <f t="shared" ca="1" si="5"/>
        <v>832</v>
      </c>
      <c r="R15" s="91">
        <f t="shared" ca="1" si="5"/>
        <v>1701</v>
      </c>
      <c r="S15" s="92">
        <f t="shared" ca="1" si="5"/>
        <v>88</v>
      </c>
      <c r="T15" s="92">
        <f t="shared" ca="1" si="5"/>
        <v>94</v>
      </c>
      <c r="U15" s="92">
        <f t="shared" ca="1" si="5"/>
        <v>91</v>
      </c>
      <c r="AE15" s="93">
        <v>2012</v>
      </c>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row>
    <row r="16" spans="1:57" ht="12.75" customHeight="1">
      <c r="A16" s="180" t="s">
        <v>271</v>
      </c>
      <c r="B16" s="91">
        <f t="shared" ca="1" si="3"/>
        <v>197</v>
      </c>
      <c r="C16" s="91">
        <f t="shared" ca="1" si="3"/>
        <v>176</v>
      </c>
      <c r="D16" s="91">
        <f t="shared" ca="1" si="3"/>
        <v>373</v>
      </c>
      <c r="E16" s="92">
        <f t="shared" ca="1" si="3"/>
        <v>47</v>
      </c>
      <c r="F16" s="92">
        <f t="shared" ca="1" si="3"/>
        <v>57</v>
      </c>
      <c r="G16" s="92">
        <f t="shared" ca="1" si="3"/>
        <v>51</v>
      </c>
      <c r="H16" s="91"/>
      <c r="I16" s="91">
        <f t="shared" ca="1" si="4"/>
        <v>77</v>
      </c>
      <c r="J16" s="91">
        <f t="shared" ca="1" si="4"/>
        <v>80</v>
      </c>
      <c r="K16" s="91">
        <f t="shared" ca="1" si="4"/>
        <v>157</v>
      </c>
      <c r="L16" s="92">
        <f t="shared" ca="1" si="4"/>
        <v>48</v>
      </c>
      <c r="M16" s="92">
        <f t="shared" ca="1" si="4"/>
        <v>55</v>
      </c>
      <c r="N16" s="92">
        <f t="shared" ca="1" si="4"/>
        <v>52</v>
      </c>
      <c r="O16" s="91"/>
      <c r="P16" s="91">
        <f t="shared" ca="1" si="5"/>
        <v>274</v>
      </c>
      <c r="Q16" s="91">
        <f t="shared" ca="1" si="5"/>
        <v>256</v>
      </c>
      <c r="R16" s="91">
        <f t="shared" ca="1" si="5"/>
        <v>530</v>
      </c>
      <c r="S16" s="92">
        <f t="shared" ca="1" si="5"/>
        <v>47</v>
      </c>
      <c r="T16" s="92">
        <f t="shared" ca="1" si="5"/>
        <v>56</v>
      </c>
      <c r="U16" s="92">
        <f t="shared" ca="1" si="5"/>
        <v>52</v>
      </c>
      <c r="AE16" s="56">
        <v>2013</v>
      </c>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row>
    <row r="17" spans="1:57" ht="12.75" customHeight="1">
      <c r="A17" s="180" t="s">
        <v>49</v>
      </c>
      <c r="B17" s="91">
        <f t="shared" ca="1" si="3"/>
        <v>445</v>
      </c>
      <c r="C17" s="91">
        <f t="shared" ca="1" si="3"/>
        <v>434</v>
      </c>
      <c r="D17" s="91">
        <f t="shared" ca="1" si="3"/>
        <v>879</v>
      </c>
      <c r="E17" s="92">
        <f t="shared" ca="1" si="3"/>
        <v>34</v>
      </c>
      <c r="F17" s="92">
        <f t="shared" ca="1" si="3"/>
        <v>52</v>
      </c>
      <c r="G17" s="92">
        <f t="shared" ca="1" si="3"/>
        <v>43</v>
      </c>
      <c r="H17" s="91"/>
      <c r="I17" s="91">
        <f t="shared" ca="1" si="4"/>
        <v>521</v>
      </c>
      <c r="J17" s="91">
        <f t="shared" ca="1" si="4"/>
        <v>515</v>
      </c>
      <c r="K17" s="91">
        <f t="shared" ca="1" si="4"/>
        <v>1036</v>
      </c>
      <c r="L17" s="92">
        <f t="shared" ca="1" si="4"/>
        <v>42</v>
      </c>
      <c r="M17" s="92">
        <f t="shared" ca="1" si="4"/>
        <v>50</v>
      </c>
      <c r="N17" s="92">
        <f t="shared" ca="1" si="4"/>
        <v>46</v>
      </c>
      <c r="O17" s="91"/>
      <c r="P17" s="91">
        <f t="shared" ca="1" si="5"/>
        <v>966</v>
      </c>
      <c r="Q17" s="91">
        <f t="shared" ca="1" si="5"/>
        <v>949</v>
      </c>
      <c r="R17" s="91">
        <f t="shared" ca="1" si="5"/>
        <v>1915</v>
      </c>
      <c r="S17" s="92">
        <f t="shared" ca="1" si="5"/>
        <v>39</v>
      </c>
      <c r="T17" s="92">
        <f t="shared" ca="1" si="5"/>
        <v>51</v>
      </c>
      <c r="U17" s="92">
        <f t="shared" ca="1" si="5"/>
        <v>45</v>
      </c>
      <c r="AE17" s="93">
        <v>2014</v>
      </c>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row>
    <row r="18" spans="1:57" ht="12.75" customHeight="1">
      <c r="A18" s="180" t="s">
        <v>272</v>
      </c>
      <c r="B18" s="91">
        <f t="shared" ca="1" si="3"/>
        <v>1978</v>
      </c>
      <c r="C18" s="91">
        <f t="shared" ca="1" si="3"/>
        <v>1856</v>
      </c>
      <c r="D18" s="91">
        <f t="shared" ca="1" si="3"/>
        <v>3834</v>
      </c>
      <c r="E18" s="92">
        <f t="shared" ca="1" si="3"/>
        <v>69</v>
      </c>
      <c r="F18" s="92">
        <f t="shared" ca="1" si="3"/>
        <v>77</v>
      </c>
      <c r="G18" s="92">
        <f t="shared" ca="1" si="3"/>
        <v>73</v>
      </c>
      <c r="H18" s="91"/>
      <c r="I18" s="91">
        <f t="shared" ca="1" si="4"/>
        <v>15436</v>
      </c>
      <c r="J18" s="91">
        <f t="shared" ca="1" si="4"/>
        <v>14741</v>
      </c>
      <c r="K18" s="91">
        <f t="shared" ca="1" si="4"/>
        <v>30177</v>
      </c>
      <c r="L18" s="92">
        <f t="shared" ca="1" si="4"/>
        <v>82</v>
      </c>
      <c r="M18" s="92">
        <f t="shared" ca="1" si="4"/>
        <v>87</v>
      </c>
      <c r="N18" s="92">
        <f t="shared" ca="1" si="4"/>
        <v>84</v>
      </c>
      <c r="O18" s="91"/>
      <c r="P18" s="91">
        <f t="shared" ca="1" si="5"/>
        <v>17414</v>
      </c>
      <c r="Q18" s="91">
        <f t="shared" ca="1" si="5"/>
        <v>16597</v>
      </c>
      <c r="R18" s="91">
        <f t="shared" ca="1" si="5"/>
        <v>34011</v>
      </c>
      <c r="S18" s="92">
        <f t="shared" ca="1" si="5"/>
        <v>80</v>
      </c>
      <c r="T18" s="92">
        <f t="shared" ca="1" si="5"/>
        <v>86</v>
      </c>
      <c r="U18" s="92">
        <f t="shared" ca="1" si="5"/>
        <v>83</v>
      </c>
      <c r="AE18" s="93" t="str">
        <f>"Table16a_"&amp;T5</f>
        <v>Table16a_2014</v>
      </c>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row>
    <row r="19" spans="1:57" s="30" customFormat="1" ht="12.75" customHeight="1">
      <c r="A19" s="8" t="s">
        <v>11</v>
      </c>
      <c r="B19" s="53">
        <f t="shared" ca="1" si="3"/>
        <v>4707</v>
      </c>
      <c r="C19" s="53">
        <f t="shared" ca="1" si="3"/>
        <v>4531</v>
      </c>
      <c r="D19" s="53">
        <f t="shared" ca="1" si="3"/>
        <v>9238</v>
      </c>
      <c r="E19" s="54">
        <f t="shared" ca="1" si="3"/>
        <v>79</v>
      </c>
      <c r="F19" s="54">
        <f t="shared" ca="1" si="3"/>
        <v>89</v>
      </c>
      <c r="G19" s="54">
        <f t="shared" ca="1" si="3"/>
        <v>84</v>
      </c>
      <c r="H19" s="53"/>
      <c r="I19" s="53">
        <f t="shared" ca="1" si="4"/>
        <v>12812</v>
      </c>
      <c r="J19" s="53">
        <f t="shared" ca="1" si="4"/>
        <v>12340</v>
      </c>
      <c r="K19" s="53">
        <f t="shared" ca="1" si="4"/>
        <v>25152</v>
      </c>
      <c r="L19" s="54">
        <f t="shared" ca="1" si="4"/>
        <v>91</v>
      </c>
      <c r="M19" s="54">
        <f t="shared" ca="1" si="4"/>
        <v>95</v>
      </c>
      <c r="N19" s="54">
        <f t="shared" ca="1" si="4"/>
        <v>93</v>
      </c>
      <c r="O19" s="53"/>
      <c r="P19" s="53">
        <f t="shared" ca="1" si="5"/>
        <v>17519</v>
      </c>
      <c r="Q19" s="53">
        <f t="shared" ca="1" si="5"/>
        <v>16871</v>
      </c>
      <c r="R19" s="53">
        <f t="shared" ca="1" si="5"/>
        <v>34390</v>
      </c>
      <c r="S19" s="54">
        <f t="shared" ca="1" si="5"/>
        <v>88</v>
      </c>
      <c r="T19" s="54">
        <f t="shared" ca="1" si="5"/>
        <v>94</v>
      </c>
      <c r="U19" s="54">
        <f t="shared" ca="1" si="5"/>
        <v>91</v>
      </c>
    </row>
    <row r="20" spans="1:57" ht="12.75" customHeight="1">
      <c r="A20" s="180" t="s">
        <v>273</v>
      </c>
      <c r="B20" s="91">
        <f t="shared" ca="1" si="3"/>
        <v>1746</v>
      </c>
      <c r="C20" s="91">
        <f t="shared" ca="1" si="3"/>
        <v>1710</v>
      </c>
      <c r="D20" s="91">
        <f t="shared" ca="1" si="3"/>
        <v>3456</v>
      </c>
      <c r="E20" s="92">
        <f t="shared" ca="1" si="3"/>
        <v>78</v>
      </c>
      <c r="F20" s="92">
        <f t="shared" ca="1" si="3"/>
        <v>88</v>
      </c>
      <c r="G20" s="92">
        <f t="shared" ca="1" si="3"/>
        <v>83</v>
      </c>
      <c r="H20" s="91"/>
      <c r="I20" s="91">
        <f t="shared" ca="1" si="4"/>
        <v>2954</v>
      </c>
      <c r="J20" s="91">
        <f t="shared" ca="1" si="4"/>
        <v>2955</v>
      </c>
      <c r="K20" s="91">
        <f t="shared" ca="1" si="4"/>
        <v>5909</v>
      </c>
      <c r="L20" s="92">
        <f t="shared" ca="1" si="4"/>
        <v>89</v>
      </c>
      <c r="M20" s="92">
        <f t="shared" ca="1" si="4"/>
        <v>95</v>
      </c>
      <c r="N20" s="92">
        <f t="shared" ca="1" si="4"/>
        <v>92</v>
      </c>
      <c r="O20" s="91"/>
      <c r="P20" s="91">
        <f t="shared" ca="1" si="5"/>
        <v>4700</v>
      </c>
      <c r="Q20" s="91">
        <f t="shared" ca="1" si="5"/>
        <v>4665</v>
      </c>
      <c r="R20" s="91">
        <f t="shared" ca="1" si="5"/>
        <v>9365</v>
      </c>
      <c r="S20" s="92">
        <f t="shared" ca="1" si="5"/>
        <v>85</v>
      </c>
      <c r="T20" s="92">
        <f t="shared" ca="1" si="5"/>
        <v>92</v>
      </c>
      <c r="U20" s="92">
        <f t="shared" ca="1" si="5"/>
        <v>89</v>
      </c>
      <c r="AE20" s="93">
        <v>6</v>
      </c>
      <c r="AF20" s="93">
        <v>5</v>
      </c>
      <c r="AG20" s="93">
        <v>7</v>
      </c>
      <c r="AH20" s="93">
        <v>3</v>
      </c>
      <c r="AI20" s="93">
        <v>2</v>
      </c>
      <c r="AJ20" s="93">
        <v>4</v>
      </c>
      <c r="AK20" s="93"/>
      <c r="AL20" s="93">
        <v>30</v>
      </c>
      <c r="AM20" s="93">
        <v>29</v>
      </c>
      <c r="AN20" s="93">
        <v>31</v>
      </c>
      <c r="AO20" s="93">
        <v>27</v>
      </c>
      <c r="AP20" s="93">
        <v>26</v>
      </c>
      <c r="AQ20" s="93">
        <v>28</v>
      </c>
      <c r="AR20" s="93"/>
      <c r="AS20" s="93">
        <v>54</v>
      </c>
      <c r="AT20" s="93">
        <v>53</v>
      </c>
      <c r="AU20" s="93">
        <v>55</v>
      </c>
      <c r="AV20" s="93">
        <v>51</v>
      </c>
      <c r="AW20" s="93">
        <v>50</v>
      </c>
      <c r="AX20" s="93">
        <v>52</v>
      </c>
      <c r="AY20" s="93"/>
      <c r="AZ20" s="93">
        <v>117</v>
      </c>
      <c r="BA20" s="93">
        <v>116</v>
      </c>
      <c r="BB20" s="93">
        <v>118</v>
      </c>
      <c r="BC20" s="93">
        <v>114</v>
      </c>
      <c r="BD20" s="93">
        <v>113</v>
      </c>
      <c r="BE20" s="93">
        <v>115</v>
      </c>
    </row>
    <row r="21" spans="1:57" ht="12.75" customHeight="1">
      <c r="A21" s="180" t="s">
        <v>274</v>
      </c>
      <c r="B21" s="91">
        <f t="shared" ca="1" si="3"/>
        <v>705</v>
      </c>
      <c r="C21" s="91">
        <f t="shared" ca="1" si="3"/>
        <v>704</v>
      </c>
      <c r="D21" s="91">
        <f t="shared" ca="1" si="3"/>
        <v>1409</v>
      </c>
      <c r="E21" s="92">
        <f t="shared" ca="1" si="3"/>
        <v>81</v>
      </c>
      <c r="F21" s="92">
        <f t="shared" ca="1" si="3"/>
        <v>90</v>
      </c>
      <c r="G21" s="92">
        <f t="shared" ca="1" si="3"/>
        <v>85</v>
      </c>
      <c r="H21" s="91"/>
      <c r="I21" s="91">
        <f t="shared" ca="1" si="4"/>
        <v>1708</v>
      </c>
      <c r="J21" s="91">
        <f t="shared" ca="1" si="4"/>
        <v>1563</v>
      </c>
      <c r="K21" s="91">
        <f t="shared" ca="1" si="4"/>
        <v>3271</v>
      </c>
      <c r="L21" s="92">
        <f t="shared" ca="1" si="4"/>
        <v>91</v>
      </c>
      <c r="M21" s="92">
        <f t="shared" ca="1" si="4"/>
        <v>95</v>
      </c>
      <c r="N21" s="92">
        <f t="shared" ca="1" si="4"/>
        <v>93</v>
      </c>
      <c r="O21" s="91"/>
      <c r="P21" s="91">
        <f t="shared" ca="1" si="5"/>
        <v>2413</v>
      </c>
      <c r="Q21" s="91">
        <f t="shared" ca="1" si="5"/>
        <v>2267</v>
      </c>
      <c r="R21" s="91">
        <f t="shared" ca="1" si="5"/>
        <v>4680</v>
      </c>
      <c r="S21" s="92">
        <f t="shared" ca="1" si="5"/>
        <v>88</v>
      </c>
      <c r="T21" s="92">
        <f t="shared" ca="1" si="5"/>
        <v>93</v>
      </c>
      <c r="U21" s="92">
        <f t="shared" ca="1" si="5"/>
        <v>90</v>
      </c>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row>
    <row r="22" spans="1:57" ht="12.75" customHeight="1">
      <c r="A22" s="180" t="s">
        <v>275</v>
      </c>
      <c r="B22" s="91">
        <f t="shared" ca="1" si="3"/>
        <v>752</v>
      </c>
      <c r="C22" s="91">
        <f t="shared" ca="1" si="3"/>
        <v>708</v>
      </c>
      <c r="D22" s="91">
        <f t="shared" ca="1" si="3"/>
        <v>1460</v>
      </c>
      <c r="E22" s="92">
        <f t="shared" ca="1" si="3"/>
        <v>80</v>
      </c>
      <c r="F22" s="92">
        <f t="shared" ca="1" si="3"/>
        <v>89</v>
      </c>
      <c r="G22" s="92">
        <f t="shared" ca="1" si="3"/>
        <v>84</v>
      </c>
      <c r="H22" s="91"/>
      <c r="I22" s="91">
        <f t="shared" ca="1" si="4"/>
        <v>3315</v>
      </c>
      <c r="J22" s="91">
        <f t="shared" ca="1" si="4"/>
        <v>3277</v>
      </c>
      <c r="K22" s="91">
        <f t="shared" ca="1" si="4"/>
        <v>6592</v>
      </c>
      <c r="L22" s="92">
        <f t="shared" ca="1" si="4"/>
        <v>92</v>
      </c>
      <c r="M22" s="92">
        <f t="shared" ca="1" si="4"/>
        <v>97</v>
      </c>
      <c r="N22" s="92">
        <f t="shared" ca="1" si="4"/>
        <v>94</v>
      </c>
      <c r="O22" s="91"/>
      <c r="P22" s="91">
        <f t="shared" ca="1" si="5"/>
        <v>4067</v>
      </c>
      <c r="Q22" s="91">
        <f t="shared" ca="1" si="5"/>
        <v>3985</v>
      </c>
      <c r="R22" s="91">
        <f t="shared" ca="1" si="5"/>
        <v>8052</v>
      </c>
      <c r="S22" s="92">
        <f t="shared" ca="1" si="5"/>
        <v>90</v>
      </c>
      <c r="T22" s="92">
        <f t="shared" ca="1" si="5"/>
        <v>95</v>
      </c>
      <c r="U22" s="92">
        <f t="shared" ca="1" si="5"/>
        <v>92</v>
      </c>
      <c r="AE22" s="93">
        <f>IF($T$4="Reading",0,IF($T$4="Writing",6,IF($T$4="Mathematics",12,IF($T$4="Science",18))))</f>
        <v>0</v>
      </c>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row>
    <row r="23" spans="1:57" ht="12.75" customHeight="1">
      <c r="A23" s="180" t="s">
        <v>276</v>
      </c>
      <c r="B23" s="91">
        <f t="shared" ca="1" si="3"/>
        <v>1504</v>
      </c>
      <c r="C23" s="91">
        <f t="shared" ca="1" si="3"/>
        <v>1409</v>
      </c>
      <c r="D23" s="91">
        <f t="shared" ca="1" si="3"/>
        <v>2913</v>
      </c>
      <c r="E23" s="92">
        <f t="shared" ca="1" si="3"/>
        <v>80</v>
      </c>
      <c r="F23" s="92">
        <f t="shared" ca="1" si="3"/>
        <v>90</v>
      </c>
      <c r="G23" s="92">
        <f t="shared" ca="1" si="3"/>
        <v>85</v>
      </c>
      <c r="H23" s="91"/>
      <c r="I23" s="91">
        <f t="shared" ca="1" si="4"/>
        <v>4835</v>
      </c>
      <c r="J23" s="91">
        <f t="shared" ca="1" si="4"/>
        <v>4545</v>
      </c>
      <c r="K23" s="91">
        <f t="shared" ca="1" si="4"/>
        <v>9380</v>
      </c>
      <c r="L23" s="92">
        <f t="shared" ca="1" si="4"/>
        <v>91</v>
      </c>
      <c r="M23" s="92">
        <f t="shared" ca="1" si="4"/>
        <v>95</v>
      </c>
      <c r="N23" s="92">
        <f t="shared" ca="1" si="4"/>
        <v>93</v>
      </c>
      <c r="O23" s="91"/>
      <c r="P23" s="91">
        <f t="shared" ca="1" si="5"/>
        <v>6339</v>
      </c>
      <c r="Q23" s="91">
        <f t="shared" ca="1" si="5"/>
        <v>5954</v>
      </c>
      <c r="R23" s="91">
        <f t="shared" ca="1" si="5"/>
        <v>12293</v>
      </c>
      <c r="S23" s="92">
        <f t="shared" ca="1" si="5"/>
        <v>88</v>
      </c>
      <c r="T23" s="92">
        <f t="shared" ca="1" si="5"/>
        <v>94</v>
      </c>
      <c r="U23" s="92">
        <f t="shared" ca="1" si="5"/>
        <v>91</v>
      </c>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row>
    <row r="24" spans="1:57" s="30" customFormat="1" ht="12.75" customHeight="1">
      <c r="A24" s="8" t="s">
        <v>12</v>
      </c>
      <c r="B24" s="53">
        <f t="shared" ca="1" si="3"/>
        <v>5338</v>
      </c>
      <c r="C24" s="53">
        <f t="shared" ca="1" si="3"/>
        <v>5083</v>
      </c>
      <c r="D24" s="53">
        <f t="shared" ca="1" si="3"/>
        <v>10421</v>
      </c>
      <c r="E24" s="54">
        <f t="shared" ca="1" si="3"/>
        <v>82</v>
      </c>
      <c r="F24" s="54">
        <f t="shared" ca="1" si="3"/>
        <v>90</v>
      </c>
      <c r="G24" s="54">
        <f t="shared" ca="1" si="3"/>
        <v>86</v>
      </c>
      <c r="H24" s="53"/>
      <c r="I24" s="53">
        <f t="shared" ca="1" si="4"/>
        <v>27976</v>
      </c>
      <c r="J24" s="53">
        <f t="shared" ca="1" si="4"/>
        <v>26589</v>
      </c>
      <c r="K24" s="53">
        <f t="shared" ca="1" si="4"/>
        <v>54565</v>
      </c>
      <c r="L24" s="54">
        <f t="shared" ca="1" si="4"/>
        <v>90</v>
      </c>
      <c r="M24" s="54">
        <f t="shared" ca="1" si="4"/>
        <v>94</v>
      </c>
      <c r="N24" s="54">
        <f t="shared" ca="1" si="4"/>
        <v>92</v>
      </c>
      <c r="O24" s="53"/>
      <c r="P24" s="53">
        <f t="shared" ca="1" si="5"/>
        <v>33314</v>
      </c>
      <c r="Q24" s="53">
        <f t="shared" ca="1" si="5"/>
        <v>31672</v>
      </c>
      <c r="R24" s="53">
        <f t="shared" ca="1" si="5"/>
        <v>64986</v>
      </c>
      <c r="S24" s="54">
        <f t="shared" ca="1" si="5"/>
        <v>88</v>
      </c>
      <c r="T24" s="54">
        <f t="shared" ca="1" si="5"/>
        <v>93</v>
      </c>
      <c r="U24" s="54">
        <f t="shared" ca="1" si="5"/>
        <v>91</v>
      </c>
    </row>
    <row r="25" spans="1:57" ht="12.75" customHeight="1">
      <c r="A25" s="180" t="s">
        <v>50</v>
      </c>
      <c r="B25" s="91">
        <f t="shared" ca="1" si="3"/>
        <v>551</v>
      </c>
      <c r="C25" s="91">
        <f t="shared" ca="1" si="3"/>
        <v>533</v>
      </c>
      <c r="D25" s="91">
        <f t="shared" ca="1" si="3"/>
        <v>1084</v>
      </c>
      <c r="E25" s="92">
        <f t="shared" ca="1" si="3"/>
        <v>88</v>
      </c>
      <c r="F25" s="92">
        <f t="shared" ca="1" si="3"/>
        <v>94</v>
      </c>
      <c r="G25" s="92">
        <f t="shared" ca="1" si="3"/>
        <v>91</v>
      </c>
      <c r="H25" s="91"/>
      <c r="I25" s="91">
        <f t="shared" ca="1" si="4"/>
        <v>8285</v>
      </c>
      <c r="J25" s="91">
        <f t="shared" ca="1" si="4"/>
        <v>7705</v>
      </c>
      <c r="K25" s="91">
        <f t="shared" ca="1" si="4"/>
        <v>15990</v>
      </c>
      <c r="L25" s="92">
        <f t="shared" ca="1" si="4"/>
        <v>93</v>
      </c>
      <c r="M25" s="92">
        <f t="shared" ca="1" si="4"/>
        <v>96</v>
      </c>
      <c r="N25" s="92">
        <f t="shared" ca="1" si="4"/>
        <v>95</v>
      </c>
      <c r="O25" s="91"/>
      <c r="P25" s="91">
        <f t="shared" ca="1" si="5"/>
        <v>8836</v>
      </c>
      <c r="Q25" s="91">
        <f t="shared" ca="1" si="5"/>
        <v>8238</v>
      </c>
      <c r="R25" s="91">
        <f t="shared" ca="1" si="5"/>
        <v>17074</v>
      </c>
      <c r="S25" s="92">
        <f t="shared" ca="1" si="5"/>
        <v>93</v>
      </c>
      <c r="T25" s="92">
        <f t="shared" ca="1" si="5"/>
        <v>96</v>
      </c>
      <c r="U25" s="92">
        <f t="shared" ca="1" si="5"/>
        <v>94</v>
      </c>
    </row>
    <row r="26" spans="1:57" ht="12.75" customHeight="1">
      <c r="A26" s="180" t="s">
        <v>51</v>
      </c>
      <c r="B26" s="91">
        <f t="shared" ca="1" si="3"/>
        <v>2685</v>
      </c>
      <c r="C26" s="91">
        <f t="shared" ca="1" si="3"/>
        <v>2544</v>
      </c>
      <c r="D26" s="91">
        <f t="shared" ca="1" si="3"/>
        <v>5229</v>
      </c>
      <c r="E26" s="92">
        <f t="shared" ca="1" si="3"/>
        <v>81</v>
      </c>
      <c r="F26" s="92">
        <f t="shared" ca="1" si="3"/>
        <v>88</v>
      </c>
      <c r="G26" s="92">
        <f t="shared" ca="1" si="3"/>
        <v>85</v>
      </c>
      <c r="H26" s="91"/>
      <c r="I26" s="91">
        <f t="shared" ca="1" si="4"/>
        <v>10682</v>
      </c>
      <c r="J26" s="91">
        <f t="shared" ca="1" si="4"/>
        <v>10262</v>
      </c>
      <c r="K26" s="91">
        <f t="shared" ca="1" si="4"/>
        <v>20944</v>
      </c>
      <c r="L26" s="92">
        <f t="shared" ca="1" si="4"/>
        <v>87</v>
      </c>
      <c r="M26" s="92">
        <f t="shared" ca="1" si="4"/>
        <v>91</v>
      </c>
      <c r="N26" s="92">
        <f t="shared" ca="1" si="4"/>
        <v>89</v>
      </c>
      <c r="O26" s="91"/>
      <c r="P26" s="91">
        <f t="shared" ca="1" si="5"/>
        <v>13367</v>
      </c>
      <c r="Q26" s="91">
        <f t="shared" ca="1" si="5"/>
        <v>12806</v>
      </c>
      <c r="R26" s="91">
        <f t="shared" ca="1" si="5"/>
        <v>26173</v>
      </c>
      <c r="S26" s="92">
        <f t="shared" ca="1" si="5"/>
        <v>85</v>
      </c>
      <c r="T26" s="92">
        <f t="shared" ca="1" si="5"/>
        <v>91</v>
      </c>
      <c r="U26" s="92">
        <f t="shared" ca="1" si="5"/>
        <v>88</v>
      </c>
    </row>
    <row r="27" spans="1:57" ht="12.75" customHeight="1">
      <c r="A27" s="180" t="s">
        <v>52</v>
      </c>
      <c r="B27" s="91">
        <f t="shared" ca="1" si="3"/>
        <v>1290</v>
      </c>
      <c r="C27" s="91">
        <f t="shared" ca="1" si="3"/>
        <v>1217</v>
      </c>
      <c r="D27" s="91">
        <f t="shared" ca="1" si="3"/>
        <v>2507</v>
      </c>
      <c r="E27" s="92">
        <f t="shared" ca="1" si="3"/>
        <v>83</v>
      </c>
      <c r="F27" s="92">
        <f t="shared" ca="1" si="3"/>
        <v>90</v>
      </c>
      <c r="G27" s="92">
        <f t="shared" ca="1" si="3"/>
        <v>87</v>
      </c>
      <c r="H27" s="91"/>
      <c r="I27" s="91">
        <f t="shared" ca="1" si="4"/>
        <v>3879</v>
      </c>
      <c r="J27" s="91">
        <f t="shared" ca="1" si="4"/>
        <v>3732</v>
      </c>
      <c r="K27" s="91">
        <f t="shared" ca="1" si="4"/>
        <v>7611</v>
      </c>
      <c r="L27" s="92">
        <f t="shared" ca="1" si="4"/>
        <v>88</v>
      </c>
      <c r="M27" s="92">
        <f t="shared" ca="1" si="4"/>
        <v>94</v>
      </c>
      <c r="N27" s="92">
        <f t="shared" ca="1" si="4"/>
        <v>91</v>
      </c>
      <c r="O27" s="91"/>
      <c r="P27" s="91">
        <f t="shared" ca="1" si="5"/>
        <v>5169</v>
      </c>
      <c r="Q27" s="91">
        <f t="shared" ca="1" si="5"/>
        <v>4949</v>
      </c>
      <c r="R27" s="91">
        <f t="shared" ca="1" si="5"/>
        <v>10118</v>
      </c>
      <c r="S27" s="92">
        <f t="shared" ca="1" si="5"/>
        <v>87</v>
      </c>
      <c r="T27" s="92">
        <f t="shared" ca="1" si="5"/>
        <v>93</v>
      </c>
      <c r="U27" s="92">
        <f t="shared" ca="1" si="5"/>
        <v>90</v>
      </c>
    </row>
    <row r="28" spans="1:57" ht="12.75" customHeight="1">
      <c r="A28" s="180" t="s">
        <v>277</v>
      </c>
      <c r="B28" s="91">
        <f t="shared" ca="1" si="3"/>
        <v>812</v>
      </c>
      <c r="C28" s="91">
        <f t="shared" ca="1" si="3"/>
        <v>789</v>
      </c>
      <c r="D28" s="91">
        <f t="shared" ca="1" si="3"/>
        <v>1601</v>
      </c>
      <c r="E28" s="92">
        <f t="shared" ca="1" si="3"/>
        <v>82</v>
      </c>
      <c r="F28" s="92">
        <f t="shared" ca="1" si="3"/>
        <v>90</v>
      </c>
      <c r="G28" s="92">
        <f t="shared" ca="1" si="3"/>
        <v>86</v>
      </c>
      <c r="H28" s="91"/>
      <c r="I28" s="91">
        <f t="shared" ca="1" si="4"/>
        <v>5130</v>
      </c>
      <c r="J28" s="91">
        <f t="shared" ca="1" si="4"/>
        <v>4890</v>
      </c>
      <c r="K28" s="91">
        <f t="shared" ca="1" si="4"/>
        <v>10020</v>
      </c>
      <c r="L28" s="92">
        <f t="shared" ca="1" si="4"/>
        <v>91</v>
      </c>
      <c r="M28" s="92">
        <f t="shared" ca="1" si="4"/>
        <v>95</v>
      </c>
      <c r="N28" s="92">
        <f t="shared" ca="1" si="4"/>
        <v>93</v>
      </c>
      <c r="O28" s="91"/>
      <c r="P28" s="91">
        <f t="shared" ca="1" si="5"/>
        <v>5942</v>
      </c>
      <c r="Q28" s="91">
        <f t="shared" ca="1" si="5"/>
        <v>5679</v>
      </c>
      <c r="R28" s="91">
        <f t="shared" ca="1" si="5"/>
        <v>11621</v>
      </c>
      <c r="S28" s="92">
        <f t="shared" ca="1" si="5"/>
        <v>90</v>
      </c>
      <c r="T28" s="92">
        <f t="shared" ca="1" si="5"/>
        <v>94</v>
      </c>
      <c r="U28" s="92">
        <f t="shared" ca="1" si="5"/>
        <v>92</v>
      </c>
    </row>
    <row r="29" spans="1:57" s="30" customFormat="1" ht="12.75" customHeight="1">
      <c r="A29" s="8" t="s">
        <v>13</v>
      </c>
      <c r="B29" s="53">
        <f t="shared" ca="1" si="3"/>
        <v>5867</v>
      </c>
      <c r="C29" s="53">
        <f t="shared" ca="1" si="3"/>
        <v>5770</v>
      </c>
      <c r="D29" s="53">
        <f t="shared" ca="1" si="3"/>
        <v>11637</v>
      </c>
      <c r="E29" s="54">
        <f t="shared" ca="1" si="3"/>
        <v>83</v>
      </c>
      <c r="F29" s="54">
        <f t="shared" ca="1" si="3"/>
        <v>91</v>
      </c>
      <c r="G29" s="54">
        <f t="shared" ca="1" si="3"/>
        <v>87</v>
      </c>
      <c r="H29" s="53"/>
      <c r="I29" s="53">
        <f t="shared" ca="1" si="4"/>
        <v>11943</v>
      </c>
      <c r="J29" s="53">
        <f t="shared" ca="1" si="4"/>
        <v>11697</v>
      </c>
      <c r="K29" s="53">
        <f t="shared" ca="1" si="4"/>
        <v>23640</v>
      </c>
      <c r="L29" s="54">
        <f t="shared" ca="1" si="4"/>
        <v>89</v>
      </c>
      <c r="M29" s="54">
        <f t="shared" ca="1" si="4"/>
        <v>95</v>
      </c>
      <c r="N29" s="54">
        <f t="shared" ca="1" si="4"/>
        <v>92</v>
      </c>
      <c r="O29" s="53"/>
      <c r="P29" s="53">
        <f t="shared" ca="1" si="5"/>
        <v>17810</v>
      </c>
      <c r="Q29" s="53">
        <f t="shared" ca="1" si="5"/>
        <v>17467</v>
      </c>
      <c r="R29" s="53">
        <f t="shared" ca="1" si="5"/>
        <v>35277</v>
      </c>
      <c r="S29" s="54">
        <f t="shared" ca="1" si="5"/>
        <v>87</v>
      </c>
      <c r="T29" s="54">
        <f t="shared" ca="1" si="5"/>
        <v>93</v>
      </c>
      <c r="U29" s="54">
        <f t="shared" ca="1" si="5"/>
        <v>90</v>
      </c>
    </row>
    <row r="30" spans="1:57" ht="12.75" customHeight="1">
      <c r="A30" s="180" t="s">
        <v>278</v>
      </c>
      <c r="B30" s="91">
        <f t="shared" ca="1" si="3"/>
        <v>1292</v>
      </c>
      <c r="C30" s="91">
        <f t="shared" ca="1" si="3"/>
        <v>1291</v>
      </c>
      <c r="D30" s="91">
        <f t="shared" ca="1" si="3"/>
        <v>2583</v>
      </c>
      <c r="E30" s="92">
        <f t="shared" ca="1" si="3"/>
        <v>80</v>
      </c>
      <c r="F30" s="92">
        <f t="shared" ca="1" si="3"/>
        <v>89</v>
      </c>
      <c r="G30" s="92">
        <f t="shared" ca="1" si="3"/>
        <v>84</v>
      </c>
      <c r="H30" s="91"/>
      <c r="I30" s="91">
        <f t="shared" ca="1" si="4"/>
        <v>2349</v>
      </c>
      <c r="J30" s="91">
        <f t="shared" ca="1" si="4"/>
        <v>2272</v>
      </c>
      <c r="K30" s="91">
        <f t="shared" ca="1" si="4"/>
        <v>4621</v>
      </c>
      <c r="L30" s="92">
        <f t="shared" ca="1" si="4"/>
        <v>88</v>
      </c>
      <c r="M30" s="92">
        <f t="shared" ca="1" si="4"/>
        <v>95</v>
      </c>
      <c r="N30" s="92">
        <f t="shared" ca="1" si="4"/>
        <v>91</v>
      </c>
      <c r="O30" s="91"/>
      <c r="P30" s="91">
        <f t="shared" ca="1" si="5"/>
        <v>3641</v>
      </c>
      <c r="Q30" s="91">
        <f t="shared" ca="1" si="5"/>
        <v>3563</v>
      </c>
      <c r="R30" s="91">
        <f t="shared" ca="1" si="5"/>
        <v>7204</v>
      </c>
      <c r="S30" s="92">
        <f t="shared" ca="1" si="5"/>
        <v>85</v>
      </c>
      <c r="T30" s="92">
        <f t="shared" ca="1" si="5"/>
        <v>93</v>
      </c>
      <c r="U30" s="92">
        <f t="shared" ca="1" si="5"/>
        <v>89</v>
      </c>
    </row>
    <row r="31" spans="1:57" ht="12.75" customHeight="1">
      <c r="A31" s="180" t="s">
        <v>279</v>
      </c>
      <c r="B31" s="91">
        <f t="shared" ca="1" si="3"/>
        <v>3786</v>
      </c>
      <c r="C31" s="91">
        <f t="shared" ca="1" si="3"/>
        <v>3740</v>
      </c>
      <c r="D31" s="91">
        <f t="shared" ca="1" si="3"/>
        <v>7526</v>
      </c>
      <c r="E31" s="92">
        <f t="shared" ca="1" si="3"/>
        <v>85</v>
      </c>
      <c r="F31" s="92">
        <f t="shared" ca="1" si="3"/>
        <v>91</v>
      </c>
      <c r="G31" s="92">
        <f t="shared" ca="1" si="3"/>
        <v>88</v>
      </c>
      <c r="H31" s="91"/>
      <c r="I31" s="91">
        <f t="shared" ca="1" si="4"/>
        <v>8070</v>
      </c>
      <c r="J31" s="91">
        <f t="shared" ca="1" si="4"/>
        <v>8010</v>
      </c>
      <c r="K31" s="91">
        <f t="shared" ca="1" si="4"/>
        <v>16080</v>
      </c>
      <c r="L31" s="92">
        <f t="shared" ca="1" si="4"/>
        <v>90</v>
      </c>
      <c r="M31" s="92">
        <f t="shared" ca="1" si="4"/>
        <v>95</v>
      </c>
      <c r="N31" s="92">
        <f t="shared" ca="1" si="4"/>
        <v>92</v>
      </c>
      <c r="O31" s="91"/>
      <c r="P31" s="91">
        <f t="shared" ca="1" si="5"/>
        <v>11856</v>
      </c>
      <c r="Q31" s="91">
        <f t="shared" ca="1" si="5"/>
        <v>11750</v>
      </c>
      <c r="R31" s="91">
        <f t="shared" ca="1" si="5"/>
        <v>23606</v>
      </c>
      <c r="S31" s="92">
        <f t="shared" ca="1" si="5"/>
        <v>89</v>
      </c>
      <c r="T31" s="92">
        <f t="shared" ca="1" si="5"/>
        <v>94</v>
      </c>
      <c r="U31" s="92">
        <f t="shared" ca="1" si="5"/>
        <v>91</v>
      </c>
    </row>
    <row r="32" spans="1:57" ht="12.75" customHeight="1">
      <c r="A32" s="180" t="s">
        <v>280</v>
      </c>
      <c r="B32" s="91">
        <f t="shared" ca="1" si="3"/>
        <v>789</v>
      </c>
      <c r="C32" s="91">
        <f t="shared" ca="1" si="3"/>
        <v>739</v>
      </c>
      <c r="D32" s="91">
        <f t="shared" ca="1" si="3"/>
        <v>1528</v>
      </c>
      <c r="E32" s="92">
        <f t="shared" ca="1" si="3"/>
        <v>77</v>
      </c>
      <c r="F32" s="92">
        <f t="shared" ca="1" si="3"/>
        <v>91</v>
      </c>
      <c r="G32" s="92">
        <f t="shared" ca="1" si="3"/>
        <v>84</v>
      </c>
      <c r="H32" s="91"/>
      <c r="I32" s="91">
        <f t="shared" ca="1" si="4"/>
        <v>1524</v>
      </c>
      <c r="J32" s="91">
        <f t="shared" ca="1" si="4"/>
        <v>1415</v>
      </c>
      <c r="K32" s="91">
        <f t="shared" ca="1" si="4"/>
        <v>2939</v>
      </c>
      <c r="L32" s="92">
        <f t="shared" ca="1" si="4"/>
        <v>88</v>
      </c>
      <c r="M32" s="92">
        <f t="shared" ca="1" si="4"/>
        <v>94</v>
      </c>
      <c r="N32" s="92">
        <f t="shared" ca="1" si="4"/>
        <v>91</v>
      </c>
      <c r="O32" s="91"/>
      <c r="P32" s="91">
        <f t="shared" ca="1" si="5"/>
        <v>2313</v>
      </c>
      <c r="Q32" s="91">
        <f t="shared" ca="1" si="5"/>
        <v>2154</v>
      </c>
      <c r="R32" s="91">
        <f t="shared" ca="1" si="5"/>
        <v>4467</v>
      </c>
      <c r="S32" s="92">
        <f t="shared" ca="1" si="5"/>
        <v>85</v>
      </c>
      <c r="T32" s="92">
        <f t="shared" ca="1" si="5"/>
        <v>93</v>
      </c>
      <c r="U32" s="92">
        <f t="shared" ca="1" si="5"/>
        <v>89</v>
      </c>
    </row>
    <row r="33" spans="1:21" s="30" customFormat="1" ht="12.75" customHeight="1">
      <c r="A33" s="8" t="s">
        <v>14</v>
      </c>
      <c r="B33" s="53">
        <f t="shared" ca="1" si="3"/>
        <v>99</v>
      </c>
      <c r="C33" s="53">
        <f t="shared" ca="1" si="3"/>
        <v>110</v>
      </c>
      <c r="D33" s="53">
        <f t="shared" ca="1" si="3"/>
        <v>209</v>
      </c>
      <c r="E33" s="54">
        <f t="shared" ca="1" si="3"/>
        <v>79</v>
      </c>
      <c r="F33" s="54">
        <f t="shared" ca="1" si="3"/>
        <v>95</v>
      </c>
      <c r="G33" s="54">
        <f t="shared" ca="1" si="3"/>
        <v>87</v>
      </c>
      <c r="H33" s="53"/>
      <c r="I33" s="53">
        <f t="shared" ca="1" si="4"/>
        <v>1161</v>
      </c>
      <c r="J33" s="53">
        <f t="shared" ca="1" si="4"/>
        <v>1116</v>
      </c>
      <c r="K33" s="53">
        <f t="shared" ca="1" si="4"/>
        <v>2277</v>
      </c>
      <c r="L33" s="54">
        <f t="shared" ca="1" si="4"/>
        <v>90</v>
      </c>
      <c r="M33" s="54">
        <f t="shared" ca="1" si="4"/>
        <v>94</v>
      </c>
      <c r="N33" s="54">
        <f t="shared" ca="1" si="4"/>
        <v>92</v>
      </c>
      <c r="O33" s="53"/>
      <c r="P33" s="53">
        <f t="shared" ca="1" si="5"/>
        <v>1260</v>
      </c>
      <c r="Q33" s="53">
        <f t="shared" ca="1" si="5"/>
        <v>1226</v>
      </c>
      <c r="R33" s="53">
        <f t="shared" ca="1" si="5"/>
        <v>2486</v>
      </c>
      <c r="S33" s="54">
        <f t="shared" ca="1" si="5"/>
        <v>90</v>
      </c>
      <c r="T33" s="54">
        <f t="shared" ca="1" si="5"/>
        <v>94</v>
      </c>
      <c r="U33" s="54">
        <f t="shared" ca="1" si="5"/>
        <v>92</v>
      </c>
    </row>
    <row r="34" spans="1:21" s="2" customFormat="1" ht="12.75" customHeight="1">
      <c r="A34" s="180" t="s">
        <v>305</v>
      </c>
      <c r="B34" s="91">
        <f t="shared" ca="1" si="3"/>
        <v>1426</v>
      </c>
      <c r="C34" s="91">
        <f t="shared" ca="1" si="3"/>
        <v>1368</v>
      </c>
      <c r="D34" s="91">
        <f t="shared" ca="1" si="3"/>
        <v>2794</v>
      </c>
      <c r="E34" s="92">
        <f t="shared" ca="1" si="3"/>
        <v>77</v>
      </c>
      <c r="F34" s="92">
        <f t="shared" ca="1" si="3"/>
        <v>86</v>
      </c>
      <c r="G34" s="92">
        <f t="shared" ca="1" si="3"/>
        <v>81</v>
      </c>
      <c r="H34" s="91"/>
      <c r="I34" s="91">
        <f t="shared" ca="1" si="4"/>
        <v>3910</v>
      </c>
      <c r="J34" s="91">
        <f t="shared" ca="1" si="4"/>
        <v>3686</v>
      </c>
      <c r="K34" s="91">
        <f t="shared" ca="1" si="4"/>
        <v>7596</v>
      </c>
      <c r="L34" s="92">
        <f t="shared" ca="1" si="4"/>
        <v>85</v>
      </c>
      <c r="M34" s="92">
        <f t="shared" ca="1" si="4"/>
        <v>89</v>
      </c>
      <c r="N34" s="92">
        <f t="shared" ca="1" si="4"/>
        <v>87</v>
      </c>
      <c r="O34" s="91"/>
      <c r="P34" s="91">
        <f t="shared" ca="1" si="5"/>
        <v>5336</v>
      </c>
      <c r="Q34" s="91">
        <f t="shared" ca="1" si="5"/>
        <v>5054</v>
      </c>
      <c r="R34" s="91">
        <f t="shared" ca="1" si="5"/>
        <v>10390</v>
      </c>
      <c r="S34" s="92">
        <f t="shared" ca="1" si="5"/>
        <v>83</v>
      </c>
      <c r="T34" s="92">
        <f t="shared" ca="1" si="5"/>
        <v>88</v>
      </c>
      <c r="U34" s="92">
        <f t="shared" ca="1" si="5"/>
        <v>85</v>
      </c>
    </row>
    <row r="35" spans="1:21" s="2" customFormat="1" ht="12.75" customHeight="1">
      <c r="A35" s="181"/>
      <c r="B35" s="100"/>
      <c r="C35" s="100"/>
      <c r="D35" s="100"/>
      <c r="E35" s="101"/>
      <c r="F35" s="101"/>
      <c r="G35" s="101"/>
      <c r="H35" s="100"/>
      <c r="I35" s="100"/>
      <c r="J35" s="100"/>
      <c r="K35" s="100"/>
      <c r="L35" s="101"/>
      <c r="M35" s="101"/>
      <c r="N35" s="101"/>
      <c r="O35" s="100"/>
      <c r="P35" s="100"/>
      <c r="Q35" s="100"/>
      <c r="R35" s="100"/>
      <c r="S35" s="101"/>
      <c r="T35" s="101"/>
      <c r="U35" s="101"/>
    </row>
    <row r="36" spans="1:21" s="2" customFormat="1" ht="12.75" customHeight="1">
      <c r="B36" s="6"/>
      <c r="C36" s="6"/>
      <c r="D36" s="6"/>
      <c r="E36" s="57"/>
      <c r="F36" s="57"/>
      <c r="G36" s="57"/>
      <c r="H36" s="6"/>
      <c r="I36" s="6"/>
      <c r="J36" s="6"/>
      <c r="K36" s="6"/>
      <c r="L36" s="57"/>
      <c r="M36" s="57"/>
      <c r="N36" s="57"/>
      <c r="O36" s="6"/>
      <c r="P36" s="6"/>
      <c r="Q36" s="6"/>
      <c r="R36" s="6"/>
      <c r="S36" s="57"/>
      <c r="T36" s="57"/>
      <c r="U36" s="146" t="s">
        <v>393</v>
      </c>
    </row>
    <row r="37" spans="1:21" ht="12.75" customHeight="1">
      <c r="A37" s="119" t="s">
        <v>268</v>
      </c>
      <c r="B37" s="58"/>
      <c r="C37" s="58"/>
      <c r="D37" s="58"/>
      <c r="E37" s="2"/>
      <c r="F37" s="2"/>
      <c r="G37" s="2"/>
      <c r="H37" s="58"/>
      <c r="I37" s="58"/>
      <c r="J37" s="58"/>
      <c r="K37" s="2"/>
      <c r="L37" s="2"/>
      <c r="M37" s="2"/>
      <c r="N37" s="58"/>
      <c r="O37" s="58"/>
      <c r="P37" s="58"/>
      <c r="Q37" s="2"/>
      <c r="R37" s="2"/>
      <c r="S37" s="2"/>
    </row>
    <row r="38" spans="1:21" ht="12.75" customHeight="1">
      <c r="A38" s="119" t="s">
        <v>336</v>
      </c>
      <c r="B38" s="58"/>
      <c r="C38" s="58"/>
      <c r="D38" s="58"/>
      <c r="E38" s="5"/>
      <c r="F38" s="5"/>
      <c r="G38" s="5"/>
      <c r="H38" s="58"/>
      <c r="I38" s="58"/>
      <c r="J38" s="58"/>
      <c r="K38" s="2"/>
      <c r="L38" s="2"/>
      <c r="M38" s="2"/>
      <c r="N38" s="58"/>
      <c r="O38" s="58"/>
      <c r="P38" s="59"/>
    </row>
    <row r="39" spans="1:21" ht="12.75" customHeight="1">
      <c r="A39" s="119" t="s">
        <v>322</v>
      </c>
      <c r="B39" s="58"/>
      <c r="C39" s="58"/>
      <c r="D39" s="58"/>
      <c r="E39" s="5"/>
      <c r="F39" s="5"/>
      <c r="G39" s="5"/>
      <c r="H39" s="58"/>
      <c r="I39" s="58"/>
      <c r="J39" s="58"/>
      <c r="K39" s="2"/>
      <c r="L39" s="2"/>
      <c r="M39" s="2"/>
      <c r="N39" s="58"/>
      <c r="O39" s="58"/>
      <c r="P39" s="59"/>
    </row>
    <row r="40" spans="1:21" ht="23.25" customHeight="1">
      <c r="A40" s="533" t="s">
        <v>414</v>
      </c>
      <c r="B40" s="480"/>
      <c r="C40" s="480"/>
      <c r="D40" s="480"/>
      <c r="E40" s="480"/>
      <c r="F40" s="480"/>
      <c r="G40" s="480"/>
      <c r="H40" s="480"/>
      <c r="I40" s="480"/>
      <c r="J40" s="480"/>
      <c r="K40" s="480"/>
      <c r="L40" s="480"/>
      <c r="M40" s="480"/>
      <c r="N40" s="480"/>
      <c r="O40" s="480"/>
      <c r="P40" s="480"/>
      <c r="Q40" s="480"/>
      <c r="R40" s="480"/>
      <c r="S40" s="480"/>
      <c r="T40" s="480"/>
      <c r="U40" s="480"/>
    </row>
    <row r="41" spans="1:21" ht="12.75" customHeight="1">
      <c r="A41" s="10" t="s">
        <v>90</v>
      </c>
      <c r="B41" s="58"/>
      <c r="C41" s="58"/>
      <c r="D41" s="58"/>
      <c r="E41" s="5"/>
      <c r="F41" s="5"/>
      <c r="G41" s="5"/>
      <c r="H41" s="58"/>
      <c r="I41" s="58"/>
      <c r="J41" s="58"/>
      <c r="K41" s="2"/>
      <c r="L41" s="2"/>
      <c r="M41" s="2"/>
      <c r="N41" s="58"/>
      <c r="O41" s="58"/>
      <c r="P41" s="59"/>
    </row>
    <row r="42" spans="1:21" ht="12.75" customHeight="1">
      <c r="A42" s="479" t="s">
        <v>410</v>
      </c>
      <c r="B42" s="480"/>
      <c r="C42" s="480"/>
      <c r="D42" s="480"/>
      <c r="E42" s="480"/>
      <c r="F42" s="480"/>
      <c r="G42" s="480"/>
      <c r="H42" s="480"/>
      <c r="I42" s="480"/>
      <c r="J42" s="480"/>
      <c r="K42" s="480"/>
      <c r="L42" s="480"/>
      <c r="M42" s="480"/>
      <c r="N42" s="480"/>
      <c r="O42" s="480"/>
      <c r="P42" s="480"/>
      <c r="Q42" s="480"/>
      <c r="R42" s="480"/>
      <c r="S42" s="5"/>
    </row>
    <row r="43" spans="1:21" ht="12.75" customHeight="1">
      <c r="A43" s="461"/>
      <c r="B43" s="460"/>
      <c r="C43" s="460"/>
      <c r="D43" s="460"/>
      <c r="E43" s="460"/>
      <c r="F43" s="460"/>
      <c r="G43" s="460"/>
      <c r="H43" s="460"/>
      <c r="I43" s="460"/>
      <c r="J43" s="460"/>
      <c r="K43" s="460"/>
      <c r="L43" s="460"/>
      <c r="M43" s="460"/>
      <c r="N43" s="460"/>
      <c r="O43" s="460"/>
      <c r="P43" s="460"/>
      <c r="Q43" s="460"/>
      <c r="R43" s="460"/>
      <c r="S43" s="5"/>
    </row>
    <row r="44" spans="1:21">
      <c r="A44" s="10" t="s">
        <v>27</v>
      </c>
    </row>
    <row r="49" spans="1:13" ht="12.75">
      <c r="A49" s="533"/>
      <c r="B49" s="480"/>
      <c r="C49" s="480"/>
      <c r="D49" s="480"/>
      <c r="E49" s="480"/>
      <c r="F49" s="480"/>
      <c r="G49" s="480"/>
      <c r="H49" s="480"/>
      <c r="I49" s="480"/>
      <c r="J49" s="480"/>
      <c r="K49" s="480"/>
      <c r="L49" s="480"/>
      <c r="M49" s="480"/>
    </row>
  </sheetData>
  <mergeCells count="19">
    <mergeCell ref="R3:U3"/>
    <mergeCell ref="P7:U7"/>
    <mergeCell ref="I7:N7"/>
    <mergeCell ref="R4:S4"/>
    <mergeCell ref="R5:S5"/>
    <mergeCell ref="O7:O9"/>
    <mergeCell ref="I8:K8"/>
    <mergeCell ref="L8:N8"/>
    <mergeCell ref="A49:M49"/>
    <mergeCell ref="T4:U4"/>
    <mergeCell ref="T5:U5"/>
    <mergeCell ref="A42:R42"/>
    <mergeCell ref="A40:U40"/>
    <mergeCell ref="B8:D8"/>
    <mergeCell ref="E8:G8"/>
    <mergeCell ref="B7:G7"/>
    <mergeCell ref="H7:H9"/>
    <mergeCell ref="P8:R8"/>
    <mergeCell ref="S8:U8"/>
  </mergeCells>
  <phoneticPr fontId="25" type="noConversion"/>
  <dataValidations count="3">
    <dataValidation type="list" allowBlank="1" showInputMessage="1" showErrorMessage="1" sqref="T4 Q4">
      <formula1>$AN$2:$AN$5</formula1>
    </dataValidation>
    <dataValidation type="list" allowBlank="1" showInputMessage="1" showErrorMessage="1" sqref="Q5">
      <formula1>$AE$12:$AE$17</formula1>
    </dataValidation>
    <dataValidation type="list" allowBlank="1" showInputMessage="1" showErrorMessage="1" sqref="T5:U5">
      <formula1>$AE$13:$AE$17</formula1>
    </dataValidation>
  </dataValidations>
  <pageMargins left="0.74803149606299213" right="0.74803149606299213" top="0.98425196850393704" bottom="0.98425196850393704" header="0.51181102362204722" footer="0.51181102362204722"/>
  <pageSetup paperSize="9" scale="67" orientation="landscape" r:id="rId1"/>
  <headerFooter alignWithMargins="0"/>
  <ignoredErrors>
    <ignoredError sqref="B11:N34"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topLeftCell="BE1" workbookViewId="0">
      <selection activeCell="O37" sqref="O37"/>
    </sheetView>
  </sheetViews>
  <sheetFormatPr defaultRowHeight="12.75"/>
  <cols>
    <col min="1" max="1" width="9.140625" style="82"/>
    <col min="2" max="2" width="26" style="82" bestFit="1" customWidth="1"/>
    <col min="3" max="16384" width="9.140625" style="82"/>
  </cols>
  <sheetData>
    <row r="1" spans="1:74" ht="15.75">
      <c r="A1" s="81" t="s">
        <v>195</v>
      </c>
      <c r="B1" s="95"/>
      <c r="C1" s="95"/>
      <c r="D1" s="95"/>
      <c r="E1" s="95"/>
      <c r="F1" s="95"/>
      <c r="G1" s="95"/>
      <c r="H1" s="95"/>
      <c r="I1" s="95"/>
      <c r="J1" s="95"/>
      <c r="K1" s="95"/>
      <c r="L1" s="95"/>
      <c r="M1" s="95"/>
      <c r="N1" s="95"/>
      <c r="O1" s="95"/>
      <c r="P1" s="95"/>
      <c r="Q1" s="95">
        <v>16</v>
      </c>
      <c r="R1" s="95">
        <v>17</v>
      </c>
      <c r="S1" s="95">
        <v>18</v>
      </c>
      <c r="T1" s="95">
        <v>19</v>
      </c>
      <c r="U1" s="95">
        <v>20</v>
      </c>
      <c r="V1" s="95">
        <v>21</v>
      </c>
      <c r="W1" s="95">
        <v>22</v>
      </c>
      <c r="X1" s="95">
        <v>23</v>
      </c>
      <c r="Y1" s="95">
        <v>24</v>
      </c>
      <c r="Z1" s="95">
        <v>25</v>
      </c>
      <c r="AA1" s="95">
        <v>26</v>
      </c>
      <c r="AB1" s="95">
        <v>27</v>
      </c>
      <c r="AC1" s="95">
        <v>28</v>
      </c>
      <c r="AD1" s="95">
        <v>29</v>
      </c>
      <c r="AE1" s="95">
        <v>30</v>
      </c>
      <c r="AF1" s="95">
        <v>31</v>
      </c>
      <c r="AG1" s="95">
        <v>32</v>
      </c>
      <c r="AH1" s="95">
        <v>33</v>
      </c>
      <c r="AI1" s="95">
        <v>34</v>
      </c>
      <c r="AJ1" s="95">
        <v>35</v>
      </c>
      <c r="AK1" s="95">
        <v>36</v>
      </c>
      <c r="AL1" s="95">
        <v>37</v>
      </c>
      <c r="AM1" s="95">
        <v>38</v>
      </c>
      <c r="AN1" s="95">
        <v>39</v>
      </c>
      <c r="AO1" s="95">
        <v>40</v>
      </c>
      <c r="AP1" s="95">
        <v>41</v>
      </c>
      <c r="AQ1" s="95">
        <v>42</v>
      </c>
      <c r="AR1" s="95">
        <v>43</v>
      </c>
      <c r="AS1" s="95">
        <v>44</v>
      </c>
      <c r="AT1" s="95">
        <v>45</v>
      </c>
      <c r="AU1" s="95">
        <v>46</v>
      </c>
      <c r="AV1" s="95">
        <v>47</v>
      </c>
      <c r="AW1" s="95">
        <v>48</v>
      </c>
      <c r="AX1" s="95">
        <v>49</v>
      </c>
      <c r="AY1" s="95">
        <v>50</v>
      </c>
      <c r="AZ1" s="95">
        <v>51</v>
      </c>
      <c r="BA1" s="95">
        <v>52</v>
      </c>
      <c r="BB1" s="95">
        <v>53</v>
      </c>
      <c r="BC1" s="95">
        <v>54</v>
      </c>
      <c r="BD1" s="95">
        <v>55</v>
      </c>
      <c r="BE1" s="95">
        <v>56</v>
      </c>
      <c r="BF1" s="95">
        <v>57</v>
      </c>
      <c r="BG1" s="95">
        <v>58</v>
      </c>
      <c r="BH1" s="95">
        <v>59</v>
      </c>
      <c r="BI1" s="95">
        <v>60</v>
      </c>
      <c r="BJ1" s="95">
        <v>61</v>
      </c>
      <c r="BK1" s="95">
        <v>62</v>
      </c>
      <c r="BL1" s="95">
        <v>63</v>
      </c>
      <c r="BM1" s="95">
        <v>64</v>
      </c>
      <c r="BN1" s="95">
        <v>65</v>
      </c>
      <c r="BO1" s="95">
        <v>66</v>
      </c>
      <c r="BP1" s="95">
        <v>67</v>
      </c>
      <c r="BQ1" s="95">
        <v>68</v>
      </c>
      <c r="BR1" s="95">
        <v>69</v>
      </c>
      <c r="BS1" s="95">
        <v>70</v>
      </c>
      <c r="BT1" s="95">
        <v>71</v>
      </c>
      <c r="BU1" s="95">
        <v>72</v>
      </c>
      <c r="BV1" s="95">
        <v>73</v>
      </c>
    </row>
    <row r="2" spans="1:74">
      <c r="C2" s="82" t="s">
        <v>242</v>
      </c>
      <c r="AA2" s="96" t="s">
        <v>249</v>
      </c>
      <c r="AB2" s="96"/>
      <c r="AC2" s="96"/>
      <c r="AF2" s="96"/>
      <c r="AG2" s="96"/>
      <c r="AH2" s="96"/>
      <c r="AI2" s="96"/>
      <c r="AJ2" s="96"/>
      <c r="AK2" s="96"/>
      <c r="AL2" s="96"/>
      <c r="AM2" s="96"/>
      <c r="AN2" s="96"/>
      <c r="AO2" s="96"/>
      <c r="AP2" s="96"/>
      <c r="AQ2" s="96"/>
      <c r="AR2" s="96"/>
      <c r="AS2" s="96"/>
      <c r="AT2" s="96"/>
      <c r="AU2" s="96"/>
      <c r="AV2" s="96"/>
      <c r="AW2" s="96"/>
      <c r="AX2" s="96"/>
      <c r="AY2" s="82" t="s">
        <v>73</v>
      </c>
    </row>
    <row r="3" spans="1:74">
      <c r="C3" s="82" t="s">
        <v>245</v>
      </c>
      <c r="I3" s="82" t="s">
        <v>196</v>
      </c>
      <c r="O3" s="82" t="s">
        <v>197</v>
      </c>
      <c r="U3" s="82" t="s">
        <v>198</v>
      </c>
      <c r="AA3" s="96" t="s">
        <v>245</v>
      </c>
      <c r="AB3" s="96"/>
      <c r="AC3" s="96"/>
      <c r="AF3" s="96"/>
      <c r="AG3" s="96" t="s">
        <v>196</v>
      </c>
      <c r="AH3" s="96"/>
      <c r="AI3" s="96"/>
      <c r="AL3" s="96"/>
      <c r="AM3" s="96" t="s">
        <v>197</v>
      </c>
      <c r="AN3" s="96"/>
      <c r="AO3" s="96"/>
      <c r="AR3" s="96"/>
      <c r="AS3" s="96" t="s">
        <v>198</v>
      </c>
      <c r="AT3" s="96"/>
      <c r="AU3" s="96"/>
      <c r="AX3" s="96"/>
      <c r="AY3" s="82" t="s">
        <v>245</v>
      </c>
      <c r="BE3" s="82" t="s">
        <v>196</v>
      </c>
      <c r="BK3" s="82" t="s">
        <v>197</v>
      </c>
      <c r="BQ3" s="82" t="s">
        <v>198</v>
      </c>
    </row>
    <row r="4" spans="1:74">
      <c r="C4" s="82">
        <v>1</v>
      </c>
      <c r="I4" s="82">
        <v>1</v>
      </c>
      <c r="O4" s="82">
        <v>1</v>
      </c>
      <c r="U4" s="82">
        <v>1</v>
      </c>
      <c r="AA4" s="96">
        <v>1</v>
      </c>
      <c r="AB4" s="96"/>
      <c r="AC4" s="96"/>
      <c r="AF4" s="96"/>
      <c r="AG4" s="96">
        <v>1</v>
      </c>
      <c r="AH4" s="96"/>
      <c r="AI4" s="96"/>
      <c r="AL4" s="96"/>
      <c r="AM4" s="96">
        <v>1</v>
      </c>
      <c r="AN4" s="96"/>
      <c r="AO4" s="96"/>
      <c r="AR4" s="96"/>
      <c r="AS4" s="96">
        <v>1</v>
      </c>
      <c r="AT4" s="96"/>
      <c r="AU4" s="96"/>
      <c r="AX4" s="96"/>
      <c r="AY4" s="82">
        <v>1</v>
      </c>
      <c r="BE4" s="82">
        <v>1</v>
      </c>
      <c r="BK4" s="82">
        <v>1</v>
      </c>
      <c r="BQ4" s="82">
        <v>1</v>
      </c>
    </row>
    <row r="5" spans="1:74">
      <c r="C5" s="82" t="s">
        <v>200</v>
      </c>
      <c r="I5" s="82" t="s">
        <v>202</v>
      </c>
      <c r="O5" s="82" t="s">
        <v>204</v>
      </c>
      <c r="U5" s="82" t="s">
        <v>206</v>
      </c>
      <c r="AA5" s="96" t="s">
        <v>200</v>
      </c>
      <c r="AB5" s="96"/>
      <c r="AC5" s="96"/>
      <c r="AF5" s="96"/>
      <c r="AG5" s="96" t="s">
        <v>202</v>
      </c>
      <c r="AH5" s="96"/>
      <c r="AI5" s="96"/>
      <c r="AL5" s="96"/>
      <c r="AM5" s="96" t="s">
        <v>204</v>
      </c>
      <c r="AN5" s="96"/>
      <c r="AO5" s="96"/>
      <c r="AR5" s="96"/>
      <c r="AS5" s="96" t="s">
        <v>206</v>
      </c>
      <c r="AT5" s="96"/>
      <c r="AU5" s="96"/>
      <c r="AX5" s="96"/>
      <c r="AY5" s="82" t="s">
        <v>200</v>
      </c>
      <c r="BE5" s="82" t="s">
        <v>202</v>
      </c>
      <c r="BK5" s="82" t="s">
        <v>204</v>
      </c>
      <c r="BQ5" s="82" t="s">
        <v>206</v>
      </c>
    </row>
    <row r="6" spans="1:74">
      <c r="C6" s="82">
        <v>1</v>
      </c>
      <c r="F6" s="82" t="s">
        <v>73</v>
      </c>
      <c r="I6" s="82">
        <v>1</v>
      </c>
      <c r="L6" s="82" t="s">
        <v>73</v>
      </c>
      <c r="O6" s="82">
        <v>1</v>
      </c>
      <c r="R6" s="82" t="s">
        <v>73</v>
      </c>
      <c r="U6" s="82">
        <v>1</v>
      </c>
      <c r="X6" s="82" t="s">
        <v>73</v>
      </c>
      <c r="AA6" s="96">
        <v>1</v>
      </c>
      <c r="AC6" s="96"/>
      <c r="AD6" s="96" t="s">
        <v>73</v>
      </c>
      <c r="AF6" s="96"/>
      <c r="AG6" s="96">
        <v>1</v>
      </c>
      <c r="AI6" s="96"/>
      <c r="AJ6" s="96" t="s">
        <v>73</v>
      </c>
      <c r="AL6" s="96"/>
      <c r="AM6" s="96">
        <v>1</v>
      </c>
      <c r="AO6" s="96"/>
      <c r="AP6" s="96" t="s">
        <v>73</v>
      </c>
      <c r="AR6" s="96"/>
      <c r="AS6" s="96">
        <v>1</v>
      </c>
      <c r="AU6" s="96"/>
      <c r="AV6" s="96" t="s">
        <v>73</v>
      </c>
      <c r="AX6" s="96"/>
      <c r="AY6" s="82">
        <v>1</v>
      </c>
      <c r="BB6" s="82" t="s">
        <v>73</v>
      </c>
      <c r="BE6" s="82">
        <v>1</v>
      </c>
      <c r="BH6" s="82" t="s">
        <v>73</v>
      </c>
      <c r="BK6" s="82">
        <v>1</v>
      </c>
      <c r="BN6" s="82" t="s">
        <v>73</v>
      </c>
      <c r="BQ6" s="82">
        <v>1</v>
      </c>
      <c r="BT6" s="82" t="s">
        <v>73</v>
      </c>
    </row>
    <row r="7" spans="1:74">
      <c r="C7" s="82" t="s">
        <v>246</v>
      </c>
      <c r="F7" s="82" t="s">
        <v>246</v>
      </c>
      <c r="I7" s="82" t="s">
        <v>246</v>
      </c>
      <c r="L7" s="82" t="s">
        <v>246</v>
      </c>
      <c r="O7" s="82" t="s">
        <v>246</v>
      </c>
      <c r="R7" s="82" t="s">
        <v>246</v>
      </c>
      <c r="U7" s="82" t="s">
        <v>246</v>
      </c>
      <c r="X7" s="82" t="s">
        <v>246</v>
      </c>
      <c r="AA7" s="96" t="s">
        <v>246</v>
      </c>
      <c r="AC7" s="96"/>
      <c r="AD7" s="96" t="s">
        <v>246</v>
      </c>
      <c r="AF7" s="96"/>
      <c r="AG7" s="96" t="s">
        <v>246</v>
      </c>
      <c r="AI7" s="96"/>
      <c r="AJ7" s="96" t="s">
        <v>246</v>
      </c>
      <c r="AL7" s="96"/>
      <c r="AM7" s="96" t="s">
        <v>246</v>
      </c>
      <c r="AO7" s="96"/>
      <c r="AP7" s="96" t="s">
        <v>246</v>
      </c>
      <c r="AR7" s="96"/>
      <c r="AS7" s="96" t="s">
        <v>246</v>
      </c>
      <c r="AU7" s="96"/>
      <c r="AV7" s="96" t="s">
        <v>246</v>
      </c>
      <c r="AX7" s="96"/>
      <c r="AY7" s="82" t="s">
        <v>246</v>
      </c>
      <c r="BB7" s="82" t="s">
        <v>246</v>
      </c>
      <c r="BE7" s="82" t="s">
        <v>246</v>
      </c>
      <c r="BH7" s="82" t="s">
        <v>246</v>
      </c>
      <c r="BK7" s="82" t="s">
        <v>246</v>
      </c>
      <c r="BN7" s="82" t="s">
        <v>246</v>
      </c>
      <c r="BQ7" s="82" t="s">
        <v>246</v>
      </c>
      <c r="BT7" s="82" t="s">
        <v>246</v>
      </c>
    </row>
    <row r="8" spans="1:74">
      <c r="C8" s="82" t="s">
        <v>169</v>
      </c>
      <c r="D8" s="82" t="s">
        <v>168</v>
      </c>
      <c r="E8" s="82" t="s">
        <v>73</v>
      </c>
      <c r="F8" s="82" t="s">
        <v>169</v>
      </c>
      <c r="G8" s="82" t="s">
        <v>168</v>
      </c>
      <c r="H8" s="82" t="s">
        <v>73</v>
      </c>
      <c r="I8" s="82" t="s">
        <v>169</v>
      </c>
      <c r="J8" s="82" t="s">
        <v>168</v>
      </c>
      <c r="K8" s="82" t="s">
        <v>73</v>
      </c>
      <c r="L8" s="82" t="s">
        <v>169</v>
      </c>
      <c r="M8" s="82" t="s">
        <v>168</v>
      </c>
      <c r="N8" s="82" t="s">
        <v>73</v>
      </c>
      <c r="O8" s="82" t="s">
        <v>169</v>
      </c>
      <c r="P8" s="82" t="s">
        <v>168</v>
      </c>
      <c r="Q8" s="82" t="s">
        <v>73</v>
      </c>
      <c r="R8" s="82" t="s">
        <v>169</v>
      </c>
      <c r="S8" s="82" t="s">
        <v>168</v>
      </c>
      <c r="T8" s="82" t="s">
        <v>73</v>
      </c>
      <c r="U8" s="82" t="s">
        <v>169</v>
      </c>
      <c r="V8" s="82" t="s">
        <v>168</v>
      </c>
      <c r="W8" s="82" t="s">
        <v>73</v>
      </c>
      <c r="X8" s="82" t="s">
        <v>169</v>
      </c>
      <c r="Y8" s="82" t="s">
        <v>168</v>
      </c>
      <c r="Z8" s="82" t="s">
        <v>73</v>
      </c>
      <c r="AA8" s="96" t="s">
        <v>169</v>
      </c>
      <c r="AB8" s="96" t="s">
        <v>168</v>
      </c>
      <c r="AC8" s="96" t="s">
        <v>73</v>
      </c>
      <c r="AD8" s="96" t="s">
        <v>169</v>
      </c>
      <c r="AE8" s="96" t="s">
        <v>168</v>
      </c>
      <c r="AF8" s="96" t="s">
        <v>73</v>
      </c>
      <c r="AG8" s="96" t="s">
        <v>169</v>
      </c>
      <c r="AH8" s="96" t="s">
        <v>168</v>
      </c>
      <c r="AI8" s="96" t="s">
        <v>73</v>
      </c>
      <c r="AJ8" s="96" t="s">
        <v>169</v>
      </c>
      <c r="AK8" s="96" t="s">
        <v>168</v>
      </c>
      <c r="AL8" s="96" t="s">
        <v>73</v>
      </c>
      <c r="AM8" s="96" t="s">
        <v>169</v>
      </c>
      <c r="AN8" s="96" t="s">
        <v>168</v>
      </c>
      <c r="AO8" s="96" t="s">
        <v>73</v>
      </c>
      <c r="AP8" s="96" t="s">
        <v>169</v>
      </c>
      <c r="AQ8" s="96" t="s">
        <v>168</v>
      </c>
      <c r="AR8" s="96" t="s">
        <v>73</v>
      </c>
      <c r="AS8" s="96" t="s">
        <v>169</v>
      </c>
      <c r="AT8" s="96" t="s">
        <v>168</v>
      </c>
      <c r="AU8" s="96" t="s">
        <v>73</v>
      </c>
      <c r="AV8" s="96" t="s">
        <v>169</v>
      </c>
      <c r="AW8" s="96" t="s">
        <v>168</v>
      </c>
      <c r="AX8" s="96" t="s">
        <v>73</v>
      </c>
      <c r="AY8" s="82" t="s">
        <v>169</v>
      </c>
      <c r="AZ8" s="82" t="s">
        <v>168</v>
      </c>
      <c r="BA8" s="82" t="s">
        <v>73</v>
      </c>
      <c r="BB8" s="82" t="s">
        <v>169</v>
      </c>
      <c r="BC8" s="82" t="s">
        <v>168</v>
      </c>
      <c r="BD8" s="82" t="s">
        <v>73</v>
      </c>
      <c r="BE8" s="82" t="s">
        <v>169</v>
      </c>
      <c r="BF8" s="82" t="s">
        <v>168</v>
      </c>
      <c r="BG8" s="82" t="s">
        <v>73</v>
      </c>
      <c r="BH8" s="82" t="s">
        <v>169</v>
      </c>
      <c r="BI8" s="82" t="s">
        <v>168</v>
      </c>
      <c r="BJ8" s="82" t="s">
        <v>73</v>
      </c>
      <c r="BK8" s="82" t="s">
        <v>169</v>
      </c>
      <c r="BL8" s="82" t="s">
        <v>168</v>
      </c>
      <c r="BM8" s="82" t="s">
        <v>73</v>
      </c>
      <c r="BN8" s="82" t="s">
        <v>169</v>
      </c>
      <c r="BO8" s="82" t="s">
        <v>168</v>
      </c>
      <c r="BP8" s="82" t="s">
        <v>73</v>
      </c>
      <c r="BQ8" s="82" t="s">
        <v>169</v>
      </c>
      <c r="BR8" s="82" t="s">
        <v>168</v>
      </c>
      <c r="BS8" s="82" t="s">
        <v>73</v>
      </c>
      <c r="BT8" s="82" t="s">
        <v>169</v>
      </c>
      <c r="BU8" s="82" t="s">
        <v>168</v>
      </c>
      <c r="BV8" s="82" t="s">
        <v>73</v>
      </c>
    </row>
    <row r="9" spans="1:74">
      <c r="C9" s="82" t="s">
        <v>247</v>
      </c>
      <c r="D9" s="82" t="s">
        <v>247</v>
      </c>
      <c r="E9" s="82" t="s">
        <v>247</v>
      </c>
      <c r="F9" s="82" t="s">
        <v>217</v>
      </c>
      <c r="G9" s="82" t="s">
        <v>217</v>
      </c>
      <c r="H9" s="82" t="s">
        <v>217</v>
      </c>
      <c r="I9" s="82" t="s">
        <v>247</v>
      </c>
      <c r="J9" s="82" t="s">
        <v>247</v>
      </c>
      <c r="K9" s="82" t="s">
        <v>247</v>
      </c>
      <c r="L9" s="82" t="s">
        <v>217</v>
      </c>
      <c r="M9" s="82" t="s">
        <v>217</v>
      </c>
      <c r="N9" s="82" t="s">
        <v>217</v>
      </c>
      <c r="O9" s="82" t="s">
        <v>247</v>
      </c>
      <c r="P9" s="82" t="s">
        <v>247</v>
      </c>
      <c r="Q9" s="82" t="s">
        <v>247</v>
      </c>
      <c r="R9" s="82" t="s">
        <v>217</v>
      </c>
      <c r="S9" s="82" t="s">
        <v>217</v>
      </c>
      <c r="T9" s="82" t="s">
        <v>217</v>
      </c>
      <c r="U9" s="82" t="s">
        <v>247</v>
      </c>
      <c r="V9" s="82" t="s">
        <v>247</v>
      </c>
      <c r="W9" s="82" t="s">
        <v>247</v>
      </c>
      <c r="X9" s="82" t="s">
        <v>217</v>
      </c>
      <c r="Y9" s="82" t="s">
        <v>217</v>
      </c>
      <c r="Z9" s="82" t="s">
        <v>217</v>
      </c>
      <c r="AA9" s="96" t="s">
        <v>247</v>
      </c>
      <c r="AB9" s="96" t="s">
        <v>247</v>
      </c>
      <c r="AC9" s="96" t="s">
        <v>247</v>
      </c>
      <c r="AD9" s="96" t="s">
        <v>217</v>
      </c>
      <c r="AE9" s="96" t="s">
        <v>217</v>
      </c>
      <c r="AF9" s="96" t="s">
        <v>217</v>
      </c>
      <c r="AG9" s="96" t="s">
        <v>247</v>
      </c>
      <c r="AH9" s="96" t="s">
        <v>247</v>
      </c>
      <c r="AI9" s="96" t="s">
        <v>247</v>
      </c>
      <c r="AJ9" s="96" t="s">
        <v>217</v>
      </c>
      <c r="AK9" s="96" t="s">
        <v>217</v>
      </c>
      <c r="AL9" s="96" t="s">
        <v>217</v>
      </c>
      <c r="AM9" s="96" t="s">
        <v>247</v>
      </c>
      <c r="AN9" s="96" t="s">
        <v>247</v>
      </c>
      <c r="AO9" s="96" t="s">
        <v>247</v>
      </c>
      <c r="AP9" s="96" t="s">
        <v>217</v>
      </c>
      <c r="AQ9" s="96" t="s">
        <v>217</v>
      </c>
      <c r="AR9" s="96" t="s">
        <v>217</v>
      </c>
      <c r="AS9" s="96" t="s">
        <v>247</v>
      </c>
      <c r="AT9" s="96" t="s">
        <v>247</v>
      </c>
      <c r="AU9" s="96" t="s">
        <v>247</v>
      </c>
      <c r="AV9" s="96" t="s">
        <v>217</v>
      </c>
      <c r="AW9" s="96" t="s">
        <v>217</v>
      </c>
      <c r="AX9" s="96" t="s">
        <v>217</v>
      </c>
      <c r="AY9" s="82" t="s">
        <v>247</v>
      </c>
      <c r="AZ9" s="82" t="s">
        <v>247</v>
      </c>
      <c r="BA9" s="82" t="s">
        <v>247</v>
      </c>
      <c r="BB9" s="82" t="s">
        <v>217</v>
      </c>
      <c r="BC9" s="82" t="s">
        <v>217</v>
      </c>
      <c r="BD9" s="82" t="s">
        <v>217</v>
      </c>
      <c r="BE9" s="82" t="s">
        <v>247</v>
      </c>
      <c r="BF9" s="82" t="s">
        <v>247</v>
      </c>
      <c r="BG9" s="82" t="s">
        <v>247</v>
      </c>
      <c r="BH9" s="82" t="s">
        <v>217</v>
      </c>
      <c r="BI9" s="82" t="s">
        <v>217</v>
      </c>
      <c r="BJ9" s="82" t="s">
        <v>217</v>
      </c>
      <c r="BK9" s="82" t="s">
        <v>247</v>
      </c>
      <c r="BL9" s="82" t="s">
        <v>247</v>
      </c>
      <c r="BM9" s="82" t="s">
        <v>247</v>
      </c>
      <c r="BN9" s="82" t="s">
        <v>217</v>
      </c>
      <c r="BO9" s="82" t="s">
        <v>217</v>
      </c>
      <c r="BP9" s="82" t="s">
        <v>217</v>
      </c>
      <c r="BQ9" s="82" t="s">
        <v>247</v>
      </c>
      <c r="BR9" s="82" t="s">
        <v>247</v>
      </c>
      <c r="BS9" s="82" t="s">
        <v>247</v>
      </c>
      <c r="BT9" s="82" t="s">
        <v>217</v>
      </c>
      <c r="BU9" s="82" t="s">
        <v>217</v>
      </c>
      <c r="BV9" s="82" t="s">
        <v>217</v>
      </c>
    </row>
    <row r="10" spans="1:74">
      <c r="B10" s="98" t="s">
        <v>102</v>
      </c>
      <c r="C10" s="82">
        <v>78</v>
      </c>
      <c r="D10" s="82">
        <v>66</v>
      </c>
      <c r="E10" s="82">
        <v>72</v>
      </c>
      <c r="F10" s="82">
        <v>51042</v>
      </c>
      <c r="G10" s="82">
        <v>52886</v>
      </c>
      <c r="H10" s="82">
        <v>103928</v>
      </c>
      <c r="I10" s="82">
        <v>75</v>
      </c>
      <c r="J10" s="82">
        <v>59</v>
      </c>
      <c r="K10" s="82">
        <v>66</v>
      </c>
      <c r="L10" s="82">
        <v>51041</v>
      </c>
      <c r="M10" s="82">
        <v>52889</v>
      </c>
      <c r="N10" s="82">
        <v>103930</v>
      </c>
      <c r="O10" s="82">
        <v>82</v>
      </c>
      <c r="P10" s="82">
        <v>77</v>
      </c>
      <c r="Q10" s="82">
        <v>80</v>
      </c>
      <c r="R10" s="82">
        <v>51043</v>
      </c>
      <c r="S10" s="82">
        <v>52890</v>
      </c>
      <c r="T10" s="82">
        <v>103933</v>
      </c>
      <c r="U10" s="82">
        <v>81</v>
      </c>
      <c r="V10" s="82">
        <v>76</v>
      </c>
      <c r="W10" s="82">
        <v>79</v>
      </c>
      <c r="X10" s="82">
        <v>51042</v>
      </c>
      <c r="Y10" s="82">
        <v>52892</v>
      </c>
      <c r="Z10" s="82">
        <v>103934</v>
      </c>
      <c r="AA10" s="96">
        <v>91</v>
      </c>
      <c r="AB10" s="96">
        <v>84</v>
      </c>
      <c r="AC10" s="96">
        <v>88</v>
      </c>
      <c r="AD10" s="96">
        <v>217951</v>
      </c>
      <c r="AE10" s="96">
        <v>230446</v>
      </c>
      <c r="AF10" s="96">
        <v>448397</v>
      </c>
      <c r="AG10" s="96">
        <v>89</v>
      </c>
      <c r="AH10" s="96">
        <v>79</v>
      </c>
      <c r="AI10" s="96">
        <v>84</v>
      </c>
      <c r="AJ10" s="96">
        <v>217951</v>
      </c>
      <c r="AK10" s="96">
        <v>230446</v>
      </c>
      <c r="AL10" s="96">
        <v>448397</v>
      </c>
      <c r="AM10" s="96">
        <v>93</v>
      </c>
      <c r="AN10" s="96">
        <v>90</v>
      </c>
      <c r="AO10" s="96">
        <v>91</v>
      </c>
      <c r="AP10" s="96">
        <v>217952</v>
      </c>
      <c r="AQ10" s="96">
        <v>230452</v>
      </c>
      <c r="AR10" s="96">
        <v>448404</v>
      </c>
      <c r="AS10" s="96">
        <v>93</v>
      </c>
      <c r="AT10" s="96">
        <v>90</v>
      </c>
      <c r="AU10" s="96">
        <v>91</v>
      </c>
      <c r="AV10" s="96">
        <v>217954</v>
      </c>
      <c r="AW10" s="96">
        <v>230450</v>
      </c>
      <c r="AX10" s="96">
        <v>448404</v>
      </c>
      <c r="AY10" s="82">
        <v>89</v>
      </c>
      <c r="AZ10" s="82">
        <v>81</v>
      </c>
      <c r="BA10" s="82">
        <v>85</v>
      </c>
      <c r="BB10" s="82">
        <v>268993</v>
      </c>
      <c r="BC10" s="82">
        <v>283332</v>
      </c>
      <c r="BD10" s="82">
        <v>552325</v>
      </c>
      <c r="BE10" s="82">
        <v>87</v>
      </c>
      <c r="BF10" s="82">
        <v>75</v>
      </c>
      <c r="BG10" s="82">
        <v>81</v>
      </c>
      <c r="BH10" s="82">
        <v>268992</v>
      </c>
      <c r="BI10" s="82">
        <v>283335</v>
      </c>
      <c r="BJ10" s="82">
        <v>552327</v>
      </c>
      <c r="BK10" s="82">
        <v>91</v>
      </c>
      <c r="BL10" s="82">
        <v>88</v>
      </c>
      <c r="BM10" s="82">
        <v>89</v>
      </c>
      <c r="BN10" s="82">
        <v>268995</v>
      </c>
      <c r="BO10" s="82">
        <v>283342</v>
      </c>
      <c r="BP10" s="82">
        <v>552337</v>
      </c>
      <c r="BQ10" s="82">
        <v>90</v>
      </c>
      <c r="BR10" s="82">
        <v>87</v>
      </c>
      <c r="BS10" s="82">
        <v>89</v>
      </c>
      <c r="BT10" s="82">
        <v>268996</v>
      </c>
      <c r="BU10" s="82">
        <v>283342</v>
      </c>
      <c r="BV10" s="82">
        <v>552338</v>
      </c>
    </row>
    <row r="11" spans="1:74">
      <c r="B11" s="82" t="s">
        <v>10</v>
      </c>
      <c r="C11" s="82">
        <v>76</v>
      </c>
      <c r="D11" s="82">
        <v>63</v>
      </c>
      <c r="E11" s="82">
        <v>69</v>
      </c>
      <c r="F11" s="82">
        <v>35298</v>
      </c>
      <c r="G11" s="82">
        <v>36616</v>
      </c>
      <c r="H11" s="82">
        <v>71914</v>
      </c>
      <c r="I11" s="82">
        <v>73</v>
      </c>
      <c r="J11" s="82">
        <v>56</v>
      </c>
      <c r="K11" s="82">
        <v>64</v>
      </c>
      <c r="L11" s="82">
        <v>35298</v>
      </c>
      <c r="M11" s="82">
        <v>36619</v>
      </c>
      <c r="N11" s="82">
        <v>71917</v>
      </c>
      <c r="O11" s="82">
        <v>81</v>
      </c>
      <c r="P11" s="82">
        <v>77</v>
      </c>
      <c r="Q11" s="82">
        <v>79</v>
      </c>
      <c r="R11" s="82">
        <v>35300</v>
      </c>
      <c r="S11" s="82">
        <v>36617</v>
      </c>
      <c r="T11" s="82">
        <v>71917</v>
      </c>
      <c r="U11" s="82">
        <v>81</v>
      </c>
      <c r="V11" s="82">
        <v>76</v>
      </c>
      <c r="W11" s="82">
        <v>79</v>
      </c>
      <c r="X11" s="82">
        <v>35298</v>
      </c>
      <c r="Y11" s="82">
        <v>36619</v>
      </c>
      <c r="Z11" s="82">
        <v>71917</v>
      </c>
      <c r="AA11" s="96">
        <v>92</v>
      </c>
      <c r="AB11" s="96">
        <v>85</v>
      </c>
      <c r="AC11" s="96">
        <v>88</v>
      </c>
      <c r="AD11" s="96">
        <v>172862</v>
      </c>
      <c r="AE11" s="96">
        <v>182708</v>
      </c>
      <c r="AF11" s="96">
        <v>355570</v>
      </c>
      <c r="AG11" s="96">
        <v>90</v>
      </c>
      <c r="AH11" s="96">
        <v>80</v>
      </c>
      <c r="AI11" s="96">
        <v>85</v>
      </c>
      <c r="AJ11" s="96">
        <v>172863</v>
      </c>
      <c r="AK11" s="96">
        <v>182709</v>
      </c>
      <c r="AL11" s="96">
        <v>355572</v>
      </c>
      <c r="AM11" s="96">
        <v>94</v>
      </c>
      <c r="AN11" s="96">
        <v>91</v>
      </c>
      <c r="AO11" s="96">
        <v>92</v>
      </c>
      <c r="AP11" s="96">
        <v>172864</v>
      </c>
      <c r="AQ11" s="96">
        <v>182711</v>
      </c>
      <c r="AR11" s="96">
        <v>355575</v>
      </c>
      <c r="AS11" s="96">
        <v>94</v>
      </c>
      <c r="AT11" s="96">
        <v>91</v>
      </c>
      <c r="AU11" s="96">
        <v>92</v>
      </c>
      <c r="AV11" s="96">
        <v>172865</v>
      </c>
      <c r="AW11" s="96">
        <v>182712</v>
      </c>
      <c r="AX11" s="96">
        <v>355577</v>
      </c>
      <c r="AY11" s="82">
        <v>89</v>
      </c>
      <c r="AZ11" s="82">
        <v>81</v>
      </c>
      <c r="BA11" s="82">
        <v>85</v>
      </c>
      <c r="BB11" s="82">
        <v>208160</v>
      </c>
      <c r="BC11" s="82">
        <v>219324</v>
      </c>
      <c r="BD11" s="82">
        <v>427484</v>
      </c>
      <c r="BE11" s="82">
        <v>87</v>
      </c>
      <c r="BF11" s="82">
        <v>76</v>
      </c>
      <c r="BG11" s="82">
        <v>81</v>
      </c>
      <c r="BH11" s="82">
        <v>208161</v>
      </c>
      <c r="BI11" s="82">
        <v>219328</v>
      </c>
      <c r="BJ11" s="82">
        <v>427489</v>
      </c>
      <c r="BK11" s="82">
        <v>91</v>
      </c>
      <c r="BL11" s="82">
        <v>89</v>
      </c>
      <c r="BM11" s="82">
        <v>90</v>
      </c>
      <c r="BN11" s="82">
        <v>208164</v>
      </c>
      <c r="BO11" s="82">
        <v>219328</v>
      </c>
      <c r="BP11" s="82">
        <v>427492</v>
      </c>
      <c r="BQ11" s="82">
        <v>91</v>
      </c>
      <c r="BR11" s="82">
        <v>89</v>
      </c>
      <c r="BS11" s="82">
        <v>90</v>
      </c>
      <c r="BT11" s="82">
        <v>208163</v>
      </c>
      <c r="BU11" s="82">
        <v>219331</v>
      </c>
      <c r="BV11" s="82">
        <v>427494</v>
      </c>
    </row>
    <row r="12" spans="1:74">
      <c r="B12" s="82" t="s">
        <v>74</v>
      </c>
      <c r="C12" s="82">
        <v>76</v>
      </c>
      <c r="D12" s="82">
        <v>63</v>
      </c>
      <c r="E12" s="82">
        <v>70</v>
      </c>
      <c r="F12" s="82">
        <v>33023</v>
      </c>
      <c r="G12" s="82">
        <v>34346</v>
      </c>
      <c r="H12" s="82">
        <v>67369</v>
      </c>
      <c r="I12" s="82">
        <v>73</v>
      </c>
      <c r="J12" s="82">
        <v>56</v>
      </c>
      <c r="K12" s="82">
        <v>64</v>
      </c>
      <c r="L12" s="82">
        <v>33024</v>
      </c>
      <c r="M12" s="82">
        <v>34349</v>
      </c>
      <c r="N12" s="82">
        <v>67373</v>
      </c>
      <c r="O12" s="82">
        <v>82</v>
      </c>
      <c r="P12" s="82">
        <v>77</v>
      </c>
      <c r="Q12" s="82">
        <v>79</v>
      </c>
      <c r="R12" s="82">
        <v>33025</v>
      </c>
      <c r="S12" s="82">
        <v>34347</v>
      </c>
      <c r="T12" s="82">
        <v>67372</v>
      </c>
      <c r="U12" s="82">
        <v>81</v>
      </c>
      <c r="V12" s="82">
        <v>77</v>
      </c>
      <c r="W12" s="82">
        <v>79</v>
      </c>
      <c r="X12" s="82">
        <v>33023</v>
      </c>
      <c r="Y12" s="82">
        <v>34349</v>
      </c>
      <c r="Z12" s="82">
        <v>67372</v>
      </c>
      <c r="AA12" s="96">
        <v>93</v>
      </c>
      <c r="AB12" s="96">
        <v>86</v>
      </c>
      <c r="AC12" s="96">
        <v>89</v>
      </c>
      <c r="AD12" s="96">
        <v>162108</v>
      </c>
      <c r="AE12" s="96">
        <v>171347</v>
      </c>
      <c r="AF12" s="96">
        <v>333455</v>
      </c>
      <c r="AG12" s="96">
        <v>91</v>
      </c>
      <c r="AH12" s="96">
        <v>81</v>
      </c>
      <c r="AI12" s="96">
        <v>86</v>
      </c>
      <c r="AJ12" s="96">
        <v>162109</v>
      </c>
      <c r="AK12" s="96">
        <v>171347</v>
      </c>
      <c r="AL12" s="96">
        <v>333456</v>
      </c>
      <c r="AM12" s="96">
        <v>94</v>
      </c>
      <c r="AN12" s="96">
        <v>91</v>
      </c>
      <c r="AO12" s="96">
        <v>93</v>
      </c>
      <c r="AP12" s="96">
        <v>162111</v>
      </c>
      <c r="AQ12" s="96">
        <v>171349</v>
      </c>
      <c r="AR12" s="96">
        <v>333460</v>
      </c>
      <c r="AS12" s="96">
        <v>94</v>
      </c>
      <c r="AT12" s="96">
        <v>92</v>
      </c>
      <c r="AU12" s="96">
        <v>93</v>
      </c>
      <c r="AV12" s="96">
        <v>162111</v>
      </c>
      <c r="AW12" s="96">
        <v>171350</v>
      </c>
      <c r="AX12" s="96">
        <v>333461</v>
      </c>
      <c r="AY12" s="82">
        <v>90</v>
      </c>
      <c r="AZ12" s="82">
        <v>82</v>
      </c>
      <c r="BA12" s="82">
        <v>86</v>
      </c>
      <c r="BB12" s="82">
        <v>195131</v>
      </c>
      <c r="BC12" s="82">
        <v>205693</v>
      </c>
      <c r="BD12" s="82">
        <v>400824</v>
      </c>
      <c r="BE12" s="82">
        <v>88</v>
      </c>
      <c r="BF12" s="82">
        <v>77</v>
      </c>
      <c r="BG12" s="82">
        <v>82</v>
      </c>
      <c r="BH12" s="82">
        <v>195133</v>
      </c>
      <c r="BI12" s="82">
        <v>205696</v>
      </c>
      <c r="BJ12" s="82">
        <v>400829</v>
      </c>
      <c r="BK12" s="82">
        <v>92</v>
      </c>
      <c r="BL12" s="82">
        <v>89</v>
      </c>
      <c r="BM12" s="82">
        <v>90</v>
      </c>
      <c r="BN12" s="82">
        <v>195136</v>
      </c>
      <c r="BO12" s="82">
        <v>205696</v>
      </c>
      <c r="BP12" s="82">
        <v>400832</v>
      </c>
      <c r="BQ12" s="82">
        <v>92</v>
      </c>
      <c r="BR12" s="82">
        <v>89</v>
      </c>
      <c r="BS12" s="82">
        <v>91</v>
      </c>
      <c r="BT12" s="82">
        <v>195134</v>
      </c>
      <c r="BU12" s="82">
        <v>205699</v>
      </c>
      <c r="BV12" s="82">
        <v>400833</v>
      </c>
    </row>
    <row r="13" spans="1:74">
      <c r="B13" s="82" t="s">
        <v>75</v>
      </c>
      <c r="C13" s="82">
        <v>68</v>
      </c>
      <c r="D13" s="82">
        <v>60</v>
      </c>
      <c r="E13" s="82">
        <v>64</v>
      </c>
      <c r="F13" s="82">
        <v>154</v>
      </c>
      <c r="G13" s="82">
        <v>167</v>
      </c>
      <c r="H13" s="82">
        <v>321</v>
      </c>
      <c r="I13" s="82">
        <v>62</v>
      </c>
      <c r="J13" s="82">
        <v>53</v>
      </c>
      <c r="K13" s="82">
        <v>58</v>
      </c>
      <c r="L13" s="82">
        <v>154</v>
      </c>
      <c r="M13" s="82">
        <v>167</v>
      </c>
      <c r="N13" s="82">
        <v>321</v>
      </c>
      <c r="O13" s="82">
        <v>73</v>
      </c>
      <c r="P13" s="82">
        <v>78</v>
      </c>
      <c r="Q13" s="82">
        <v>76</v>
      </c>
      <c r="R13" s="82">
        <v>154</v>
      </c>
      <c r="S13" s="82">
        <v>167</v>
      </c>
      <c r="T13" s="82">
        <v>321</v>
      </c>
      <c r="U13" s="82">
        <v>74</v>
      </c>
      <c r="V13" s="82">
        <v>74</v>
      </c>
      <c r="W13" s="82">
        <v>74</v>
      </c>
      <c r="X13" s="82">
        <v>154</v>
      </c>
      <c r="Y13" s="82">
        <v>167</v>
      </c>
      <c r="Z13" s="82">
        <v>321</v>
      </c>
      <c r="AA13" s="96">
        <v>93</v>
      </c>
      <c r="AB13" s="96">
        <v>90</v>
      </c>
      <c r="AC13" s="96">
        <v>91</v>
      </c>
      <c r="AD13" s="96">
        <v>636</v>
      </c>
      <c r="AE13" s="96">
        <v>744</v>
      </c>
      <c r="AF13" s="96">
        <v>1380</v>
      </c>
      <c r="AG13" s="96">
        <v>91</v>
      </c>
      <c r="AH13" s="96">
        <v>83</v>
      </c>
      <c r="AI13" s="96">
        <v>87</v>
      </c>
      <c r="AJ13" s="96">
        <v>636</v>
      </c>
      <c r="AK13" s="96">
        <v>744</v>
      </c>
      <c r="AL13" s="96">
        <v>1380</v>
      </c>
      <c r="AM13" s="96">
        <v>95</v>
      </c>
      <c r="AN13" s="96">
        <v>92</v>
      </c>
      <c r="AO13" s="96">
        <v>93</v>
      </c>
      <c r="AP13" s="96">
        <v>636</v>
      </c>
      <c r="AQ13" s="96">
        <v>744</v>
      </c>
      <c r="AR13" s="96">
        <v>1380</v>
      </c>
      <c r="AS13" s="96">
        <v>94</v>
      </c>
      <c r="AT13" s="96">
        <v>94</v>
      </c>
      <c r="AU13" s="96">
        <v>94</v>
      </c>
      <c r="AV13" s="96">
        <v>636</v>
      </c>
      <c r="AW13" s="96">
        <v>744</v>
      </c>
      <c r="AX13" s="96">
        <v>1380</v>
      </c>
      <c r="AY13" s="82">
        <v>88</v>
      </c>
      <c r="AZ13" s="82">
        <v>84</v>
      </c>
      <c r="BA13" s="82">
        <v>86</v>
      </c>
      <c r="BB13" s="82">
        <v>790</v>
      </c>
      <c r="BC13" s="82">
        <v>911</v>
      </c>
      <c r="BD13" s="82">
        <v>1701</v>
      </c>
      <c r="BE13" s="82">
        <v>86</v>
      </c>
      <c r="BF13" s="82">
        <v>77</v>
      </c>
      <c r="BG13" s="82">
        <v>81</v>
      </c>
      <c r="BH13" s="82">
        <v>790</v>
      </c>
      <c r="BI13" s="82">
        <v>911</v>
      </c>
      <c r="BJ13" s="82">
        <v>1701</v>
      </c>
      <c r="BK13" s="82">
        <v>91</v>
      </c>
      <c r="BL13" s="82">
        <v>89</v>
      </c>
      <c r="BM13" s="82">
        <v>90</v>
      </c>
      <c r="BN13" s="82">
        <v>790</v>
      </c>
      <c r="BO13" s="82">
        <v>911</v>
      </c>
      <c r="BP13" s="82">
        <v>1701</v>
      </c>
      <c r="BQ13" s="82">
        <v>90</v>
      </c>
      <c r="BR13" s="82">
        <v>90</v>
      </c>
      <c r="BS13" s="82">
        <v>90</v>
      </c>
      <c r="BT13" s="82">
        <v>790</v>
      </c>
      <c r="BU13" s="82">
        <v>911</v>
      </c>
      <c r="BV13" s="82">
        <v>1701</v>
      </c>
    </row>
    <row r="14" spans="1:74">
      <c r="B14" s="82" t="s">
        <v>241</v>
      </c>
      <c r="C14" s="82">
        <v>42</v>
      </c>
      <c r="D14" s="82">
        <v>29</v>
      </c>
      <c r="E14" s="82">
        <v>35</v>
      </c>
      <c r="F14" s="82">
        <v>149</v>
      </c>
      <c r="G14" s="82">
        <v>139</v>
      </c>
      <c r="H14" s="82">
        <v>288</v>
      </c>
      <c r="I14" s="82">
        <v>38</v>
      </c>
      <c r="J14" s="82">
        <v>24</v>
      </c>
      <c r="K14" s="82">
        <v>31</v>
      </c>
      <c r="L14" s="82">
        <v>149</v>
      </c>
      <c r="M14" s="82">
        <v>139</v>
      </c>
      <c r="N14" s="82">
        <v>288</v>
      </c>
      <c r="O14" s="82">
        <v>55</v>
      </c>
      <c r="P14" s="82">
        <v>47</v>
      </c>
      <c r="Q14" s="82">
        <v>51</v>
      </c>
      <c r="R14" s="82">
        <v>149</v>
      </c>
      <c r="S14" s="82">
        <v>139</v>
      </c>
      <c r="T14" s="82">
        <v>288</v>
      </c>
      <c r="U14" s="82">
        <v>52</v>
      </c>
      <c r="V14" s="82">
        <v>48</v>
      </c>
      <c r="W14" s="82">
        <v>50</v>
      </c>
      <c r="X14" s="82">
        <v>149</v>
      </c>
      <c r="Y14" s="82">
        <v>139</v>
      </c>
      <c r="Z14" s="82">
        <v>288</v>
      </c>
      <c r="AA14" s="96">
        <v>34</v>
      </c>
      <c r="AB14" s="96">
        <v>35</v>
      </c>
      <c r="AC14" s="96">
        <v>34</v>
      </c>
      <c r="AD14" s="96">
        <v>95</v>
      </c>
      <c r="AE14" s="96">
        <v>86</v>
      </c>
      <c r="AF14" s="96">
        <v>181</v>
      </c>
      <c r="AG14" s="96">
        <v>33</v>
      </c>
      <c r="AH14" s="96">
        <v>26</v>
      </c>
      <c r="AI14" s="96">
        <v>29</v>
      </c>
      <c r="AJ14" s="96">
        <v>95</v>
      </c>
      <c r="AK14" s="96">
        <v>86</v>
      </c>
      <c r="AL14" s="96">
        <v>181</v>
      </c>
      <c r="AM14" s="96">
        <v>47</v>
      </c>
      <c r="AN14" s="96">
        <v>50</v>
      </c>
      <c r="AO14" s="96">
        <v>49</v>
      </c>
      <c r="AP14" s="96">
        <v>95</v>
      </c>
      <c r="AQ14" s="96">
        <v>86</v>
      </c>
      <c r="AR14" s="96">
        <v>181</v>
      </c>
      <c r="AS14" s="96">
        <v>46</v>
      </c>
      <c r="AT14" s="96">
        <v>57</v>
      </c>
      <c r="AU14" s="96">
        <v>51</v>
      </c>
      <c r="AV14" s="96">
        <v>95</v>
      </c>
      <c r="AW14" s="96">
        <v>86</v>
      </c>
      <c r="AX14" s="96">
        <v>181</v>
      </c>
      <c r="AY14" s="82">
        <v>39</v>
      </c>
      <c r="AZ14" s="82">
        <v>31</v>
      </c>
      <c r="BA14" s="82">
        <v>35</v>
      </c>
      <c r="BB14" s="82">
        <v>244</v>
      </c>
      <c r="BC14" s="82">
        <v>225</v>
      </c>
      <c r="BD14" s="82">
        <v>469</v>
      </c>
      <c r="BE14" s="82">
        <v>36</v>
      </c>
      <c r="BF14" s="82">
        <v>24</v>
      </c>
      <c r="BG14" s="82">
        <v>30</v>
      </c>
      <c r="BH14" s="82">
        <v>244</v>
      </c>
      <c r="BI14" s="82">
        <v>225</v>
      </c>
      <c r="BJ14" s="82">
        <v>469</v>
      </c>
      <c r="BK14" s="82">
        <v>52</v>
      </c>
      <c r="BL14" s="82">
        <v>48</v>
      </c>
      <c r="BM14" s="82">
        <v>50</v>
      </c>
      <c r="BN14" s="82">
        <v>244</v>
      </c>
      <c r="BO14" s="82">
        <v>225</v>
      </c>
      <c r="BP14" s="82">
        <v>469</v>
      </c>
      <c r="BQ14" s="82">
        <v>50</v>
      </c>
      <c r="BR14" s="82">
        <v>52</v>
      </c>
      <c r="BS14" s="82">
        <v>51</v>
      </c>
      <c r="BT14" s="82">
        <v>244</v>
      </c>
      <c r="BU14" s="82">
        <v>225</v>
      </c>
      <c r="BV14" s="82">
        <v>469</v>
      </c>
    </row>
    <row r="15" spans="1:74">
      <c r="B15" s="99" t="s">
        <v>77</v>
      </c>
      <c r="C15" s="82">
        <v>45</v>
      </c>
      <c r="D15" s="82">
        <v>28</v>
      </c>
      <c r="E15" s="82">
        <v>37</v>
      </c>
      <c r="F15" s="82">
        <v>232</v>
      </c>
      <c r="G15" s="82">
        <v>204</v>
      </c>
      <c r="H15" s="82">
        <v>436</v>
      </c>
      <c r="I15" s="82">
        <v>42</v>
      </c>
      <c r="J15" s="82">
        <v>22</v>
      </c>
      <c r="K15" s="82">
        <v>32</v>
      </c>
      <c r="L15" s="82">
        <v>231</v>
      </c>
      <c r="M15" s="82">
        <v>204</v>
      </c>
      <c r="N15" s="82">
        <v>435</v>
      </c>
      <c r="O15" s="82">
        <v>55</v>
      </c>
      <c r="P15" s="82">
        <v>48</v>
      </c>
      <c r="Q15" s="82">
        <v>51</v>
      </c>
      <c r="R15" s="82">
        <v>232</v>
      </c>
      <c r="S15" s="82">
        <v>204</v>
      </c>
      <c r="T15" s="82">
        <v>436</v>
      </c>
      <c r="U15" s="82">
        <v>56</v>
      </c>
      <c r="V15" s="82">
        <v>49</v>
      </c>
      <c r="W15" s="82">
        <v>53</v>
      </c>
      <c r="X15" s="82">
        <v>232</v>
      </c>
      <c r="Y15" s="82">
        <v>204</v>
      </c>
      <c r="Z15" s="82">
        <v>436</v>
      </c>
      <c r="AA15" s="96">
        <v>45</v>
      </c>
      <c r="AB15" s="96">
        <v>30</v>
      </c>
      <c r="AC15" s="96">
        <v>37</v>
      </c>
      <c r="AD15" s="96">
        <v>363</v>
      </c>
      <c r="AE15" s="96">
        <v>374</v>
      </c>
      <c r="AF15" s="96">
        <v>737</v>
      </c>
      <c r="AG15" s="96">
        <v>39</v>
      </c>
      <c r="AH15" s="96">
        <v>25</v>
      </c>
      <c r="AI15" s="96">
        <v>32</v>
      </c>
      <c r="AJ15" s="96">
        <v>363</v>
      </c>
      <c r="AK15" s="96">
        <v>374</v>
      </c>
      <c r="AL15" s="96">
        <v>737</v>
      </c>
      <c r="AM15" s="96">
        <v>58</v>
      </c>
      <c r="AN15" s="96">
        <v>49</v>
      </c>
      <c r="AO15" s="96">
        <v>53</v>
      </c>
      <c r="AP15" s="96">
        <v>363</v>
      </c>
      <c r="AQ15" s="96">
        <v>374</v>
      </c>
      <c r="AR15" s="96">
        <v>737</v>
      </c>
      <c r="AS15" s="96">
        <v>52</v>
      </c>
      <c r="AT15" s="96">
        <v>51</v>
      </c>
      <c r="AU15" s="96">
        <v>52</v>
      </c>
      <c r="AV15" s="96">
        <v>363</v>
      </c>
      <c r="AW15" s="96">
        <v>374</v>
      </c>
      <c r="AX15" s="96">
        <v>737</v>
      </c>
      <c r="AY15" s="82">
        <v>45</v>
      </c>
      <c r="AZ15" s="82">
        <v>29</v>
      </c>
      <c r="BA15" s="82">
        <v>37</v>
      </c>
      <c r="BB15" s="82">
        <v>595</v>
      </c>
      <c r="BC15" s="82">
        <v>578</v>
      </c>
      <c r="BD15" s="82">
        <v>1173</v>
      </c>
      <c r="BE15" s="82">
        <v>40</v>
      </c>
      <c r="BF15" s="82">
        <v>24</v>
      </c>
      <c r="BG15" s="82">
        <v>32</v>
      </c>
      <c r="BH15" s="82">
        <v>594</v>
      </c>
      <c r="BI15" s="82">
        <v>578</v>
      </c>
      <c r="BJ15" s="82">
        <v>1172</v>
      </c>
      <c r="BK15" s="82">
        <v>56</v>
      </c>
      <c r="BL15" s="82">
        <v>49</v>
      </c>
      <c r="BM15" s="82">
        <v>53</v>
      </c>
      <c r="BN15" s="82">
        <v>595</v>
      </c>
      <c r="BO15" s="82">
        <v>578</v>
      </c>
      <c r="BP15" s="82">
        <v>1173</v>
      </c>
      <c r="BQ15" s="82">
        <v>54</v>
      </c>
      <c r="BR15" s="82">
        <v>50</v>
      </c>
      <c r="BS15" s="82">
        <v>52</v>
      </c>
      <c r="BT15" s="82">
        <v>595</v>
      </c>
      <c r="BU15" s="82">
        <v>578</v>
      </c>
      <c r="BV15" s="82">
        <v>1173</v>
      </c>
    </row>
    <row r="16" spans="1:74">
      <c r="B16" s="82" t="s">
        <v>78</v>
      </c>
      <c r="C16" s="82">
        <v>75</v>
      </c>
      <c r="D16" s="82">
        <v>64</v>
      </c>
      <c r="E16" s="82">
        <v>70</v>
      </c>
      <c r="F16" s="82">
        <v>1740</v>
      </c>
      <c r="G16" s="82">
        <v>1760</v>
      </c>
      <c r="H16" s="82">
        <v>3500</v>
      </c>
      <c r="I16" s="82">
        <v>74</v>
      </c>
      <c r="J16" s="82">
        <v>59</v>
      </c>
      <c r="K16" s="82">
        <v>66</v>
      </c>
      <c r="L16" s="82">
        <v>1740</v>
      </c>
      <c r="M16" s="82">
        <v>1760</v>
      </c>
      <c r="N16" s="82">
        <v>3500</v>
      </c>
      <c r="O16" s="82">
        <v>81</v>
      </c>
      <c r="P16" s="82">
        <v>77</v>
      </c>
      <c r="Q16" s="82">
        <v>79</v>
      </c>
      <c r="R16" s="82">
        <v>1740</v>
      </c>
      <c r="S16" s="82">
        <v>1760</v>
      </c>
      <c r="T16" s="82">
        <v>3500</v>
      </c>
      <c r="U16" s="82">
        <v>80</v>
      </c>
      <c r="V16" s="82">
        <v>73</v>
      </c>
      <c r="W16" s="82">
        <v>76</v>
      </c>
      <c r="X16" s="82">
        <v>1740</v>
      </c>
      <c r="Y16" s="82">
        <v>1760</v>
      </c>
      <c r="Z16" s="82">
        <v>3500</v>
      </c>
      <c r="AA16" s="96">
        <v>82</v>
      </c>
      <c r="AB16" s="96">
        <v>75</v>
      </c>
      <c r="AC16" s="96">
        <v>78</v>
      </c>
      <c r="AD16" s="96">
        <v>9660</v>
      </c>
      <c r="AE16" s="96">
        <v>10157</v>
      </c>
      <c r="AF16" s="96">
        <v>19817</v>
      </c>
      <c r="AG16" s="96">
        <v>81</v>
      </c>
      <c r="AH16" s="96">
        <v>70</v>
      </c>
      <c r="AI16" s="96">
        <v>75</v>
      </c>
      <c r="AJ16" s="96">
        <v>9660</v>
      </c>
      <c r="AK16" s="96">
        <v>10158</v>
      </c>
      <c r="AL16" s="96">
        <v>19818</v>
      </c>
      <c r="AM16" s="96">
        <v>88</v>
      </c>
      <c r="AN16" s="96">
        <v>86</v>
      </c>
      <c r="AO16" s="96">
        <v>87</v>
      </c>
      <c r="AP16" s="96">
        <v>9659</v>
      </c>
      <c r="AQ16" s="96">
        <v>10158</v>
      </c>
      <c r="AR16" s="96">
        <v>19817</v>
      </c>
      <c r="AS16" s="96">
        <v>85</v>
      </c>
      <c r="AT16" s="96">
        <v>82</v>
      </c>
      <c r="AU16" s="96">
        <v>83</v>
      </c>
      <c r="AV16" s="96">
        <v>9660</v>
      </c>
      <c r="AW16" s="96">
        <v>10158</v>
      </c>
      <c r="AX16" s="96">
        <v>19818</v>
      </c>
      <c r="AY16" s="82">
        <v>81</v>
      </c>
      <c r="AZ16" s="82">
        <v>73</v>
      </c>
      <c r="BA16" s="82">
        <v>77</v>
      </c>
      <c r="BB16" s="82">
        <v>11400</v>
      </c>
      <c r="BC16" s="82">
        <v>11917</v>
      </c>
      <c r="BD16" s="82">
        <v>23317</v>
      </c>
      <c r="BE16" s="82">
        <v>79</v>
      </c>
      <c r="BF16" s="82">
        <v>68</v>
      </c>
      <c r="BG16" s="82">
        <v>74</v>
      </c>
      <c r="BH16" s="82">
        <v>11400</v>
      </c>
      <c r="BI16" s="82">
        <v>11918</v>
      </c>
      <c r="BJ16" s="82">
        <v>23318</v>
      </c>
      <c r="BK16" s="82">
        <v>87</v>
      </c>
      <c r="BL16" s="82">
        <v>85</v>
      </c>
      <c r="BM16" s="82">
        <v>86</v>
      </c>
      <c r="BN16" s="82">
        <v>11399</v>
      </c>
      <c r="BO16" s="82">
        <v>11918</v>
      </c>
      <c r="BP16" s="82">
        <v>23317</v>
      </c>
      <c r="BQ16" s="82">
        <v>84</v>
      </c>
      <c r="BR16" s="82">
        <v>81</v>
      </c>
      <c r="BS16" s="82">
        <v>82</v>
      </c>
      <c r="BT16" s="82">
        <v>11400</v>
      </c>
      <c r="BU16" s="82">
        <v>11918</v>
      </c>
      <c r="BV16" s="82">
        <v>23318</v>
      </c>
    </row>
    <row r="17" spans="2:74">
      <c r="B17" s="82" t="s">
        <v>11</v>
      </c>
      <c r="C17" s="82">
        <v>82</v>
      </c>
      <c r="D17" s="82">
        <v>69</v>
      </c>
      <c r="E17" s="82">
        <v>76</v>
      </c>
      <c r="F17" s="82">
        <v>3458</v>
      </c>
      <c r="G17" s="82">
        <v>3438</v>
      </c>
      <c r="H17" s="82">
        <v>6896</v>
      </c>
      <c r="I17" s="82">
        <v>79</v>
      </c>
      <c r="J17" s="82">
        <v>63</v>
      </c>
      <c r="K17" s="82">
        <v>71</v>
      </c>
      <c r="L17" s="82">
        <v>3458</v>
      </c>
      <c r="M17" s="82">
        <v>3438</v>
      </c>
      <c r="N17" s="82">
        <v>6896</v>
      </c>
      <c r="O17" s="82">
        <v>85</v>
      </c>
      <c r="P17" s="82">
        <v>80</v>
      </c>
      <c r="Q17" s="82">
        <v>82</v>
      </c>
      <c r="R17" s="82">
        <v>3458</v>
      </c>
      <c r="S17" s="82">
        <v>3439</v>
      </c>
      <c r="T17" s="82">
        <v>6897</v>
      </c>
      <c r="U17" s="82">
        <v>84</v>
      </c>
      <c r="V17" s="82">
        <v>79</v>
      </c>
      <c r="W17" s="82">
        <v>82</v>
      </c>
      <c r="X17" s="82">
        <v>3458</v>
      </c>
      <c r="Y17" s="82">
        <v>3439</v>
      </c>
      <c r="Z17" s="82">
        <v>6897</v>
      </c>
      <c r="AA17" s="96">
        <v>92</v>
      </c>
      <c r="AB17" s="96">
        <v>86</v>
      </c>
      <c r="AC17" s="96">
        <v>89</v>
      </c>
      <c r="AD17" s="96">
        <v>8905</v>
      </c>
      <c r="AE17" s="96">
        <v>9422</v>
      </c>
      <c r="AF17" s="96">
        <v>18327</v>
      </c>
      <c r="AG17" s="96">
        <v>91</v>
      </c>
      <c r="AH17" s="96">
        <v>80</v>
      </c>
      <c r="AI17" s="96">
        <v>85</v>
      </c>
      <c r="AJ17" s="96">
        <v>8905</v>
      </c>
      <c r="AK17" s="96">
        <v>9422</v>
      </c>
      <c r="AL17" s="96">
        <v>18327</v>
      </c>
      <c r="AM17" s="96">
        <v>93</v>
      </c>
      <c r="AN17" s="96">
        <v>90</v>
      </c>
      <c r="AO17" s="96">
        <v>92</v>
      </c>
      <c r="AP17" s="96">
        <v>8905</v>
      </c>
      <c r="AQ17" s="96">
        <v>9422</v>
      </c>
      <c r="AR17" s="96">
        <v>18327</v>
      </c>
      <c r="AS17" s="96">
        <v>93</v>
      </c>
      <c r="AT17" s="96">
        <v>90</v>
      </c>
      <c r="AU17" s="96">
        <v>91</v>
      </c>
      <c r="AV17" s="96">
        <v>8905</v>
      </c>
      <c r="AW17" s="96">
        <v>9422</v>
      </c>
      <c r="AX17" s="96">
        <v>18327</v>
      </c>
      <c r="AY17" s="82">
        <v>89</v>
      </c>
      <c r="AZ17" s="82">
        <v>81</v>
      </c>
      <c r="BA17" s="82">
        <v>85</v>
      </c>
      <c r="BB17" s="82">
        <v>12363</v>
      </c>
      <c r="BC17" s="82">
        <v>12860</v>
      </c>
      <c r="BD17" s="82">
        <v>25223</v>
      </c>
      <c r="BE17" s="82">
        <v>87</v>
      </c>
      <c r="BF17" s="82">
        <v>76</v>
      </c>
      <c r="BG17" s="82">
        <v>81</v>
      </c>
      <c r="BH17" s="82">
        <v>12363</v>
      </c>
      <c r="BI17" s="82">
        <v>12860</v>
      </c>
      <c r="BJ17" s="82">
        <v>25223</v>
      </c>
      <c r="BK17" s="82">
        <v>91</v>
      </c>
      <c r="BL17" s="82">
        <v>88</v>
      </c>
      <c r="BM17" s="82">
        <v>89</v>
      </c>
      <c r="BN17" s="82">
        <v>12363</v>
      </c>
      <c r="BO17" s="82">
        <v>12861</v>
      </c>
      <c r="BP17" s="82">
        <v>25224</v>
      </c>
      <c r="BQ17" s="82">
        <v>91</v>
      </c>
      <c r="BR17" s="82">
        <v>87</v>
      </c>
      <c r="BS17" s="82">
        <v>89</v>
      </c>
      <c r="BT17" s="82">
        <v>12363</v>
      </c>
      <c r="BU17" s="82">
        <v>12861</v>
      </c>
      <c r="BV17" s="82">
        <v>25224</v>
      </c>
    </row>
    <row r="18" spans="2:74">
      <c r="B18" s="82" t="s">
        <v>79</v>
      </c>
      <c r="C18" s="82">
        <v>81</v>
      </c>
      <c r="D18" s="82">
        <v>67</v>
      </c>
      <c r="E18" s="82">
        <v>73</v>
      </c>
      <c r="F18" s="82">
        <v>1315</v>
      </c>
      <c r="G18" s="82">
        <v>1352</v>
      </c>
      <c r="H18" s="82">
        <v>2667</v>
      </c>
      <c r="I18" s="82">
        <v>77</v>
      </c>
      <c r="J18" s="82">
        <v>60</v>
      </c>
      <c r="K18" s="82">
        <v>68</v>
      </c>
      <c r="L18" s="82">
        <v>1315</v>
      </c>
      <c r="M18" s="82">
        <v>1352</v>
      </c>
      <c r="N18" s="82">
        <v>2667</v>
      </c>
      <c r="O18" s="82">
        <v>83</v>
      </c>
      <c r="P18" s="82">
        <v>78</v>
      </c>
      <c r="Q18" s="82">
        <v>81</v>
      </c>
      <c r="R18" s="82">
        <v>1315</v>
      </c>
      <c r="S18" s="82">
        <v>1352</v>
      </c>
      <c r="T18" s="82">
        <v>2667</v>
      </c>
      <c r="U18" s="82">
        <v>84</v>
      </c>
      <c r="V18" s="82">
        <v>77</v>
      </c>
      <c r="W18" s="82">
        <v>81</v>
      </c>
      <c r="X18" s="82">
        <v>1315</v>
      </c>
      <c r="Y18" s="82">
        <v>1352</v>
      </c>
      <c r="Z18" s="82">
        <v>2667</v>
      </c>
      <c r="AA18" s="96">
        <v>91</v>
      </c>
      <c r="AB18" s="96">
        <v>82</v>
      </c>
      <c r="AC18" s="96">
        <v>87</v>
      </c>
      <c r="AD18" s="96">
        <v>2361</v>
      </c>
      <c r="AE18" s="96">
        <v>2374</v>
      </c>
      <c r="AF18" s="96">
        <v>4735</v>
      </c>
      <c r="AG18" s="96">
        <v>89</v>
      </c>
      <c r="AH18" s="96">
        <v>76</v>
      </c>
      <c r="AI18" s="96">
        <v>83</v>
      </c>
      <c r="AJ18" s="96">
        <v>2361</v>
      </c>
      <c r="AK18" s="96">
        <v>2374</v>
      </c>
      <c r="AL18" s="96">
        <v>4735</v>
      </c>
      <c r="AM18" s="96">
        <v>92</v>
      </c>
      <c r="AN18" s="96">
        <v>88</v>
      </c>
      <c r="AO18" s="96">
        <v>90</v>
      </c>
      <c r="AP18" s="96">
        <v>2361</v>
      </c>
      <c r="AQ18" s="96">
        <v>2374</v>
      </c>
      <c r="AR18" s="96">
        <v>4735</v>
      </c>
      <c r="AS18" s="96">
        <v>92</v>
      </c>
      <c r="AT18" s="96">
        <v>89</v>
      </c>
      <c r="AU18" s="96">
        <v>90</v>
      </c>
      <c r="AV18" s="96">
        <v>2361</v>
      </c>
      <c r="AW18" s="96">
        <v>2374</v>
      </c>
      <c r="AX18" s="96">
        <v>4735</v>
      </c>
      <c r="AY18" s="82">
        <v>87</v>
      </c>
      <c r="AZ18" s="82">
        <v>77</v>
      </c>
      <c r="BA18" s="82">
        <v>82</v>
      </c>
      <c r="BB18" s="82">
        <v>3676</v>
      </c>
      <c r="BC18" s="82">
        <v>3726</v>
      </c>
      <c r="BD18" s="82">
        <v>7402</v>
      </c>
      <c r="BE18" s="82">
        <v>85</v>
      </c>
      <c r="BF18" s="82">
        <v>70</v>
      </c>
      <c r="BG18" s="82">
        <v>77</v>
      </c>
      <c r="BH18" s="82">
        <v>3676</v>
      </c>
      <c r="BI18" s="82">
        <v>3726</v>
      </c>
      <c r="BJ18" s="82">
        <v>7402</v>
      </c>
      <c r="BK18" s="82">
        <v>89</v>
      </c>
      <c r="BL18" s="82">
        <v>84</v>
      </c>
      <c r="BM18" s="82">
        <v>87</v>
      </c>
      <c r="BN18" s="82">
        <v>3676</v>
      </c>
      <c r="BO18" s="82">
        <v>3726</v>
      </c>
      <c r="BP18" s="82">
        <v>7402</v>
      </c>
      <c r="BQ18" s="82">
        <v>89</v>
      </c>
      <c r="BR18" s="82">
        <v>84</v>
      </c>
      <c r="BS18" s="82">
        <v>87</v>
      </c>
      <c r="BT18" s="82">
        <v>3676</v>
      </c>
      <c r="BU18" s="82">
        <v>3726</v>
      </c>
      <c r="BV18" s="82">
        <v>7402</v>
      </c>
    </row>
    <row r="19" spans="2:74">
      <c r="B19" s="82" t="s">
        <v>80</v>
      </c>
      <c r="C19" s="82">
        <v>84</v>
      </c>
      <c r="D19" s="82">
        <v>72</v>
      </c>
      <c r="E19" s="82">
        <v>79</v>
      </c>
      <c r="F19" s="82">
        <v>482</v>
      </c>
      <c r="G19" s="82">
        <v>425</v>
      </c>
      <c r="H19" s="82">
        <v>907</v>
      </c>
      <c r="I19" s="82">
        <v>80</v>
      </c>
      <c r="J19" s="82">
        <v>66</v>
      </c>
      <c r="K19" s="82">
        <v>74</v>
      </c>
      <c r="L19" s="82">
        <v>482</v>
      </c>
      <c r="M19" s="82">
        <v>425</v>
      </c>
      <c r="N19" s="82">
        <v>907</v>
      </c>
      <c r="O19" s="82">
        <v>87</v>
      </c>
      <c r="P19" s="82">
        <v>83</v>
      </c>
      <c r="Q19" s="82">
        <v>85</v>
      </c>
      <c r="R19" s="82">
        <v>482</v>
      </c>
      <c r="S19" s="82">
        <v>425</v>
      </c>
      <c r="T19" s="82">
        <v>907</v>
      </c>
      <c r="U19" s="82">
        <v>86</v>
      </c>
      <c r="V19" s="82">
        <v>82</v>
      </c>
      <c r="W19" s="82">
        <v>84</v>
      </c>
      <c r="X19" s="82">
        <v>482</v>
      </c>
      <c r="Y19" s="82">
        <v>425</v>
      </c>
      <c r="Z19" s="82">
        <v>907</v>
      </c>
      <c r="AA19" s="96">
        <v>93</v>
      </c>
      <c r="AB19" s="96">
        <v>86</v>
      </c>
      <c r="AC19" s="96">
        <v>89</v>
      </c>
      <c r="AD19" s="96">
        <v>995</v>
      </c>
      <c r="AE19" s="96">
        <v>1028</v>
      </c>
      <c r="AF19" s="96">
        <v>2023</v>
      </c>
      <c r="AG19" s="96">
        <v>91</v>
      </c>
      <c r="AH19" s="96">
        <v>81</v>
      </c>
      <c r="AI19" s="96">
        <v>86</v>
      </c>
      <c r="AJ19" s="96">
        <v>995</v>
      </c>
      <c r="AK19" s="96">
        <v>1028</v>
      </c>
      <c r="AL19" s="96">
        <v>2023</v>
      </c>
      <c r="AM19" s="96">
        <v>93</v>
      </c>
      <c r="AN19" s="96">
        <v>91</v>
      </c>
      <c r="AO19" s="96">
        <v>92</v>
      </c>
      <c r="AP19" s="96">
        <v>995</v>
      </c>
      <c r="AQ19" s="96">
        <v>1028</v>
      </c>
      <c r="AR19" s="96">
        <v>2023</v>
      </c>
      <c r="AS19" s="96">
        <v>93</v>
      </c>
      <c r="AT19" s="96">
        <v>89</v>
      </c>
      <c r="AU19" s="96">
        <v>91</v>
      </c>
      <c r="AV19" s="96">
        <v>995</v>
      </c>
      <c r="AW19" s="96">
        <v>1028</v>
      </c>
      <c r="AX19" s="96">
        <v>2023</v>
      </c>
      <c r="AY19" s="82">
        <v>90</v>
      </c>
      <c r="AZ19" s="82">
        <v>82</v>
      </c>
      <c r="BA19" s="82">
        <v>86</v>
      </c>
      <c r="BB19" s="82">
        <v>1477</v>
      </c>
      <c r="BC19" s="82">
        <v>1453</v>
      </c>
      <c r="BD19" s="82">
        <v>2930</v>
      </c>
      <c r="BE19" s="82">
        <v>87</v>
      </c>
      <c r="BF19" s="82">
        <v>77</v>
      </c>
      <c r="BG19" s="82">
        <v>82</v>
      </c>
      <c r="BH19" s="82">
        <v>1477</v>
      </c>
      <c r="BI19" s="82">
        <v>1453</v>
      </c>
      <c r="BJ19" s="82">
        <v>2930</v>
      </c>
      <c r="BK19" s="82">
        <v>91</v>
      </c>
      <c r="BL19" s="82">
        <v>88</v>
      </c>
      <c r="BM19" s="82">
        <v>90</v>
      </c>
      <c r="BN19" s="82">
        <v>1477</v>
      </c>
      <c r="BO19" s="82">
        <v>1453</v>
      </c>
      <c r="BP19" s="82">
        <v>2930</v>
      </c>
      <c r="BQ19" s="82">
        <v>91</v>
      </c>
      <c r="BR19" s="82">
        <v>87</v>
      </c>
      <c r="BS19" s="82">
        <v>89</v>
      </c>
      <c r="BT19" s="82">
        <v>1477</v>
      </c>
      <c r="BU19" s="82">
        <v>1453</v>
      </c>
      <c r="BV19" s="82">
        <v>2930</v>
      </c>
    </row>
    <row r="20" spans="2:74">
      <c r="B20" s="82" t="s">
        <v>81</v>
      </c>
      <c r="C20" s="82">
        <v>81</v>
      </c>
      <c r="D20" s="82">
        <v>69</v>
      </c>
      <c r="E20" s="82">
        <v>75</v>
      </c>
      <c r="F20" s="82">
        <v>533</v>
      </c>
      <c r="G20" s="82">
        <v>525</v>
      </c>
      <c r="H20" s="82">
        <v>1058</v>
      </c>
      <c r="I20" s="82">
        <v>78</v>
      </c>
      <c r="J20" s="82">
        <v>62</v>
      </c>
      <c r="K20" s="82">
        <v>70</v>
      </c>
      <c r="L20" s="82">
        <v>533</v>
      </c>
      <c r="M20" s="82">
        <v>525</v>
      </c>
      <c r="N20" s="82">
        <v>1058</v>
      </c>
      <c r="O20" s="82">
        <v>84</v>
      </c>
      <c r="P20" s="82">
        <v>79</v>
      </c>
      <c r="Q20" s="82">
        <v>81</v>
      </c>
      <c r="R20" s="82">
        <v>533</v>
      </c>
      <c r="S20" s="82">
        <v>526</v>
      </c>
      <c r="T20" s="82">
        <v>1059</v>
      </c>
      <c r="U20" s="82">
        <v>83</v>
      </c>
      <c r="V20" s="82">
        <v>78</v>
      </c>
      <c r="W20" s="82">
        <v>81</v>
      </c>
      <c r="X20" s="82">
        <v>533</v>
      </c>
      <c r="Y20" s="82">
        <v>526</v>
      </c>
      <c r="Z20" s="82">
        <v>1059</v>
      </c>
      <c r="AA20" s="96">
        <v>94</v>
      </c>
      <c r="AB20" s="96">
        <v>89</v>
      </c>
      <c r="AC20" s="96">
        <v>92</v>
      </c>
      <c r="AD20" s="96">
        <v>2251</v>
      </c>
      <c r="AE20" s="96">
        <v>2419</v>
      </c>
      <c r="AF20" s="96">
        <v>4670</v>
      </c>
      <c r="AG20" s="96">
        <v>93</v>
      </c>
      <c r="AH20" s="96">
        <v>85</v>
      </c>
      <c r="AI20" s="96">
        <v>89</v>
      </c>
      <c r="AJ20" s="96">
        <v>2251</v>
      </c>
      <c r="AK20" s="96">
        <v>2419</v>
      </c>
      <c r="AL20" s="96">
        <v>4670</v>
      </c>
      <c r="AM20" s="96">
        <v>95</v>
      </c>
      <c r="AN20" s="96">
        <v>92</v>
      </c>
      <c r="AO20" s="96">
        <v>94</v>
      </c>
      <c r="AP20" s="96">
        <v>2251</v>
      </c>
      <c r="AQ20" s="96">
        <v>2419</v>
      </c>
      <c r="AR20" s="96">
        <v>4670</v>
      </c>
      <c r="AS20" s="96">
        <v>95</v>
      </c>
      <c r="AT20" s="96">
        <v>92</v>
      </c>
      <c r="AU20" s="96">
        <v>93</v>
      </c>
      <c r="AV20" s="96">
        <v>2251</v>
      </c>
      <c r="AW20" s="96">
        <v>2419</v>
      </c>
      <c r="AX20" s="96">
        <v>4670</v>
      </c>
      <c r="AY20" s="82">
        <v>92</v>
      </c>
      <c r="AZ20" s="82">
        <v>86</v>
      </c>
      <c r="BA20" s="82">
        <v>89</v>
      </c>
      <c r="BB20" s="82">
        <v>2784</v>
      </c>
      <c r="BC20" s="82">
        <v>2944</v>
      </c>
      <c r="BD20" s="82">
        <v>5728</v>
      </c>
      <c r="BE20" s="82">
        <v>90</v>
      </c>
      <c r="BF20" s="82">
        <v>81</v>
      </c>
      <c r="BG20" s="82">
        <v>85</v>
      </c>
      <c r="BH20" s="82">
        <v>2784</v>
      </c>
      <c r="BI20" s="82">
        <v>2944</v>
      </c>
      <c r="BJ20" s="82">
        <v>5728</v>
      </c>
      <c r="BK20" s="82">
        <v>93</v>
      </c>
      <c r="BL20" s="82">
        <v>90</v>
      </c>
      <c r="BM20" s="82">
        <v>91</v>
      </c>
      <c r="BN20" s="82">
        <v>2784</v>
      </c>
      <c r="BO20" s="82">
        <v>2945</v>
      </c>
      <c r="BP20" s="82">
        <v>5729</v>
      </c>
      <c r="BQ20" s="82">
        <v>92</v>
      </c>
      <c r="BR20" s="82">
        <v>89</v>
      </c>
      <c r="BS20" s="82">
        <v>91</v>
      </c>
      <c r="BT20" s="82">
        <v>2784</v>
      </c>
      <c r="BU20" s="82">
        <v>2945</v>
      </c>
      <c r="BV20" s="82">
        <v>5729</v>
      </c>
    </row>
    <row r="21" spans="2:74">
      <c r="B21" s="82" t="s">
        <v>82</v>
      </c>
      <c r="C21" s="82">
        <v>84</v>
      </c>
      <c r="D21" s="82">
        <v>72</v>
      </c>
      <c r="E21" s="82">
        <v>78</v>
      </c>
      <c r="F21" s="82">
        <v>1128</v>
      </c>
      <c r="G21" s="82">
        <v>1136</v>
      </c>
      <c r="H21" s="82">
        <v>2264</v>
      </c>
      <c r="I21" s="82">
        <v>80</v>
      </c>
      <c r="J21" s="82">
        <v>65</v>
      </c>
      <c r="K21" s="82">
        <v>73</v>
      </c>
      <c r="L21" s="82">
        <v>1128</v>
      </c>
      <c r="M21" s="82">
        <v>1136</v>
      </c>
      <c r="N21" s="82">
        <v>2264</v>
      </c>
      <c r="O21" s="82">
        <v>86</v>
      </c>
      <c r="P21" s="82">
        <v>81</v>
      </c>
      <c r="Q21" s="82">
        <v>84</v>
      </c>
      <c r="R21" s="82">
        <v>1128</v>
      </c>
      <c r="S21" s="82">
        <v>1136</v>
      </c>
      <c r="T21" s="82">
        <v>2264</v>
      </c>
      <c r="U21" s="82">
        <v>85</v>
      </c>
      <c r="V21" s="82">
        <v>81</v>
      </c>
      <c r="W21" s="82">
        <v>83</v>
      </c>
      <c r="X21" s="82">
        <v>1128</v>
      </c>
      <c r="Y21" s="82">
        <v>1136</v>
      </c>
      <c r="Z21" s="82">
        <v>2264</v>
      </c>
      <c r="AA21" s="96">
        <v>92</v>
      </c>
      <c r="AB21" s="96">
        <v>85</v>
      </c>
      <c r="AC21" s="96">
        <v>88</v>
      </c>
      <c r="AD21" s="96">
        <v>3298</v>
      </c>
      <c r="AE21" s="96">
        <v>3601</v>
      </c>
      <c r="AF21" s="96">
        <v>6899</v>
      </c>
      <c r="AG21" s="96">
        <v>90</v>
      </c>
      <c r="AH21" s="96">
        <v>80</v>
      </c>
      <c r="AI21" s="96">
        <v>85</v>
      </c>
      <c r="AJ21" s="96">
        <v>3298</v>
      </c>
      <c r="AK21" s="96">
        <v>3601</v>
      </c>
      <c r="AL21" s="96">
        <v>6899</v>
      </c>
      <c r="AM21" s="96">
        <v>93</v>
      </c>
      <c r="AN21" s="96">
        <v>91</v>
      </c>
      <c r="AO21" s="96">
        <v>92</v>
      </c>
      <c r="AP21" s="96">
        <v>3298</v>
      </c>
      <c r="AQ21" s="96">
        <v>3601</v>
      </c>
      <c r="AR21" s="96">
        <v>6899</v>
      </c>
      <c r="AS21" s="96">
        <v>93</v>
      </c>
      <c r="AT21" s="96">
        <v>89</v>
      </c>
      <c r="AU21" s="96">
        <v>91</v>
      </c>
      <c r="AV21" s="96">
        <v>3298</v>
      </c>
      <c r="AW21" s="96">
        <v>3601</v>
      </c>
      <c r="AX21" s="96">
        <v>6899</v>
      </c>
      <c r="AY21" s="82">
        <v>90</v>
      </c>
      <c r="AZ21" s="82">
        <v>82</v>
      </c>
      <c r="BA21" s="82">
        <v>86</v>
      </c>
      <c r="BB21" s="82">
        <v>4426</v>
      </c>
      <c r="BC21" s="82">
        <v>4737</v>
      </c>
      <c r="BD21" s="82">
        <v>9163</v>
      </c>
      <c r="BE21" s="82">
        <v>88</v>
      </c>
      <c r="BF21" s="82">
        <v>77</v>
      </c>
      <c r="BG21" s="82">
        <v>82</v>
      </c>
      <c r="BH21" s="82">
        <v>4426</v>
      </c>
      <c r="BI21" s="82">
        <v>4737</v>
      </c>
      <c r="BJ21" s="82">
        <v>9163</v>
      </c>
      <c r="BK21" s="82">
        <v>92</v>
      </c>
      <c r="BL21" s="82">
        <v>89</v>
      </c>
      <c r="BM21" s="82">
        <v>90</v>
      </c>
      <c r="BN21" s="82">
        <v>4426</v>
      </c>
      <c r="BO21" s="82">
        <v>4737</v>
      </c>
      <c r="BP21" s="82">
        <v>9163</v>
      </c>
      <c r="BQ21" s="82">
        <v>91</v>
      </c>
      <c r="BR21" s="82">
        <v>87</v>
      </c>
      <c r="BS21" s="82">
        <v>89</v>
      </c>
      <c r="BT21" s="82">
        <v>4426</v>
      </c>
      <c r="BU21" s="82">
        <v>4737</v>
      </c>
      <c r="BV21" s="82">
        <v>9163</v>
      </c>
    </row>
    <row r="22" spans="2:74">
      <c r="B22" s="82" t="s">
        <v>12</v>
      </c>
      <c r="C22" s="82">
        <v>82</v>
      </c>
      <c r="D22" s="82">
        <v>73</v>
      </c>
      <c r="E22" s="82">
        <v>77</v>
      </c>
      <c r="F22" s="82">
        <v>5088</v>
      </c>
      <c r="G22" s="82">
        <v>5473</v>
      </c>
      <c r="H22" s="82">
        <v>10561</v>
      </c>
      <c r="I22" s="82">
        <v>79</v>
      </c>
      <c r="J22" s="82">
        <v>67</v>
      </c>
      <c r="K22" s="82">
        <v>73</v>
      </c>
      <c r="L22" s="82">
        <v>5088</v>
      </c>
      <c r="M22" s="82">
        <v>5473</v>
      </c>
      <c r="N22" s="82">
        <v>10561</v>
      </c>
      <c r="O22" s="82">
        <v>84</v>
      </c>
      <c r="P22" s="82">
        <v>80</v>
      </c>
      <c r="Q22" s="82">
        <v>82</v>
      </c>
      <c r="R22" s="82">
        <v>5088</v>
      </c>
      <c r="S22" s="82">
        <v>5474</v>
      </c>
      <c r="T22" s="82">
        <v>10562</v>
      </c>
      <c r="U22" s="82">
        <v>81</v>
      </c>
      <c r="V22" s="82">
        <v>75</v>
      </c>
      <c r="W22" s="82">
        <v>78</v>
      </c>
      <c r="X22" s="82">
        <v>5088</v>
      </c>
      <c r="Y22" s="82">
        <v>5474</v>
      </c>
      <c r="Z22" s="82">
        <v>10562</v>
      </c>
      <c r="AA22" s="96">
        <v>89</v>
      </c>
      <c r="AB22" s="96">
        <v>83</v>
      </c>
      <c r="AC22" s="96">
        <v>86</v>
      </c>
      <c r="AD22" s="96">
        <v>21484</v>
      </c>
      <c r="AE22" s="96">
        <v>22883</v>
      </c>
      <c r="AF22" s="96">
        <v>44367</v>
      </c>
      <c r="AG22" s="96">
        <v>88</v>
      </c>
      <c r="AH22" s="96">
        <v>79</v>
      </c>
      <c r="AI22" s="96">
        <v>83</v>
      </c>
      <c r="AJ22" s="96">
        <v>21483</v>
      </c>
      <c r="AK22" s="96">
        <v>22883</v>
      </c>
      <c r="AL22" s="96">
        <v>44366</v>
      </c>
      <c r="AM22" s="96">
        <v>91</v>
      </c>
      <c r="AN22" s="96">
        <v>88</v>
      </c>
      <c r="AO22" s="96">
        <v>89</v>
      </c>
      <c r="AP22" s="96">
        <v>21484</v>
      </c>
      <c r="AQ22" s="96">
        <v>22886</v>
      </c>
      <c r="AR22" s="96">
        <v>44370</v>
      </c>
      <c r="AS22" s="96">
        <v>88</v>
      </c>
      <c r="AT22" s="96">
        <v>84</v>
      </c>
      <c r="AU22" s="96">
        <v>86</v>
      </c>
      <c r="AV22" s="96">
        <v>21484</v>
      </c>
      <c r="AW22" s="96">
        <v>22885</v>
      </c>
      <c r="AX22" s="96">
        <v>44369</v>
      </c>
      <c r="AY22" s="82">
        <v>88</v>
      </c>
      <c r="AZ22" s="82">
        <v>81</v>
      </c>
      <c r="BA22" s="82">
        <v>85</v>
      </c>
      <c r="BB22" s="82">
        <v>26572</v>
      </c>
      <c r="BC22" s="82">
        <v>28356</v>
      </c>
      <c r="BD22" s="82">
        <v>54928</v>
      </c>
      <c r="BE22" s="82">
        <v>86</v>
      </c>
      <c r="BF22" s="82">
        <v>76</v>
      </c>
      <c r="BG22" s="82">
        <v>81</v>
      </c>
      <c r="BH22" s="82">
        <v>26571</v>
      </c>
      <c r="BI22" s="82">
        <v>28356</v>
      </c>
      <c r="BJ22" s="82">
        <v>54927</v>
      </c>
      <c r="BK22" s="82">
        <v>89</v>
      </c>
      <c r="BL22" s="82">
        <v>86</v>
      </c>
      <c r="BM22" s="82">
        <v>88</v>
      </c>
      <c r="BN22" s="82">
        <v>26572</v>
      </c>
      <c r="BO22" s="82">
        <v>28360</v>
      </c>
      <c r="BP22" s="82">
        <v>54932</v>
      </c>
      <c r="BQ22" s="82">
        <v>87</v>
      </c>
      <c r="BR22" s="82">
        <v>83</v>
      </c>
      <c r="BS22" s="82">
        <v>84</v>
      </c>
      <c r="BT22" s="82">
        <v>26572</v>
      </c>
      <c r="BU22" s="82">
        <v>28359</v>
      </c>
      <c r="BV22" s="82">
        <v>54931</v>
      </c>
    </row>
    <row r="23" spans="2:74">
      <c r="B23" s="82" t="s">
        <v>83</v>
      </c>
      <c r="C23" s="82">
        <v>87</v>
      </c>
      <c r="D23" s="82">
        <v>78</v>
      </c>
      <c r="E23" s="82">
        <v>82</v>
      </c>
      <c r="F23" s="82">
        <v>551</v>
      </c>
      <c r="G23" s="82">
        <v>619</v>
      </c>
      <c r="H23" s="82">
        <v>1170</v>
      </c>
      <c r="I23" s="82">
        <v>82</v>
      </c>
      <c r="J23" s="82">
        <v>72</v>
      </c>
      <c r="K23" s="82">
        <v>77</v>
      </c>
      <c r="L23" s="82">
        <v>551</v>
      </c>
      <c r="M23" s="82">
        <v>619</v>
      </c>
      <c r="N23" s="82">
        <v>1170</v>
      </c>
      <c r="O23" s="82">
        <v>88</v>
      </c>
      <c r="P23" s="82">
        <v>85</v>
      </c>
      <c r="Q23" s="82">
        <v>87</v>
      </c>
      <c r="R23" s="82">
        <v>551</v>
      </c>
      <c r="S23" s="82">
        <v>619</v>
      </c>
      <c r="T23" s="82">
        <v>1170</v>
      </c>
      <c r="U23" s="82">
        <v>85</v>
      </c>
      <c r="V23" s="82">
        <v>80</v>
      </c>
      <c r="W23" s="82">
        <v>82</v>
      </c>
      <c r="X23" s="82">
        <v>551</v>
      </c>
      <c r="Y23" s="82">
        <v>619</v>
      </c>
      <c r="Z23" s="82">
        <v>1170</v>
      </c>
      <c r="AA23" s="96">
        <v>94</v>
      </c>
      <c r="AB23" s="96">
        <v>90</v>
      </c>
      <c r="AC23" s="96">
        <v>92</v>
      </c>
      <c r="AD23" s="96">
        <v>6198</v>
      </c>
      <c r="AE23" s="96">
        <v>6758</v>
      </c>
      <c r="AF23" s="96">
        <v>12956</v>
      </c>
      <c r="AG23" s="96">
        <v>93</v>
      </c>
      <c r="AH23" s="96">
        <v>86</v>
      </c>
      <c r="AI23" s="96">
        <v>89</v>
      </c>
      <c r="AJ23" s="96">
        <v>6197</v>
      </c>
      <c r="AK23" s="96">
        <v>6758</v>
      </c>
      <c r="AL23" s="96">
        <v>12955</v>
      </c>
      <c r="AM23" s="96">
        <v>95</v>
      </c>
      <c r="AN23" s="96">
        <v>93</v>
      </c>
      <c r="AO23" s="96">
        <v>94</v>
      </c>
      <c r="AP23" s="96">
        <v>6198</v>
      </c>
      <c r="AQ23" s="96">
        <v>6759</v>
      </c>
      <c r="AR23" s="96">
        <v>12957</v>
      </c>
      <c r="AS23" s="96">
        <v>93</v>
      </c>
      <c r="AT23" s="96">
        <v>90</v>
      </c>
      <c r="AU23" s="96">
        <v>91</v>
      </c>
      <c r="AV23" s="96">
        <v>6198</v>
      </c>
      <c r="AW23" s="96">
        <v>6759</v>
      </c>
      <c r="AX23" s="96">
        <v>12957</v>
      </c>
      <c r="AY23" s="82">
        <v>94</v>
      </c>
      <c r="AZ23" s="82">
        <v>89</v>
      </c>
      <c r="BA23" s="82">
        <v>91</v>
      </c>
      <c r="BB23" s="82">
        <v>6749</v>
      </c>
      <c r="BC23" s="82">
        <v>7377</v>
      </c>
      <c r="BD23" s="82">
        <v>14126</v>
      </c>
      <c r="BE23" s="82">
        <v>92</v>
      </c>
      <c r="BF23" s="82">
        <v>85</v>
      </c>
      <c r="BG23" s="82">
        <v>88</v>
      </c>
      <c r="BH23" s="82">
        <v>6748</v>
      </c>
      <c r="BI23" s="82">
        <v>7377</v>
      </c>
      <c r="BJ23" s="82">
        <v>14125</v>
      </c>
      <c r="BK23" s="82">
        <v>94</v>
      </c>
      <c r="BL23" s="82">
        <v>92</v>
      </c>
      <c r="BM23" s="82">
        <v>93</v>
      </c>
      <c r="BN23" s="82">
        <v>6749</v>
      </c>
      <c r="BO23" s="82">
        <v>7378</v>
      </c>
      <c r="BP23" s="82">
        <v>14127</v>
      </c>
      <c r="BQ23" s="82">
        <v>92</v>
      </c>
      <c r="BR23" s="82">
        <v>89</v>
      </c>
      <c r="BS23" s="82">
        <v>91</v>
      </c>
      <c r="BT23" s="82">
        <v>6749</v>
      </c>
      <c r="BU23" s="82">
        <v>7378</v>
      </c>
      <c r="BV23" s="82">
        <v>14127</v>
      </c>
    </row>
    <row r="24" spans="2:74">
      <c r="B24" s="82" t="s">
        <v>84</v>
      </c>
      <c r="C24" s="82">
        <v>80</v>
      </c>
      <c r="D24" s="82">
        <v>71</v>
      </c>
      <c r="E24" s="82">
        <v>75</v>
      </c>
      <c r="F24" s="82">
        <v>2620</v>
      </c>
      <c r="G24" s="82">
        <v>2755</v>
      </c>
      <c r="H24" s="82">
        <v>5375</v>
      </c>
      <c r="I24" s="82">
        <v>77</v>
      </c>
      <c r="J24" s="82">
        <v>64</v>
      </c>
      <c r="K24" s="82">
        <v>70</v>
      </c>
      <c r="L24" s="82">
        <v>2620</v>
      </c>
      <c r="M24" s="82">
        <v>2755</v>
      </c>
      <c r="N24" s="82">
        <v>5375</v>
      </c>
      <c r="O24" s="82">
        <v>81</v>
      </c>
      <c r="P24" s="82">
        <v>78</v>
      </c>
      <c r="Q24" s="82">
        <v>79</v>
      </c>
      <c r="R24" s="82">
        <v>2620</v>
      </c>
      <c r="S24" s="82">
        <v>2755</v>
      </c>
      <c r="T24" s="82">
        <v>5375</v>
      </c>
      <c r="U24" s="82">
        <v>78</v>
      </c>
      <c r="V24" s="82">
        <v>73</v>
      </c>
      <c r="W24" s="82">
        <v>75</v>
      </c>
      <c r="X24" s="82">
        <v>2620</v>
      </c>
      <c r="Y24" s="82">
        <v>2755</v>
      </c>
      <c r="Z24" s="82">
        <v>5375</v>
      </c>
      <c r="AA24" s="96">
        <v>86</v>
      </c>
      <c r="AB24" s="96">
        <v>79</v>
      </c>
      <c r="AC24" s="96">
        <v>83</v>
      </c>
      <c r="AD24" s="96">
        <v>8693</v>
      </c>
      <c r="AE24" s="96">
        <v>9330</v>
      </c>
      <c r="AF24" s="96">
        <v>18023</v>
      </c>
      <c r="AG24" s="96">
        <v>84</v>
      </c>
      <c r="AH24" s="96">
        <v>73</v>
      </c>
      <c r="AI24" s="96">
        <v>78</v>
      </c>
      <c r="AJ24" s="96">
        <v>8693</v>
      </c>
      <c r="AK24" s="96">
        <v>9330</v>
      </c>
      <c r="AL24" s="96">
        <v>18023</v>
      </c>
      <c r="AM24" s="96">
        <v>87</v>
      </c>
      <c r="AN24" s="96">
        <v>83</v>
      </c>
      <c r="AO24" s="96">
        <v>85</v>
      </c>
      <c r="AP24" s="96">
        <v>8693</v>
      </c>
      <c r="AQ24" s="96">
        <v>9330</v>
      </c>
      <c r="AR24" s="96">
        <v>18023</v>
      </c>
      <c r="AS24" s="96">
        <v>84</v>
      </c>
      <c r="AT24" s="96">
        <v>80</v>
      </c>
      <c r="AU24" s="96">
        <v>82</v>
      </c>
      <c r="AV24" s="96">
        <v>8693</v>
      </c>
      <c r="AW24" s="96">
        <v>9330</v>
      </c>
      <c r="AX24" s="96">
        <v>18023</v>
      </c>
      <c r="AY24" s="82">
        <v>85</v>
      </c>
      <c r="AZ24" s="82">
        <v>77</v>
      </c>
      <c r="BA24" s="82">
        <v>81</v>
      </c>
      <c r="BB24" s="82">
        <v>11313</v>
      </c>
      <c r="BC24" s="82">
        <v>12085</v>
      </c>
      <c r="BD24" s="82">
        <v>23398</v>
      </c>
      <c r="BE24" s="82">
        <v>82</v>
      </c>
      <c r="BF24" s="82">
        <v>71</v>
      </c>
      <c r="BG24" s="82">
        <v>76</v>
      </c>
      <c r="BH24" s="82">
        <v>11313</v>
      </c>
      <c r="BI24" s="82">
        <v>12085</v>
      </c>
      <c r="BJ24" s="82">
        <v>23398</v>
      </c>
      <c r="BK24" s="82">
        <v>86</v>
      </c>
      <c r="BL24" s="82">
        <v>82</v>
      </c>
      <c r="BM24" s="82">
        <v>84</v>
      </c>
      <c r="BN24" s="82">
        <v>11313</v>
      </c>
      <c r="BO24" s="82">
        <v>12085</v>
      </c>
      <c r="BP24" s="82">
        <v>23398</v>
      </c>
      <c r="BQ24" s="82">
        <v>83</v>
      </c>
      <c r="BR24" s="82">
        <v>78</v>
      </c>
      <c r="BS24" s="82">
        <v>81</v>
      </c>
      <c r="BT24" s="82">
        <v>11313</v>
      </c>
      <c r="BU24" s="82">
        <v>12085</v>
      </c>
      <c r="BV24" s="82">
        <v>23398</v>
      </c>
    </row>
    <row r="25" spans="2:74">
      <c r="B25" s="82" t="s">
        <v>85</v>
      </c>
      <c r="C25" s="82">
        <v>83</v>
      </c>
      <c r="D25" s="82">
        <v>73</v>
      </c>
      <c r="E25" s="82">
        <v>78</v>
      </c>
      <c r="F25" s="82">
        <v>1391</v>
      </c>
      <c r="G25" s="82">
        <v>1516</v>
      </c>
      <c r="H25" s="82">
        <v>2907</v>
      </c>
      <c r="I25" s="82">
        <v>82</v>
      </c>
      <c r="J25" s="82">
        <v>68</v>
      </c>
      <c r="K25" s="82">
        <v>74</v>
      </c>
      <c r="L25" s="82">
        <v>1391</v>
      </c>
      <c r="M25" s="82">
        <v>1516</v>
      </c>
      <c r="N25" s="82">
        <v>2907</v>
      </c>
      <c r="O25" s="82">
        <v>86</v>
      </c>
      <c r="P25" s="82">
        <v>80</v>
      </c>
      <c r="Q25" s="82">
        <v>83</v>
      </c>
      <c r="R25" s="82">
        <v>1391</v>
      </c>
      <c r="S25" s="82">
        <v>1516</v>
      </c>
      <c r="T25" s="82">
        <v>2907</v>
      </c>
      <c r="U25" s="82">
        <v>84</v>
      </c>
      <c r="V25" s="82">
        <v>75</v>
      </c>
      <c r="W25" s="82">
        <v>79</v>
      </c>
      <c r="X25" s="82">
        <v>1391</v>
      </c>
      <c r="Y25" s="82">
        <v>1516</v>
      </c>
      <c r="Z25" s="82">
        <v>2907</v>
      </c>
      <c r="AA25" s="96">
        <v>88</v>
      </c>
      <c r="AB25" s="96">
        <v>80</v>
      </c>
      <c r="AC25" s="96">
        <v>84</v>
      </c>
      <c r="AD25" s="96">
        <v>3329</v>
      </c>
      <c r="AE25" s="96">
        <v>3418</v>
      </c>
      <c r="AF25" s="96">
        <v>6747</v>
      </c>
      <c r="AG25" s="96">
        <v>87</v>
      </c>
      <c r="AH25" s="96">
        <v>76</v>
      </c>
      <c r="AI25" s="96">
        <v>81</v>
      </c>
      <c r="AJ25" s="96">
        <v>3329</v>
      </c>
      <c r="AK25" s="96">
        <v>3418</v>
      </c>
      <c r="AL25" s="96">
        <v>6747</v>
      </c>
      <c r="AM25" s="96">
        <v>90</v>
      </c>
      <c r="AN25" s="96">
        <v>86</v>
      </c>
      <c r="AO25" s="96">
        <v>88</v>
      </c>
      <c r="AP25" s="96">
        <v>3329</v>
      </c>
      <c r="AQ25" s="96">
        <v>3418</v>
      </c>
      <c r="AR25" s="96">
        <v>6747</v>
      </c>
      <c r="AS25" s="96">
        <v>87</v>
      </c>
      <c r="AT25" s="96">
        <v>82</v>
      </c>
      <c r="AU25" s="96">
        <v>84</v>
      </c>
      <c r="AV25" s="96">
        <v>3329</v>
      </c>
      <c r="AW25" s="96">
        <v>3418</v>
      </c>
      <c r="AX25" s="96">
        <v>6747</v>
      </c>
      <c r="AY25" s="82">
        <v>87</v>
      </c>
      <c r="AZ25" s="82">
        <v>78</v>
      </c>
      <c r="BA25" s="82">
        <v>82</v>
      </c>
      <c r="BB25" s="82">
        <v>4720</v>
      </c>
      <c r="BC25" s="82">
        <v>4934</v>
      </c>
      <c r="BD25" s="82">
        <v>9654</v>
      </c>
      <c r="BE25" s="82">
        <v>85</v>
      </c>
      <c r="BF25" s="82">
        <v>74</v>
      </c>
      <c r="BG25" s="82">
        <v>79</v>
      </c>
      <c r="BH25" s="82">
        <v>4720</v>
      </c>
      <c r="BI25" s="82">
        <v>4934</v>
      </c>
      <c r="BJ25" s="82">
        <v>9654</v>
      </c>
      <c r="BK25" s="82">
        <v>88</v>
      </c>
      <c r="BL25" s="82">
        <v>84</v>
      </c>
      <c r="BM25" s="82">
        <v>86</v>
      </c>
      <c r="BN25" s="82">
        <v>4720</v>
      </c>
      <c r="BO25" s="82">
        <v>4934</v>
      </c>
      <c r="BP25" s="82">
        <v>9654</v>
      </c>
      <c r="BQ25" s="82">
        <v>86</v>
      </c>
      <c r="BR25" s="82">
        <v>80</v>
      </c>
      <c r="BS25" s="82">
        <v>83</v>
      </c>
      <c r="BT25" s="82">
        <v>4720</v>
      </c>
      <c r="BU25" s="82">
        <v>4934</v>
      </c>
      <c r="BV25" s="82">
        <v>9654</v>
      </c>
    </row>
    <row r="26" spans="2:74">
      <c r="B26" s="82" t="s">
        <v>86</v>
      </c>
      <c r="C26" s="82">
        <v>87</v>
      </c>
      <c r="D26" s="82">
        <v>76</v>
      </c>
      <c r="E26" s="82">
        <v>81</v>
      </c>
      <c r="F26" s="82">
        <v>526</v>
      </c>
      <c r="G26" s="82">
        <v>583</v>
      </c>
      <c r="H26" s="82">
        <v>1109</v>
      </c>
      <c r="I26" s="82">
        <v>84</v>
      </c>
      <c r="J26" s="82">
        <v>71</v>
      </c>
      <c r="K26" s="82">
        <v>77</v>
      </c>
      <c r="L26" s="82">
        <v>526</v>
      </c>
      <c r="M26" s="82">
        <v>583</v>
      </c>
      <c r="N26" s="82">
        <v>1109</v>
      </c>
      <c r="O26" s="82">
        <v>89</v>
      </c>
      <c r="P26" s="82">
        <v>83</v>
      </c>
      <c r="Q26" s="82">
        <v>86</v>
      </c>
      <c r="R26" s="82">
        <v>526</v>
      </c>
      <c r="S26" s="82">
        <v>584</v>
      </c>
      <c r="T26" s="82">
        <v>1110</v>
      </c>
      <c r="U26" s="82">
        <v>86</v>
      </c>
      <c r="V26" s="82">
        <v>80</v>
      </c>
      <c r="W26" s="82">
        <v>83</v>
      </c>
      <c r="X26" s="82">
        <v>526</v>
      </c>
      <c r="Y26" s="82">
        <v>584</v>
      </c>
      <c r="Z26" s="82">
        <v>1110</v>
      </c>
      <c r="AA26" s="96">
        <v>91</v>
      </c>
      <c r="AB26" s="96">
        <v>86</v>
      </c>
      <c r="AC26" s="96">
        <v>88</v>
      </c>
      <c r="AD26" s="96">
        <v>3264</v>
      </c>
      <c r="AE26" s="96">
        <v>3377</v>
      </c>
      <c r="AF26" s="96">
        <v>6641</v>
      </c>
      <c r="AG26" s="96">
        <v>89</v>
      </c>
      <c r="AH26" s="96">
        <v>82</v>
      </c>
      <c r="AI26" s="96">
        <v>85</v>
      </c>
      <c r="AJ26" s="96">
        <v>3264</v>
      </c>
      <c r="AK26" s="96">
        <v>3377</v>
      </c>
      <c r="AL26" s="96">
        <v>6641</v>
      </c>
      <c r="AM26" s="96">
        <v>92</v>
      </c>
      <c r="AN26" s="96">
        <v>90</v>
      </c>
      <c r="AO26" s="96">
        <v>91</v>
      </c>
      <c r="AP26" s="96">
        <v>3264</v>
      </c>
      <c r="AQ26" s="96">
        <v>3379</v>
      </c>
      <c r="AR26" s="96">
        <v>6643</v>
      </c>
      <c r="AS26" s="96">
        <v>89</v>
      </c>
      <c r="AT26" s="96">
        <v>87</v>
      </c>
      <c r="AU26" s="96">
        <v>88</v>
      </c>
      <c r="AV26" s="96">
        <v>3264</v>
      </c>
      <c r="AW26" s="96">
        <v>3378</v>
      </c>
      <c r="AX26" s="96">
        <v>6642</v>
      </c>
      <c r="AY26" s="82">
        <v>90</v>
      </c>
      <c r="AZ26" s="82">
        <v>84</v>
      </c>
      <c r="BA26" s="82">
        <v>87</v>
      </c>
      <c r="BB26" s="82">
        <v>3790</v>
      </c>
      <c r="BC26" s="82">
        <v>3960</v>
      </c>
      <c r="BD26" s="82">
        <v>7750</v>
      </c>
      <c r="BE26" s="82">
        <v>88</v>
      </c>
      <c r="BF26" s="82">
        <v>80</v>
      </c>
      <c r="BG26" s="82">
        <v>84</v>
      </c>
      <c r="BH26" s="82">
        <v>3790</v>
      </c>
      <c r="BI26" s="82">
        <v>3960</v>
      </c>
      <c r="BJ26" s="82">
        <v>7750</v>
      </c>
      <c r="BK26" s="82">
        <v>92</v>
      </c>
      <c r="BL26" s="82">
        <v>89</v>
      </c>
      <c r="BM26" s="82">
        <v>91</v>
      </c>
      <c r="BN26" s="82">
        <v>3790</v>
      </c>
      <c r="BO26" s="82">
        <v>3963</v>
      </c>
      <c r="BP26" s="82">
        <v>7753</v>
      </c>
      <c r="BQ26" s="82">
        <v>89</v>
      </c>
      <c r="BR26" s="82">
        <v>86</v>
      </c>
      <c r="BS26" s="82">
        <v>87</v>
      </c>
      <c r="BT26" s="82">
        <v>3790</v>
      </c>
      <c r="BU26" s="82">
        <v>3962</v>
      </c>
      <c r="BV26" s="82">
        <v>7752</v>
      </c>
    </row>
    <row r="27" spans="2:74">
      <c r="B27" s="82" t="s">
        <v>13</v>
      </c>
      <c r="C27" s="82">
        <v>83</v>
      </c>
      <c r="D27" s="82">
        <v>73</v>
      </c>
      <c r="E27" s="82">
        <v>78</v>
      </c>
      <c r="F27" s="82">
        <v>5614</v>
      </c>
      <c r="G27" s="82">
        <v>5687</v>
      </c>
      <c r="H27" s="82">
        <v>11301</v>
      </c>
      <c r="I27" s="82">
        <v>79</v>
      </c>
      <c r="J27" s="82">
        <v>65</v>
      </c>
      <c r="K27" s="82">
        <v>72</v>
      </c>
      <c r="L27" s="82">
        <v>5613</v>
      </c>
      <c r="M27" s="82">
        <v>5687</v>
      </c>
      <c r="N27" s="82">
        <v>11300</v>
      </c>
      <c r="O27" s="82">
        <v>84</v>
      </c>
      <c r="P27" s="82">
        <v>78</v>
      </c>
      <c r="Q27" s="82">
        <v>81</v>
      </c>
      <c r="R27" s="82">
        <v>5613</v>
      </c>
      <c r="S27" s="82">
        <v>5688</v>
      </c>
      <c r="T27" s="82">
        <v>11301</v>
      </c>
      <c r="U27" s="82">
        <v>82</v>
      </c>
      <c r="V27" s="82">
        <v>75</v>
      </c>
      <c r="W27" s="82">
        <v>79</v>
      </c>
      <c r="X27" s="82">
        <v>5614</v>
      </c>
      <c r="Y27" s="82">
        <v>5688</v>
      </c>
      <c r="Z27" s="82">
        <v>11302</v>
      </c>
      <c r="AA27" s="96">
        <v>90</v>
      </c>
      <c r="AB27" s="96">
        <v>81</v>
      </c>
      <c r="AC27" s="96">
        <v>85</v>
      </c>
      <c r="AD27" s="96">
        <v>8559</v>
      </c>
      <c r="AE27" s="96">
        <v>9094</v>
      </c>
      <c r="AF27" s="96">
        <v>17653</v>
      </c>
      <c r="AG27" s="96">
        <v>87</v>
      </c>
      <c r="AH27" s="96">
        <v>75</v>
      </c>
      <c r="AI27" s="96">
        <v>80</v>
      </c>
      <c r="AJ27" s="96">
        <v>8559</v>
      </c>
      <c r="AK27" s="96">
        <v>9093</v>
      </c>
      <c r="AL27" s="96">
        <v>17652</v>
      </c>
      <c r="AM27" s="96">
        <v>90</v>
      </c>
      <c r="AN27" s="96">
        <v>84</v>
      </c>
      <c r="AO27" s="96">
        <v>87</v>
      </c>
      <c r="AP27" s="96">
        <v>8559</v>
      </c>
      <c r="AQ27" s="96">
        <v>9094</v>
      </c>
      <c r="AR27" s="96">
        <v>17653</v>
      </c>
      <c r="AS27" s="96">
        <v>89</v>
      </c>
      <c r="AT27" s="96">
        <v>83</v>
      </c>
      <c r="AU27" s="96">
        <v>86</v>
      </c>
      <c r="AV27" s="96">
        <v>8559</v>
      </c>
      <c r="AW27" s="96">
        <v>9094</v>
      </c>
      <c r="AX27" s="96">
        <v>17653</v>
      </c>
      <c r="AY27" s="82">
        <v>87</v>
      </c>
      <c r="AZ27" s="82">
        <v>78</v>
      </c>
      <c r="BA27" s="82">
        <v>82</v>
      </c>
      <c r="BB27" s="82">
        <v>14173</v>
      </c>
      <c r="BC27" s="82">
        <v>14781</v>
      </c>
      <c r="BD27" s="82">
        <v>28954</v>
      </c>
      <c r="BE27" s="82">
        <v>83</v>
      </c>
      <c r="BF27" s="82">
        <v>71</v>
      </c>
      <c r="BG27" s="82">
        <v>77</v>
      </c>
      <c r="BH27" s="82">
        <v>14172</v>
      </c>
      <c r="BI27" s="82">
        <v>14780</v>
      </c>
      <c r="BJ27" s="82">
        <v>28952</v>
      </c>
      <c r="BK27" s="82">
        <v>87</v>
      </c>
      <c r="BL27" s="82">
        <v>82</v>
      </c>
      <c r="BM27" s="82">
        <v>85</v>
      </c>
      <c r="BN27" s="82">
        <v>14172</v>
      </c>
      <c r="BO27" s="82">
        <v>14782</v>
      </c>
      <c r="BP27" s="82">
        <v>28954</v>
      </c>
      <c r="BQ27" s="82">
        <v>86</v>
      </c>
      <c r="BR27" s="82">
        <v>80</v>
      </c>
      <c r="BS27" s="82">
        <v>83</v>
      </c>
      <c r="BT27" s="82">
        <v>14173</v>
      </c>
      <c r="BU27" s="82">
        <v>14782</v>
      </c>
      <c r="BV27" s="82">
        <v>28955</v>
      </c>
    </row>
    <row r="28" spans="2:74">
      <c r="B28" s="99" t="s">
        <v>87</v>
      </c>
      <c r="C28" s="82">
        <v>82</v>
      </c>
      <c r="D28" s="82">
        <v>69</v>
      </c>
      <c r="E28" s="82">
        <v>75</v>
      </c>
      <c r="F28" s="82">
        <v>1354</v>
      </c>
      <c r="G28" s="82">
        <v>1403</v>
      </c>
      <c r="H28" s="82">
        <v>2757</v>
      </c>
      <c r="I28" s="82">
        <v>76</v>
      </c>
      <c r="J28" s="82">
        <v>60</v>
      </c>
      <c r="K28" s="82">
        <v>68</v>
      </c>
      <c r="L28" s="82">
        <v>1354</v>
      </c>
      <c r="M28" s="82">
        <v>1403</v>
      </c>
      <c r="N28" s="82">
        <v>2757</v>
      </c>
      <c r="O28" s="82">
        <v>81</v>
      </c>
      <c r="P28" s="82">
        <v>76</v>
      </c>
      <c r="Q28" s="82">
        <v>78</v>
      </c>
      <c r="R28" s="82">
        <v>1354</v>
      </c>
      <c r="S28" s="82">
        <v>1403</v>
      </c>
      <c r="T28" s="82">
        <v>2757</v>
      </c>
      <c r="U28" s="82">
        <v>82</v>
      </c>
      <c r="V28" s="82">
        <v>74</v>
      </c>
      <c r="W28" s="82">
        <v>78</v>
      </c>
      <c r="X28" s="82">
        <v>1354</v>
      </c>
      <c r="Y28" s="82">
        <v>1403</v>
      </c>
      <c r="Z28" s="82">
        <v>2757</v>
      </c>
      <c r="AA28" s="96">
        <v>89</v>
      </c>
      <c r="AB28" s="96">
        <v>80</v>
      </c>
      <c r="AC28" s="96">
        <v>84</v>
      </c>
      <c r="AD28" s="96">
        <v>2414</v>
      </c>
      <c r="AE28" s="96">
        <v>2716</v>
      </c>
      <c r="AF28" s="96">
        <v>5130</v>
      </c>
      <c r="AG28" s="96">
        <v>86</v>
      </c>
      <c r="AH28" s="96">
        <v>72</v>
      </c>
      <c r="AI28" s="96">
        <v>79</v>
      </c>
      <c r="AJ28" s="96">
        <v>2414</v>
      </c>
      <c r="AK28" s="96">
        <v>2716</v>
      </c>
      <c r="AL28" s="96">
        <v>5130</v>
      </c>
      <c r="AM28" s="96">
        <v>90</v>
      </c>
      <c r="AN28" s="96">
        <v>84</v>
      </c>
      <c r="AO28" s="96">
        <v>86</v>
      </c>
      <c r="AP28" s="96">
        <v>2414</v>
      </c>
      <c r="AQ28" s="96">
        <v>2716</v>
      </c>
      <c r="AR28" s="96">
        <v>5130</v>
      </c>
      <c r="AS28" s="96">
        <v>89</v>
      </c>
      <c r="AT28" s="96">
        <v>82</v>
      </c>
      <c r="AU28" s="96">
        <v>85</v>
      </c>
      <c r="AV28" s="96">
        <v>2414</v>
      </c>
      <c r="AW28" s="96">
        <v>2716</v>
      </c>
      <c r="AX28" s="96">
        <v>5130</v>
      </c>
      <c r="AY28" s="82">
        <v>86</v>
      </c>
      <c r="AZ28" s="82">
        <v>76</v>
      </c>
      <c r="BA28" s="82">
        <v>81</v>
      </c>
      <c r="BB28" s="82">
        <v>3768</v>
      </c>
      <c r="BC28" s="82">
        <v>4119</v>
      </c>
      <c r="BD28" s="82">
        <v>7887</v>
      </c>
      <c r="BE28" s="82">
        <v>83</v>
      </c>
      <c r="BF28" s="82">
        <v>68</v>
      </c>
      <c r="BG28" s="82">
        <v>75</v>
      </c>
      <c r="BH28" s="82">
        <v>3768</v>
      </c>
      <c r="BI28" s="82">
        <v>4119</v>
      </c>
      <c r="BJ28" s="82">
        <v>7887</v>
      </c>
      <c r="BK28" s="82">
        <v>87</v>
      </c>
      <c r="BL28" s="82">
        <v>81</v>
      </c>
      <c r="BM28" s="82">
        <v>84</v>
      </c>
      <c r="BN28" s="82">
        <v>3768</v>
      </c>
      <c r="BO28" s="82">
        <v>4119</v>
      </c>
      <c r="BP28" s="82">
        <v>7887</v>
      </c>
      <c r="BQ28" s="82">
        <v>87</v>
      </c>
      <c r="BR28" s="82">
        <v>79</v>
      </c>
      <c r="BS28" s="82">
        <v>83</v>
      </c>
      <c r="BT28" s="82">
        <v>3768</v>
      </c>
      <c r="BU28" s="82">
        <v>4119</v>
      </c>
      <c r="BV28" s="82">
        <v>7887</v>
      </c>
    </row>
    <row r="29" spans="2:74">
      <c r="B29" s="99" t="s">
        <v>88</v>
      </c>
      <c r="C29" s="82">
        <v>83</v>
      </c>
      <c r="D29" s="82">
        <v>74</v>
      </c>
      <c r="E29" s="82">
        <v>79</v>
      </c>
      <c r="F29" s="82">
        <v>3597</v>
      </c>
      <c r="G29" s="82">
        <v>3590</v>
      </c>
      <c r="H29" s="82">
        <v>7187</v>
      </c>
      <c r="I29" s="82">
        <v>79</v>
      </c>
      <c r="J29" s="82">
        <v>67</v>
      </c>
      <c r="K29" s="82">
        <v>73</v>
      </c>
      <c r="L29" s="82">
        <v>3597</v>
      </c>
      <c r="M29" s="82">
        <v>3590</v>
      </c>
      <c r="N29" s="82">
        <v>7187</v>
      </c>
      <c r="O29" s="82">
        <v>85</v>
      </c>
      <c r="P29" s="82">
        <v>78</v>
      </c>
      <c r="Q29" s="82">
        <v>81</v>
      </c>
      <c r="R29" s="82">
        <v>3597</v>
      </c>
      <c r="S29" s="82">
        <v>3591</v>
      </c>
      <c r="T29" s="82">
        <v>7188</v>
      </c>
      <c r="U29" s="82">
        <v>82</v>
      </c>
      <c r="V29" s="82">
        <v>75</v>
      </c>
      <c r="W29" s="82">
        <v>79</v>
      </c>
      <c r="X29" s="82">
        <v>3597</v>
      </c>
      <c r="Y29" s="82">
        <v>3591</v>
      </c>
      <c r="Z29" s="82">
        <v>7188</v>
      </c>
      <c r="AA29" s="96">
        <v>90</v>
      </c>
      <c r="AB29" s="96">
        <v>83</v>
      </c>
      <c r="AC29" s="96">
        <v>86</v>
      </c>
      <c r="AD29" s="96">
        <v>4993</v>
      </c>
      <c r="AE29" s="96">
        <v>5201</v>
      </c>
      <c r="AF29" s="96">
        <v>10194</v>
      </c>
      <c r="AG29" s="96">
        <v>87</v>
      </c>
      <c r="AH29" s="96">
        <v>76</v>
      </c>
      <c r="AI29" s="96">
        <v>82</v>
      </c>
      <c r="AJ29" s="96">
        <v>4993</v>
      </c>
      <c r="AK29" s="96">
        <v>5200</v>
      </c>
      <c r="AL29" s="96">
        <v>10193</v>
      </c>
      <c r="AM29" s="96">
        <v>90</v>
      </c>
      <c r="AN29" s="96">
        <v>85</v>
      </c>
      <c r="AO29" s="96">
        <v>87</v>
      </c>
      <c r="AP29" s="96">
        <v>4993</v>
      </c>
      <c r="AQ29" s="96">
        <v>5201</v>
      </c>
      <c r="AR29" s="96">
        <v>10194</v>
      </c>
      <c r="AS29" s="96">
        <v>89</v>
      </c>
      <c r="AT29" s="96">
        <v>83</v>
      </c>
      <c r="AU29" s="96">
        <v>86</v>
      </c>
      <c r="AV29" s="96">
        <v>4993</v>
      </c>
      <c r="AW29" s="96">
        <v>5201</v>
      </c>
      <c r="AX29" s="96">
        <v>10194</v>
      </c>
      <c r="AY29" s="82">
        <v>87</v>
      </c>
      <c r="AZ29" s="82">
        <v>79</v>
      </c>
      <c r="BA29" s="82">
        <v>83</v>
      </c>
      <c r="BB29" s="82">
        <v>8590</v>
      </c>
      <c r="BC29" s="82">
        <v>8791</v>
      </c>
      <c r="BD29" s="82">
        <v>17381</v>
      </c>
      <c r="BE29" s="82">
        <v>84</v>
      </c>
      <c r="BF29" s="82">
        <v>72</v>
      </c>
      <c r="BG29" s="82">
        <v>78</v>
      </c>
      <c r="BH29" s="82">
        <v>8590</v>
      </c>
      <c r="BI29" s="82">
        <v>8790</v>
      </c>
      <c r="BJ29" s="82">
        <v>17380</v>
      </c>
      <c r="BK29" s="82">
        <v>88</v>
      </c>
      <c r="BL29" s="82">
        <v>82</v>
      </c>
      <c r="BM29" s="82">
        <v>85</v>
      </c>
      <c r="BN29" s="82">
        <v>8590</v>
      </c>
      <c r="BO29" s="82">
        <v>8792</v>
      </c>
      <c r="BP29" s="82">
        <v>17382</v>
      </c>
      <c r="BQ29" s="82">
        <v>86</v>
      </c>
      <c r="BR29" s="82">
        <v>80</v>
      </c>
      <c r="BS29" s="82">
        <v>83</v>
      </c>
      <c r="BT29" s="82">
        <v>8590</v>
      </c>
      <c r="BU29" s="82">
        <v>8792</v>
      </c>
      <c r="BV29" s="82">
        <v>17382</v>
      </c>
    </row>
    <row r="30" spans="2:74">
      <c r="B30" s="82" t="s">
        <v>89</v>
      </c>
      <c r="C30" s="82">
        <v>83</v>
      </c>
      <c r="D30" s="82">
        <v>74</v>
      </c>
      <c r="E30" s="82">
        <v>79</v>
      </c>
      <c r="F30" s="82">
        <v>663</v>
      </c>
      <c r="G30" s="82">
        <v>694</v>
      </c>
      <c r="H30" s="82">
        <v>1357</v>
      </c>
      <c r="I30" s="82">
        <v>81</v>
      </c>
      <c r="J30" s="82">
        <v>67</v>
      </c>
      <c r="K30" s="82">
        <v>74</v>
      </c>
      <c r="L30" s="82">
        <v>662</v>
      </c>
      <c r="M30" s="82">
        <v>694</v>
      </c>
      <c r="N30" s="82">
        <v>1356</v>
      </c>
      <c r="O30" s="82">
        <v>84</v>
      </c>
      <c r="P30" s="82">
        <v>79</v>
      </c>
      <c r="Q30" s="82">
        <v>81</v>
      </c>
      <c r="R30" s="82">
        <v>662</v>
      </c>
      <c r="S30" s="82">
        <v>694</v>
      </c>
      <c r="T30" s="82">
        <v>1356</v>
      </c>
      <c r="U30" s="82">
        <v>84</v>
      </c>
      <c r="V30" s="82">
        <v>78</v>
      </c>
      <c r="W30" s="82">
        <v>81</v>
      </c>
      <c r="X30" s="82">
        <v>663</v>
      </c>
      <c r="Y30" s="82">
        <v>694</v>
      </c>
      <c r="Z30" s="82">
        <v>1357</v>
      </c>
      <c r="AA30" s="96">
        <v>89</v>
      </c>
      <c r="AB30" s="96">
        <v>78</v>
      </c>
      <c r="AC30" s="96">
        <v>83</v>
      </c>
      <c r="AD30" s="96">
        <v>1152</v>
      </c>
      <c r="AE30" s="96">
        <v>1177</v>
      </c>
      <c r="AF30" s="96">
        <v>2329</v>
      </c>
      <c r="AG30" s="96">
        <v>86</v>
      </c>
      <c r="AH30" s="96">
        <v>73</v>
      </c>
      <c r="AI30" s="96">
        <v>80</v>
      </c>
      <c r="AJ30" s="96">
        <v>1152</v>
      </c>
      <c r="AK30" s="96">
        <v>1177</v>
      </c>
      <c r="AL30" s="96">
        <v>2329</v>
      </c>
      <c r="AM30" s="96">
        <v>90</v>
      </c>
      <c r="AN30" s="96">
        <v>83</v>
      </c>
      <c r="AO30" s="96">
        <v>86</v>
      </c>
      <c r="AP30" s="96">
        <v>1152</v>
      </c>
      <c r="AQ30" s="96">
        <v>1177</v>
      </c>
      <c r="AR30" s="96">
        <v>2329</v>
      </c>
      <c r="AS30" s="96">
        <v>89</v>
      </c>
      <c r="AT30" s="96">
        <v>82</v>
      </c>
      <c r="AU30" s="96">
        <v>86</v>
      </c>
      <c r="AV30" s="96">
        <v>1152</v>
      </c>
      <c r="AW30" s="96">
        <v>1177</v>
      </c>
      <c r="AX30" s="96">
        <v>2329</v>
      </c>
      <c r="AY30" s="82">
        <v>87</v>
      </c>
      <c r="AZ30" s="82">
        <v>77</v>
      </c>
      <c r="BA30" s="82">
        <v>82</v>
      </c>
      <c r="BB30" s="82">
        <v>1815</v>
      </c>
      <c r="BC30" s="82">
        <v>1871</v>
      </c>
      <c r="BD30" s="82">
        <v>3686</v>
      </c>
      <c r="BE30" s="82">
        <v>84</v>
      </c>
      <c r="BF30" s="82">
        <v>71</v>
      </c>
      <c r="BG30" s="82">
        <v>78</v>
      </c>
      <c r="BH30" s="82">
        <v>1814</v>
      </c>
      <c r="BI30" s="82">
        <v>1871</v>
      </c>
      <c r="BJ30" s="82">
        <v>3685</v>
      </c>
      <c r="BK30" s="82">
        <v>88</v>
      </c>
      <c r="BL30" s="82">
        <v>82</v>
      </c>
      <c r="BM30" s="82">
        <v>84</v>
      </c>
      <c r="BN30" s="82">
        <v>1814</v>
      </c>
      <c r="BO30" s="82">
        <v>1871</v>
      </c>
      <c r="BP30" s="82">
        <v>3685</v>
      </c>
      <c r="BQ30" s="82">
        <v>87</v>
      </c>
      <c r="BR30" s="82">
        <v>81</v>
      </c>
      <c r="BS30" s="82">
        <v>84</v>
      </c>
      <c r="BT30" s="82">
        <v>1815</v>
      </c>
      <c r="BU30" s="82">
        <v>1871</v>
      </c>
      <c r="BV30" s="82">
        <v>3686</v>
      </c>
    </row>
    <row r="31" spans="2:74">
      <c r="B31" s="82" t="s">
        <v>231</v>
      </c>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row>
    <row r="32" spans="2:74">
      <c r="B32" s="82" t="s">
        <v>14</v>
      </c>
      <c r="C32" s="82">
        <v>91</v>
      </c>
      <c r="D32" s="82">
        <v>86</v>
      </c>
      <c r="E32" s="82">
        <v>88</v>
      </c>
      <c r="F32" s="82">
        <v>76</v>
      </c>
      <c r="G32" s="82">
        <v>92</v>
      </c>
      <c r="H32" s="82">
        <v>168</v>
      </c>
      <c r="I32" s="82">
        <v>92</v>
      </c>
      <c r="J32" s="82">
        <v>84</v>
      </c>
      <c r="K32" s="82">
        <v>88</v>
      </c>
      <c r="L32" s="82">
        <v>76</v>
      </c>
      <c r="M32" s="82">
        <v>92</v>
      </c>
      <c r="N32" s="82">
        <v>168</v>
      </c>
      <c r="O32" s="82">
        <v>95</v>
      </c>
      <c r="P32" s="82">
        <v>92</v>
      </c>
      <c r="Q32" s="82">
        <v>93</v>
      </c>
      <c r="R32" s="82">
        <v>76</v>
      </c>
      <c r="S32" s="82">
        <v>92</v>
      </c>
      <c r="T32" s="82">
        <v>168</v>
      </c>
      <c r="U32" s="82">
        <v>92</v>
      </c>
      <c r="V32" s="82">
        <v>86</v>
      </c>
      <c r="W32" s="82">
        <v>89</v>
      </c>
      <c r="X32" s="82">
        <v>76</v>
      </c>
      <c r="Y32" s="82">
        <v>92</v>
      </c>
      <c r="Z32" s="82">
        <v>168</v>
      </c>
      <c r="AA32" s="96">
        <v>92</v>
      </c>
      <c r="AB32" s="96">
        <v>85</v>
      </c>
      <c r="AC32" s="96">
        <v>89</v>
      </c>
      <c r="AD32" s="96">
        <v>874</v>
      </c>
      <c r="AE32" s="96">
        <v>873</v>
      </c>
      <c r="AF32" s="96">
        <v>1747</v>
      </c>
      <c r="AG32" s="96">
        <v>91</v>
      </c>
      <c r="AH32" s="96">
        <v>82</v>
      </c>
      <c r="AI32" s="96">
        <v>87</v>
      </c>
      <c r="AJ32" s="96">
        <v>874</v>
      </c>
      <c r="AK32" s="96">
        <v>873</v>
      </c>
      <c r="AL32" s="96">
        <v>1747</v>
      </c>
      <c r="AM32" s="96">
        <v>97</v>
      </c>
      <c r="AN32" s="96">
        <v>93</v>
      </c>
      <c r="AO32" s="96">
        <v>95</v>
      </c>
      <c r="AP32" s="96">
        <v>874</v>
      </c>
      <c r="AQ32" s="96">
        <v>873</v>
      </c>
      <c r="AR32" s="96">
        <v>1747</v>
      </c>
      <c r="AS32" s="96">
        <v>92</v>
      </c>
      <c r="AT32" s="96">
        <v>87</v>
      </c>
      <c r="AU32" s="96">
        <v>89</v>
      </c>
      <c r="AV32" s="96">
        <v>874</v>
      </c>
      <c r="AW32" s="96">
        <v>873</v>
      </c>
      <c r="AX32" s="96">
        <v>1747</v>
      </c>
      <c r="AY32" s="82">
        <v>92</v>
      </c>
      <c r="AZ32" s="82">
        <v>85</v>
      </c>
      <c r="BA32" s="82">
        <v>89</v>
      </c>
      <c r="BB32" s="82">
        <v>950</v>
      </c>
      <c r="BC32" s="82">
        <v>965</v>
      </c>
      <c r="BD32" s="82">
        <v>1915</v>
      </c>
      <c r="BE32" s="82">
        <v>91</v>
      </c>
      <c r="BF32" s="82">
        <v>83</v>
      </c>
      <c r="BG32" s="82">
        <v>87</v>
      </c>
      <c r="BH32" s="82">
        <v>950</v>
      </c>
      <c r="BI32" s="82">
        <v>965</v>
      </c>
      <c r="BJ32" s="82">
        <v>1915</v>
      </c>
      <c r="BK32" s="82">
        <v>97</v>
      </c>
      <c r="BL32" s="82">
        <v>93</v>
      </c>
      <c r="BM32" s="82">
        <v>95</v>
      </c>
      <c r="BN32" s="82">
        <v>950</v>
      </c>
      <c r="BO32" s="82">
        <v>965</v>
      </c>
      <c r="BP32" s="82">
        <v>1915</v>
      </c>
      <c r="BQ32" s="82">
        <v>92</v>
      </c>
      <c r="BR32" s="82">
        <v>87</v>
      </c>
      <c r="BS32" s="82">
        <v>89</v>
      </c>
      <c r="BT32" s="82">
        <v>950</v>
      </c>
      <c r="BU32" s="82">
        <v>965</v>
      </c>
      <c r="BV32" s="82">
        <v>1915</v>
      </c>
    </row>
    <row r="33" spans="2:74">
      <c r="B33" s="82" t="s">
        <v>231</v>
      </c>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row>
    <row r="34" spans="2:74">
      <c r="B34" s="82" t="s">
        <v>53</v>
      </c>
      <c r="C34" s="82">
        <v>79</v>
      </c>
      <c r="D34" s="82">
        <v>71</v>
      </c>
      <c r="E34" s="82">
        <v>75</v>
      </c>
      <c r="F34" s="82">
        <v>1168</v>
      </c>
      <c r="G34" s="82">
        <v>1189</v>
      </c>
      <c r="H34" s="82">
        <v>2357</v>
      </c>
      <c r="I34" s="82">
        <v>76</v>
      </c>
      <c r="J34" s="82">
        <v>65</v>
      </c>
      <c r="K34" s="82">
        <v>70</v>
      </c>
      <c r="L34" s="82">
        <v>1168</v>
      </c>
      <c r="M34" s="82">
        <v>1189</v>
      </c>
      <c r="N34" s="82">
        <v>2357</v>
      </c>
      <c r="O34" s="82">
        <v>83</v>
      </c>
      <c r="P34" s="82">
        <v>80</v>
      </c>
      <c r="Q34" s="82">
        <v>81</v>
      </c>
      <c r="R34" s="82">
        <v>1168</v>
      </c>
      <c r="S34" s="82">
        <v>1189</v>
      </c>
      <c r="T34" s="82">
        <v>2357</v>
      </c>
      <c r="U34" s="82">
        <v>79</v>
      </c>
      <c r="V34" s="82">
        <v>76</v>
      </c>
      <c r="W34" s="82">
        <v>78</v>
      </c>
      <c r="X34" s="82">
        <v>1168</v>
      </c>
      <c r="Y34" s="82">
        <v>1189</v>
      </c>
      <c r="Z34" s="82">
        <v>2357</v>
      </c>
      <c r="AA34" s="96">
        <v>84</v>
      </c>
      <c r="AB34" s="96">
        <v>76</v>
      </c>
      <c r="AC34" s="96">
        <v>80</v>
      </c>
      <c r="AD34" s="96">
        <v>2774</v>
      </c>
      <c r="AE34" s="96">
        <v>2903</v>
      </c>
      <c r="AF34" s="96">
        <v>5677</v>
      </c>
      <c r="AG34" s="96">
        <v>80</v>
      </c>
      <c r="AH34" s="96">
        <v>72</v>
      </c>
      <c r="AI34" s="96">
        <v>76</v>
      </c>
      <c r="AJ34" s="96">
        <v>2774</v>
      </c>
      <c r="AK34" s="96">
        <v>2903</v>
      </c>
      <c r="AL34" s="96">
        <v>5677</v>
      </c>
      <c r="AM34" s="96">
        <v>87</v>
      </c>
      <c r="AN34" s="96">
        <v>85</v>
      </c>
      <c r="AO34" s="96">
        <v>86</v>
      </c>
      <c r="AP34" s="96">
        <v>2774</v>
      </c>
      <c r="AQ34" s="96">
        <v>2903</v>
      </c>
      <c r="AR34" s="96">
        <v>5677</v>
      </c>
      <c r="AS34" s="96">
        <v>84</v>
      </c>
      <c r="AT34" s="96">
        <v>80</v>
      </c>
      <c r="AU34" s="96">
        <v>82</v>
      </c>
      <c r="AV34" s="96">
        <v>2774</v>
      </c>
      <c r="AW34" s="96">
        <v>2903</v>
      </c>
      <c r="AX34" s="96">
        <v>5677</v>
      </c>
      <c r="AY34" s="82">
        <v>82</v>
      </c>
      <c r="AZ34" s="82">
        <v>75</v>
      </c>
      <c r="BA34" s="82">
        <v>78</v>
      </c>
      <c r="BB34" s="82">
        <v>3942</v>
      </c>
      <c r="BC34" s="82">
        <v>4092</v>
      </c>
      <c r="BD34" s="82">
        <v>8034</v>
      </c>
      <c r="BE34" s="82">
        <v>79</v>
      </c>
      <c r="BF34" s="82">
        <v>70</v>
      </c>
      <c r="BG34" s="82">
        <v>74</v>
      </c>
      <c r="BH34" s="82">
        <v>3942</v>
      </c>
      <c r="BI34" s="82">
        <v>4092</v>
      </c>
      <c r="BJ34" s="82">
        <v>8034</v>
      </c>
      <c r="BK34" s="82">
        <v>86</v>
      </c>
      <c r="BL34" s="82">
        <v>83</v>
      </c>
      <c r="BM34" s="82">
        <v>84</v>
      </c>
      <c r="BN34" s="82">
        <v>3942</v>
      </c>
      <c r="BO34" s="82">
        <v>4092</v>
      </c>
      <c r="BP34" s="82">
        <v>8034</v>
      </c>
      <c r="BQ34" s="82">
        <v>83</v>
      </c>
      <c r="BR34" s="82">
        <v>79</v>
      </c>
      <c r="BS34" s="82">
        <v>81</v>
      </c>
      <c r="BT34" s="82">
        <v>3942</v>
      </c>
      <c r="BU34" s="82">
        <v>4092</v>
      </c>
      <c r="BV34" s="82">
        <v>8034</v>
      </c>
    </row>
    <row r="35" spans="2:74">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row>
    <row r="36" spans="2:74">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row>
    <row r="37" spans="2:74">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row>
    <row r="38" spans="2:74">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row>
  </sheetData>
  <phoneticPr fontId="0"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2"/>
  <sheetViews>
    <sheetView workbookViewId="0">
      <selection activeCell="O37" sqref="O37"/>
    </sheetView>
  </sheetViews>
  <sheetFormatPr defaultRowHeight="12.75"/>
  <cols>
    <col min="1" max="1" width="9.140625" style="82"/>
    <col min="2" max="2" width="26" style="82" bestFit="1" customWidth="1"/>
    <col min="3" max="16384" width="9.140625" style="82"/>
  </cols>
  <sheetData>
    <row r="1" spans="1:74" ht="15.75">
      <c r="A1" s="81" t="s">
        <v>195</v>
      </c>
      <c r="B1" s="95"/>
      <c r="C1" s="95"/>
      <c r="D1" s="95"/>
      <c r="E1" s="95"/>
      <c r="F1" s="95"/>
      <c r="G1" s="95"/>
      <c r="H1" s="95"/>
      <c r="I1" s="95"/>
      <c r="J1" s="95"/>
      <c r="K1" s="95"/>
      <c r="L1" s="95"/>
      <c r="M1" s="95"/>
      <c r="N1" s="95"/>
      <c r="O1" s="95"/>
      <c r="P1" s="95"/>
      <c r="Q1" s="95">
        <v>16</v>
      </c>
      <c r="R1" s="95">
        <v>17</v>
      </c>
      <c r="S1" s="95">
        <v>18</v>
      </c>
      <c r="T1" s="95">
        <v>19</v>
      </c>
      <c r="U1" s="95">
        <v>20</v>
      </c>
      <c r="V1" s="95">
        <v>21</v>
      </c>
      <c r="W1" s="95">
        <v>22</v>
      </c>
      <c r="X1" s="95">
        <v>23</v>
      </c>
      <c r="Y1" s="95">
        <v>24</v>
      </c>
      <c r="Z1" s="95">
        <v>25</v>
      </c>
      <c r="AA1" s="95">
        <v>26</v>
      </c>
      <c r="AB1" s="95">
        <v>27</v>
      </c>
      <c r="AC1" s="95">
        <v>28</v>
      </c>
      <c r="AD1" s="95">
        <v>29</v>
      </c>
      <c r="AE1" s="95">
        <v>30</v>
      </c>
      <c r="AF1" s="95">
        <v>31</v>
      </c>
      <c r="AG1" s="95">
        <v>32</v>
      </c>
      <c r="AH1" s="95">
        <v>33</v>
      </c>
      <c r="AI1" s="95">
        <v>34</v>
      </c>
      <c r="AJ1" s="95">
        <v>35</v>
      </c>
      <c r="AK1" s="95">
        <v>36</v>
      </c>
      <c r="AL1" s="95">
        <v>37</v>
      </c>
      <c r="AM1" s="95">
        <v>38</v>
      </c>
      <c r="AN1" s="95">
        <v>39</v>
      </c>
      <c r="AO1" s="95">
        <v>40</v>
      </c>
      <c r="AP1" s="95">
        <v>41</v>
      </c>
      <c r="AQ1" s="95">
        <v>42</v>
      </c>
      <c r="AR1" s="95">
        <v>43</v>
      </c>
      <c r="AS1" s="95">
        <v>44</v>
      </c>
      <c r="AT1" s="95">
        <v>45</v>
      </c>
      <c r="AU1" s="95">
        <v>46</v>
      </c>
      <c r="AV1" s="95">
        <v>47</v>
      </c>
      <c r="AW1" s="95">
        <v>48</v>
      </c>
      <c r="AX1" s="95">
        <v>49</v>
      </c>
      <c r="AY1" s="95">
        <v>50</v>
      </c>
      <c r="AZ1" s="95">
        <v>51</v>
      </c>
      <c r="BA1" s="95">
        <v>52</v>
      </c>
      <c r="BB1" s="95">
        <v>53</v>
      </c>
      <c r="BC1" s="95">
        <v>54</v>
      </c>
      <c r="BD1" s="95">
        <v>55</v>
      </c>
      <c r="BE1" s="95">
        <v>56</v>
      </c>
      <c r="BF1" s="95">
        <v>57</v>
      </c>
      <c r="BG1" s="95">
        <v>58</v>
      </c>
      <c r="BH1" s="95">
        <v>59</v>
      </c>
      <c r="BI1" s="95">
        <v>60</v>
      </c>
      <c r="BJ1" s="95">
        <v>61</v>
      </c>
      <c r="BK1" s="95">
        <v>62</v>
      </c>
      <c r="BL1" s="95">
        <v>63</v>
      </c>
      <c r="BM1" s="95">
        <v>64</v>
      </c>
      <c r="BN1" s="95">
        <v>65</v>
      </c>
      <c r="BO1" s="95">
        <v>66</v>
      </c>
      <c r="BP1" s="95">
        <v>67</v>
      </c>
      <c r="BQ1" s="95">
        <v>68</v>
      </c>
      <c r="BR1" s="95">
        <v>69</v>
      </c>
      <c r="BS1" s="95">
        <v>70</v>
      </c>
      <c r="BT1" s="95">
        <v>71</v>
      </c>
      <c r="BU1" s="95">
        <v>72</v>
      </c>
      <c r="BV1" s="95">
        <v>73</v>
      </c>
    </row>
    <row r="2" spans="1:74">
      <c r="C2" s="82" t="s">
        <v>242</v>
      </c>
      <c r="AA2" s="97" t="s">
        <v>249</v>
      </c>
      <c r="AB2" s="97"/>
      <c r="AC2" s="97"/>
      <c r="AD2" s="97"/>
      <c r="AE2" s="97"/>
      <c r="AF2" s="97"/>
      <c r="AG2" s="97"/>
      <c r="AH2" s="97"/>
      <c r="AI2" s="97"/>
      <c r="AJ2" s="97"/>
      <c r="AK2" s="97"/>
      <c r="AL2" s="97"/>
      <c r="AM2" s="97"/>
      <c r="AN2" s="97"/>
      <c r="AO2" s="97"/>
      <c r="AP2" s="97"/>
      <c r="AQ2" s="97"/>
      <c r="AR2" s="97"/>
      <c r="AS2" s="97"/>
      <c r="AT2" s="97"/>
      <c r="AU2" s="97"/>
      <c r="AV2" s="97"/>
      <c r="AW2" s="97"/>
      <c r="AX2" s="97"/>
      <c r="AY2" s="82" t="s">
        <v>73</v>
      </c>
    </row>
    <row r="3" spans="1:74">
      <c r="B3" s="82" t="s">
        <v>244</v>
      </c>
      <c r="C3" s="82" t="s">
        <v>245</v>
      </c>
      <c r="I3" s="82" t="s">
        <v>196</v>
      </c>
      <c r="O3" s="82" t="s">
        <v>197</v>
      </c>
      <c r="U3" s="82" t="s">
        <v>198</v>
      </c>
      <c r="AA3" s="97" t="s">
        <v>245</v>
      </c>
      <c r="AB3" s="97"/>
      <c r="AC3" s="97"/>
      <c r="AD3" s="97"/>
      <c r="AE3" s="97"/>
      <c r="AF3" s="97"/>
      <c r="AG3" s="97" t="s">
        <v>196</v>
      </c>
      <c r="AH3" s="97"/>
      <c r="AI3" s="97"/>
      <c r="AJ3" s="97"/>
      <c r="AK3" s="97"/>
      <c r="AL3" s="97"/>
      <c r="AM3" s="97" t="s">
        <v>197</v>
      </c>
      <c r="AN3" s="97"/>
      <c r="AO3" s="97"/>
      <c r="AP3" s="97"/>
      <c r="AQ3" s="97"/>
      <c r="AR3" s="97"/>
      <c r="AS3" s="97" t="s">
        <v>198</v>
      </c>
      <c r="AT3" s="97"/>
      <c r="AU3" s="97"/>
      <c r="AV3" s="97"/>
      <c r="AW3" s="97"/>
      <c r="AX3" s="97"/>
      <c r="AY3" s="82" t="s">
        <v>245</v>
      </c>
      <c r="BF3" s="82" t="s">
        <v>196</v>
      </c>
      <c r="BL3" s="82" t="s">
        <v>197</v>
      </c>
      <c r="BR3" s="82" t="s">
        <v>198</v>
      </c>
    </row>
    <row r="4" spans="1:74">
      <c r="C4" s="82">
        <v>1</v>
      </c>
      <c r="I4" s="82">
        <v>1</v>
      </c>
      <c r="O4" s="82">
        <v>1</v>
      </c>
      <c r="U4" s="82">
        <v>1</v>
      </c>
      <c r="AA4" s="97">
        <v>1</v>
      </c>
      <c r="AB4" s="97"/>
      <c r="AC4" s="97"/>
      <c r="AD4" s="97"/>
      <c r="AE4" s="97"/>
      <c r="AF4" s="97"/>
      <c r="AG4" s="97">
        <v>1</v>
      </c>
      <c r="AH4" s="97"/>
      <c r="AI4" s="97"/>
      <c r="AJ4" s="97"/>
      <c r="AK4" s="97"/>
      <c r="AL4" s="97"/>
      <c r="AM4" s="97">
        <v>1</v>
      </c>
      <c r="AN4" s="97"/>
      <c r="AO4" s="97"/>
      <c r="AP4" s="97"/>
      <c r="AQ4" s="97"/>
      <c r="AR4" s="97"/>
      <c r="AS4" s="97">
        <v>1</v>
      </c>
      <c r="AT4" s="97"/>
      <c r="AU4" s="97"/>
      <c r="AV4" s="97"/>
      <c r="AW4" s="97"/>
      <c r="AX4" s="97"/>
      <c r="AY4" s="82">
        <v>1</v>
      </c>
      <c r="BF4" s="82">
        <v>1</v>
      </c>
      <c r="BL4" s="82">
        <v>1</v>
      </c>
      <c r="BR4" s="82">
        <v>1</v>
      </c>
    </row>
    <row r="5" spans="1:74">
      <c r="C5" s="82" t="s">
        <v>200</v>
      </c>
      <c r="I5" s="82" t="s">
        <v>202</v>
      </c>
      <c r="O5" s="82" t="s">
        <v>204</v>
      </c>
      <c r="U5" s="82" t="s">
        <v>206</v>
      </c>
      <c r="AA5" s="97" t="s">
        <v>200</v>
      </c>
      <c r="AB5" s="97"/>
      <c r="AC5" s="97"/>
      <c r="AD5" s="97"/>
      <c r="AE5" s="97"/>
      <c r="AF5" s="97"/>
      <c r="AG5" s="97" t="s">
        <v>202</v>
      </c>
      <c r="AH5" s="97"/>
      <c r="AI5" s="97"/>
      <c r="AJ5" s="97"/>
      <c r="AK5" s="97"/>
      <c r="AL5" s="97"/>
      <c r="AM5" s="97" t="s">
        <v>204</v>
      </c>
      <c r="AN5" s="97"/>
      <c r="AO5" s="97"/>
      <c r="AP5" s="97"/>
      <c r="AQ5" s="97"/>
      <c r="AR5" s="97"/>
      <c r="AS5" s="97" t="s">
        <v>206</v>
      </c>
      <c r="AT5" s="97"/>
      <c r="AU5" s="97"/>
      <c r="AV5" s="97"/>
      <c r="AW5" s="97"/>
      <c r="AX5" s="97"/>
      <c r="AY5" s="82" t="s">
        <v>200</v>
      </c>
      <c r="BF5" s="82" t="s">
        <v>202</v>
      </c>
      <c r="BL5" s="82" t="s">
        <v>204</v>
      </c>
      <c r="BR5" s="82" t="s">
        <v>206</v>
      </c>
    </row>
    <row r="6" spans="1:74">
      <c r="C6" s="82">
        <v>1</v>
      </c>
      <c r="F6" s="82" t="s">
        <v>73</v>
      </c>
      <c r="I6" s="82">
        <v>1</v>
      </c>
      <c r="L6" s="82" t="s">
        <v>73</v>
      </c>
      <c r="O6" s="82">
        <v>1</v>
      </c>
      <c r="R6" s="82" t="s">
        <v>73</v>
      </c>
      <c r="U6" s="82">
        <v>1</v>
      </c>
      <c r="X6" s="82" t="s">
        <v>73</v>
      </c>
      <c r="AA6" s="97">
        <v>1</v>
      </c>
      <c r="AB6" s="97"/>
      <c r="AC6" s="97"/>
      <c r="AD6" s="97" t="s">
        <v>73</v>
      </c>
      <c r="AE6" s="97"/>
      <c r="AF6" s="97"/>
      <c r="AG6" s="97">
        <v>1</v>
      </c>
      <c r="AH6" s="97"/>
      <c r="AI6" s="97"/>
      <c r="AJ6" s="97" t="s">
        <v>73</v>
      </c>
      <c r="AK6" s="97"/>
      <c r="AL6" s="97"/>
      <c r="AM6" s="97">
        <v>1</v>
      </c>
      <c r="AN6" s="97"/>
      <c r="AO6" s="97"/>
      <c r="AP6" s="97" t="s">
        <v>73</v>
      </c>
      <c r="AQ6" s="97"/>
      <c r="AR6" s="97"/>
      <c r="AS6" s="97">
        <v>1</v>
      </c>
      <c r="AT6" s="97"/>
      <c r="AU6" s="97"/>
      <c r="AV6" s="97" t="s">
        <v>73</v>
      </c>
      <c r="AW6" s="97"/>
      <c r="AX6" s="97"/>
      <c r="AY6" s="82">
        <v>1</v>
      </c>
      <c r="BB6" s="82" t="s">
        <v>73</v>
      </c>
      <c r="BF6" s="82">
        <v>1</v>
      </c>
      <c r="BI6" s="82" t="s">
        <v>73</v>
      </c>
      <c r="BL6" s="82">
        <v>1</v>
      </c>
      <c r="BO6" s="82" t="s">
        <v>73</v>
      </c>
      <c r="BR6" s="82">
        <v>1</v>
      </c>
      <c r="BU6" s="82" t="s">
        <v>73</v>
      </c>
    </row>
    <row r="7" spans="1:74">
      <c r="C7" s="82" t="s">
        <v>246</v>
      </c>
      <c r="F7" s="82" t="s">
        <v>246</v>
      </c>
      <c r="I7" s="82" t="s">
        <v>246</v>
      </c>
      <c r="L7" s="82" t="s">
        <v>246</v>
      </c>
      <c r="O7" s="82" t="s">
        <v>246</v>
      </c>
      <c r="R7" s="82" t="s">
        <v>246</v>
      </c>
      <c r="U7" s="82" t="s">
        <v>246</v>
      </c>
      <c r="X7" s="82" t="s">
        <v>246</v>
      </c>
      <c r="AA7" s="97" t="s">
        <v>246</v>
      </c>
      <c r="AB7" s="97"/>
      <c r="AC7" s="97"/>
      <c r="AD7" s="97" t="s">
        <v>246</v>
      </c>
      <c r="AE7" s="97"/>
      <c r="AF7" s="97"/>
      <c r="AG7" s="97" t="s">
        <v>246</v>
      </c>
      <c r="AH7" s="97"/>
      <c r="AI7" s="97"/>
      <c r="AJ7" s="97" t="s">
        <v>246</v>
      </c>
      <c r="AK7" s="97"/>
      <c r="AL7" s="97"/>
      <c r="AM7" s="97" t="s">
        <v>246</v>
      </c>
      <c r="AN7" s="97"/>
      <c r="AO7" s="97"/>
      <c r="AP7" s="97" t="s">
        <v>246</v>
      </c>
      <c r="AQ7" s="97"/>
      <c r="AR7" s="97"/>
      <c r="AS7" s="97" t="s">
        <v>246</v>
      </c>
      <c r="AT7" s="97"/>
      <c r="AU7" s="97"/>
      <c r="AV7" s="97" t="s">
        <v>246</v>
      </c>
      <c r="AW7" s="97"/>
      <c r="AX7" s="97"/>
      <c r="AY7" s="82" t="s">
        <v>246</v>
      </c>
      <c r="BB7" s="82" t="s">
        <v>246</v>
      </c>
      <c r="BF7" s="82" t="s">
        <v>246</v>
      </c>
      <c r="BI7" s="82" t="s">
        <v>246</v>
      </c>
      <c r="BL7" s="82" t="s">
        <v>246</v>
      </c>
      <c r="BO7" s="82" t="s">
        <v>246</v>
      </c>
      <c r="BR7" s="82" t="s">
        <v>246</v>
      </c>
      <c r="BU7" s="82" t="s">
        <v>246</v>
      </c>
    </row>
    <row r="8" spans="1:74">
      <c r="C8" s="82" t="s">
        <v>169</v>
      </c>
      <c r="D8" s="82" t="s">
        <v>168</v>
      </c>
      <c r="E8" s="82" t="s">
        <v>73</v>
      </c>
      <c r="F8" s="82" t="s">
        <v>169</v>
      </c>
      <c r="G8" s="82" t="s">
        <v>168</v>
      </c>
      <c r="H8" s="82" t="s">
        <v>73</v>
      </c>
      <c r="I8" s="82" t="s">
        <v>169</v>
      </c>
      <c r="J8" s="82" t="s">
        <v>168</v>
      </c>
      <c r="K8" s="82" t="s">
        <v>73</v>
      </c>
      <c r="L8" s="82" t="s">
        <v>169</v>
      </c>
      <c r="M8" s="82" t="s">
        <v>168</v>
      </c>
      <c r="N8" s="82" t="s">
        <v>73</v>
      </c>
      <c r="O8" s="82" t="s">
        <v>169</v>
      </c>
      <c r="P8" s="82" t="s">
        <v>168</v>
      </c>
      <c r="Q8" s="82" t="s">
        <v>73</v>
      </c>
      <c r="R8" s="82" t="s">
        <v>169</v>
      </c>
      <c r="S8" s="82" t="s">
        <v>168</v>
      </c>
      <c r="T8" s="82" t="s">
        <v>73</v>
      </c>
      <c r="U8" s="82" t="s">
        <v>169</v>
      </c>
      <c r="V8" s="82" t="s">
        <v>168</v>
      </c>
      <c r="W8" s="82" t="s">
        <v>73</v>
      </c>
      <c r="X8" s="82" t="s">
        <v>169</v>
      </c>
      <c r="Y8" s="82" t="s">
        <v>168</v>
      </c>
      <c r="Z8" s="82" t="s">
        <v>73</v>
      </c>
      <c r="AA8" s="97" t="s">
        <v>169</v>
      </c>
      <c r="AB8" s="97" t="s">
        <v>168</v>
      </c>
      <c r="AC8" s="97" t="s">
        <v>73</v>
      </c>
      <c r="AD8" s="97" t="s">
        <v>169</v>
      </c>
      <c r="AE8" s="97" t="s">
        <v>168</v>
      </c>
      <c r="AF8" s="97" t="s">
        <v>73</v>
      </c>
      <c r="AG8" s="97" t="s">
        <v>169</v>
      </c>
      <c r="AH8" s="97" t="s">
        <v>168</v>
      </c>
      <c r="AI8" s="97" t="s">
        <v>73</v>
      </c>
      <c r="AJ8" s="97" t="s">
        <v>169</v>
      </c>
      <c r="AK8" s="97" t="s">
        <v>168</v>
      </c>
      <c r="AL8" s="97" t="s">
        <v>73</v>
      </c>
      <c r="AM8" s="97" t="s">
        <v>169</v>
      </c>
      <c r="AN8" s="97" t="s">
        <v>168</v>
      </c>
      <c r="AO8" s="97" t="s">
        <v>73</v>
      </c>
      <c r="AP8" s="97" t="s">
        <v>169</v>
      </c>
      <c r="AQ8" s="97" t="s">
        <v>168</v>
      </c>
      <c r="AR8" s="97" t="s">
        <v>73</v>
      </c>
      <c r="AS8" s="97" t="s">
        <v>169</v>
      </c>
      <c r="AT8" s="97" t="s">
        <v>168</v>
      </c>
      <c r="AU8" s="97" t="s">
        <v>73</v>
      </c>
      <c r="AV8" s="97" t="s">
        <v>169</v>
      </c>
      <c r="AW8" s="97" t="s">
        <v>168</v>
      </c>
      <c r="AX8" s="97" t="s">
        <v>73</v>
      </c>
      <c r="AY8" s="82" t="s">
        <v>169</v>
      </c>
      <c r="AZ8" s="82" t="s">
        <v>168</v>
      </c>
      <c r="BA8" s="82" t="s">
        <v>73</v>
      </c>
      <c r="BB8" s="82" t="s">
        <v>169</v>
      </c>
      <c r="BC8" s="82" t="s">
        <v>168</v>
      </c>
      <c r="BD8" s="82" t="s">
        <v>73</v>
      </c>
      <c r="BE8" s="82" t="s">
        <v>169</v>
      </c>
      <c r="BF8" s="82" t="s">
        <v>168</v>
      </c>
      <c r="BG8" s="82" t="s">
        <v>73</v>
      </c>
      <c r="BH8" s="82" t="s">
        <v>169</v>
      </c>
      <c r="BI8" s="82" t="s">
        <v>168</v>
      </c>
      <c r="BJ8" s="82" t="s">
        <v>73</v>
      </c>
      <c r="BK8" s="82" t="s">
        <v>169</v>
      </c>
      <c r="BL8" s="82" t="s">
        <v>168</v>
      </c>
      <c r="BM8" s="82" t="s">
        <v>73</v>
      </c>
      <c r="BN8" s="82" t="s">
        <v>169</v>
      </c>
      <c r="BO8" s="82" t="s">
        <v>168</v>
      </c>
      <c r="BP8" s="82" t="s">
        <v>73</v>
      </c>
      <c r="BQ8" s="82" t="s">
        <v>169</v>
      </c>
      <c r="BR8" s="82" t="s">
        <v>168</v>
      </c>
      <c r="BS8" s="82" t="s">
        <v>73</v>
      </c>
      <c r="BT8" s="82" t="s">
        <v>169</v>
      </c>
      <c r="BU8" s="82" t="s">
        <v>168</v>
      </c>
      <c r="BV8" s="82" t="s">
        <v>73</v>
      </c>
    </row>
    <row r="9" spans="1:74">
      <c r="C9" s="82" t="s">
        <v>247</v>
      </c>
      <c r="D9" s="82" t="s">
        <v>247</v>
      </c>
      <c r="E9" s="82" t="s">
        <v>247</v>
      </c>
      <c r="F9" s="82" t="s">
        <v>217</v>
      </c>
      <c r="G9" s="82" t="s">
        <v>217</v>
      </c>
      <c r="H9" s="82" t="s">
        <v>217</v>
      </c>
      <c r="I9" s="82" t="s">
        <v>247</v>
      </c>
      <c r="J9" s="82" t="s">
        <v>247</v>
      </c>
      <c r="K9" s="82" t="s">
        <v>247</v>
      </c>
      <c r="L9" s="82" t="s">
        <v>217</v>
      </c>
      <c r="M9" s="82" t="s">
        <v>217</v>
      </c>
      <c r="N9" s="82" t="s">
        <v>217</v>
      </c>
      <c r="O9" s="82" t="s">
        <v>247</v>
      </c>
      <c r="P9" s="82" t="s">
        <v>247</v>
      </c>
      <c r="Q9" s="82" t="s">
        <v>247</v>
      </c>
      <c r="R9" s="82" t="s">
        <v>217</v>
      </c>
      <c r="S9" s="82" t="s">
        <v>217</v>
      </c>
      <c r="T9" s="82" t="s">
        <v>217</v>
      </c>
      <c r="U9" s="82" t="s">
        <v>247</v>
      </c>
      <c r="V9" s="82" t="s">
        <v>247</v>
      </c>
      <c r="W9" s="82" t="s">
        <v>247</v>
      </c>
      <c r="X9" s="82" t="s">
        <v>217</v>
      </c>
      <c r="Y9" s="82" t="s">
        <v>217</v>
      </c>
      <c r="Z9" s="82" t="s">
        <v>217</v>
      </c>
      <c r="AA9" s="97" t="s">
        <v>247</v>
      </c>
      <c r="AB9" s="97" t="s">
        <v>247</v>
      </c>
      <c r="AC9" s="97" t="s">
        <v>247</v>
      </c>
      <c r="AD9" s="97" t="s">
        <v>217</v>
      </c>
      <c r="AE9" s="97" t="s">
        <v>217</v>
      </c>
      <c r="AF9" s="97" t="s">
        <v>217</v>
      </c>
      <c r="AG9" s="97" t="s">
        <v>247</v>
      </c>
      <c r="AH9" s="97" t="s">
        <v>247</v>
      </c>
      <c r="AI9" s="97" t="s">
        <v>247</v>
      </c>
      <c r="AJ9" s="97" t="s">
        <v>217</v>
      </c>
      <c r="AK9" s="97" t="s">
        <v>217</v>
      </c>
      <c r="AL9" s="97" t="s">
        <v>217</v>
      </c>
      <c r="AM9" s="97" t="s">
        <v>247</v>
      </c>
      <c r="AN9" s="97" t="s">
        <v>247</v>
      </c>
      <c r="AO9" s="97" t="s">
        <v>247</v>
      </c>
      <c r="AP9" s="97" t="s">
        <v>217</v>
      </c>
      <c r="AQ9" s="97" t="s">
        <v>217</v>
      </c>
      <c r="AR9" s="97" t="s">
        <v>217</v>
      </c>
      <c r="AS9" s="97" t="s">
        <v>247</v>
      </c>
      <c r="AT9" s="97" t="s">
        <v>247</v>
      </c>
      <c r="AU9" s="97" t="s">
        <v>247</v>
      </c>
      <c r="AV9" s="97" t="s">
        <v>217</v>
      </c>
      <c r="AW9" s="97" t="s">
        <v>217</v>
      </c>
      <c r="AX9" s="97" t="s">
        <v>217</v>
      </c>
      <c r="AY9" s="82" t="s">
        <v>247</v>
      </c>
      <c r="AZ9" s="82" t="s">
        <v>247</v>
      </c>
      <c r="BA9" s="82" t="s">
        <v>247</v>
      </c>
      <c r="BB9" s="82" t="s">
        <v>217</v>
      </c>
      <c r="BC9" s="82" t="s">
        <v>217</v>
      </c>
      <c r="BD9" s="82" t="s">
        <v>217</v>
      </c>
      <c r="BE9" s="82" t="s">
        <v>247</v>
      </c>
      <c r="BF9" s="82" t="s">
        <v>247</v>
      </c>
      <c r="BG9" s="82" t="s">
        <v>247</v>
      </c>
      <c r="BH9" s="82" t="s">
        <v>217</v>
      </c>
      <c r="BI9" s="82" t="s">
        <v>217</v>
      </c>
      <c r="BJ9" s="82" t="s">
        <v>217</v>
      </c>
      <c r="BK9" s="82" t="s">
        <v>247</v>
      </c>
      <c r="BL9" s="82" t="s">
        <v>247</v>
      </c>
      <c r="BM9" s="82" t="s">
        <v>247</v>
      </c>
      <c r="BN9" s="82" t="s">
        <v>217</v>
      </c>
      <c r="BO9" s="82" t="s">
        <v>217</v>
      </c>
      <c r="BP9" s="82" t="s">
        <v>217</v>
      </c>
      <c r="BQ9" s="82" t="s">
        <v>247</v>
      </c>
      <c r="BR9" s="82" t="s">
        <v>247</v>
      </c>
      <c r="BS9" s="82" t="s">
        <v>247</v>
      </c>
      <c r="BT9" s="82" t="s">
        <v>217</v>
      </c>
      <c r="BU9" s="82" t="s">
        <v>217</v>
      </c>
      <c r="BV9" s="82" t="s">
        <v>217</v>
      </c>
    </row>
    <row r="10" spans="1:74">
      <c r="B10" s="98" t="s">
        <v>102</v>
      </c>
      <c r="C10" s="82">
        <v>79</v>
      </c>
      <c r="D10" s="82">
        <v>67</v>
      </c>
      <c r="E10" s="82">
        <v>73</v>
      </c>
      <c r="F10" s="82">
        <v>54431</v>
      </c>
      <c r="G10" s="82">
        <v>56408</v>
      </c>
      <c r="H10" s="82">
        <v>110839</v>
      </c>
      <c r="I10" s="82">
        <v>75</v>
      </c>
      <c r="J10" s="82">
        <v>59</v>
      </c>
      <c r="K10" s="82">
        <v>67</v>
      </c>
      <c r="L10" s="82">
        <v>54431</v>
      </c>
      <c r="M10" s="82">
        <v>56408</v>
      </c>
      <c r="N10" s="82">
        <v>110839</v>
      </c>
      <c r="O10" s="82">
        <v>83</v>
      </c>
      <c r="P10" s="82">
        <v>78</v>
      </c>
      <c r="Q10" s="82">
        <v>81</v>
      </c>
      <c r="R10" s="82">
        <v>54430</v>
      </c>
      <c r="S10" s="82">
        <v>56408</v>
      </c>
      <c r="T10" s="82">
        <v>110838</v>
      </c>
      <c r="U10" s="82">
        <v>82</v>
      </c>
      <c r="V10" s="82">
        <v>76</v>
      </c>
      <c r="W10" s="82">
        <v>79</v>
      </c>
      <c r="X10" s="82">
        <v>54431</v>
      </c>
      <c r="Y10" s="82">
        <v>56407</v>
      </c>
      <c r="Z10" s="82">
        <v>110838</v>
      </c>
      <c r="AA10" s="82">
        <v>92</v>
      </c>
      <c r="AB10" s="82">
        <v>85</v>
      </c>
      <c r="AC10" s="82">
        <v>88</v>
      </c>
      <c r="AD10" s="82">
        <v>223376</v>
      </c>
      <c r="AE10" s="82">
        <v>235326</v>
      </c>
      <c r="AF10" s="82">
        <v>458702</v>
      </c>
      <c r="AG10" s="82">
        <v>90</v>
      </c>
      <c r="AH10" s="82">
        <v>80</v>
      </c>
      <c r="AI10" s="82">
        <v>85</v>
      </c>
      <c r="AJ10" s="82">
        <v>223376</v>
      </c>
      <c r="AK10" s="82">
        <v>235326</v>
      </c>
      <c r="AL10" s="82">
        <v>458702</v>
      </c>
      <c r="AM10" s="82">
        <v>93</v>
      </c>
      <c r="AN10" s="82">
        <v>90</v>
      </c>
      <c r="AO10" s="82">
        <v>92</v>
      </c>
      <c r="AP10" s="82">
        <v>223377</v>
      </c>
      <c r="AQ10" s="82">
        <v>235327</v>
      </c>
      <c r="AR10" s="82">
        <v>458704</v>
      </c>
      <c r="AS10" s="82">
        <v>93</v>
      </c>
      <c r="AT10" s="82">
        <v>90</v>
      </c>
      <c r="AU10" s="82">
        <v>91</v>
      </c>
      <c r="AV10" s="82">
        <v>223375</v>
      </c>
      <c r="AW10" s="82">
        <v>235326</v>
      </c>
      <c r="AX10" s="82">
        <v>458701</v>
      </c>
      <c r="AY10" s="82">
        <v>89</v>
      </c>
      <c r="AZ10" s="82">
        <v>82</v>
      </c>
      <c r="BA10" s="82">
        <v>85</v>
      </c>
      <c r="BB10" s="82">
        <v>277807</v>
      </c>
      <c r="BC10" s="82">
        <v>291734</v>
      </c>
      <c r="BD10" s="82">
        <v>569541</v>
      </c>
      <c r="BE10" s="82">
        <v>87</v>
      </c>
      <c r="BF10" s="82">
        <v>76</v>
      </c>
      <c r="BG10" s="82">
        <v>81</v>
      </c>
      <c r="BH10" s="82">
        <v>277807</v>
      </c>
      <c r="BI10" s="82">
        <v>291734</v>
      </c>
      <c r="BJ10" s="82">
        <v>569541</v>
      </c>
      <c r="BK10" s="82">
        <v>91</v>
      </c>
      <c r="BL10" s="82">
        <v>88</v>
      </c>
      <c r="BM10" s="82">
        <v>90</v>
      </c>
      <c r="BN10" s="82">
        <v>277807</v>
      </c>
      <c r="BO10" s="82">
        <v>291735</v>
      </c>
      <c r="BP10" s="82">
        <v>569542</v>
      </c>
      <c r="BQ10" s="82">
        <v>90</v>
      </c>
      <c r="BR10" s="82">
        <v>87</v>
      </c>
      <c r="BS10" s="82">
        <v>89</v>
      </c>
      <c r="BT10" s="82">
        <v>277806</v>
      </c>
      <c r="BU10" s="82">
        <v>291733</v>
      </c>
      <c r="BV10" s="82">
        <v>569539</v>
      </c>
    </row>
    <row r="11" spans="1:74">
      <c r="B11" s="82" t="s">
        <v>10</v>
      </c>
      <c r="C11" s="82">
        <v>77</v>
      </c>
      <c r="D11" s="82">
        <v>64</v>
      </c>
      <c r="E11" s="82">
        <v>70</v>
      </c>
      <c r="F11" s="82">
        <v>37569</v>
      </c>
      <c r="G11" s="82">
        <v>39100</v>
      </c>
      <c r="H11" s="82">
        <v>76669</v>
      </c>
      <c r="I11" s="82">
        <v>73</v>
      </c>
      <c r="J11" s="82">
        <v>56</v>
      </c>
      <c r="K11" s="82">
        <v>64</v>
      </c>
      <c r="L11" s="82">
        <v>37569</v>
      </c>
      <c r="M11" s="82">
        <v>39100</v>
      </c>
      <c r="N11" s="82">
        <v>76669</v>
      </c>
      <c r="O11" s="82">
        <v>82</v>
      </c>
      <c r="P11" s="82">
        <v>77</v>
      </c>
      <c r="Q11" s="82">
        <v>80</v>
      </c>
      <c r="R11" s="82">
        <v>37569</v>
      </c>
      <c r="S11" s="82">
        <v>39100</v>
      </c>
      <c r="T11" s="82">
        <v>76669</v>
      </c>
      <c r="U11" s="82">
        <v>81</v>
      </c>
      <c r="V11" s="82">
        <v>76</v>
      </c>
      <c r="W11" s="82">
        <v>78</v>
      </c>
      <c r="X11" s="82">
        <v>37569</v>
      </c>
      <c r="Y11" s="82">
        <v>39100</v>
      </c>
      <c r="Z11" s="82">
        <v>76669</v>
      </c>
      <c r="AA11" s="82">
        <v>92</v>
      </c>
      <c r="AB11" s="82">
        <v>85</v>
      </c>
      <c r="AC11" s="82">
        <v>89</v>
      </c>
      <c r="AD11" s="82">
        <v>175388</v>
      </c>
      <c r="AE11" s="82">
        <v>185474</v>
      </c>
      <c r="AF11" s="82">
        <v>360862</v>
      </c>
      <c r="AG11" s="82">
        <v>90</v>
      </c>
      <c r="AH11" s="82">
        <v>80</v>
      </c>
      <c r="AI11" s="82">
        <v>85</v>
      </c>
      <c r="AJ11" s="82">
        <v>175388</v>
      </c>
      <c r="AK11" s="82">
        <v>185474</v>
      </c>
      <c r="AL11" s="82">
        <v>360862</v>
      </c>
      <c r="AM11" s="82">
        <v>94</v>
      </c>
      <c r="AN11" s="82">
        <v>91</v>
      </c>
      <c r="AO11" s="82">
        <v>92</v>
      </c>
      <c r="AP11" s="82">
        <v>175389</v>
      </c>
      <c r="AQ11" s="82">
        <v>185475</v>
      </c>
      <c r="AR11" s="82">
        <v>360864</v>
      </c>
      <c r="AS11" s="82">
        <v>94</v>
      </c>
      <c r="AT11" s="82">
        <v>91</v>
      </c>
      <c r="AU11" s="82">
        <v>92</v>
      </c>
      <c r="AV11" s="82">
        <v>175388</v>
      </c>
      <c r="AW11" s="82">
        <v>185474</v>
      </c>
      <c r="AX11" s="82">
        <v>360862</v>
      </c>
      <c r="AY11" s="82">
        <v>89</v>
      </c>
      <c r="AZ11" s="82">
        <v>82</v>
      </c>
      <c r="BA11" s="82">
        <v>85</v>
      </c>
      <c r="BB11" s="82">
        <v>212957</v>
      </c>
      <c r="BC11" s="82">
        <v>224574</v>
      </c>
      <c r="BD11" s="82">
        <v>437531</v>
      </c>
      <c r="BE11" s="82">
        <v>87</v>
      </c>
      <c r="BF11" s="82">
        <v>76</v>
      </c>
      <c r="BG11" s="82">
        <v>81</v>
      </c>
      <c r="BH11" s="82">
        <v>212957</v>
      </c>
      <c r="BI11" s="82">
        <v>224574</v>
      </c>
      <c r="BJ11" s="82">
        <v>437531</v>
      </c>
      <c r="BK11" s="82">
        <v>92</v>
      </c>
      <c r="BL11" s="82">
        <v>89</v>
      </c>
      <c r="BM11" s="82">
        <v>90</v>
      </c>
      <c r="BN11" s="82">
        <v>212958</v>
      </c>
      <c r="BO11" s="82">
        <v>224575</v>
      </c>
      <c r="BP11" s="82">
        <v>437533</v>
      </c>
      <c r="BQ11" s="82">
        <v>91</v>
      </c>
      <c r="BR11" s="82">
        <v>88</v>
      </c>
      <c r="BS11" s="82">
        <v>90</v>
      </c>
      <c r="BT11" s="82">
        <v>212957</v>
      </c>
      <c r="BU11" s="82">
        <v>224574</v>
      </c>
      <c r="BV11" s="82">
        <v>437531</v>
      </c>
    </row>
    <row r="12" spans="1:74">
      <c r="B12" s="82" t="s">
        <v>74</v>
      </c>
      <c r="C12" s="82">
        <v>77</v>
      </c>
      <c r="D12" s="82">
        <v>65</v>
      </c>
      <c r="E12" s="82">
        <v>71</v>
      </c>
      <c r="F12" s="82">
        <v>35216</v>
      </c>
      <c r="G12" s="82">
        <v>36777</v>
      </c>
      <c r="H12" s="82">
        <v>71993</v>
      </c>
      <c r="I12" s="82">
        <v>73</v>
      </c>
      <c r="J12" s="82">
        <v>56</v>
      </c>
      <c r="K12" s="82">
        <v>65</v>
      </c>
      <c r="L12" s="82">
        <v>35216</v>
      </c>
      <c r="M12" s="82">
        <v>36777</v>
      </c>
      <c r="N12" s="82">
        <v>71993</v>
      </c>
      <c r="O12" s="82">
        <v>82</v>
      </c>
      <c r="P12" s="82">
        <v>77</v>
      </c>
      <c r="Q12" s="82">
        <v>80</v>
      </c>
      <c r="R12" s="82">
        <v>35216</v>
      </c>
      <c r="S12" s="82">
        <v>36777</v>
      </c>
      <c r="T12" s="82">
        <v>71993</v>
      </c>
      <c r="U12" s="82">
        <v>81</v>
      </c>
      <c r="V12" s="82">
        <v>76</v>
      </c>
      <c r="W12" s="82">
        <v>78</v>
      </c>
      <c r="X12" s="82">
        <v>35216</v>
      </c>
      <c r="Y12" s="82">
        <v>36777</v>
      </c>
      <c r="Z12" s="82">
        <v>71993</v>
      </c>
      <c r="AA12" s="82">
        <v>93</v>
      </c>
      <c r="AB12" s="82">
        <v>86</v>
      </c>
      <c r="AC12" s="82">
        <v>89</v>
      </c>
      <c r="AD12" s="82">
        <v>163905</v>
      </c>
      <c r="AE12" s="82">
        <v>173434</v>
      </c>
      <c r="AF12" s="82">
        <v>337339</v>
      </c>
      <c r="AG12" s="82">
        <v>91</v>
      </c>
      <c r="AH12" s="82">
        <v>81</v>
      </c>
      <c r="AI12" s="82">
        <v>86</v>
      </c>
      <c r="AJ12" s="82">
        <v>163905</v>
      </c>
      <c r="AK12" s="82">
        <v>173434</v>
      </c>
      <c r="AL12" s="82">
        <v>337339</v>
      </c>
      <c r="AM12" s="82">
        <v>94</v>
      </c>
      <c r="AN12" s="82">
        <v>92</v>
      </c>
      <c r="AO12" s="82">
        <v>93</v>
      </c>
      <c r="AP12" s="82">
        <v>163905</v>
      </c>
      <c r="AQ12" s="82">
        <v>173435</v>
      </c>
      <c r="AR12" s="82">
        <v>337340</v>
      </c>
      <c r="AS12" s="82">
        <v>94</v>
      </c>
      <c r="AT12" s="82">
        <v>92</v>
      </c>
      <c r="AU12" s="82">
        <v>93</v>
      </c>
      <c r="AV12" s="82">
        <v>163904</v>
      </c>
      <c r="AW12" s="82">
        <v>173435</v>
      </c>
      <c r="AX12" s="82">
        <v>337339</v>
      </c>
      <c r="AY12" s="82">
        <v>90</v>
      </c>
      <c r="AZ12" s="82">
        <v>83</v>
      </c>
      <c r="BA12" s="82">
        <v>86</v>
      </c>
      <c r="BB12" s="82">
        <v>199121</v>
      </c>
      <c r="BC12" s="82">
        <v>210211</v>
      </c>
      <c r="BD12" s="82">
        <v>409332</v>
      </c>
      <c r="BE12" s="82">
        <v>88</v>
      </c>
      <c r="BF12" s="82">
        <v>77</v>
      </c>
      <c r="BG12" s="82">
        <v>82</v>
      </c>
      <c r="BH12" s="82">
        <v>199121</v>
      </c>
      <c r="BI12" s="82">
        <v>210211</v>
      </c>
      <c r="BJ12" s="82">
        <v>409332</v>
      </c>
      <c r="BK12" s="82">
        <v>92</v>
      </c>
      <c r="BL12" s="82">
        <v>89</v>
      </c>
      <c r="BM12" s="82">
        <v>91</v>
      </c>
      <c r="BN12" s="82">
        <v>199121</v>
      </c>
      <c r="BO12" s="82">
        <v>210212</v>
      </c>
      <c r="BP12" s="82">
        <v>409333</v>
      </c>
      <c r="BQ12" s="82">
        <v>92</v>
      </c>
      <c r="BR12" s="82">
        <v>89</v>
      </c>
      <c r="BS12" s="82">
        <v>90</v>
      </c>
      <c r="BT12" s="82">
        <v>199120</v>
      </c>
      <c r="BU12" s="82">
        <v>210212</v>
      </c>
      <c r="BV12" s="82">
        <v>409332</v>
      </c>
    </row>
    <row r="13" spans="1:74">
      <c r="B13" s="82" t="s">
        <v>75</v>
      </c>
      <c r="C13" s="82">
        <v>74</v>
      </c>
      <c r="D13" s="82">
        <v>62</v>
      </c>
      <c r="E13" s="82">
        <v>68</v>
      </c>
      <c r="F13" s="82">
        <v>152</v>
      </c>
      <c r="G13" s="82">
        <v>157</v>
      </c>
      <c r="H13" s="82">
        <v>309</v>
      </c>
      <c r="I13" s="82">
        <v>72</v>
      </c>
      <c r="J13" s="82">
        <v>53</v>
      </c>
      <c r="K13" s="82">
        <v>62</v>
      </c>
      <c r="L13" s="82">
        <v>152</v>
      </c>
      <c r="M13" s="82">
        <v>157</v>
      </c>
      <c r="N13" s="82">
        <v>309</v>
      </c>
      <c r="O13" s="82">
        <v>83</v>
      </c>
      <c r="P13" s="82">
        <v>75</v>
      </c>
      <c r="Q13" s="82">
        <v>79</v>
      </c>
      <c r="R13" s="82">
        <v>152</v>
      </c>
      <c r="S13" s="82">
        <v>157</v>
      </c>
      <c r="T13" s="82">
        <v>309</v>
      </c>
      <c r="U13" s="82">
        <v>81</v>
      </c>
      <c r="V13" s="82">
        <v>75</v>
      </c>
      <c r="W13" s="82">
        <v>78</v>
      </c>
      <c r="X13" s="82">
        <v>152</v>
      </c>
      <c r="Y13" s="82">
        <v>157</v>
      </c>
      <c r="Z13" s="82">
        <v>309</v>
      </c>
      <c r="AA13" s="82">
        <v>93</v>
      </c>
      <c r="AB13" s="82">
        <v>90</v>
      </c>
      <c r="AC13" s="82">
        <v>92</v>
      </c>
      <c r="AD13" s="82">
        <v>688</v>
      </c>
      <c r="AE13" s="82">
        <v>631</v>
      </c>
      <c r="AF13" s="82">
        <v>1319</v>
      </c>
      <c r="AG13" s="82">
        <v>94</v>
      </c>
      <c r="AH13" s="82">
        <v>84</v>
      </c>
      <c r="AI13" s="82">
        <v>89</v>
      </c>
      <c r="AJ13" s="82">
        <v>688</v>
      </c>
      <c r="AK13" s="82">
        <v>631</v>
      </c>
      <c r="AL13" s="82">
        <v>1319</v>
      </c>
      <c r="AM13" s="82">
        <v>95</v>
      </c>
      <c r="AN13" s="82">
        <v>94</v>
      </c>
      <c r="AO13" s="82">
        <v>95</v>
      </c>
      <c r="AP13" s="82">
        <v>688</v>
      </c>
      <c r="AQ13" s="82">
        <v>631</v>
      </c>
      <c r="AR13" s="82">
        <v>1319</v>
      </c>
      <c r="AS13" s="82">
        <v>96</v>
      </c>
      <c r="AT13" s="82">
        <v>95</v>
      </c>
      <c r="AU13" s="82">
        <v>96</v>
      </c>
      <c r="AV13" s="82">
        <v>688</v>
      </c>
      <c r="AW13" s="82">
        <v>631</v>
      </c>
      <c r="AX13" s="82">
        <v>1319</v>
      </c>
      <c r="AY13" s="82">
        <v>90</v>
      </c>
      <c r="AZ13" s="82">
        <v>84</v>
      </c>
      <c r="BA13" s="82">
        <v>87</v>
      </c>
      <c r="BB13" s="82">
        <v>840</v>
      </c>
      <c r="BC13" s="82">
        <v>788</v>
      </c>
      <c r="BD13" s="82">
        <v>1628</v>
      </c>
      <c r="BE13" s="82">
        <v>90</v>
      </c>
      <c r="BF13" s="82">
        <v>78</v>
      </c>
      <c r="BG13" s="82">
        <v>84</v>
      </c>
      <c r="BH13" s="82">
        <v>840</v>
      </c>
      <c r="BI13" s="82">
        <v>788</v>
      </c>
      <c r="BJ13" s="82">
        <v>1628</v>
      </c>
      <c r="BK13" s="82">
        <v>93</v>
      </c>
      <c r="BL13" s="82">
        <v>90</v>
      </c>
      <c r="BM13" s="82">
        <v>92</v>
      </c>
      <c r="BN13" s="82">
        <v>840</v>
      </c>
      <c r="BO13" s="82">
        <v>788</v>
      </c>
      <c r="BP13" s="82">
        <v>1628</v>
      </c>
      <c r="BQ13" s="82">
        <v>93</v>
      </c>
      <c r="BR13" s="82">
        <v>91</v>
      </c>
      <c r="BS13" s="82">
        <v>92</v>
      </c>
      <c r="BT13" s="82">
        <v>840</v>
      </c>
      <c r="BU13" s="82">
        <v>788</v>
      </c>
      <c r="BV13" s="82">
        <v>1628</v>
      </c>
    </row>
    <row r="14" spans="1:74">
      <c r="B14" s="82" t="s">
        <v>241</v>
      </c>
      <c r="C14" s="82">
        <v>53</v>
      </c>
      <c r="D14" s="82">
        <v>30</v>
      </c>
      <c r="E14" s="82">
        <v>41</v>
      </c>
      <c r="F14" s="82">
        <v>153</v>
      </c>
      <c r="G14" s="82">
        <v>149</v>
      </c>
      <c r="H14" s="82">
        <v>302</v>
      </c>
      <c r="I14" s="82">
        <v>43</v>
      </c>
      <c r="J14" s="82">
        <v>19</v>
      </c>
      <c r="K14" s="82">
        <v>31</v>
      </c>
      <c r="L14" s="82">
        <v>153</v>
      </c>
      <c r="M14" s="82">
        <v>149</v>
      </c>
      <c r="N14" s="82">
        <v>302</v>
      </c>
      <c r="O14" s="82">
        <v>60</v>
      </c>
      <c r="P14" s="82">
        <v>50</v>
      </c>
      <c r="Q14" s="82">
        <v>55</v>
      </c>
      <c r="R14" s="82">
        <v>153</v>
      </c>
      <c r="S14" s="82">
        <v>149</v>
      </c>
      <c r="T14" s="82">
        <v>302</v>
      </c>
      <c r="U14" s="82">
        <v>63</v>
      </c>
      <c r="V14" s="82">
        <v>54</v>
      </c>
      <c r="W14" s="82">
        <v>59</v>
      </c>
      <c r="X14" s="82">
        <v>153</v>
      </c>
      <c r="Y14" s="82">
        <v>149</v>
      </c>
      <c r="Z14" s="82">
        <v>302</v>
      </c>
      <c r="AA14" s="82">
        <v>47</v>
      </c>
      <c r="AB14" s="82">
        <v>31</v>
      </c>
      <c r="AC14" s="82">
        <v>38</v>
      </c>
      <c r="AD14" s="82">
        <v>74</v>
      </c>
      <c r="AE14" s="82">
        <v>107</v>
      </c>
      <c r="AF14" s="82">
        <v>181</v>
      </c>
      <c r="AG14" s="82">
        <v>47</v>
      </c>
      <c r="AH14" s="82">
        <v>24</v>
      </c>
      <c r="AI14" s="82">
        <v>34</v>
      </c>
      <c r="AJ14" s="82">
        <v>74</v>
      </c>
      <c r="AK14" s="82">
        <v>107</v>
      </c>
      <c r="AL14" s="82">
        <v>181</v>
      </c>
      <c r="AM14" s="82">
        <v>58</v>
      </c>
      <c r="AN14" s="82">
        <v>52</v>
      </c>
      <c r="AO14" s="82">
        <v>55</v>
      </c>
      <c r="AP14" s="82">
        <v>74</v>
      </c>
      <c r="AQ14" s="82">
        <v>107</v>
      </c>
      <c r="AR14" s="82">
        <v>181</v>
      </c>
      <c r="AS14" s="82">
        <v>57</v>
      </c>
      <c r="AT14" s="82">
        <v>52</v>
      </c>
      <c r="AU14" s="82">
        <v>54</v>
      </c>
      <c r="AV14" s="82">
        <v>74</v>
      </c>
      <c r="AW14" s="82">
        <v>107</v>
      </c>
      <c r="AX14" s="82">
        <v>181</v>
      </c>
      <c r="AY14" s="82">
        <v>51</v>
      </c>
      <c r="AZ14" s="82">
        <v>30</v>
      </c>
      <c r="BA14" s="82">
        <v>40</v>
      </c>
      <c r="BB14" s="82">
        <v>227</v>
      </c>
      <c r="BC14" s="82">
        <v>256</v>
      </c>
      <c r="BD14" s="82">
        <v>483</v>
      </c>
      <c r="BE14" s="82">
        <v>44</v>
      </c>
      <c r="BF14" s="82">
        <v>21</v>
      </c>
      <c r="BG14" s="82">
        <v>32</v>
      </c>
      <c r="BH14" s="82">
        <v>227</v>
      </c>
      <c r="BI14" s="82">
        <v>256</v>
      </c>
      <c r="BJ14" s="82">
        <v>483</v>
      </c>
      <c r="BK14" s="82">
        <v>59</v>
      </c>
      <c r="BL14" s="82">
        <v>51</v>
      </c>
      <c r="BM14" s="82">
        <v>55</v>
      </c>
      <c r="BN14" s="82">
        <v>227</v>
      </c>
      <c r="BO14" s="82">
        <v>256</v>
      </c>
      <c r="BP14" s="82">
        <v>483</v>
      </c>
      <c r="BQ14" s="82">
        <v>61</v>
      </c>
      <c r="BR14" s="82">
        <v>53</v>
      </c>
      <c r="BS14" s="82">
        <v>57</v>
      </c>
      <c r="BT14" s="82">
        <v>227</v>
      </c>
      <c r="BU14" s="82">
        <v>256</v>
      </c>
      <c r="BV14" s="82">
        <v>483</v>
      </c>
    </row>
    <row r="15" spans="1:74">
      <c r="B15" s="99" t="s">
        <v>77</v>
      </c>
      <c r="C15" s="82">
        <v>43</v>
      </c>
      <c r="D15" s="82">
        <v>28</v>
      </c>
      <c r="E15" s="82">
        <v>35</v>
      </c>
      <c r="F15" s="82">
        <v>256</v>
      </c>
      <c r="G15" s="82">
        <v>256</v>
      </c>
      <c r="H15" s="82">
        <v>512</v>
      </c>
      <c r="I15" s="82">
        <v>36</v>
      </c>
      <c r="J15" s="82">
        <v>23</v>
      </c>
      <c r="K15" s="82">
        <v>29</v>
      </c>
      <c r="L15" s="82">
        <v>256</v>
      </c>
      <c r="M15" s="82">
        <v>256</v>
      </c>
      <c r="N15" s="82">
        <v>512</v>
      </c>
      <c r="O15" s="82">
        <v>57</v>
      </c>
      <c r="P15" s="82">
        <v>52</v>
      </c>
      <c r="Q15" s="82">
        <v>54</v>
      </c>
      <c r="R15" s="82">
        <v>256</v>
      </c>
      <c r="S15" s="82">
        <v>256</v>
      </c>
      <c r="T15" s="82">
        <v>512</v>
      </c>
      <c r="U15" s="82">
        <v>54</v>
      </c>
      <c r="V15" s="82">
        <v>52</v>
      </c>
      <c r="W15" s="82">
        <v>53</v>
      </c>
      <c r="X15" s="82">
        <v>256</v>
      </c>
      <c r="Y15" s="82">
        <v>256</v>
      </c>
      <c r="Z15" s="82">
        <v>512</v>
      </c>
      <c r="AA15" s="82">
        <v>41</v>
      </c>
      <c r="AB15" s="82">
        <v>30</v>
      </c>
      <c r="AC15" s="82">
        <v>35</v>
      </c>
      <c r="AD15" s="82">
        <v>424</v>
      </c>
      <c r="AE15" s="82">
        <v>422</v>
      </c>
      <c r="AF15" s="82">
        <v>846</v>
      </c>
      <c r="AG15" s="82">
        <v>37</v>
      </c>
      <c r="AH15" s="82">
        <v>23</v>
      </c>
      <c r="AI15" s="82">
        <v>30</v>
      </c>
      <c r="AJ15" s="82">
        <v>424</v>
      </c>
      <c r="AK15" s="82">
        <v>422</v>
      </c>
      <c r="AL15" s="82">
        <v>846</v>
      </c>
      <c r="AM15" s="82">
        <v>49</v>
      </c>
      <c r="AN15" s="82">
        <v>46</v>
      </c>
      <c r="AO15" s="82">
        <v>47</v>
      </c>
      <c r="AP15" s="82">
        <v>424</v>
      </c>
      <c r="AQ15" s="82">
        <v>422</v>
      </c>
      <c r="AR15" s="82">
        <v>846</v>
      </c>
      <c r="AS15" s="82">
        <v>50</v>
      </c>
      <c r="AT15" s="82">
        <v>43</v>
      </c>
      <c r="AU15" s="82">
        <v>46</v>
      </c>
      <c r="AV15" s="82">
        <v>424</v>
      </c>
      <c r="AW15" s="82">
        <v>422</v>
      </c>
      <c r="AX15" s="82">
        <v>846</v>
      </c>
      <c r="AY15" s="82">
        <v>41</v>
      </c>
      <c r="AZ15" s="82">
        <v>29</v>
      </c>
      <c r="BA15" s="82">
        <v>35</v>
      </c>
      <c r="BB15" s="82">
        <v>680</v>
      </c>
      <c r="BC15" s="82">
        <v>678</v>
      </c>
      <c r="BD15" s="82">
        <v>1358</v>
      </c>
      <c r="BE15" s="82">
        <v>37</v>
      </c>
      <c r="BF15" s="82">
        <v>23</v>
      </c>
      <c r="BG15" s="82">
        <v>30</v>
      </c>
      <c r="BH15" s="82">
        <v>680</v>
      </c>
      <c r="BI15" s="82">
        <v>678</v>
      </c>
      <c r="BJ15" s="82">
        <v>1358</v>
      </c>
      <c r="BK15" s="82">
        <v>52</v>
      </c>
      <c r="BL15" s="82">
        <v>48</v>
      </c>
      <c r="BM15" s="82">
        <v>50</v>
      </c>
      <c r="BN15" s="82">
        <v>680</v>
      </c>
      <c r="BO15" s="82">
        <v>678</v>
      </c>
      <c r="BP15" s="82">
        <v>1358</v>
      </c>
      <c r="BQ15" s="82">
        <v>51</v>
      </c>
      <c r="BR15" s="82">
        <v>46</v>
      </c>
      <c r="BS15" s="82">
        <v>49</v>
      </c>
      <c r="BT15" s="82">
        <v>680</v>
      </c>
      <c r="BU15" s="82">
        <v>678</v>
      </c>
      <c r="BV15" s="82">
        <v>1358</v>
      </c>
    </row>
    <row r="16" spans="1:74">
      <c r="B16" s="82" t="s">
        <v>78</v>
      </c>
      <c r="C16" s="82">
        <v>78</v>
      </c>
      <c r="D16" s="82">
        <v>68</v>
      </c>
      <c r="E16" s="82">
        <v>73</v>
      </c>
      <c r="F16" s="82">
        <v>1792</v>
      </c>
      <c r="G16" s="82">
        <v>1761</v>
      </c>
      <c r="H16" s="82">
        <v>3553</v>
      </c>
      <c r="I16" s="82">
        <v>75</v>
      </c>
      <c r="J16" s="82">
        <v>61</v>
      </c>
      <c r="K16" s="82">
        <v>68</v>
      </c>
      <c r="L16" s="82">
        <v>1792</v>
      </c>
      <c r="M16" s="82">
        <v>1761</v>
      </c>
      <c r="N16" s="82">
        <v>3553</v>
      </c>
      <c r="O16" s="82">
        <v>82</v>
      </c>
      <c r="P16" s="82">
        <v>81</v>
      </c>
      <c r="Q16" s="82">
        <v>81</v>
      </c>
      <c r="R16" s="82">
        <v>1792</v>
      </c>
      <c r="S16" s="82">
        <v>1761</v>
      </c>
      <c r="T16" s="82">
        <v>3553</v>
      </c>
      <c r="U16" s="82">
        <v>80</v>
      </c>
      <c r="V16" s="82">
        <v>75</v>
      </c>
      <c r="W16" s="82">
        <v>77</v>
      </c>
      <c r="X16" s="82">
        <v>1792</v>
      </c>
      <c r="Y16" s="82">
        <v>1761</v>
      </c>
      <c r="Z16" s="82">
        <v>3553</v>
      </c>
      <c r="AA16" s="82">
        <v>81</v>
      </c>
      <c r="AB16" s="82">
        <v>74</v>
      </c>
      <c r="AC16" s="82">
        <v>78</v>
      </c>
      <c r="AD16" s="82">
        <v>10297</v>
      </c>
      <c r="AE16" s="82">
        <v>10880</v>
      </c>
      <c r="AF16" s="82">
        <v>21177</v>
      </c>
      <c r="AG16" s="82">
        <v>80</v>
      </c>
      <c r="AH16" s="82">
        <v>69</v>
      </c>
      <c r="AI16" s="82">
        <v>74</v>
      </c>
      <c r="AJ16" s="82">
        <v>10297</v>
      </c>
      <c r="AK16" s="82">
        <v>10880</v>
      </c>
      <c r="AL16" s="82">
        <v>21177</v>
      </c>
      <c r="AM16" s="82">
        <v>88</v>
      </c>
      <c r="AN16" s="82">
        <v>86</v>
      </c>
      <c r="AO16" s="82">
        <v>87</v>
      </c>
      <c r="AP16" s="82">
        <v>10298</v>
      </c>
      <c r="AQ16" s="82">
        <v>10880</v>
      </c>
      <c r="AR16" s="82">
        <v>21178</v>
      </c>
      <c r="AS16" s="82">
        <v>84</v>
      </c>
      <c r="AT16" s="82">
        <v>81</v>
      </c>
      <c r="AU16" s="82">
        <v>82</v>
      </c>
      <c r="AV16" s="82">
        <v>10298</v>
      </c>
      <c r="AW16" s="82">
        <v>10879</v>
      </c>
      <c r="AX16" s="82">
        <v>21177</v>
      </c>
      <c r="AY16" s="82">
        <v>81</v>
      </c>
      <c r="AZ16" s="82">
        <v>74</v>
      </c>
      <c r="BA16" s="82">
        <v>77</v>
      </c>
      <c r="BB16" s="82">
        <v>12089</v>
      </c>
      <c r="BC16" s="82">
        <v>12641</v>
      </c>
      <c r="BD16" s="82">
        <v>24730</v>
      </c>
      <c r="BE16" s="82">
        <v>79</v>
      </c>
      <c r="BF16" s="82">
        <v>68</v>
      </c>
      <c r="BG16" s="82">
        <v>73</v>
      </c>
      <c r="BH16" s="82">
        <v>12089</v>
      </c>
      <c r="BI16" s="82">
        <v>12641</v>
      </c>
      <c r="BJ16" s="82">
        <v>24730</v>
      </c>
      <c r="BK16" s="82">
        <v>87</v>
      </c>
      <c r="BL16" s="82">
        <v>85</v>
      </c>
      <c r="BM16" s="82">
        <v>86</v>
      </c>
      <c r="BN16" s="82">
        <v>12090</v>
      </c>
      <c r="BO16" s="82">
        <v>12641</v>
      </c>
      <c r="BP16" s="82">
        <v>24731</v>
      </c>
      <c r="BQ16" s="82">
        <v>84</v>
      </c>
      <c r="BR16" s="82">
        <v>80</v>
      </c>
      <c r="BS16" s="82">
        <v>82</v>
      </c>
      <c r="BT16" s="82">
        <v>12090</v>
      </c>
      <c r="BU16" s="82">
        <v>12640</v>
      </c>
      <c r="BV16" s="82">
        <v>24730</v>
      </c>
    </row>
    <row r="17" spans="2:74">
      <c r="B17" s="82" t="s">
        <v>11</v>
      </c>
      <c r="C17" s="82">
        <v>83</v>
      </c>
      <c r="D17" s="82">
        <v>71</v>
      </c>
      <c r="E17" s="82">
        <v>77</v>
      </c>
      <c r="F17" s="82">
        <v>3927</v>
      </c>
      <c r="G17" s="82">
        <v>4034</v>
      </c>
      <c r="H17" s="82">
        <v>7961</v>
      </c>
      <c r="I17" s="82">
        <v>79</v>
      </c>
      <c r="J17" s="82">
        <v>63</v>
      </c>
      <c r="K17" s="82">
        <v>71</v>
      </c>
      <c r="L17" s="82">
        <v>3927</v>
      </c>
      <c r="M17" s="82">
        <v>4034</v>
      </c>
      <c r="N17" s="82">
        <v>7961</v>
      </c>
      <c r="O17" s="82">
        <v>86</v>
      </c>
      <c r="P17" s="82">
        <v>81</v>
      </c>
      <c r="Q17" s="82">
        <v>83</v>
      </c>
      <c r="R17" s="82">
        <v>3927</v>
      </c>
      <c r="S17" s="82">
        <v>4034</v>
      </c>
      <c r="T17" s="82">
        <v>7961</v>
      </c>
      <c r="U17" s="82">
        <v>86</v>
      </c>
      <c r="V17" s="82">
        <v>79</v>
      </c>
      <c r="W17" s="82">
        <v>82</v>
      </c>
      <c r="X17" s="82">
        <v>3927</v>
      </c>
      <c r="Y17" s="82">
        <v>4034</v>
      </c>
      <c r="Z17" s="82">
        <v>7961</v>
      </c>
      <c r="AA17" s="82">
        <v>93</v>
      </c>
      <c r="AB17" s="82">
        <v>87</v>
      </c>
      <c r="AC17" s="82">
        <v>90</v>
      </c>
      <c r="AD17" s="82">
        <v>9721</v>
      </c>
      <c r="AE17" s="82">
        <v>9946</v>
      </c>
      <c r="AF17" s="82">
        <v>19667</v>
      </c>
      <c r="AG17" s="82">
        <v>91</v>
      </c>
      <c r="AH17" s="82">
        <v>81</v>
      </c>
      <c r="AI17" s="82">
        <v>86</v>
      </c>
      <c r="AJ17" s="82">
        <v>9721</v>
      </c>
      <c r="AK17" s="82">
        <v>9946</v>
      </c>
      <c r="AL17" s="82">
        <v>19667</v>
      </c>
      <c r="AM17" s="82">
        <v>94</v>
      </c>
      <c r="AN17" s="82">
        <v>91</v>
      </c>
      <c r="AO17" s="82">
        <v>92</v>
      </c>
      <c r="AP17" s="82">
        <v>9721</v>
      </c>
      <c r="AQ17" s="82">
        <v>9946</v>
      </c>
      <c r="AR17" s="82">
        <v>19667</v>
      </c>
      <c r="AS17" s="82">
        <v>94</v>
      </c>
      <c r="AT17" s="82">
        <v>90</v>
      </c>
      <c r="AU17" s="82">
        <v>92</v>
      </c>
      <c r="AV17" s="82">
        <v>9721</v>
      </c>
      <c r="AW17" s="82">
        <v>9946</v>
      </c>
      <c r="AX17" s="82">
        <v>19667</v>
      </c>
      <c r="AY17" s="82">
        <v>90</v>
      </c>
      <c r="AZ17" s="82">
        <v>82</v>
      </c>
      <c r="BA17" s="82">
        <v>86</v>
      </c>
      <c r="BB17" s="82">
        <v>13648</v>
      </c>
      <c r="BC17" s="82">
        <v>13980</v>
      </c>
      <c r="BD17" s="82">
        <v>27628</v>
      </c>
      <c r="BE17" s="82">
        <v>87</v>
      </c>
      <c r="BF17" s="82">
        <v>76</v>
      </c>
      <c r="BG17" s="82">
        <v>82</v>
      </c>
      <c r="BH17" s="82">
        <v>13648</v>
      </c>
      <c r="BI17" s="82">
        <v>13980</v>
      </c>
      <c r="BJ17" s="82">
        <v>27628</v>
      </c>
      <c r="BK17" s="82">
        <v>91</v>
      </c>
      <c r="BL17" s="82">
        <v>88</v>
      </c>
      <c r="BM17" s="82">
        <v>90</v>
      </c>
      <c r="BN17" s="82">
        <v>13648</v>
      </c>
      <c r="BO17" s="82">
        <v>13980</v>
      </c>
      <c r="BP17" s="82">
        <v>27628</v>
      </c>
      <c r="BQ17" s="82">
        <v>91</v>
      </c>
      <c r="BR17" s="82">
        <v>87</v>
      </c>
      <c r="BS17" s="82">
        <v>89</v>
      </c>
      <c r="BT17" s="82">
        <v>13648</v>
      </c>
      <c r="BU17" s="82">
        <v>13980</v>
      </c>
      <c r="BV17" s="82">
        <v>27628</v>
      </c>
    </row>
    <row r="18" spans="2:74">
      <c r="B18" s="82" t="s">
        <v>79</v>
      </c>
      <c r="C18" s="82">
        <v>82</v>
      </c>
      <c r="D18" s="82">
        <v>70</v>
      </c>
      <c r="E18" s="82">
        <v>76</v>
      </c>
      <c r="F18" s="82">
        <v>1477</v>
      </c>
      <c r="G18" s="82">
        <v>1506</v>
      </c>
      <c r="H18" s="82">
        <v>2983</v>
      </c>
      <c r="I18" s="82">
        <v>78</v>
      </c>
      <c r="J18" s="82">
        <v>60</v>
      </c>
      <c r="K18" s="82">
        <v>69</v>
      </c>
      <c r="L18" s="82">
        <v>1477</v>
      </c>
      <c r="M18" s="82">
        <v>1506</v>
      </c>
      <c r="N18" s="82">
        <v>2983</v>
      </c>
      <c r="O18" s="82">
        <v>84</v>
      </c>
      <c r="P18" s="82">
        <v>81</v>
      </c>
      <c r="Q18" s="82">
        <v>83</v>
      </c>
      <c r="R18" s="82">
        <v>1477</v>
      </c>
      <c r="S18" s="82">
        <v>1506</v>
      </c>
      <c r="T18" s="82">
        <v>2983</v>
      </c>
      <c r="U18" s="82">
        <v>85</v>
      </c>
      <c r="V18" s="82">
        <v>78</v>
      </c>
      <c r="W18" s="82">
        <v>81</v>
      </c>
      <c r="X18" s="82">
        <v>1477</v>
      </c>
      <c r="Y18" s="82">
        <v>1506</v>
      </c>
      <c r="Z18" s="82">
        <v>2983</v>
      </c>
      <c r="AA18" s="82">
        <v>92</v>
      </c>
      <c r="AB18" s="82">
        <v>85</v>
      </c>
      <c r="AC18" s="82">
        <v>88</v>
      </c>
      <c r="AD18" s="82">
        <v>2475</v>
      </c>
      <c r="AE18" s="82">
        <v>2459</v>
      </c>
      <c r="AF18" s="82">
        <v>4934</v>
      </c>
      <c r="AG18" s="82">
        <v>89</v>
      </c>
      <c r="AH18" s="82">
        <v>78</v>
      </c>
      <c r="AI18" s="82">
        <v>84</v>
      </c>
      <c r="AJ18" s="82">
        <v>2475</v>
      </c>
      <c r="AK18" s="82">
        <v>2459</v>
      </c>
      <c r="AL18" s="82">
        <v>4934</v>
      </c>
      <c r="AM18" s="82">
        <v>93</v>
      </c>
      <c r="AN18" s="82">
        <v>89</v>
      </c>
      <c r="AO18" s="82">
        <v>91</v>
      </c>
      <c r="AP18" s="82">
        <v>2475</v>
      </c>
      <c r="AQ18" s="82">
        <v>2459</v>
      </c>
      <c r="AR18" s="82">
        <v>4934</v>
      </c>
      <c r="AS18" s="82">
        <v>93</v>
      </c>
      <c r="AT18" s="82">
        <v>89</v>
      </c>
      <c r="AU18" s="82">
        <v>91</v>
      </c>
      <c r="AV18" s="82">
        <v>2475</v>
      </c>
      <c r="AW18" s="82">
        <v>2459</v>
      </c>
      <c r="AX18" s="82">
        <v>4934</v>
      </c>
      <c r="AY18" s="82">
        <v>88</v>
      </c>
      <c r="AZ18" s="82">
        <v>79</v>
      </c>
      <c r="BA18" s="82">
        <v>84</v>
      </c>
      <c r="BB18" s="82">
        <v>3952</v>
      </c>
      <c r="BC18" s="82">
        <v>3965</v>
      </c>
      <c r="BD18" s="82">
        <v>7917</v>
      </c>
      <c r="BE18" s="82">
        <v>85</v>
      </c>
      <c r="BF18" s="82">
        <v>71</v>
      </c>
      <c r="BG18" s="82">
        <v>78</v>
      </c>
      <c r="BH18" s="82">
        <v>3952</v>
      </c>
      <c r="BI18" s="82">
        <v>3965</v>
      </c>
      <c r="BJ18" s="82">
        <v>7917</v>
      </c>
      <c r="BK18" s="82">
        <v>89</v>
      </c>
      <c r="BL18" s="82">
        <v>86</v>
      </c>
      <c r="BM18" s="82">
        <v>88</v>
      </c>
      <c r="BN18" s="82">
        <v>3952</v>
      </c>
      <c r="BO18" s="82">
        <v>3965</v>
      </c>
      <c r="BP18" s="82">
        <v>7917</v>
      </c>
      <c r="BQ18" s="82">
        <v>90</v>
      </c>
      <c r="BR18" s="82">
        <v>85</v>
      </c>
      <c r="BS18" s="82">
        <v>88</v>
      </c>
      <c r="BT18" s="82">
        <v>3952</v>
      </c>
      <c r="BU18" s="82">
        <v>3965</v>
      </c>
      <c r="BV18" s="82">
        <v>7917</v>
      </c>
    </row>
    <row r="19" spans="2:74">
      <c r="B19" s="82" t="s">
        <v>80</v>
      </c>
      <c r="C19" s="82">
        <v>88</v>
      </c>
      <c r="D19" s="82">
        <v>74</v>
      </c>
      <c r="E19" s="82">
        <v>81</v>
      </c>
      <c r="F19" s="82">
        <v>525</v>
      </c>
      <c r="G19" s="82">
        <v>505</v>
      </c>
      <c r="H19" s="82">
        <v>1030</v>
      </c>
      <c r="I19" s="82">
        <v>84</v>
      </c>
      <c r="J19" s="82">
        <v>67</v>
      </c>
      <c r="K19" s="82">
        <v>75</v>
      </c>
      <c r="L19" s="82">
        <v>525</v>
      </c>
      <c r="M19" s="82">
        <v>505</v>
      </c>
      <c r="N19" s="82">
        <v>1030</v>
      </c>
      <c r="O19" s="82">
        <v>89</v>
      </c>
      <c r="P19" s="82">
        <v>83</v>
      </c>
      <c r="Q19" s="82">
        <v>86</v>
      </c>
      <c r="R19" s="82">
        <v>525</v>
      </c>
      <c r="S19" s="82">
        <v>505</v>
      </c>
      <c r="T19" s="82">
        <v>1030</v>
      </c>
      <c r="U19" s="82">
        <v>89</v>
      </c>
      <c r="V19" s="82">
        <v>80</v>
      </c>
      <c r="W19" s="82">
        <v>85</v>
      </c>
      <c r="X19" s="82">
        <v>525</v>
      </c>
      <c r="Y19" s="82">
        <v>505</v>
      </c>
      <c r="Z19" s="82">
        <v>1030</v>
      </c>
      <c r="AA19" s="82">
        <v>93</v>
      </c>
      <c r="AB19" s="82">
        <v>87</v>
      </c>
      <c r="AC19" s="82">
        <v>90</v>
      </c>
      <c r="AD19" s="82">
        <v>1208</v>
      </c>
      <c r="AE19" s="82">
        <v>1146</v>
      </c>
      <c r="AF19" s="82">
        <v>2354</v>
      </c>
      <c r="AG19" s="82">
        <v>91</v>
      </c>
      <c r="AH19" s="82">
        <v>81</v>
      </c>
      <c r="AI19" s="82">
        <v>86</v>
      </c>
      <c r="AJ19" s="82">
        <v>1208</v>
      </c>
      <c r="AK19" s="82">
        <v>1146</v>
      </c>
      <c r="AL19" s="82">
        <v>2354</v>
      </c>
      <c r="AM19" s="82">
        <v>93</v>
      </c>
      <c r="AN19" s="82">
        <v>91</v>
      </c>
      <c r="AO19" s="82">
        <v>92</v>
      </c>
      <c r="AP19" s="82">
        <v>1208</v>
      </c>
      <c r="AQ19" s="82">
        <v>1146</v>
      </c>
      <c r="AR19" s="82">
        <v>2354</v>
      </c>
      <c r="AS19" s="82">
        <v>93</v>
      </c>
      <c r="AT19" s="82">
        <v>90</v>
      </c>
      <c r="AU19" s="82">
        <v>92</v>
      </c>
      <c r="AV19" s="82">
        <v>1208</v>
      </c>
      <c r="AW19" s="82">
        <v>1146</v>
      </c>
      <c r="AX19" s="82">
        <v>2354</v>
      </c>
      <c r="AY19" s="82">
        <v>91</v>
      </c>
      <c r="AZ19" s="82">
        <v>83</v>
      </c>
      <c r="BA19" s="82">
        <v>87</v>
      </c>
      <c r="BB19" s="82">
        <v>1733</v>
      </c>
      <c r="BC19" s="82">
        <v>1651</v>
      </c>
      <c r="BD19" s="82">
        <v>3384</v>
      </c>
      <c r="BE19" s="82">
        <v>89</v>
      </c>
      <c r="BF19" s="82">
        <v>76</v>
      </c>
      <c r="BG19" s="82">
        <v>83</v>
      </c>
      <c r="BH19" s="82">
        <v>1733</v>
      </c>
      <c r="BI19" s="82">
        <v>1651</v>
      </c>
      <c r="BJ19" s="82">
        <v>3384</v>
      </c>
      <c r="BK19" s="82">
        <v>92</v>
      </c>
      <c r="BL19" s="82">
        <v>88</v>
      </c>
      <c r="BM19" s="82">
        <v>90</v>
      </c>
      <c r="BN19" s="82">
        <v>1733</v>
      </c>
      <c r="BO19" s="82">
        <v>1651</v>
      </c>
      <c r="BP19" s="82">
        <v>3384</v>
      </c>
      <c r="BQ19" s="82">
        <v>92</v>
      </c>
      <c r="BR19" s="82">
        <v>87</v>
      </c>
      <c r="BS19" s="82">
        <v>89</v>
      </c>
      <c r="BT19" s="82">
        <v>1733</v>
      </c>
      <c r="BU19" s="82">
        <v>1651</v>
      </c>
      <c r="BV19" s="82">
        <v>3384</v>
      </c>
    </row>
    <row r="20" spans="2:74">
      <c r="B20" s="82" t="s">
        <v>81</v>
      </c>
      <c r="C20" s="82">
        <v>83</v>
      </c>
      <c r="D20" s="82">
        <v>69</v>
      </c>
      <c r="E20" s="82">
        <v>75</v>
      </c>
      <c r="F20" s="82">
        <v>611</v>
      </c>
      <c r="G20" s="82">
        <v>648</v>
      </c>
      <c r="H20" s="82">
        <v>1259</v>
      </c>
      <c r="I20" s="82">
        <v>81</v>
      </c>
      <c r="J20" s="82">
        <v>65</v>
      </c>
      <c r="K20" s="82">
        <v>72</v>
      </c>
      <c r="L20" s="82">
        <v>611</v>
      </c>
      <c r="M20" s="82">
        <v>648</v>
      </c>
      <c r="N20" s="82">
        <v>1259</v>
      </c>
      <c r="O20" s="82">
        <v>85</v>
      </c>
      <c r="P20" s="82">
        <v>80</v>
      </c>
      <c r="Q20" s="82">
        <v>82</v>
      </c>
      <c r="R20" s="82">
        <v>611</v>
      </c>
      <c r="S20" s="82">
        <v>648</v>
      </c>
      <c r="T20" s="82">
        <v>1259</v>
      </c>
      <c r="U20" s="82">
        <v>86</v>
      </c>
      <c r="V20" s="82">
        <v>78</v>
      </c>
      <c r="W20" s="82">
        <v>82</v>
      </c>
      <c r="X20" s="82">
        <v>611</v>
      </c>
      <c r="Y20" s="82">
        <v>648</v>
      </c>
      <c r="Z20" s="82">
        <v>1259</v>
      </c>
      <c r="AA20" s="82">
        <v>94</v>
      </c>
      <c r="AB20" s="82">
        <v>89</v>
      </c>
      <c r="AC20" s="82">
        <v>92</v>
      </c>
      <c r="AD20" s="82">
        <v>2441</v>
      </c>
      <c r="AE20" s="82">
        <v>2465</v>
      </c>
      <c r="AF20" s="82">
        <v>4906</v>
      </c>
      <c r="AG20" s="82">
        <v>93</v>
      </c>
      <c r="AH20" s="82">
        <v>85</v>
      </c>
      <c r="AI20" s="82">
        <v>89</v>
      </c>
      <c r="AJ20" s="82">
        <v>2441</v>
      </c>
      <c r="AK20" s="82">
        <v>2465</v>
      </c>
      <c r="AL20" s="82">
        <v>4906</v>
      </c>
      <c r="AM20" s="82">
        <v>95</v>
      </c>
      <c r="AN20" s="82">
        <v>92</v>
      </c>
      <c r="AO20" s="82">
        <v>93</v>
      </c>
      <c r="AP20" s="82">
        <v>2441</v>
      </c>
      <c r="AQ20" s="82">
        <v>2465</v>
      </c>
      <c r="AR20" s="82">
        <v>4906</v>
      </c>
      <c r="AS20" s="82">
        <v>95</v>
      </c>
      <c r="AT20" s="82">
        <v>92</v>
      </c>
      <c r="AU20" s="82">
        <v>93</v>
      </c>
      <c r="AV20" s="82">
        <v>2441</v>
      </c>
      <c r="AW20" s="82">
        <v>2465</v>
      </c>
      <c r="AX20" s="82">
        <v>4906</v>
      </c>
      <c r="AY20" s="82">
        <v>92</v>
      </c>
      <c r="AZ20" s="82">
        <v>85</v>
      </c>
      <c r="BA20" s="82">
        <v>88</v>
      </c>
      <c r="BB20" s="82">
        <v>3052</v>
      </c>
      <c r="BC20" s="82">
        <v>3113</v>
      </c>
      <c r="BD20" s="82">
        <v>6165</v>
      </c>
      <c r="BE20" s="82">
        <v>90</v>
      </c>
      <c r="BF20" s="82">
        <v>81</v>
      </c>
      <c r="BG20" s="82">
        <v>86</v>
      </c>
      <c r="BH20" s="82">
        <v>3052</v>
      </c>
      <c r="BI20" s="82">
        <v>3113</v>
      </c>
      <c r="BJ20" s="82">
        <v>6165</v>
      </c>
      <c r="BK20" s="82">
        <v>93</v>
      </c>
      <c r="BL20" s="82">
        <v>90</v>
      </c>
      <c r="BM20" s="82">
        <v>91</v>
      </c>
      <c r="BN20" s="82">
        <v>3052</v>
      </c>
      <c r="BO20" s="82">
        <v>3113</v>
      </c>
      <c r="BP20" s="82">
        <v>6165</v>
      </c>
      <c r="BQ20" s="82">
        <v>93</v>
      </c>
      <c r="BR20" s="82">
        <v>89</v>
      </c>
      <c r="BS20" s="82">
        <v>91</v>
      </c>
      <c r="BT20" s="82">
        <v>3052</v>
      </c>
      <c r="BU20" s="82">
        <v>3113</v>
      </c>
      <c r="BV20" s="82">
        <v>6165</v>
      </c>
    </row>
    <row r="21" spans="2:74">
      <c r="B21" s="82" t="s">
        <v>82</v>
      </c>
      <c r="C21" s="82">
        <v>84</v>
      </c>
      <c r="D21" s="82">
        <v>72</v>
      </c>
      <c r="E21" s="82">
        <v>78</v>
      </c>
      <c r="F21" s="82">
        <v>1314</v>
      </c>
      <c r="G21" s="82">
        <v>1375</v>
      </c>
      <c r="H21" s="82">
        <v>2689</v>
      </c>
      <c r="I21" s="82">
        <v>78</v>
      </c>
      <c r="J21" s="82">
        <v>65</v>
      </c>
      <c r="K21" s="82">
        <v>72</v>
      </c>
      <c r="L21" s="82">
        <v>1314</v>
      </c>
      <c r="M21" s="82">
        <v>1375</v>
      </c>
      <c r="N21" s="82">
        <v>2689</v>
      </c>
      <c r="O21" s="82">
        <v>86</v>
      </c>
      <c r="P21" s="82">
        <v>81</v>
      </c>
      <c r="Q21" s="82">
        <v>84</v>
      </c>
      <c r="R21" s="82">
        <v>1314</v>
      </c>
      <c r="S21" s="82">
        <v>1375</v>
      </c>
      <c r="T21" s="82">
        <v>2689</v>
      </c>
      <c r="U21" s="82">
        <v>85</v>
      </c>
      <c r="V21" s="82">
        <v>80</v>
      </c>
      <c r="W21" s="82">
        <v>82</v>
      </c>
      <c r="X21" s="82">
        <v>1314</v>
      </c>
      <c r="Y21" s="82">
        <v>1375</v>
      </c>
      <c r="Z21" s="82">
        <v>2689</v>
      </c>
      <c r="AA21" s="82">
        <v>92</v>
      </c>
      <c r="AB21" s="82">
        <v>87</v>
      </c>
      <c r="AC21" s="82">
        <v>90</v>
      </c>
      <c r="AD21" s="82">
        <v>3597</v>
      </c>
      <c r="AE21" s="82">
        <v>3876</v>
      </c>
      <c r="AF21" s="82">
        <v>7473</v>
      </c>
      <c r="AG21" s="82">
        <v>90</v>
      </c>
      <c r="AH21" s="82">
        <v>81</v>
      </c>
      <c r="AI21" s="82">
        <v>86</v>
      </c>
      <c r="AJ21" s="82">
        <v>3597</v>
      </c>
      <c r="AK21" s="82">
        <v>3876</v>
      </c>
      <c r="AL21" s="82">
        <v>7473</v>
      </c>
      <c r="AM21" s="82">
        <v>94</v>
      </c>
      <c r="AN21" s="82">
        <v>91</v>
      </c>
      <c r="AO21" s="82">
        <v>92</v>
      </c>
      <c r="AP21" s="82">
        <v>3597</v>
      </c>
      <c r="AQ21" s="82">
        <v>3876</v>
      </c>
      <c r="AR21" s="82">
        <v>7473</v>
      </c>
      <c r="AS21" s="82">
        <v>94</v>
      </c>
      <c r="AT21" s="82">
        <v>90</v>
      </c>
      <c r="AU21" s="82">
        <v>92</v>
      </c>
      <c r="AV21" s="82">
        <v>3597</v>
      </c>
      <c r="AW21" s="82">
        <v>3876</v>
      </c>
      <c r="AX21" s="82">
        <v>7473</v>
      </c>
      <c r="AY21" s="82">
        <v>90</v>
      </c>
      <c r="AZ21" s="82">
        <v>83</v>
      </c>
      <c r="BA21" s="82">
        <v>86</v>
      </c>
      <c r="BB21" s="82">
        <v>4911</v>
      </c>
      <c r="BC21" s="82">
        <v>5251</v>
      </c>
      <c r="BD21" s="82">
        <v>10162</v>
      </c>
      <c r="BE21" s="82">
        <v>87</v>
      </c>
      <c r="BF21" s="82">
        <v>77</v>
      </c>
      <c r="BG21" s="82">
        <v>82</v>
      </c>
      <c r="BH21" s="82">
        <v>4911</v>
      </c>
      <c r="BI21" s="82">
        <v>5251</v>
      </c>
      <c r="BJ21" s="82">
        <v>10162</v>
      </c>
      <c r="BK21" s="82">
        <v>92</v>
      </c>
      <c r="BL21" s="82">
        <v>88</v>
      </c>
      <c r="BM21" s="82">
        <v>90</v>
      </c>
      <c r="BN21" s="82">
        <v>4911</v>
      </c>
      <c r="BO21" s="82">
        <v>5251</v>
      </c>
      <c r="BP21" s="82">
        <v>10162</v>
      </c>
      <c r="BQ21" s="82">
        <v>91</v>
      </c>
      <c r="BR21" s="82">
        <v>87</v>
      </c>
      <c r="BS21" s="82">
        <v>89</v>
      </c>
      <c r="BT21" s="82">
        <v>4911</v>
      </c>
      <c r="BU21" s="82">
        <v>5251</v>
      </c>
      <c r="BV21" s="82">
        <v>10162</v>
      </c>
    </row>
    <row r="22" spans="2:74">
      <c r="B22" s="82" t="s">
        <v>12</v>
      </c>
      <c r="C22" s="82">
        <v>84</v>
      </c>
      <c r="D22" s="82">
        <v>76</v>
      </c>
      <c r="E22" s="82">
        <v>80</v>
      </c>
      <c r="F22" s="82">
        <v>5372</v>
      </c>
      <c r="G22" s="82">
        <v>5452</v>
      </c>
      <c r="H22" s="82">
        <v>10824</v>
      </c>
      <c r="I22" s="82">
        <v>81</v>
      </c>
      <c r="J22" s="82">
        <v>69</v>
      </c>
      <c r="K22" s="82">
        <v>75</v>
      </c>
      <c r="L22" s="82">
        <v>5372</v>
      </c>
      <c r="M22" s="82">
        <v>5452</v>
      </c>
      <c r="N22" s="82">
        <v>10824</v>
      </c>
      <c r="O22" s="82">
        <v>85</v>
      </c>
      <c r="P22" s="82">
        <v>81</v>
      </c>
      <c r="Q22" s="82">
        <v>83</v>
      </c>
      <c r="R22" s="82">
        <v>5371</v>
      </c>
      <c r="S22" s="82">
        <v>5452</v>
      </c>
      <c r="T22" s="82">
        <v>10823</v>
      </c>
      <c r="U22" s="82">
        <v>82</v>
      </c>
      <c r="V22" s="82">
        <v>77</v>
      </c>
      <c r="W22" s="82">
        <v>80</v>
      </c>
      <c r="X22" s="82">
        <v>5372</v>
      </c>
      <c r="Y22" s="82">
        <v>5452</v>
      </c>
      <c r="Z22" s="82">
        <v>10824</v>
      </c>
      <c r="AA22" s="82">
        <v>91</v>
      </c>
      <c r="AB22" s="82">
        <v>85</v>
      </c>
      <c r="AC22" s="82">
        <v>88</v>
      </c>
      <c r="AD22" s="82">
        <v>22585</v>
      </c>
      <c r="AE22" s="82">
        <v>23590</v>
      </c>
      <c r="AF22" s="82">
        <v>46175</v>
      </c>
      <c r="AG22" s="82">
        <v>89</v>
      </c>
      <c r="AH22" s="82">
        <v>79</v>
      </c>
      <c r="AI22" s="82">
        <v>84</v>
      </c>
      <c r="AJ22" s="82">
        <v>22585</v>
      </c>
      <c r="AK22" s="82">
        <v>23590</v>
      </c>
      <c r="AL22" s="82">
        <v>46175</v>
      </c>
      <c r="AM22" s="82">
        <v>92</v>
      </c>
      <c r="AN22" s="82">
        <v>88</v>
      </c>
      <c r="AO22" s="82">
        <v>90</v>
      </c>
      <c r="AP22" s="82">
        <v>22585</v>
      </c>
      <c r="AQ22" s="82">
        <v>23590</v>
      </c>
      <c r="AR22" s="82">
        <v>46175</v>
      </c>
      <c r="AS22" s="82">
        <v>89</v>
      </c>
      <c r="AT22" s="82">
        <v>85</v>
      </c>
      <c r="AU22" s="82">
        <v>87</v>
      </c>
      <c r="AV22" s="82">
        <v>22585</v>
      </c>
      <c r="AW22" s="82">
        <v>23590</v>
      </c>
      <c r="AX22" s="82">
        <v>46175</v>
      </c>
      <c r="AY22" s="82">
        <v>89</v>
      </c>
      <c r="AZ22" s="82">
        <v>83</v>
      </c>
      <c r="BA22" s="82">
        <v>86</v>
      </c>
      <c r="BB22" s="82">
        <v>27957</v>
      </c>
      <c r="BC22" s="82">
        <v>29042</v>
      </c>
      <c r="BD22" s="82">
        <v>56999</v>
      </c>
      <c r="BE22" s="82">
        <v>87</v>
      </c>
      <c r="BF22" s="82">
        <v>77</v>
      </c>
      <c r="BG22" s="82">
        <v>82</v>
      </c>
      <c r="BH22" s="82">
        <v>27957</v>
      </c>
      <c r="BI22" s="82">
        <v>29042</v>
      </c>
      <c r="BJ22" s="82">
        <v>56999</v>
      </c>
      <c r="BK22" s="82">
        <v>90</v>
      </c>
      <c r="BL22" s="82">
        <v>87</v>
      </c>
      <c r="BM22" s="82">
        <v>89</v>
      </c>
      <c r="BN22" s="82">
        <v>27956</v>
      </c>
      <c r="BO22" s="82">
        <v>29042</v>
      </c>
      <c r="BP22" s="82">
        <v>56998</v>
      </c>
      <c r="BQ22" s="82">
        <v>87</v>
      </c>
      <c r="BR22" s="82">
        <v>83</v>
      </c>
      <c r="BS22" s="82">
        <v>85</v>
      </c>
      <c r="BT22" s="82">
        <v>27957</v>
      </c>
      <c r="BU22" s="82">
        <v>29042</v>
      </c>
      <c r="BV22" s="82">
        <v>56999</v>
      </c>
    </row>
    <row r="23" spans="2:74">
      <c r="B23" s="82" t="s">
        <v>83</v>
      </c>
      <c r="C23" s="82">
        <v>88</v>
      </c>
      <c r="D23" s="82">
        <v>80</v>
      </c>
      <c r="E23" s="82">
        <v>84</v>
      </c>
      <c r="F23" s="82">
        <v>554</v>
      </c>
      <c r="G23" s="82">
        <v>611</v>
      </c>
      <c r="H23" s="82">
        <v>1165</v>
      </c>
      <c r="I23" s="82">
        <v>86</v>
      </c>
      <c r="J23" s="82">
        <v>73</v>
      </c>
      <c r="K23" s="82">
        <v>80</v>
      </c>
      <c r="L23" s="82">
        <v>554</v>
      </c>
      <c r="M23" s="82">
        <v>611</v>
      </c>
      <c r="N23" s="82">
        <v>1165</v>
      </c>
      <c r="O23" s="82">
        <v>89</v>
      </c>
      <c r="P23" s="82">
        <v>85</v>
      </c>
      <c r="Q23" s="82">
        <v>87</v>
      </c>
      <c r="R23" s="82">
        <v>553</v>
      </c>
      <c r="S23" s="82">
        <v>611</v>
      </c>
      <c r="T23" s="82">
        <v>1164</v>
      </c>
      <c r="U23" s="82">
        <v>88</v>
      </c>
      <c r="V23" s="82">
        <v>82</v>
      </c>
      <c r="W23" s="82">
        <v>85</v>
      </c>
      <c r="X23" s="82">
        <v>554</v>
      </c>
      <c r="Y23" s="82">
        <v>611</v>
      </c>
      <c r="Z23" s="82">
        <v>1165</v>
      </c>
      <c r="AA23" s="82">
        <v>95</v>
      </c>
      <c r="AB23" s="82">
        <v>91</v>
      </c>
      <c r="AC23" s="82">
        <v>93</v>
      </c>
      <c r="AD23" s="82">
        <v>6528</v>
      </c>
      <c r="AE23" s="82">
        <v>6905</v>
      </c>
      <c r="AF23" s="82">
        <v>13433</v>
      </c>
      <c r="AG23" s="82">
        <v>94</v>
      </c>
      <c r="AH23" s="82">
        <v>86</v>
      </c>
      <c r="AI23" s="82">
        <v>90</v>
      </c>
      <c r="AJ23" s="82">
        <v>6528</v>
      </c>
      <c r="AK23" s="82">
        <v>6905</v>
      </c>
      <c r="AL23" s="82">
        <v>13433</v>
      </c>
      <c r="AM23" s="82">
        <v>96</v>
      </c>
      <c r="AN23" s="82">
        <v>93</v>
      </c>
      <c r="AO23" s="82">
        <v>95</v>
      </c>
      <c r="AP23" s="82">
        <v>6528</v>
      </c>
      <c r="AQ23" s="82">
        <v>6905</v>
      </c>
      <c r="AR23" s="82">
        <v>13433</v>
      </c>
      <c r="AS23" s="82">
        <v>94</v>
      </c>
      <c r="AT23" s="82">
        <v>90</v>
      </c>
      <c r="AU23" s="82">
        <v>92</v>
      </c>
      <c r="AV23" s="82">
        <v>6528</v>
      </c>
      <c r="AW23" s="82">
        <v>6905</v>
      </c>
      <c r="AX23" s="82">
        <v>13433</v>
      </c>
      <c r="AY23" s="82">
        <v>95</v>
      </c>
      <c r="AZ23" s="82">
        <v>90</v>
      </c>
      <c r="BA23" s="82">
        <v>92</v>
      </c>
      <c r="BB23" s="82">
        <v>7082</v>
      </c>
      <c r="BC23" s="82">
        <v>7516</v>
      </c>
      <c r="BD23" s="82">
        <v>14598</v>
      </c>
      <c r="BE23" s="82">
        <v>94</v>
      </c>
      <c r="BF23" s="82">
        <v>85</v>
      </c>
      <c r="BG23" s="82">
        <v>89</v>
      </c>
      <c r="BH23" s="82">
        <v>7082</v>
      </c>
      <c r="BI23" s="82">
        <v>7516</v>
      </c>
      <c r="BJ23" s="82">
        <v>14598</v>
      </c>
      <c r="BK23" s="82">
        <v>95</v>
      </c>
      <c r="BL23" s="82">
        <v>93</v>
      </c>
      <c r="BM23" s="82">
        <v>94</v>
      </c>
      <c r="BN23" s="82">
        <v>7081</v>
      </c>
      <c r="BO23" s="82">
        <v>7516</v>
      </c>
      <c r="BP23" s="82">
        <v>14597</v>
      </c>
      <c r="BQ23" s="82">
        <v>93</v>
      </c>
      <c r="BR23" s="82">
        <v>90</v>
      </c>
      <c r="BS23" s="82">
        <v>92</v>
      </c>
      <c r="BT23" s="82">
        <v>7082</v>
      </c>
      <c r="BU23" s="82">
        <v>7516</v>
      </c>
      <c r="BV23" s="82">
        <v>14598</v>
      </c>
    </row>
    <row r="24" spans="2:74">
      <c r="B24" s="82" t="s">
        <v>84</v>
      </c>
      <c r="C24" s="82">
        <v>83</v>
      </c>
      <c r="D24" s="82">
        <v>73</v>
      </c>
      <c r="E24" s="82">
        <v>78</v>
      </c>
      <c r="F24" s="82">
        <v>2705</v>
      </c>
      <c r="G24" s="82">
        <v>2687</v>
      </c>
      <c r="H24" s="82">
        <v>5392</v>
      </c>
      <c r="I24" s="82">
        <v>79</v>
      </c>
      <c r="J24" s="82">
        <v>66</v>
      </c>
      <c r="K24" s="82">
        <v>72</v>
      </c>
      <c r="L24" s="82">
        <v>2705</v>
      </c>
      <c r="M24" s="82">
        <v>2687</v>
      </c>
      <c r="N24" s="82">
        <v>5392</v>
      </c>
      <c r="O24" s="82">
        <v>84</v>
      </c>
      <c r="P24" s="82">
        <v>78</v>
      </c>
      <c r="Q24" s="82">
        <v>81</v>
      </c>
      <c r="R24" s="82">
        <v>2705</v>
      </c>
      <c r="S24" s="82">
        <v>2687</v>
      </c>
      <c r="T24" s="82">
        <v>5392</v>
      </c>
      <c r="U24" s="82">
        <v>80</v>
      </c>
      <c r="V24" s="82">
        <v>75</v>
      </c>
      <c r="W24" s="82">
        <v>77</v>
      </c>
      <c r="X24" s="82">
        <v>2705</v>
      </c>
      <c r="Y24" s="82">
        <v>2687</v>
      </c>
      <c r="Z24" s="82">
        <v>5392</v>
      </c>
      <c r="AA24" s="82">
        <v>87</v>
      </c>
      <c r="AB24" s="82">
        <v>80</v>
      </c>
      <c r="AC24" s="82">
        <v>84</v>
      </c>
      <c r="AD24" s="82">
        <v>8953</v>
      </c>
      <c r="AE24" s="82">
        <v>9333</v>
      </c>
      <c r="AF24" s="82">
        <v>18286</v>
      </c>
      <c r="AG24" s="82">
        <v>85</v>
      </c>
      <c r="AH24" s="82">
        <v>74</v>
      </c>
      <c r="AI24" s="82">
        <v>79</v>
      </c>
      <c r="AJ24" s="82">
        <v>8953</v>
      </c>
      <c r="AK24" s="82">
        <v>9333</v>
      </c>
      <c r="AL24" s="82">
        <v>18286</v>
      </c>
      <c r="AM24" s="82">
        <v>88</v>
      </c>
      <c r="AN24" s="82">
        <v>85</v>
      </c>
      <c r="AO24" s="82">
        <v>86</v>
      </c>
      <c r="AP24" s="82">
        <v>8953</v>
      </c>
      <c r="AQ24" s="82">
        <v>9333</v>
      </c>
      <c r="AR24" s="82">
        <v>18286</v>
      </c>
      <c r="AS24" s="82">
        <v>85</v>
      </c>
      <c r="AT24" s="82">
        <v>81</v>
      </c>
      <c r="AU24" s="82">
        <v>83</v>
      </c>
      <c r="AV24" s="82">
        <v>8953</v>
      </c>
      <c r="AW24" s="82">
        <v>9333</v>
      </c>
      <c r="AX24" s="82">
        <v>18286</v>
      </c>
      <c r="AY24" s="82">
        <v>86</v>
      </c>
      <c r="AZ24" s="82">
        <v>79</v>
      </c>
      <c r="BA24" s="82">
        <v>83</v>
      </c>
      <c r="BB24" s="82">
        <v>11658</v>
      </c>
      <c r="BC24" s="82">
        <v>12020</v>
      </c>
      <c r="BD24" s="82">
        <v>23678</v>
      </c>
      <c r="BE24" s="82">
        <v>84</v>
      </c>
      <c r="BF24" s="82">
        <v>72</v>
      </c>
      <c r="BG24" s="82">
        <v>78</v>
      </c>
      <c r="BH24" s="82">
        <v>11658</v>
      </c>
      <c r="BI24" s="82">
        <v>12020</v>
      </c>
      <c r="BJ24" s="82">
        <v>23678</v>
      </c>
      <c r="BK24" s="82">
        <v>87</v>
      </c>
      <c r="BL24" s="82">
        <v>83</v>
      </c>
      <c r="BM24" s="82">
        <v>85</v>
      </c>
      <c r="BN24" s="82">
        <v>11658</v>
      </c>
      <c r="BO24" s="82">
        <v>12020</v>
      </c>
      <c r="BP24" s="82">
        <v>23678</v>
      </c>
      <c r="BQ24" s="82">
        <v>84</v>
      </c>
      <c r="BR24" s="82">
        <v>80</v>
      </c>
      <c r="BS24" s="82">
        <v>82</v>
      </c>
      <c r="BT24" s="82">
        <v>11658</v>
      </c>
      <c r="BU24" s="82">
        <v>12020</v>
      </c>
      <c r="BV24" s="82">
        <v>23678</v>
      </c>
    </row>
    <row r="25" spans="2:74">
      <c r="B25" s="82" t="s">
        <v>85</v>
      </c>
      <c r="C25" s="82">
        <v>85</v>
      </c>
      <c r="D25" s="82">
        <v>78</v>
      </c>
      <c r="E25" s="82">
        <v>81</v>
      </c>
      <c r="F25" s="82">
        <v>1497</v>
      </c>
      <c r="G25" s="82">
        <v>1510</v>
      </c>
      <c r="H25" s="82">
        <v>3007</v>
      </c>
      <c r="I25" s="82">
        <v>82</v>
      </c>
      <c r="J25" s="82">
        <v>72</v>
      </c>
      <c r="K25" s="82">
        <v>77</v>
      </c>
      <c r="L25" s="82">
        <v>1497</v>
      </c>
      <c r="M25" s="82">
        <v>1510</v>
      </c>
      <c r="N25" s="82">
        <v>3007</v>
      </c>
      <c r="O25" s="82">
        <v>87</v>
      </c>
      <c r="P25" s="82">
        <v>84</v>
      </c>
      <c r="Q25" s="82">
        <v>85</v>
      </c>
      <c r="R25" s="82">
        <v>1497</v>
      </c>
      <c r="S25" s="82">
        <v>1510</v>
      </c>
      <c r="T25" s="82">
        <v>3007</v>
      </c>
      <c r="U25" s="82">
        <v>83</v>
      </c>
      <c r="V25" s="82">
        <v>78</v>
      </c>
      <c r="W25" s="82">
        <v>81</v>
      </c>
      <c r="X25" s="82">
        <v>1497</v>
      </c>
      <c r="Y25" s="82">
        <v>1510</v>
      </c>
      <c r="Z25" s="82">
        <v>3007</v>
      </c>
      <c r="AA25" s="82">
        <v>90</v>
      </c>
      <c r="AB25" s="82">
        <v>82</v>
      </c>
      <c r="AC25" s="82">
        <v>86</v>
      </c>
      <c r="AD25" s="82">
        <v>3446</v>
      </c>
      <c r="AE25" s="82">
        <v>3544</v>
      </c>
      <c r="AF25" s="82">
        <v>6990</v>
      </c>
      <c r="AG25" s="82">
        <v>88</v>
      </c>
      <c r="AH25" s="82">
        <v>77</v>
      </c>
      <c r="AI25" s="82">
        <v>82</v>
      </c>
      <c r="AJ25" s="82">
        <v>3446</v>
      </c>
      <c r="AK25" s="82">
        <v>3544</v>
      </c>
      <c r="AL25" s="82">
        <v>6990</v>
      </c>
      <c r="AM25" s="82">
        <v>91</v>
      </c>
      <c r="AN25" s="82">
        <v>86</v>
      </c>
      <c r="AO25" s="82">
        <v>88</v>
      </c>
      <c r="AP25" s="82">
        <v>3446</v>
      </c>
      <c r="AQ25" s="82">
        <v>3544</v>
      </c>
      <c r="AR25" s="82">
        <v>6990</v>
      </c>
      <c r="AS25" s="82">
        <v>88</v>
      </c>
      <c r="AT25" s="82">
        <v>82</v>
      </c>
      <c r="AU25" s="82">
        <v>85</v>
      </c>
      <c r="AV25" s="82">
        <v>3446</v>
      </c>
      <c r="AW25" s="82">
        <v>3544</v>
      </c>
      <c r="AX25" s="82">
        <v>6990</v>
      </c>
      <c r="AY25" s="82">
        <v>88</v>
      </c>
      <c r="AZ25" s="82">
        <v>81</v>
      </c>
      <c r="BA25" s="82">
        <v>84</v>
      </c>
      <c r="BB25" s="82">
        <v>4943</v>
      </c>
      <c r="BC25" s="82">
        <v>5054</v>
      </c>
      <c r="BD25" s="82">
        <v>9997</v>
      </c>
      <c r="BE25" s="82">
        <v>86</v>
      </c>
      <c r="BF25" s="82">
        <v>75</v>
      </c>
      <c r="BG25" s="82">
        <v>81</v>
      </c>
      <c r="BH25" s="82">
        <v>4943</v>
      </c>
      <c r="BI25" s="82">
        <v>5054</v>
      </c>
      <c r="BJ25" s="82">
        <v>9997</v>
      </c>
      <c r="BK25" s="82">
        <v>89</v>
      </c>
      <c r="BL25" s="82">
        <v>85</v>
      </c>
      <c r="BM25" s="82">
        <v>87</v>
      </c>
      <c r="BN25" s="82">
        <v>4943</v>
      </c>
      <c r="BO25" s="82">
        <v>5054</v>
      </c>
      <c r="BP25" s="82">
        <v>9997</v>
      </c>
      <c r="BQ25" s="82">
        <v>87</v>
      </c>
      <c r="BR25" s="82">
        <v>81</v>
      </c>
      <c r="BS25" s="82">
        <v>84</v>
      </c>
      <c r="BT25" s="82">
        <v>4943</v>
      </c>
      <c r="BU25" s="82">
        <v>5054</v>
      </c>
      <c r="BV25" s="82">
        <v>9997</v>
      </c>
    </row>
    <row r="26" spans="2:74">
      <c r="B26" s="82" t="s">
        <v>86</v>
      </c>
      <c r="C26" s="82">
        <v>84</v>
      </c>
      <c r="D26" s="82">
        <v>77</v>
      </c>
      <c r="E26" s="82">
        <v>81</v>
      </c>
      <c r="F26" s="82">
        <v>616</v>
      </c>
      <c r="G26" s="82">
        <v>644</v>
      </c>
      <c r="H26" s="82">
        <v>1260</v>
      </c>
      <c r="I26" s="82">
        <v>81</v>
      </c>
      <c r="J26" s="82">
        <v>72</v>
      </c>
      <c r="K26" s="82">
        <v>76</v>
      </c>
      <c r="L26" s="82">
        <v>616</v>
      </c>
      <c r="M26" s="82">
        <v>644</v>
      </c>
      <c r="N26" s="82">
        <v>1260</v>
      </c>
      <c r="O26" s="82">
        <v>87</v>
      </c>
      <c r="P26" s="82">
        <v>85</v>
      </c>
      <c r="Q26" s="82">
        <v>86</v>
      </c>
      <c r="R26" s="82">
        <v>616</v>
      </c>
      <c r="S26" s="82">
        <v>644</v>
      </c>
      <c r="T26" s="82">
        <v>1260</v>
      </c>
      <c r="U26" s="82">
        <v>82</v>
      </c>
      <c r="V26" s="82">
        <v>79</v>
      </c>
      <c r="W26" s="82">
        <v>81</v>
      </c>
      <c r="X26" s="82">
        <v>616</v>
      </c>
      <c r="Y26" s="82">
        <v>644</v>
      </c>
      <c r="Z26" s="82">
        <v>1260</v>
      </c>
      <c r="AA26" s="82">
        <v>91</v>
      </c>
      <c r="AB26" s="82">
        <v>86</v>
      </c>
      <c r="AC26" s="82">
        <v>89</v>
      </c>
      <c r="AD26" s="82">
        <v>3658</v>
      </c>
      <c r="AE26" s="82">
        <v>3808</v>
      </c>
      <c r="AF26" s="82">
        <v>7466</v>
      </c>
      <c r="AG26" s="82">
        <v>90</v>
      </c>
      <c r="AH26" s="82">
        <v>82</v>
      </c>
      <c r="AI26" s="82">
        <v>86</v>
      </c>
      <c r="AJ26" s="82">
        <v>3658</v>
      </c>
      <c r="AK26" s="82">
        <v>3808</v>
      </c>
      <c r="AL26" s="82">
        <v>7466</v>
      </c>
      <c r="AM26" s="82">
        <v>93</v>
      </c>
      <c r="AN26" s="82">
        <v>91</v>
      </c>
      <c r="AO26" s="82">
        <v>92</v>
      </c>
      <c r="AP26" s="82">
        <v>3658</v>
      </c>
      <c r="AQ26" s="82">
        <v>3808</v>
      </c>
      <c r="AR26" s="82">
        <v>7466</v>
      </c>
      <c r="AS26" s="82">
        <v>90</v>
      </c>
      <c r="AT26" s="82">
        <v>87</v>
      </c>
      <c r="AU26" s="82">
        <v>88</v>
      </c>
      <c r="AV26" s="82">
        <v>3658</v>
      </c>
      <c r="AW26" s="82">
        <v>3808</v>
      </c>
      <c r="AX26" s="82">
        <v>7466</v>
      </c>
      <c r="AY26" s="82">
        <v>90</v>
      </c>
      <c r="AZ26" s="82">
        <v>85</v>
      </c>
      <c r="BA26" s="82">
        <v>88</v>
      </c>
      <c r="BB26" s="82">
        <v>4274</v>
      </c>
      <c r="BC26" s="82">
        <v>4452</v>
      </c>
      <c r="BD26" s="82">
        <v>8726</v>
      </c>
      <c r="BE26" s="82">
        <v>89</v>
      </c>
      <c r="BF26" s="82">
        <v>81</v>
      </c>
      <c r="BG26" s="82">
        <v>85</v>
      </c>
      <c r="BH26" s="82">
        <v>4274</v>
      </c>
      <c r="BI26" s="82">
        <v>4452</v>
      </c>
      <c r="BJ26" s="82">
        <v>8726</v>
      </c>
      <c r="BK26" s="82">
        <v>92</v>
      </c>
      <c r="BL26" s="82">
        <v>90</v>
      </c>
      <c r="BM26" s="82">
        <v>91</v>
      </c>
      <c r="BN26" s="82">
        <v>4274</v>
      </c>
      <c r="BO26" s="82">
        <v>4452</v>
      </c>
      <c r="BP26" s="82">
        <v>8726</v>
      </c>
      <c r="BQ26" s="82">
        <v>89</v>
      </c>
      <c r="BR26" s="82">
        <v>85</v>
      </c>
      <c r="BS26" s="82">
        <v>87</v>
      </c>
      <c r="BT26" s="82">
        <v>4274</v>
      </c>
      <c r="BU26" s="82">
        <v>4452</v>
      </c>
      <c r="BV26" s="82">
        <v>8726</v>
      </c>
    </row>
    <row r="27" spans="2:74">
      <c r="B27" s="82" t="s">
        <v>13</v>
      </c>
      <c r="C27" s="82">
        <v>85</v>
      </c>
      <c r="D27" s="82">
        <v>75</v>
      </c>
      <c r="E27" s="82">
        <v>80</v>
      </c>
      <c r="F27" s="82">
        <v>5852</v>
      </c>
      <c r="G27" s="82">
        <v>5925</v>
      </c>
      <c r="H27" s="82">
        <v>11777</v>
      </c>
      <c r="I27" s="82">
        <v>81</v>
      </c>
      <c r="J27" s="82">
        <v>67</v>
      </c>
      <c r="K27" s="82">
        <v>74</v>
      </c>
      <c r="L27" s="82">
        <v>5852</v>
      </c>
      <c r="M27" s="82">
        <v>5925</v>
      </c>
      <c r="N27" s="82">
        <v>11777</v>
      </c>
      <c r="O27" s="82">
        <v>85</v>
      </c>
      <c r="P27" s="82">
        <v>80</v>
      </c>
      <c r="Q27" s="82">
        <v>83</v>
      </c>
      <c r="R27" s="82">
        <v>5852</v>
      </c>
      <c r="S27" s="82">
        <v>5925</v>
      </c>
      <c r="T27" s="82">
        <v>11777</v>
      </c>
      <c r="U27" s="82">
        <v>83</v>
      </c>
      <c r="V27" s="82">
        <v>77</v>
      </c>
      <c r="W27" s="82">
        <v>80</v>
      </c>
      <c r="X27" s="82">
        <v>5852</v>
      </c>
      <c r="Y27" s="82">
        <v>5924</v>
      </c>
      <c r="Z27" s="82">
        <v>11776</v>
      </c>
      <c r="AA27" s="82">
        <v>91</v>
      </c>
      <c r="AB27" s="82">
        <v>84</v>
      </c>
      <c r="AC27" s="82">
        <v>87</v>
      </c>
      <c r="AD27" s="82">
        <v>9196</v>
      </c>
      <c r="AE27" s="82">
        <v>9595</v>
      </c>
      <c r="AF27" s="82">
        <v>18791</v>
      </c>
      <c r="AG27" s="82">
        <v>88</v>
      </c>
      <c r="AH27" s="82">
        <v>78</v>
      </c>
      <c r="AI27" s="82">
        <v>83</v>
      </c>
      <c r="AJ27" s="82">
        <v>9196</v>
      </c>
      <c r="AK27" s="82">
        <v>9595</v>
      </c>
      <c r="AL27" s="82">
        <v>18791</v>
      </c>
      <c r="AM27" s="82">
        <v>91</v>
      </c>
      <c r="AN27" s="82">
        <v>86</v>
      </c>
      <c r="AO27" s="82">
        <v>88</v>
      </c>
      <c r="AP27" s="82">
        <v>9196</v>
      </c>
      <c r="AQ27" s="82">
        <v>9595</v>
      </c>
      <c r="AR27" s="82">
        <v>18791</v>
      </c>
      <c r="AS27" s="82">
        <v>89</v>
      </c>
      <c r="AT27" s="82">
        <v>84</v>
      </c>
      <c r="AU27" s="82">
        <v>87</v>
      </c>
      <c r="AV27" s="82">
        <v>9196</v>
      </c>
      <c r="AW27" s="82">
        <v>9595</v>
      </c>
      <c r="AX27" s="82">
        <v>18791</v>
      </c>
      <c r="AY27" s="82">
        <v>88</v>
      </c>
      <c r="AZ27" s="82">
        <v>80</v>
      </c>
      <c r="BA27" s="82">
        <v>84</v>
      </c>
      <c r="BB27" s="82">
        <v>15048</v>
      </c>
      <c r="BC27" s="82">
        <v>15520</v>
      </c>
      <c r="BD27" s="82">
        <v>30568</v>
      </c>
      <c r="BE27" s="82">
        <v>85</v>
      </c>
      <c r="BF27" s="82">
        <v>74</v>
      </c>
      <c r="BG27" s="82">
        <v>79</v>
      </c>
      <c r="BH27" s="82">
        <v>15048</v>
      </c>
      <c r="BI27" s="82">
        <v>15520</v>
      </c>
      <c r="BJ27" s="82">
        <v>30568</v>
      </c>
      <c r="BK27" s="82">
        <v>89</v>
      </c>
      <c r="BL27" s="82">
        <v>84</v>
      </c>
      <c r="BM27" s="82">
        <v>86</v>
      </c>
      <c r="BN27" s="82">
        <v>15048</v>
      </c>
      <c r="BO27" s="82">
        <v>15520</v>
      </c>
      <c r="BP27" s="82">
        <v>30568</v>
      </c>
      <c r="BQ27" s="82">
        <v>87</v>
      </c>
      <c r="BR27" s="82">
        <v>82</v>
      </c>
      <c r="BS27" s="82">
        <v>84</v>
      </c>
      <c r="BT27" s="82">
        <v>15048</v>
      </c>
      <c r="BU27" s="82">
        <v>15519</v>
      </c>
      <c r="BV27" s="82">
        <v>30567</v>
      </c>
    </row>
    <row r="28" spans="2:74">
      <c r="B28" s="99" t="s">
        <v>87</v>
      </c>
      <c r="C28" s="82">
        <v>85</v>
      </c>
      <c r="D28" s="82">
        <v>69</v>
      </c>
      <c r="E28" s="82">
        <v>77</v>
      </c>
      <c r="F28" s="82">
        <v>1362</v>
      </c>
      <c r="G28" s="82">
        <v>1437</v>
      </c>
      <c r="H28" s="82">
        <v>2799</v>
      </c>
      <c r="I28" s="82">
        <v>80</v>
      </c>
      <c r="J28" s="82">
        <v>63</v>
      </c>
      <c r="K28" s="82">
        <v>71</v>
      </c>
      <c r="L28" s="82">
        <v>1362</v>
      </c>
      <c r="M28" s="82">
        <v>1437</v>
      </c>
      <c r="N28" s="82">
        <v>2799</v>
      </c>
      <c r="O28" s="82">
        <v>86</v>
      </c>
      <c r="P28" s="82">
        <v>77</v>
      </c>
      <c r="Q28" s="82">
        <v>81</v>
      </c>
      <c r="R28" s="82">
        <v>1362</v>
      </c>
      <c r="S28" s="82">
        <v>1437</v>
      </c>
      <c r="T28" s="82">
        <v>2799</v>
      </c>
      <c r="U28" s="82">
        <v>85</v>
      </c>
      <c r="V28" s="82">
        <v>75</v>
      </c>
      <c r="W28" s="82">
        <v>80</v>
      </c>
      <c r="X28" s="82">
        <v>1362</v>
      </c>
      <c r="Y28" s="82">
        <v>1437</v>
      </c>
      <c r="Z28" s="82">
        <v>2799</v>
      </c>
      <c r="AA28" s="82">
        <v>90</v>
      </c>
      <c r="AB28" s="82">
        <v>81</v>
      </c>
      <c r="AC28" s="82">
        <v>85</v>
      </c>
      <c r="AD28" s="82">
        <v>2370</v>
      </c>
      <c r="AE28" s="82">
        <v>2519</v>
      </c>
      <c r="AF28" s="82">
        <v>4889</v>
      </c>
      <c r="AG28" s="82">
        <v>86</v>
      </c>
      <c r="AH28" s="82">
        <v>74</v>
      </c>
      <c r="AI28" s="82">
        <v>80</v>
      </c>
      <c r="AJ28" s="82">
        <v>2370</v>
      </c>
      <c r="AK28" s="82">
        <v>2519</v>
      </c>
      <c r="AL28" s="82">
        <v>4889</v>
      </c>
      <c r="AM28" s="82">
        <v>90</v>
      </c>
      <c r="AN28" s="82">
        <v>85</v>
      </c>
      <c r="AO28" s="82">
        <v>87</v>
      </c>
      <c r="AP28" s="82">
        <v>2370</v>
      </c>
      <c r="AQ28" s="82">
        <v>2519</v>
      </c>
      <c r="AR28" s="82">
        <v>4889</v>
      </c>
      <c r="AS28" s="82">
        <v>89</v>
      </c>
      <c r="AT28" s="82">
        <v>83</v>
      </c>
      <c r="AU28" s="82">
        <v>86</v>
      </c>
      <c r="AV28" s="82">
        <v>2370</v>
      </c>
      <c r="AW28" s="82">
        <v>2519</v>
      </c>
      <c r="AX28" s="82">
        <v>4889</v>
      </c>
      <c r="AY28" s="82">
        <v>88</v>
      </c>
      <c r="AZ28" s="82">
        <v>77</v>
      </c>
      <c r="BA28" s="82">
        <v>82</v>
      </c>
      <c r="BB28" s="82">
        <v>3732</v>
      </c>
      <c r="BC28" s="82">
        <v>3956</v>
      </c>
      <c r="BD28" s="82">
        <v>7688</v>
      </c>
      <c r="BE28" s="82">
        <v>84</v>
      </c>
      <c r="BF28" s="82">
        <v>70</v>
      </c>
      <c r="BG28" s="82">
        <v>77</v>
      </c>
      <c r="BH28" s="82">
        <v>3732</v>
      </c>
      <c r="BI28" s="82">
        <v>3956</v>
      </c>
      <c r="BJ28" s="82">
        <v>7688</v>
      </c>
      <c r="BK28" s="82">
        <v>88</v>
      </c>
      <c r="BL28" s="82">
        <v>82</v>
      </c>
      <c r="BM28" s="82">
        <v>85</v>
      </c>
      <c r="BN28" s="82">
        <v>3732</v>
      </c>
      <c r="BO28" s="82">
        <v>3956</v>
      </c>
      <c r="BP28" s="82">
        <v>7688</v>
      </c>
      <c r="BQ28" s="82">
        <v>88</v>
      </c>
      <c r="BR28" s="82">
        <v>80</v>
      </c>
      <c r="BS28" s="82">
        <v>84</v>
      </c>
      <c r="BT28" s="82">
        <v>3732</v>
      </c>
      <c r="BU28" s="82">
        <v>3956</v>
      </c>
      <c r="BV28" s="82">
        <v>7688</v>
      </c>
    </row>
    <row r="29" spans="2:74">
      <c r="B29" s="99" t="s">
        <v>88</v>
      </c>
      <c r="C29" s="82">
        <v>85</v>
      </c>
      <c r="D29" s="82">
        <v>77</v>
      </c>
      <c r="E29" s="82">
        <v>81</v>
      </c>
      <c r="F29" s="82">
        <v>3816</v>
      </c>
      <c r="G29" s="82">
        <v>3757</v>
      </c>
      <c r="H29" s="82">
        <v>7573</v>
      </c>
      <c r="I29" s="82">
        <v>81</v>
      </c>
      <c r="J29" s="82">
        <v>68</v>
      </c>
      <c r="K29" s="82">
        <v>75</v>
      </c>
      <c r="L29" s="82">
        <v>3816</v>
      </c>
      <c r="M29" s="82">
        <v>3757</v>
      </c>
      <c r="N29" s="82">
        <v>7573</v>
      </c>
      <c r="O29" s="82">
        <v>85</v>
      </c>
      <c r="P29" s="82">
        <v>81</v>
      </c>
      <c r="Q29" s="82">
        <v>83</v>
      </c>
      <c r="R29" s="82">
        <v>3816</v>
      </c>
      <c r="S29" s="82">
        <v>3757</v>
      </c>
      <c r="T29" s="82">
        <v>7573</v>
      </c>
      <c r="U29" s="82">
        <v>83</v>
      </c>
      <c r="V29" s="82">
        <v>78</v>
      </c>
      <c r="W29" s="82">
        <v>80</v>
      </c>
      <c r="X29" s="82">
        <v>3816</v>
      </c>
      <c r="Y29" s="82">
        <v>3756</v>
      </c>
      <c r="Z29" s="82">
        <v>7572</v>
      </c>
      <c r="AA29" s="82">
        <v>91</v>
      </c>
      <c r="AB29" s="82">
        <v>85</v>
      </c>
      <c r="AC29" s="82">
        <v>88</v>
      </c>
      <c r="AD29" s="82">
        <v>5620</v>
      </c>
      <c r="AE29" s="82">
        <v>5794</v>
      </c>
      <c r="AF29" s="82">
        <v>11414</v>
      </c>
      <c r="AG29" s="82">
        <v>89</v>
      </c>
      <c r="AH29" s="82">
        <v>80</v>
      </c>
      <c r="AI29" s="82">
        <v>84</v>
      </c>
      <c r="AJ29" s="82">
        <v>5620</v>
      </c>
      <c r="AK29" s="82">
        <v>5794</v>
      </c>
      <c r="AL29" s="82">
        <v>11414</v>
      </c>
      <c r="AM29" s="82">
        <v>91</v>
      </c>
      <c r="AN29" s="82">
        <v>87</v>
      </c>
      <c r="AO29" s="82">
        <v>89</v>
      </c>
      <c r="AP29" s="82">
        <v>5620</v>
      </c>
      <c r="AQ29" s="82">
        <v>5794</v>
      </c>
      <c r="AR29" s="82">
        <v>11414</v>
      </c>
      <c r="AS29" s="82">
        <v>90</v>
      </c>
      <c r="AT29" s="82">
        <v>85</v>
      </c>
      <c r="AU29" s="82">
        <v>87</v>
      </c>
      <c r="AV29" s="82">
        <v>5620</v>
      </c>
      <c r="AW29" s="82">
        <v>5794</v>
      </c>
      <c r="AX29" s="82">
        <v>11414</v>
      </c>
      <c r="AY29" s="82">
        <v>89</v>
      </c>
      <c r="AZ29" s="82">
        <v>82</v>
      </c>
      <c r="BA29" s="82">
        <v>85</v>
      </c>
      <c r="BB29" s="82">
        <v>9436</v>
      </c>
      <c r="BC29" s="82">
        <v>9551</v>
      </c>
      <c r="BD29" s="82">
        <v>18987</v>
      </c>
      <c r="BE29" s="82">
        <v>86</v>
      </c>
      <c r="BF29" s="82">
        <v>75</v>
      </c>
      <c r="BG29" s="82">
        <v>80</v>
      </c>
      <c r="BH29" s="82">
        <v>9436</v>
      </c>
      <c r="BI29" s="82">
        <v>9551</v>
      </c>
      <c r="BJ29" s="82">
        <v>18987</v>
      </c>
      <c r="BK29" s="82">
        <v>89</v>
      </c>
      <c r="BL29" s="82">
        <v>85</v>
      </c>
      <c r="BM29" s="82">
        <v>87</v>
      </c>
      <c r="BN29" s="82">
        <v>9436</v>
      </c>
      <c r="BO29" s="82">
        <v>9551</v>
      </c>
      <c r="BP29" s="82">
        <v>18987</v>
      </c>
      <c r="BQ29" s="82">
        <v>87</v>
      </c>
      <c r="BR29" s="82">
        <v>82</v>
      </c>
      <c r="BS29" s="82">
        <v>85</v>
      </c>
      <c r="BT29" s="82">
        <v>9436</v>
      </c>
      <c r="BU29" s="82">
        <v>9550</v>
      </c>
      <c r="BV29" s="82">
        <v>18986</v>
      </c>
    </row>
    <row r="30" spans="2:74">
      <c r="B30" s="82" t="s">
        <v>89</v>
      </c>
      <c r="C30" s="82">
        <v>83</v>
      </c>
      <c r="D30" s="82">
        <v>75</v>
      </c>
      <c r="E30" s="82">
        <v>79</v>
      </c>
      <c r="F30" s="82">
        <v>674</v>
      </c>
      <c r="G30" s="82">
        <v>731</v>
      </c>
      <c r="H30" s="82">
        <v>1405</v>
      </c>
      <c r="I30" s="82">
        <v>80</v>
      </c>
      <c r="J30" s="82">
        <v>68</v>
      </c>
      <c r="K30" s="82">
        <v>74</v>
      </c>
      <c r="L30" s="82">
        <v>674</v>
      </c>
      <c r="M30" s="82">
        <v>731</v>
      </c>
      <c r="N30" s="82">
        <v>1405</v>
      </c>
      <c r="O30" s="82">
        <v>84</v>
      </c>
      <c r="P30" s="82">
        <v>82</v>
      </c>
      <c r="Q30" s="82">
        <v>83</v>
      </c>
      <c r="R30" s="82">
        <v>674</v>
      </c>
      <c r="S30" s="82">
        <v>731</v>
      </c>
      <c r="T30" s="82">
        <v>1405</v>
      </c>
      <c r="U30" s="82">
        <v>83</v>
      </c>
      <c r="V30" s="82">
        <v>76</v>
      </c>
      <c r="W30" s="82">
        <v>79</v>
      </c>
      <c r="X30" s="82">
        <v>674</v>
      </c>
      <c r="Y30" s="82">
        <v>731</v>
      </c>
      <c r="Z30" s="82">
        <v>1405</v>
      </c>
      <c r="AA30" s="82">
        <v>89</v>
      </c>
      <c r="AB30" s="82">
        <v>83</v>
      </c>
      <c r="AC30" s="82">
        <v>86</v>
      </c>
      <c r="AD30" s="82">
        <v>1206</v>
      </c>
      <c r="AE30" s="82">
        <v>1282</v>
      </c>
      <c r="AF30" s="82">
        <v>2488</v>
      </c>
      <c r="AG30" s="82">
        <v>87</v>
      </c>
      <c r="AH30" s="82">
        <v>76</v>
      </c>
      <c r="AI30" s="82">
        <v>81</v>
      </c>
      <c r="AJ30" s="82">
        <v>1206</v>
      </c>
      <c r="AK30" s="82">
        <v>1282</v>
      </c>
      <c r="AL30" s="82">
        <v>2488</v>
      </c>
      <c r="AM30" s="82">
        <v>90</v>
      </c>
      <c r="AN30" s="82">
        <v>86</v>
      </c>
      <c r="AO30" s="82">
        <v>88</v>
      </c>
      <c r="AP30" s="82">
        <v>1206</v>
      </c>
      <c r="AQ30" s="82">
        <v>1282</v>
      </c>
      <c r="AR30" s="82">
        <v>2488</v>
      </c>
      <c r="AS30" s="82">
        <v>88</v>
      </c>
      <c r="AT30" s="82">
        <v>85</v>
      </c>
      <c r="AU30" s="82">
        <v>86</v>
      </c>
      <c r="AV30" s="82">
        <v>1206</v>
      </c>
      <c r="AW30" s="82">
        <v>1282</v>
      </c>
      <c r="AX30" s="82">
        <v>2488</v>
      </c>
      <c r="AY30" s="82">
        <v>87</v>
      </c>
      <c r="AZ30" s="82">
        <v>80</v>
      </c>
      <c r="BA30" s="82">
        <v>83</v>
      </c>
      <c r="BB30" s="82">
        <v>1880</v>
      </c>
      <c r="BC30" s="82">
        <v>2013</v>
      </c>
      <c r="BD30" s="82">
        <v>3893</v>
      </c>
      <c r="BE30" s="82">
        <v>84</v>
      </c>
      <c r="BF30" s="82">
        <v>73</v>
      </c>
      <c r="BG30" s="82">
        <v>79</v>
      </c>
      <c r="BH30" s="82">
        <v>1880</v>
      </c>
      <c r="BI30" s="82">
        <v>2013</v>
      </c>
      <c r="BJ30" s="82">
        <v>3893</v>
      </c>
      <c r="BK30" s="82">
        <v>88</v>
      </c>
      <c r="BL30" s="82">
        <v>85</v>
      </c>
      <c r="BM30" s="82">
        <v>86</v>
      </c>
      <c r="BN30" s="82">
        <v>1880</v>
      </c>
      <c r="BO30" s="82">
        <v>2013</v>
      </c>
      <c r="BP30" s="82">
        <v>3893</v>
      </c>
      <c r="BQ30" s="82">
        <v>86</v>
      </c>
      <c r="BR30" s="82">
        <v>82</v>
      </c>
      <c r="BS30" s="82">
        <v>84</v>
      </c>
      <c r="BT30" s="82">
        <v>1880</v>
      </c>
      <c r="BU30" s="82">
        <v>2013</v>
      </c>
      <c r="BV30" s="82">
        <v>3893</v>
      </c>
    </row>
    <row r="31" spans="2:74">
      <c r="B31" s="82" t="s">
        <v>14</v>
      </c>
      <c r="C31" s="82">
        <v>87</v>
      </c>
      <c r="D31" s="82">
        <v>74</v>
      </c>
      <c r="E31" s="82">
        <v>81</v>
      </c>
      <c r="F31" s="82">
        <v>100</v>
      </c>
      <c r="G31" s="82">
        <v>101</v>
      </c>
      <c r="H31" s="82">
        <v>201</v>
      </c>
      <c r="I31" s="82">
        <v>88</v>
      </c>
      <c r="J31" s="82">
        <v>74</v>
      </c>
      <c r="K31" s="82">
        <v>81</v>
      </c>
      <c r="L31" s="82">
        <v>100</v>
      </c>
      <c r="M31" s="82">
        <v>101</v>
      </c>
      <c r="N31" s="82">
        <v>201</v>
      </c>
      <c r="O31" s="82">
        <v>91</v>
      </c>
      <c r="P31" s="82">
        <v>88</v>
      </c>
      <c r="Q31" s="82">
        <v>90</v>
      </c>
      <c r="R31" s="82">
        <v>100</v>
      </c>
      <c r="S31" s="82">
        <v>101</v>
      </c>
      <c r="T31" s="82">
        <v>201</v>
      </c>
      <c r="U31" s="82">
        <v>85</v>
      </c>
      <c r="V31" s="82">
        <v>73</v>
      </c>
      <c r="W31" s="82">
        <v>79</v>
      </c>
      <c r="X31" s="82">
        <v>100</v>
      </c>
      <c r="Y31" s="82">
        <v>101</v>
      </c>
      <c r="Z31" s="82">
        <v>201</v>
      </c>
      <c r="AA31" s="82">
        <v>91</v>
      </c>
      <c r="AB31" s="82">
        <v>84</v>
      </c>
      <c r="AC31" s="82">
        <v>87</v>
      </c>
      <c r="AD31" s="82">
        <v>914</v>
      </c>
      <c r="AE31" s="82">
        <v>834</v>
      </c>
      <c r="AF31" s="82">
        <v>1748</v>
      </c>
      <c r="AG31" s="82">
        <v>90</v>
      </c>
      <c r="AH31" s="82">
        <v>80</v>
      </c>
      <c r="AI31" s="82">
        <v>85</v>
      </c>
      <c r="AJ31" s="82">
        <v>914</v>
      </c>
      <c r="AK31" s="82">
        <v>834</v>
      </c>
      <c r="AL31" s="82">
        <v>1748</v>
      </c>
      <c r="AM31" s="82">
        <v>95</v>
      </c>
      <c r="AN31" s="82">
        <v>94</v>
      </c>
      <c r="AO31" s="82">
        <v>94</v>
      </c>
      <c r="AP31" s="82">
        <v>914</v>
      </c>
      <c r="AQ31" s="82">
        <v>834</v>
      </c>
      <c r="AR31" s="82">
        <v>1748</v>
      </c>
      <c r="AS31" s="82">
        <v>91</v>
      </c>
      <c r="AT31" s="82">
        <v>86</v>
      </c>
      <c r="AU31" s="82">
        <v>89</v>
      </c>
      <c r="AV31" s="82">
        <v>914</v>
      </c>
      <c r="AW31" s="82">
        <v>834</v>
      </c>
      <c r="AX31" s="82">
        <v>1748</v>
      </c>
      <c r="AY31" s="82">
        <v>90</v>
      </c>
      <c r="AZ31" s="82">
        <v>83</v>
      </c>
      <c r="BA31" s="82">
        <v>87</v>
      </c>
      <c r="BB31" s="82">
        <v>1014</v>
      </c>
      <c r="BC31" s="82">
        <v>935</v>
      </c>
      <c r="BD31" s="82">
        <v>1949</v>
      </c>
      <c r="BE31" s="82">
        <v>90</v>
      </c>
      <c r="BF31" s="82">
        <v>80</v>
      </c>
      <c r="BG31" s="82">
        <v>85</v>
      </c>
      <c r="BH31" s="82">
        <v>1014</v>
      </c>
      <c r="BI31" s="82">
        <v>935</v>
      </c>
      <c r="BJ31" s="82">
        <v>1949</v>
      </c>
      <c r="BK31" s="82">
        <v>95</v>
      </c>
      <c r="BL31" s="82">
        <v>93</v>
      </c>
      <c r="BM31" s="82">
        <v>94</v>
      </c>
      <c r="BN31" s="82">
        <v>1014</v>
      </c>
      <c r="BO31" s="82">
        <v>935</v>
      </c>
      <c r="BP31" s="82">
        <v>1949</v>
      </c>
      <c r="BQ31" s="82">
        <v>91</v>
      </c>
      <c r="BR31" s="82">
        <v>85</v>
      </c>
      <c r="BS31" s="82">
        <v>88</v>
      </c>
      <c r="BT31" s="82">
        <v>1014</v>
      </c>
      <c r="BU31" s="82">
        <v>935</v>
      </c>
      <c r="BV31" s="82">
        <v>1949</v>
      </c>
    </row>
    <row r="32" spans="2:74">
      <c r="B32" s="82" t="s">
        <v>53</v>
      </c>
      <c r="C32" s="82">
        <v>81</v>
      </c>
      <c r="D32" s="82">
        <v>71</v>
      </c>
      <c r="E32" s="82">
        <v>76</v>
      </c>
      <c r="F32" s="82">
        <v>1224</v>
      </c>
      <c r="G32" s="82">
        <v>1410</v>
      </c>
      <c r="H32" s="82">
        <v>2634</v>
      </c>
      <c r="I32" s="82">
        <v>78</v>
      </c>
      <c r="J32" s="82">
        <v>64</v>
      </c>
      <c r="K32" s="82">
        <v>71</v>
      </c>
      <c r="L32" s="82">
        <v>1224</v>
      </c>
      <c r="M32" s="82">
        <v>1410</v>
      </c>
      <c r="N32" s="82">
        <v>2634</v>
      </c>
      <c r="O32" s="82">
        <v>85</v>
      </c>
      <c r="P32" s="82">
        <v>79</v>
      </c>
      <c r="Q32" s="82">
        <v>82</v>
      </c>
      <c r="R32" s="82">
        <v>1224</v>
      </c>
      <c r="S32" s="82">
        <v>1410</v>
      </c>
      <c r="T32" s="82">
        <v>2634</v>
      </c>
      <c r="U32" s="82">
        <v>81</v>
      </c>
      <c r="V32" s="82">
        <v>74</v>
      </c>
      <c r="W32" s="82">
        <v>77</v>
      </c>
      <c r="X32" s="82">
        <v>1224</v>
      </c>
      <c r="Y32" s="82">
        <v>1410</v>
      </c>
      <c r="Z32" s="82">
        <v>2634</v>
      </c>
      <c r="AA32" s="82">
        <v>84</v>
      </c>
      <c r="AB32" s="82">
        <v>78</v>
      </c>
      <c r="AC32" s="82">
        <v>81</v>
      </c>
      <c r="AD32" s="82">
        <v>2965</v>
      </c>
      <c r="AE32" s="82">
        <v>3205</v>
      </c>
      <c r="AF32" s="82">
        <v>6170</v>
      </c>
      <c r="AG32" s="82">
        <v>83</v>
      </c>
      <c r="AH32" s="82">
        <v>74</v>
      </c>
      <c r="AI32" s="82">
        <v>78</v>
      </c>
      <c r="AJ32" s="82">
        <v>2965</v>
      </c>
      <c r="AK32" s="82">
        <v>3205</v>
      </c>
      <c r="AL32" s="82">
        <v>6170</v>
      </c>
      <c r="AM32" s="82">
        <v>89</v>
      </c>
      <c r="AN32" s="82">
        <v>85</v>
      </c>
      <c r="AO32" s="82">
        <v>87</v>
      </c>
      <c r="AP32" s="82">
        <v>2965</v>
      </c>
      <c r="AQ32" s="82">
        <v>3205</v>
      </c>
      <c r="AR32" s="82">
        <v>6170</v>
      </c>
      <c r="AS32" s="82">
        <v>85</v>
      </c>
      <c r="AT32" s="82">
        <v>80</v>
      </c>
      <c r="AU32" s="82">
        <v>82</v>
      </c>
      <c r="AV32" s="82">
        <v>2965</v>
      </c>
      <c r="AW32" s="82">
        <v>3205</v>
      </c>
      <c r="AX32" s="82">
        <v>6170</v>
      </c>
      <c r="AY32" s="82">
        <v>83</v>
      </c>
      <c r="AZ32" s="82">
        <v>76</v>
      </c>
      <c r="BA32" s="82">
        <v>79</v>
      </c>
      <c r="BB32" s="82">
        <v>4189</v>
      </c>
      <c r="BC32" s="82">
        <v>4615</v>
      </c>
      <c r="BD32" s="82">
        <v>8804</v>
      </c>
      <c r="BE32" s="82">
        <v>82</v>
      </c>
      <c r="BF32" s="82">
        <v>71</v>
      </c>
      <c r="BG32" s="82">
        <v>76</v>
      </c>
      <c r="BH32" s="82">
        <v>4189</v>
      </c>
      <c r="BI32" s="82">
        <v>4615</v>
      </c>
      <c r="BJ32" s="82">
        <v>8804</v>
      </c>
      <c r="BK32" s="82">
        <v>88</v>
      </c>
      <c r="BL32" s="82">
        <v>83</v>
      </c>
      <c r="BM32" s="82">
        <v>85</v>
      </c>
      <c r="BN32" s="82">
        <v>4189</v>
      </c>
      <c r="BO32" s="82">
        <v>4615</v>
      </c>
      <c r="BP32" s="82">
        <v>8804</v>
      </c>
      <c r="BQ32" s="82">
        <v>83</v>
      </c>
      <c r="BR32" s="82">
        <v>78</v>
      </c>
      <c r="BS32" s="82">
        <v>80</v>
      </c>
      <c r="BT32" s="82">
        <v>4189</v>
      </c>
      <c r="BU32" s="82">
        <v>4615</v>
      </c>
      <c r="BV32" s="82">
        <v>8804</v>
      </c>
    </row>
  </sheetData>
  <phoneticPr fontId="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J48" sqref="J48"/>
    </sheetView>
  </sheetViews>
  <sheetFormatPr defaultRowHeight="12.75"/>
  <cols>
    <col min="1" max="16384" width="9.140625" style="82"/>
  </cols>
  <sheetData>
    <row r="1" spans="1:73" ht="15.75">
      <c r="A1" s="107" t="s">
        <v>195</v>
      </c>
      <c r="B1" s="95"/>
      <c r="C1" s="95"/>
      <c r="D1" s="95"/>
      <c r="E1" s="95"/>
      <c r="F1" s="95"/>
      <c r="G1" s="95"/>
      <c r="H1" s="95"/>
      <c r="I1" s="95"/>
      <c r="J1" s="95"/>
      <c r="K1" s="95"/>
      <c r="L1" s="95"/>
      <c r="M1" s="95"/>
      <c r="N1" s="95"/>
      <c r="O1" s="95"/>
      <c r="P1" s="95"/>
      <c r="Q1" s="95"/>
      <c r="R1" s="95"/>
      <c r="S1" s="95"/>
      <c r="T1" s="95"/>
      <c r="U1" s="95">
        <v>21</v>
      </c>
      <c r="V1" s="95">
        <v>22</v>
      </c>
      <c r="W1" s="95">
        <v>23</v>
      </c>
      <c r="X1" s="95">
        <v>24</v>
      </c>
      <c r="Y1" s="95">
        <v>25</v>
      </c>
      <c r="Z1" s="95">
        <v>26</v>
      </c>
      <c r="AA1" s="95">
        <v>27</v>
      </c>
      <c r="AB1" s="95">
        <v>28</v>
      </c>
      <c r="AC1" s="95">
        <v>29</v>
      </c>
      <c r="AD1" s="95">
        <v>30</v>
      </c>
      <c r="AE1" s="95">
        <v>31</v>
      </c>
      <c r="AF1" s="95">
        <v>32</v>
      </c>
      <c r="AG1" s="95">
        <v>33</v>
      </c>
      <c r="AH1" s="95">
        <v>34</v>
      </c>
      <c r="AI1" s="95">
        <v>35</v>
      </c>
      <c r="AJ1" s="95">
        <v>36</v>
      </c>
      <c r="AK1" s="95">
        <v>37</v>
      </c>
      <c r="AL1" s="95">
        <v>38</v>
      </c>
      <c r="AM1" s="95">
        <v>39</v>
      </c>
      <c r="AN1" s="95">
        <v>40</v>
      </c>
      <c r="AO1" s="95">
        <v>41</v>
      </c>
      <c r="AP1" s="95">
        <v>42</v>
      </c>
      <c r="AQ1" s="95">
        <v>43</v>
      </c>
      <c r="AR1" s="95">
        <v>44</v>
      </c>
      <c r="AS1" s="95">
        <v>45</v>
      </c>
      <c r="AT1" s="95">
        <v>46</v>
      </c>
      <c r="AU1" s="95">
        <v>47</v>
      </c>
      <c r="AV1" s="95">
        <v>48</v>
      </c>
      <c r="AW1" s="95">
        <v>49</v>
      </c>
      <c r="AX1" s="95">
        <v>50</v>
      </c>
      <c r="AY1" s="95">
        <v>51</v>
      </c>
      <c r="AZ1" s="95">
        <v>52</v>
      </c>
      <c r="BA1" s="95">
        <v>53</v>
      </c>
      <c r="BB1" s="95">
        <v>54</v>
      </c>
      <c r="BC1" s="95">
        <v>55</v>
      </c>
      <c r="BD1" s="95">
        <v>56</v>
      </c>
      <c r="BE1" s="95">
        <v>57</v>
      </c>
      <c r="BF1" s="95">
        <v>58</v>
      </c>
      <c r="BG1" s="95">
        <v>59</v>
      </c>
      <c r="BH1" s="95">
        <v>60</v>
      </c>
      <c r="BI1" s="95">
        <v>61</v>
      </c>
      <c r="BJ1" s="95">
        <v>62</v>
      </c>
      <c r="BK1" s="95">
        <v>63</v>
      </c>
      <c r="BL1" s="95">
        <v>64</v>
      </c>
      <c r="BM1" s="95">
        <v>65</v>
      </c>
      <c r="BN1" s="95">
        <v>66</v>
      </c>
      <c r="BO1" s="95">
        <v>67</v>
      </c>
      <c r="BP1" s="95">
        <v>68</v>
      </c>
      <c r="BQ1" s="95">
        <v>69</v>
      </c>
      <c r="BR1" s="95">
        <v>70</v>
      </c>
      <c r="BS1" s="95">
        <v>71</v>
      </c>
      <c r="BT1" s="95">
        <v>72</v>
      </c>
      <c r="BU1" s="95">
        <v>73</v>
      </c>
    </row>
    <row r="2" spans="1:73">
      <c r="B2" s="82" t="s">
        <v>242</v>
      </c>
      <c r="Z2" s="82" t="s">
        <v>243</v>
      </c>
      <c r="AX2" s="96" t="s">
        <v>73</v>
      </c>
      <c r="AY2" s="96"/>
      <c r="AZ2" s="96"/>
      <c r="BC2" s="96"/>
      <c r="BD2" s="96"/>
      <c r="BE2" s="96"/>
      <c r="BF2" s="96"/>
      <c r="BG2" s="96"/>
      <c r="BH2" s="96"/>
      <c r="BI2" s="96"/>
      <c r="BJ2" s="96"/>
      <c r="BK2" s="96"/>
      <c r="BL2" s="96"/>
      <c r="BM2" s="96"/>
      <c r="BN2" s="96"/>
      <c r="BO2" s="96"/>
      <c r="BP2" s="96"/>
      <c r="BQ2" s="96"/>
      <c r="BR2" s="96"/>
      <c r="BS2" s="96"/>
      <c r="BT2" s="96"/>
      <c r="BU2" s="96"/>
    </row>
    <row r="3" spans="1:73">
      <c r="A3" s="82" t="s">
        <v>320</v>
      </c>
      <c r="B3" s="82" t="s">
        <v>245</v>
      </c>
      <c r="H3" s="82" t="s">
        <v>196</v>
      </c>
      <c r="N3" s="82" t="s">
        <v>197</v>
      </c>
      <c r="T3" s="82" t="s">
        <v>198</v>
      </c>
      <c r="Z3" s="82" t="s">
        <v>245</v>
      </c>
      <c r="AF3" s="82" t="s">
        <v>196</v>
      </c>
      <c r="AL3" s="82" t="s">
        <v>197</v>
      </c>
      <c r="AR3" s="82" t="s">
        <v>198</v>
      </c>
      <c r="AX3" s="96" t="s">
        <v>245</v>
      </c>
      <c r="AY3" s="96"/>
      <c r="AZ3" s="96"/>
      <c r="BC3" s="96"/>
      <c r="BD3" s="96" t="s">
        <v>196</v>
      </c>
      <c r="BE3" s="96"/>
      <c r="BF3" s="96"/>
      <c r="BI3" s="96"/>
      <c r="BJ3" s="96" t="s">
        <v>197</v>
      </c>
      <c r="BK3" s="96"/>
      <c r="BL3" s="96"/>
      <c r="BO3" s="96"/>
      <c r="BP3" s="96" t="s">
        <v>198</v>
      </c>
      <c r="BQ3" s="96"/>
      <c r="BR3" s="96"/>
      <c r="BU3" s="96"/>
    </row>
    <row r="4" spans="1:73">
      <c r="B4" s="82">
        <v>1</v>
      </c>
      <c r="H4" s="82">
        <v>1</v>
      </c>
      <c r="N4" s="82">
        <v>1</v>
      </c>
      <c r="T4" s="82">
        <v>1</v>
      </c>
      <c r="Z4" s="82">
        <v>1</v>
      </c>
      <c r="AF4" s="82">
        <v>1</v>
      </c>
      <c r="AL4" s="82">
        <v>1</v>
      </c>
      <c r="AR4" s="82">
        <v>1</v>
      </c>
      <c r="AX4" s="96">
        <v>1</v>
      </c>
      <c r="AY4" s="96"/>
      <c r="AZ4" s="96"/>
      <c r="BC4" s="96"/>
      <c r="BD4" s="96">
        <v>1</v>
      </c>
      <c r="BE4" s="96"/>
      <c r="BF4" s="96"/>
      <c r="BI4" s="96"/>
      <c r="BJ4" s="96">
        <v>1</v>
      </c>
      <c r="BK4" s="96"/>
      <c r="BL4" s="96"/>
      <c r="BO4" s="96"/>
      <c r="BP4" s="96">
        <v>1</v>
      </c>
      <c r="BQ4" s="96"/>
      <c r="BR4" s="96"/>
      <c r="BU4" s="96"/>
    </row>
    <row r="5" spans="1:73">
      <c r="B5" s="82" t="s">
        <v>200</v>
      </c>
      <c r="H5" s="82" t="s">
        <v>202</v>
      </c>
      <c r="N5" s="82" t="s">
        <v>204</v>
      </c>
      <c r="T5" s="82" t="s">
        <v>206</v>
      </c>
      <c r="Z5" s="82" t="s">
        <v>200</v>
      </c>
      <c r="AF5" s="82" t="s">
        <v>202</v>
      </c>
      <c r="AL5" s="82" t="s">
        <v>204</v>
      </c>
      <c r="AR5" s="82" t="s">
        <v>206</v>
      </c>
      <c r="AX5" s="96" t="s">
        <v>200</v>
      </c>
      <c r="AY5" s="96"/>
      <c r="AZ5" s="96"/>
      <c r="BC5" s="96"/>
      <c r="BD5" s="96" t="s">
        <v>202</v>
      </c>
      <c r="BE5" s="96"/>
      <c r="BF5" s="96"/>
      <c r="BI5" s="96"/>
      <c r="BJ5" s="96" t="s">
        <v>204</v>
      </c>
      <c r="BK5" s="96"/>
      <c r="BL5" s="96"/>
      <c r="BO5" s="96"/>
      <c r="BP5" s="96" t="s">
        <v>206</v>
      </c>
      <c r="BQ5" s="96"/>
      <c r="BR5" s="96"/>
      <c r="BU5" s="96"/>
    </row>
    <row r="6" spans="1:73">
      <c r="B6" s="82">
        <v>1</v>
      </c>
      <c r="E6" s="82" t="s">
        <v>73</v>
      </c>
      <c r="H6" s="82">
        <v>1</v>
      </c>
      <c r="K6" s="82" t="s">
        <v>73</v>
      </c>
      <c r="N6" s="82">
        <v>1</v>
      </c>
      <c r="Q6" s="82" t="s">
        <v>73</v>
      </c>
      <c r="T6" s="82">
        <v>1</v>
      </c>
      <c r="W6" s="82" t="s">
        <v>73</v>
      </c>
      <c r="Z6" s="82">
        <v>1</v>
      </c>
      <c r="AC6" s="82" t="s">
        <v>73</v>
      </c>
      <c r="AF6" s="82">
        <v>1</v>
      </c>
      <c r="AI6" s="82" t="s">
        <v>73</v>
      </c>
      <c r="AL6" s="82">
        <v>1</v>
      </c>
      <c r="AO6" s="82" t="s">
        <v>73</v>
      </c>
      <c r="AR6" s="82">
        <v>1</v>
      </c>
      <c r="AU6" s="82" t="s">
        <v>73</v>
      </c>
      <c r="AX6" s="96">
        <v>1</v>
      </c>
      <c r="AZ6" s="96"/>
      <c r="BA6" s="96" t="s">
        <v>73</v>
      </c>
      <c r="BC6" s="96"/>
      <c r="BD6" s="96">
        <v>1</v>
      </c>
      <c r="BF6" s="96"/>
      <c r="BG6" s="96" t="s">
        <v>73</v>
      </c>
      <c r="BI6" s="96"/>
      <c r="BJ6" s="96">
        <v>1</v>
      </c>
      <c r="BL6" s="96"/>
      <c r="BM6" s="96" t="s">
        <v>73</v>
      </c>
      <c r="BO6" s="96"/>
      <c r="BP6" s="96">
        <v>1</v>
      </c>
      <c r="BR6" s="96"/>
      <c r="BS6" s="96" t="s">
        <v>73</v>
      </c>
      <c r="BU6" s="96"/>
    </row>
    <row r="7" spans="1:73">
      <c r="B7" s="82" t="s">
        <v>246</v>
      </c>
      <c r="E7" s="82" t="s">
        <v>246</v>
      </c>
      <c r="H7" s="82" t="s">
        <v>246</v>
      </c>
      <c r="K7" s="82" t="s">
        <v>246</v>
      </c>
      <c r="N7" s="82" t="s">
        <v>246</v>
      </c>
      <c r="Q7" s="82" t="s">
        <v>246</v>
      </c>
      <c r="T7" s="82" t="s">
        <v>246</v>
      </c>
      <c r="W7" s="82" t="s">
        <v>246</v>
      </c>
      <c r="Z7" s="82" t="s">
        <v>246</v>
      </c>
      <c r="AC7" s="82" t="s">
        <v>246</v>
      </c>
      <c r="AF7" s="82" t="s">
        <v>246</v>
      </c>
      <c r="AI7" s="82" t="s">
        <v>246</v>
      </c>
      <c r="AL7" s="82" t="s">
        <v>246</v>
      </c>
      <c r="AO7" s="82" t="s">
        <v>246</v>
      </c>
      <c r="AR7" s="82" t="s">
        <v>246</v>
      </c>
      <c r="AU7" s="82" t="s">
        <v>246</v>
      </c>
      <c r="AX7" s="96" t="s">
        <v>246</v>
      </c>
      <c r="AZ7" s="96"/>
      <c r="BA7" s="96" t="s">
        <v>246</v>
      </c>
      <c r="BC7" s="96"/>
      <c r="BD7" s="96" t="s">
        <v>246</v>
      </c>
      <c r="BF7" s="96"/>
      <c r="BG7" s="96" t="s">
        <v>246</v>
      </c>
      <c r="BI7" s="96"/>
      <c r="BJ7" s="96" t="s">
        <v>246</v>
      </c>
      <c r="BL7" s="96"/>
      <c r="BM7" s="96" t="s">
        <v>246</v>
      </c>
      <c r="BO7" s="96"/>
      <c r="BP7" s="96" t="s">
        <v>246</v>
      </c>
      <c r="BR7" s="96"/>
      <c r="BS7" s="96" t="s">
        <v>246</v>
      </c>
      <c r="BU7" s="96"/>
    </row>
    <row r="8" spans="1:73">
      <c r="B8" s="82" t="s">
        <v>169</v>
      </c>
      <c r="C8" s="82" t="s">
        <v>168</v>
      </c>
      <c r="D8" s="82" t="s">
        <v>73</v>
      </c>
      <c r="E8" s="82" t="s">
        <v>169</v>
      </c>
      <c r="F8" s="82" t="s">
        <v>168</v>
      </c>
      <c r="G8" s="82" t="s">
        <v>73</v>
      </c>
      <c r="H8" s="82" t="s">
        <v>169</v>
      </c>
      <c r="I8" s="82" t="s">
        <v>168</v>
      </c>
      <c r="J8" s="82" t="s">
        <v>73</v>
      </c>
      <c r="K8" s="82" t="s">
        <v>169</v>
      </c>
      <c r="L8" s="82" t="s">
        <v>168</v>
      </c>
      <c r="M8" s="82" t="s">
        <v>73</v>
      </c>
      <c r="N8" s="82" t="s">
        <v>169</v>
      </c>
      <c r="O8" s="82" t="s">
        <v>168</v>
      </c>
      <c r="P8" s="82" t="s">
        <v>73</v>
      </c>
      <c r="Q8" s="82" t="s">
        <v>169</v>
      </c>
      <c r="R8" s="82" t="s">
        <v>168</v>
      </c>
      <c r="S8" s="82" t="s">
        <v>73</v>
      </c>
      <c r="T8" s="82" t="s">
        <v>169</v>
      </c>
      <c r="U8" s="82" t="s">
        <v>168</v>
      </c>
      <c r="V8" s="82" t="s">
        <v>73</v>
      </c>
      <c r="W8" s="82" t="s">
        <v>169</v>
      </c>
      <c r="X8" s="82" t="s">
        <v>168</v>
      </c>
      <c r="Y8" s="82" t="s">
        <v>73</v>
      </c>
      <c r="Z8" s="82" t="s">
        <v>169</v>
      </c>
      <c r="AA8" s="82" t="s">
        <v>168</v>
      </c>
      <c r="AB8" s="82" t="s">
        <v>73</v>
      </c>
      <c r="AC8" s="82" t="s">
        <v>169</v>
      </c>
      <c r="AD8" s="82" t="s">
        <v>168</v>
      </c>
      <c r="AE8" s="82" t="s">
        <v>73</v>
      </c>
      <c r="AF8" s="82" t="s">
        <v>169</v>
      </c>
      <c r="AG8" s="82" t="s">
        <v>168</v>
      </c>
      <c r="AH8" s="82" t="s">
        <v>73</v>
      </c>
      <c r="AI8" s="82" t="s">
        <v>169</v>
      </c>
      <c r="AJ8" s="82" t="s">
        <v>168</v>
      </c>
      <c r="AK8" s="82" t="s">
        <v>73</v>
      </c>
      <c r="AL8" s="82" t="s">
        <v>169</v>
      </c>
      <c r="AM8" s="82" t="s">
        <v>168</v>
      </c>
      <c r="AN8" s="82" t="s">
        <v>73</v>
      </c>
      <c r="AO8" s="82" t="s">
        <v>169</v>
      </c>
      <c r="AP8" s="82" t="s">
        <v>168</v>
      </c>
      <c r="AQ8" s="82" t="s">
        <v>73</v>
      </c>
      <c r="AR8" s="82" t="s">
        <v>169</v>
      </c>
      <c r="AS8" s="82" t="s">
        <v>168</v>
      </c>
      <c r="AT8" s="82" t="s">
        <v>73</v>
      </c>
      <c r="AU8" s="82" t="s">
        <v>169</v>
      </c>
      <c r="AV8" s="82" t="s">
        <v>168</v>
      </c>
      <c r="AW8" s="82" t="s">
        <v>73</v>
      </c>
      <c r="AX8" s="96" t="s">
        <v>169</v>
      </c>
      <c r="AY8" s="96" t="s">
        <v>168</v>
      </c>
      <c r="AZ8" s="96" t="s">
        <v>73</v>
      </c>
      <c r="BA8" s="96" t="s">
        <v>169</v>
      </c>
      <c r="BB8" s="96" t="s">
        <v>168</v>
      </c>
      <c r="BC8" s="96" t="s">
        <v>73</v>
      </c>
      <c r="BD8" s="96" t="s">
        <v>169</v>
      </c>
      <c r="BE8" s="96" t="s">
        <v>168</v>
      </c>
      <c r="BF8" s="96" t="s">
        <v>73</v>
      </c>
      <c r="BG8" s="96" t="s">
        <v>169</v>
      </c>
      <c r="BH8" s="96" t="s">
        <v>168</v>
      </c>
      <c r="BI8" s="96" t="s">
        <v>73</v>
      </c>
      <c r="BJ8" s="96" t="s">
        <v>169</v>
      </c>
      <c r="BK8" s="96" t="s">
        <v>168</v>
      </c>
      <c r="BL8" s="96" t="s">
        <v>73</v>
      </c>
      <c r="BM8" s="96" t="s">
        <v>169</v>
      </c>
      <c r="BN8" s="96" t="s">
        <v>168</v>
      </c>
      <c r="BO8" s="96" t="s">
        <v>73</v>
      </c>
      <c r="BP8" s="96" t="s">
        <v>169</v>
      </c>
      <c r="BQ8" s="96" t="s">
        <v>168</v>
      </c>
      <c r="BR8" s="96" t="s">
        <v>73</v>
      </c>
      <c r="BS8" s="96" t="s">
        <v>169</v>
      </c>
      <c r="BT8" s="96" t="s">
        <v>168</v>
      </c>
      <c r="BU8" s="96" t="s">
        <v>73</v>
      </c>
    </row>
    <row r="9" spans="1:73">
      <c r="B9" s="82" t="s">
        <v>247</v>
      </c>
      <c r="C9" s="82" t="s">
        <v>247</v>
      </c>
      <c r="D9" s="82" t="s">
        <v>247</v>
      </c>
      <c r="E9" s="82" t="s">
        <v>217</v>
      </c>
      <c r="F9" s="82" t="s">
        <v>217</v>
      </c>
      <c r="G9" s="82" t="s">
        <v>217</v>
      </c>
      <c r="H9" s="82" t="s">
        <v>247</v>
      </c>
      <c r="I9" s="82" t="s">
        <v>247</v>
      </c>
      <c r="J9" s="82" t="s">
        <v>247</v>
      </c>
      <c r="K9" s="82" t="s">
        <v>217</v>
      </c>
      <c r="L9" s="82" t="s">
        <v>217</v>
      </c>
      <c r="M9" s="82" t="s">
        <v>217</v>
      </c>
      <c r="N9" s="82" t="s">
        <v>247</v>
      </c>
      <c r="O9" s="82" t="s">
        <v>247</v>
      </c>
      <c r="P9" s="82" t="s">
        <v>247</v>
      </c>
      <c r="Q9" s="82" t="s">
        <v>217</v>
      </c>
      <c r="R9" s="82" t="s">
        <v>217</v>
      </c>
      <c r="S9" s="82" t="s">
        <v>217</v>
      </c>
      <c r="T9" s="82" t="s">
        <v>247</v>
      </c>
      <c r="U9" s="82" t="s">
        <v>247</v>
      </c>
      <c r="V9" s="82" t="s">
        <v>247</v>
      </c>
      <c r="W9" s="82" t="s">
        <v>217</v>
      </c>
      <c r="X9" s="82" t="s">
        <v>217</v>
      </c>
      <c r="Y9" s="82" t="s">
        <v>217</v>
      </c>
      <c r="Z9" s="82" t="s">
        <v>247</v>
      </c>
      <c r="AA9" s="82" t="s">
        <v>247</v>
      </c>
      <c r="AB9" s="82" t="s">
        <v>247</v>
      </c>
      <c r="AC9" s="82" t="s">
        <v>217</v>
      </c>
      <c r="AD9" s="82" t="s">
        <v>217</v>
      </c>
      <c r="AE9" s="82" t="s">
        <v>217</v>
      </c>
      <c r="AF9" s="82" t="s">
        <v>247</v>
      </c>
      <c r="AG9" s="82" t="s">
        <v>247</v>
      </c>
      <c r="AH9" s="82" t="s">
        <v>247</v>
      </c>
      <c r="AI9" s="82" t="s">
        <v>217</v>
      </c>
      <c r="AJ9" s="82" t="s">
        <v>217</v>
      </c>
      <c r="AK9" s="82" t="s">
        <v>217</v>
      </c>
      <c r="AL9" s="82" t="s">
        <v>247</v>
      </c>
      <c r="AM9" s="82" t="s">
        <v>247</v>
      </c>
      <c r="AN9" s="82" t="s">
        <v>247</v>
      </c>
      <c r="AO9" s="82" t="s">
        <v>217</v>
      </c>
      <c r="AP9" s="82" t="s">
        <v>217</v>
      </c>
      <c r="AQ9" s="82" t="s">
        <v>217</v>
      </c>
      <c r="AR9" s="82" t="s">
        <v>247</v>
      </c>
      <c r="AS9" s="82" t="s">
        <v>247</v>
      </c>
      <c r="AT9" s="82" t="s">
        <v>247</v>
      </c>
      <c r="AU9" s="82" t="s">
        <v>217</v>
      </c>
      <c r="AV9" s="82" t="s">
        <v>217</v>
      </c>
      <c r="AW9" s="82" t="s">
        <v>217</v>
      </c>
      <c r="AX9" s="96" t="s">
        <v>247</v>
      </c>
      <c r="AY9" s="96" t="s">
        <v>247</v>
      </c>
      <c r="AZ9" s="96" t="s">
        <v>247</v>
      </c>
      <c r="BA9" s="96" t="s">
        <v>217</v>
      </c>
      <c r="BB9" s="96" t="s">
        <v>217</v>
      </c>
      <c r="BC9" s="96" t="s">
        <v>217</v>
      </c>
      <c r="BD9" s="96" t="s">
        <v>247</v>
      </c>
      <c r="BE9" s="96" t="s">
        <v>247</v>
      </c>
      <c r="BF9" s="96" t="s">
        <v>247</v>
      </c>
      <c r="BG9" s="96" t="s">
        <v>217</v>
      </c>
      <c r="BH9" s="96" t="s">
        <v>217</v>
      </c>
      <c r="BI9" s="96" t="s">
        <v>217</v>
      </c>
      <c r="BJ9" s="96" t="s">
        <v>247</v>
      </c>
      <c r="BK9" s="96" t="s">
        <v>247</v>
      </c>
      <c r="BL9" s="96" t="s">
        <v>247</v>
      </c>
      <c r="BM9" s="96" t="s">
        <v>217</v>
      </c>
      <c r="BN9" s="96" t="s">
        <v>217</v>
      </c>
      <c r="BO9" s="96" t="s">
        <v>217</v>
      </c>
      <c r="BP9" s="96" t="s">
        <v>247</v>
      </c>
      <c r="BQ9" s="96" t="s">
        <v>247</v>
      </c>
      <c r="BR9" s="96" t="s">
        <v>247</v>
      </c>
      <c r="BS9" s="96" t="s">
        <v>217</v>
      </c>
      <c r="BT9" s="96" t="s">
        <v>217</v>
      </c>
      <c r="BU9" s="96" t="s">
        <v>217</v>
      </c>
    </row>
    <row r="10" spans="1:73">
      <c r="A10" s="84" t="s">
        <v>248</v>
      </c>
      <c r="B10" s="82">
        <v>81</v>
      </c>
      <c r="C10" s="82">
        <v>71</v>
      </c>
      <c r="D10" s="82">
        <v>76</v>
      </c>
      <c r="E10" s="82">
        <v>56850</v>
      </c>
      <c r="F10" s="82">
        <v>59012</v>
      </c>
      <c r="G10" s="82">
        <v>115862</v>
      </c>
      <c r="H10" s="82">
        <v>78</v>
      </c>
      <c r="I10" s="82">
        <v>63</v>
      </c>
      <c r="J10" s="82">
        <v>70</v>
      </c>
      <c r="K10" s="82">
        <v>56850</v>
      </c>
      <c r="L10" s="82">
        <v>59012</v>
      </c>
      <c r="M10" s="82">
        <v>115862</v>
      </c>
      <c r="N10" s="82">
        <v>85</v>
      </c>
      <c r="O10" s="82">
        <v>80</v>
      </c>
      <c r="P10" s="82">
        <v>82</v>
      </c>
      <c r="Q10" s="82">
        <v>56850</v>
      </c>
      <c r="R10" s="82">
        <v>59012</v>
      </c>
      <c r="S10" s="82">
        <v>115862</v>
      </c>
      <c r="T10" s="82">
        <v>83</v>
      </c>
      <c r="U10" s="82">
        <v>77</v>
      </c>
      <c r="V10" s="82">
        <v>80</v>
      </c>
      <c r="W10" s="82">
        <v>56851</v>
      </c>
      <c r="X10" s="82">
        <v>59011</v>
      </c>
      <c r="Y10" s="82">
        <v>115862</v>
      </c>
      <c r="Z10" s="82">
        <v>93</v>
      </c>
      <c r="AA10" s="82">
        <v>87</v>
      </c>
      <c r="AB10" s="82">
        <v>90</v>
      </c>
      <c r="AC10" s="82">
        <v>227436</v>
      </c>
      <c r="AD10" s="82">
        <v>239039</v>
      </c>
      <c r="AE10" s="82">
        <v>466475</v>
      </c>
      <c r="AF10" s="82">
        <v>91</v>
      </c>
      <c r="AG10" s="82">
        <v>82</v>
      </c>
      <c r="AH10" s="82">
        <v>86</v>
      </c>
      <c r="AI10" s="82">
        <v>227433</v>
      </c>
      <c r="AJ10" s="82">
        <v>239038</v>
      </c>
      <c r="AK10" s="82">
        <v>466471</v>
      </c>
      <c r="AL10" s="82">
        <v>94</v>
      </c>
      <c r="AM10" s="82">
        <v>91</v>
      </c>
      <c r="AN10" s="82">
        <v>93</v>
      </c>
      <c r="AO10" s="82">
        <v>227435</v>
      </c>
      <c r="AP10" s="82">
        <v>239039</v>
      </c>
      <c r="AQ10" s="82">
        <v>466474</v>
      </c>
      <c r="AR10" s="82">
        <v>93</v>
      </c>
      <c r="AS10" s="82">
        <v>90</v>
      </c>
      <c r="AT10" s="82">
        <v>92</v>
      </c>
      <c r="AU10" s="82">
        <v>227436</v>
      </c>
      <c r="AV10" s="82">
        <v>239034</v>
      </c>
      <c r="AW10" s="82">
        <v>466470</v>
      </c>
      <c r="AX10" s="82">
        <v>90</v>
      </c>
      <c r="AY10" s="82">
        <v>84</v>
      </c>
      <c r="AZ10" s="82">
        <v>87</v>
      </c>
      <c r="BA10" s="82">
        <v>284286</v>
      </c>
      <c r="BB10" s="82">
        <v>298051</v>
      </c>
      <c r="BC10" s="82">
        <v>582337</v>
      </c>
      <c r="BD10" s="82">
        <v>88</v>
      </c>
      <c r="BE10" s="82">
        <v>78</v>
      </c>
      <c r="BF10" s="82">
        <v>83</v>
      </c>
      <c r="BG10" s="82">
        <v>284283</v>
      </c>
      <c r="BH10" s="82">
        <v>298050</v>
      </c>
      <c r="BI10" s="82">
        <v>582333</v>
      </c>
      <c r="BJ10" s="82">
        <v>92</v>
      </c>
      <c r="BK10" s="82">
        <v>89</v>
      </c>
      <c r="BL10" s="82">
        <v>91</v>
      </c>
      <c r="BM10" s="82">
        <v>284285</v>
      </c>
      <c r="BN10" s="82">
        <v>298051</v>
      </c>
      <c r="BO10" s="82">
        <v>582336</v>
      </c>
      <c r="BP10" s="82">
        <v>91</v>
      </c>
      <c r="BQ10" s="82">
        <v>88</v>
      </c>
      <c r="BR10" s="82">
        <v>89</v>
      </c>
      <c r="BS10" s="82">
        <v>284287</v>
      </c>
      <c r="BT10" s="82">
        <v>298045</v>
      </c>
      <c r="BU10" s="82">
        <v>582332</v>
      </c>
    </row>
    <row r="11" spans="1:73">
      <c r="A11" s="82" t="s">
        <v>10</v>
      </c>
      <c r="B11" s="82">
        <v>79</v>
      </c>
      <c r="C11" s="82">
        <v>68</v>
      </c>
      <c r="D11" s="82">
        <v>74</v>
      </c>
      <c r="E11" s="82">
        <v>39227</v>
      </c>
      <c r="F11" s="82">
        <v>40895</v>
      </c>
      <c r="G11" s="82">
        <v>80122</v>
      </c>
      <c r="H11" s="82">
        <v>76</v>
      </c>
      <c r="I11" s="82">
        <v>60</v>
      </c>
      <c r="J11" s="82">
        <v>68</v>
      </c>
      <c r="K11" s="82">
        <v>39227</v>
      </c>
      <c r="L11" s="82">
        <v>40895</v>
      </c>
      <c r="M11" s="82">
        <v>80122</v>
      </c>
      <c r="N11" s="82">
        <v>84</v>
      </c>
      <c r="O11" s="82">
        <v>79</v>
      </c>
      <c r="P11" s="82">
        <v>81</v>
      </c>
      <c r="Q11" s="82">
        <v>39227</v>
      </c>
      <c r="R11" s="82">
        <v>40895</v>
      </c>
      <c r="S11" s="82">
        <v>80122</v>
      </c>
      <c r="T11" s="82">
        <v>82</v>
      </c>
      <c r="U11" s="82">
        <v>77</v>
      </c>
      <c r="V11" s="82">
        <v>79</v>
      </c>
      <c r="W11" s="82">
        <v>39227</v>
      </c>
      <c r="X11" s="82">
        <v>40895</v>
      </c>
      <c r="Y11" s="82">
        <v>80122</v>
      </c>
      <c r="Z11" s="82">
        <v>93</v>
      </c>
      <c r="AA11" s="82">
        <v>87</v>
      </c>
      <c r="AB11" s="82">
        <v>90</v>
      </c>
      <c r="AC11" s="82">
        <v>176626</v>
      </c>
      <c r="AD11" s="82">
        <v>185913</v>
      </c>
      <c r="AE11" s="82">
        <v>362539</v>
      </c>
      <c r="AF11" s="82">
        <v>91</v>
      </c>
      <c r="AG11" s="82">
        <v>82</v>
      </c>
      <c r="AH11" s="82">
        <v>87</v>
      </c>
      <c r="AI11" s="82">
        <v>176624</v>
      </c>
      <c r="AJ11" s="82">
        <v>185912</v>
      </c>
      <c r="AK11" s="82">
        <v>362536</v>
      </c>
      <c r="AL11" s="82">
        <v>94</v>
      </c>
      <c r="AM11" s="82">
        <v>92</v>
      </c>
      <c r="AN11" s="82">
        <v>93</v>
      </c>
      <c r="AO11" s="82">
        <v>176626</v>
      </c>
      <c r="AP11" s="82">
        <v>185914</v>
      </c>
      <c r="AQ11" s="82">
        <v>362540</v>
      </c>
      <c r="AR11" s="82">
        <v>94</v>
      </c>
      <c r="AS11" s="82">
        <v>91</v>
      </c>
      <c r="AT11" s="82">
        <v>93</v>
      </c>
      <c r="AU11" s="82">
        <v>176627</v>
      </c>
      <c r="AV11" s="82">
        <v>185911</v>
      </c>
      <c r="AW11" s="82">
        <v>362538</v>
      </c>
      <c r="AX11" s="82">
        <v>91</v>
      </c>
      <c r="AY11" s="82">
        <v>84</v>
      </c>
      <c r="AZ11" s="82">
        <v>87</v>
      </c>
      <c r="BA11" s="82">
        <v>215853</v>
      </c>
      <c r="BB11" s="82">
        <v>226808</v>
      </c>
      <c r="BC11" s="82">
        <v>442661</v>
      </c>
      <c r="BD11" s="82">
        <v>89</v>
      </c>
      <c r="BE11" s="82">
        <v>78</v>
      </c>
      <c r="BF11" s="82">
        <v>83</v>
      </c>
      <c r="BG11" s="82">
        <v>215851</v>
      </c>
      <c r="BH11" s="82">
        <v>226807</v>
      </c>
      <c r="BI11" s="82">
        <v>442658</v>
      </c>
      <c r="BJ11" s="82">
        <v>92</v>
      </c>
      <c r="BK11" s="82">
        <v>90</v>
      </c>
      <c r="BL11" s="82">
        <v>91</v>
      </c>
      <c r="BM11" s="82">
        <v>215853</v>
      </c>
      <c r="BN11" s="82">
        <v>226809</v>
      </c>
      <c r="BO11" s="82">
        <v>442662</v>
      </c>
      <c r="BP11" s="82">
        <v>92</v>
      </c>
      <c r="BQ11" s="82">
        <v>89</v>
      </c>
      <c r="BR11" s="82">
        <v>90</v>
      </c>
      <c r="BS11" s="82">
        <v>215854</v>
      </c>
      <c r="BT11" s="82">
        <v>226806</v>
      </c>
      <c r="BU11" s="82">
        <v>442660</v>
      </c>
    </row>
    <row r="12" spans="1:73">
      <c r="A12" s="82" t="s">
        <v>74</v>
      </c>
      <c r="B12" s="82">
        <v>80</v>
      </c>
      <c r="C12" s="82">
        <v>69</v>
      </c>
      <c r="D12" s="82">
        <v>74</v>
      </c>
      <c r="E12" s="82">
        <v>36812</v>
      </c>
      <c r="F12" s="82">
        <v>38342</v>
      </c>
      <c r="G12" s="82">
        <v>75154</v>
      </c>
      <c r="H12" s="82">
        <v>76</v>
      </c>
      <c r="I12" s="82">
        <v>60</v>
      </c>
      <c r="J12" s="82">
        <v>68</v>
      </c>
      <c r="K12" s="82">
        <v>36812</v>
      </c>
      <c r="L12" s="82">
        <v>38342</v>
      </c>
      <c r="M12" s="82">
        <v>75154</v>
      </c>
      <c r="N12" s="82">
        <v>84</v>
      </c>
      <c r="O12" s="82">
        <v>79</v>
      </c>
      <c r="P12" s="82">
        <v>82</v>
      </c>
      <c r="Q12" s="82">
        <v>36812</v>
      </c>
      <c r="R12" s="82">
        <v>38342</v>
      </c>
      <c r="S12" s="82">
        <v>75154</v>
      </c>
      <c r="T12" s="82">
        <v>83</v>
      </c>
      <c r="U12" s="82">
        <v>77</v>
      </c>
      <c r="V12" s="82">
        <v>80</v>
      </c>
      <c r="W12" s="82">
        <v>36812</v>
      </c>
      <c r="X12" s="82">
        <v>38342</v>
      </c>
      <c r="Y12" s="82">
        <v>75154</v>
      </c>
      <c r="Z12" s="82">
        <v>94</v>
      </c>
      <c r="AA12" s="82">
        <v>88</v>
      </c>
      <c r="AB12" s="82">
        <v>91</v>
      </c>
      <c r="AC12" s="82">
        <v>164366</v>
      </c>
      <c r="AD12" s="82">
        <v>172978</v>
      </c>
      <c r="AE12" s="82">
        <v>337344</v>
      </c>
      <c r="AF12" s="82">
        <v>92</v>
      </c>
      <c r="AG12" s="82">
        <v>83</v>
      </c>
      <c r="AH12" s="82">
        <v>88</v>
      </c>
      <c r="AI12" s="82">
        <v>164364</v>
      </c>
      <c r="AJ12" s="82">
        <v>172977</v>
      </c>
      <c r="AK12" s="82">
        <v>337341</v>
      </c>
      <c r="AL12" s="82">
        <v>95</v>
      </c>
      <c r="AM12" s="82">
        <v>93</v>
      </c>
      <c r="AN12" s="82">
        <v>94</v>
      </c>
      <c r="AO12" s="82">
        <v>164366</v>
      </c>
      <c r="AP12" s="82">
        <v>172979</v>
      </c>
      <c r="AQ12" s="82">
        <v>337345</v>
      </c>
      <c r="AR12" s="82">
        <v>95</v>
      </c>
      <c r="AS12" s="82">
        <v>92</v>
      </c>
      <c r="AT12" s="82">
        <v>93</v>
      </c>
      <c r="AU12" s="82">
        <v>164367</v>
      </c>
      <c r="AV12" s="82">
        <v>172977</v>
      </c>
      <c r="AW12" s="82">
        <v>337344</v>
      </c>
      <c r="AX12" s="82">
        <v>91</v>
      </c>
      <c r="AY12" s="82">
        <v>85</v>
      </c>
      <c r="AZ12" s="82">
        <v>88</v>
      </c>
      <c r="BA12" s="82">
        <v>201178</v>
      </c>
      <c r="BB12" s="82">
        <v>211320</v>
      </c>
      <c r="BC12" s="82">
        <v>412498</v>
      </c>
      <c r="BD12" s="82">
        <v>89</v>
      </c>
      <c r="BE12" s="82">
        <v>79</v>
      </c>
      <c r="BF12" s="82">
        <v>84</v>
      </c>
      <c r="BG12" s="82">
        <v>201176</v>
      </c>
      <c r="BH12" s="82">
        <v>211319</v>
      </c>
      <c r="BI12" s="82">
        <v>412495</v>
      </c>
      <c r="BJ12" s="82">
        <v>93</v>
      </c>
      <c r="BK12" s="82">
        <v>90</v>
      </c>
      <c r="BL12" s="82">
        <v>92</v>
      </c>
      <c r="BM12" s="82">
        <v>201178</v>
      </c>
      <c r="BN12" s="82">
        <v>211321</v>
      </c>
      <c r="BO12" s="82">
        <v>412499</v>
      </c>
      <c r="BP12" s="82">
        <v>92</v>
      </c>
      <c r="BQ12" s="82">
        <v>90</v>
      </c>
      <c r="BR12" s="82">
        <v>91</v>
      </c>
      <c r="BS12" s="82">
        <v>201179</v>
      </c>
      <c r="BT12" s="82">
        <v>211319</v>
      </c>
      <c r="BU12" s="82">
        <v>412498</v>
      </c>
    </row>
    <row r="13" spans="1:73">
      <c r="A13" s="82" t="s">
        <v>75</v>
      </c>
      <c r="B13" s="82">
        <v>75</v>
      </c>
      <c r="C13" s="82">
        <v>68</v>
      </c>
      <c r="D13" s="82">
        <v>72</v>
      </c>
      <c r="E13" s="82">
        <v>142</v>
      </c>
      <c r="F13" s="82">
        <v>164</v>
      </c>
      <c r="G13" s="82">
        <v>306</v>
      </c>
      <c r="H13" s="82">
        <v>75</v>
      </c>
      <c r="I13" s="82">
        <v>58</v>
      </c>
      <c r="J13" s="82">
        <v>66</v>
      </c>
      <c r="K13" s="82">
        <v>142</v>
      </c>
      <c r="L13" s="82">
        <v>164</v>
      </c>
      <c r="M13" s="82">
        <v>306</v>
      </c>
      <c r="N13" s="82">
        <v>79</v>
      </c>
      <c r="O13" s="82">
        <v>79</v>
      </c>
      <c r="P13" s="82">
        <v>79</v>
      </c>
      <c r="Q13" s="82">
        <v>142</v>
      </c>
      <c r="R13" s="82">
        <v>164</v>
      </c>
      <c r="S13" s="82">
        <v>306</v>
      </c>
      <c r="T13" s="82">
        <v>83</v>
      </c>
      <c r="U13" s="82">
        <v>76</v>
      </c>
      <c r="V13" s="82">
        <v>79</v>
      </c>
      <c r="W13" s="82">
        <v>142</v>
      </c>
      <c r="X13" s="82">
        <v>164</v>
      </c>
      <c r="Y13" s="82">
        <v>306</v>
      </c>
      <c r="Z13" s="82">
        <v>96</v>
      </c>
      <c r="AA13" s="82">
        <v>92</v>
      </c>
      <c r="AB13" s="82">
        <v>94</v>
      </c>
      <c r="AC13" s="82">
        <v>650</v>
      </c>
      <c r="AD13" s="82">
        <v>663</v>
      </c>
      <c r="AE13" s="82">
        <v>1313</v>
      </c>
      <c r="AF13" s="82">
        <v>94</v>
      </c>
      <c r="AG13" s="82">
        <v>88</v>
      </c>
      <c r="AH13" s="82">
        <v>91</v>
      </c>
      <c r="AI13" s="82">
        <v>650</v>
      </c>
      <c r="AJ13" s="82">
        <v>663</v>
      </c>
      <c r="AK13" s="82">
        <v>1313</v>
      </c>
      <c r="AL13" s="82">
        <v>96</v>
      </c>
      <c r="AM13" s="82">
        <v>95</v>
      </c>
      <c r="AN13" s="82">
        <v>96</v>
      </c>
      <c r="AO13" s="82">
        <v>650</v>
      </c>
      <c r="AP13" s="82">
        <v>663</v>
      </c>
      <c r="AQ13" s="82">
        <v>1313</v>
      </c>
      <c r="AR13" s="82">
        <v>97</v>
      </c>
      <c r="AS13" s="82">
        <v>96</v>
      </c>
      <c r="AT13" s="82">
        <v>97</v>
      </c>
      <c r="AU13" s="82">
        <v>650</v>
      </c>
      <c r="AV13" s="82">
        <v>662</v>
      </c>
      <c r="AW13" s="82">
        <v>1312</v>
      </c>
      <c r="AX13" s="82">
        <v>92</v>
      </c>
      <c r="AY13" s="82">
        <v>88</v>
      </c>
      <c r="AZ13" s="82">
        <v>90</v>
      </c>
      <c r="BA13" s="82">
        <v>792</v>
      </c>
      <c r="BB13" s="82">
        <v>827</v>
      </c>
      <c r="BC13" s="82">
        <v>1619</v>
      </c>
      <c r="BD13" s="82">
        <v>90</v>
      </c>
      <c r="BE13" s="82">
        <v>82</v>
      </c>
      <c r="BF13" s="82">
        <v>86</v>
      </c>
      <c r="BG13" s="82">
        <v>792</v>
      </c>
      <c r="BH13" s="82">
        <v>827</v>
      </c>
      <c r="BI13" s="82">
        <v>1619</v>
      </c>
      <c r="BJ13" s="82">
        <v>93</v>
      </c>
      <c r="BK13" s="82">
        <v>92</v>
      </c>
      <c r="BL13" s="82">
        <v>93</v>
      </c>
      <c r="BM13" s="82">
        <v>792</v>
      </c>
      <c r="BN13" s="82">
        <v>827</v>
      </c>
      <c r="BO13" s="82">
        <v>1619</v>
      </c>
      <c r="BP13" s="82">
        <v>95</v>
      </c>
      <c r="BQ13" s="82">
        <v>92</v>
      </c>
      <c r="BR13" s="82">
        <v>93</v>
      </c>
      <c r="BS13" s="82">
        <v>792</v>
      </c>
      <c r="BT13" s="82">
        <v>826</v>
      </c>
      <c r="BU13" s="82">
        <v>1618</v>
      </c>
    </row>
    <row r="14" spans="1:73">
      <c r="A14" s="82" t="s">
        <v>241</v>
      </c>
      <c r="B14" s="82">
        <v>41</v>
      </c>
      <c r="C14" s="82">
        <v>34</v>
      </c>
      <c r="D14" s="82">
        <v>37</v>
      </c>
      <c r="E14" s="82">
        <v>140</v>
      </c>
      <c r="F14" s="82">
        <v>179</v>
      </c>
      <c r="G14" s="82">
        <v>319</v>
      </c>
      <c r="H14" s="82">
        <v>41</v>
      </c>
      <c r="I14" s="82">
        <v>25</v>
      </c>
      <c r="J14" s="82">
        <v>32</v>
      </c>
      <c r="K14" s="82">
        <v>140</v>
      </c>
      <c r="L14" s="82">
        <v>179</v>
      </c>
      <c r="M14" s="82">
        <v>319</v>
      </c>
      <c r="N14" s="82">
        <v>58</v>
      </c>
      <c r="O14" s="82">
        <v>51</v>
      </c>
      <c r="P14" s="82">
        <v>54</v>
      </c>
      <c r="Q14" s="82">
        <v>140</v>
      </c>
      <c r="R14" s="82">
        <v>179</v>
      </c>
      <c r="S14" s="82">
        <v>319</v>
      </c>
      <c r="T14" s="82">
        <v>56</v>
      </c>
      <c r="U14" s="82">
        <v>51</v>
      </c>
      <c r="V14" s="82">
        <v>54</v>
      </c>
      <c r="W14" s="82">
        <v>140</v>
      </c>
      <c r="X14" s="82">
        <v>179</v>
      </c>
      <c r="Y14" s="82">
        <v>319</v>
      </c>
      <c r="Z14" s="82">
        <v>44</v>
      </c>
      <c r="AA14" s="82">
        <v>39</v>
      </c>
      <c r="AB14" s="82">
        <v>42</v>
      </c>
      <c r="AC14" s="82">
        <v>98</v>
      </c>
      <c r="AD14" s="82">
        <v>79</v>
      </c>
      <c r="AE14" s="82">
        <v>177</v>
      </c>
      <c r="AF14" s="82">
        <v>34</v>
      </c>
      <c r="AG14" s="82">
        <v>32</v>
      </c>
      <c r="AH14" s="82">
        <v>33</v>
      </c>
      <c r="AI14" s="82">
        <v>98</v>
      </c>
      <c r="AJ14" s="82">
        <v>79</v>
      </c>
      <c r="AK14" s="82">
        <v>177</v>
      </c>
      <c r="AL14" s="82">
        <v>55</v>
      </c>
      <c r="AM14" s="82">
        <v>57</v>
      </c>
      <c r="AN14" s="82">
        <v>56</v>
      </c>
      <c r="AO14" s="82">
        <v>98</v>
      </c>
      <c r="AP14" s="82">
        <v>79</v>
      </c>
      <c r="AQ14" s="82">
        <v>177</v>
      </c>
      <c r="AR14" s="82">
        <v>50</v>
      </c>
      <c r="AS14" s="82">
        <v>47</v>
      </c>
      <c r="AT14" s="82">
        <v>49</v>
      </c>
      <c r="AU14" s="82">
        <v>98</v>
      </c>
      <c r="AV14" s="82">
        <v>79</v>
      </c>
      <c r="AW14" s="82">
        <v>177</v>
      </c>
      <c r="AX14" s="82">
        <v>42</v>
      </c>
      <c r="AY14" s="82">
        <v>36</v>
      </c>
      <c r="AZ14" s="82">
        <v>39</v>
      </c>
      <c r="BA14" s="82">
        <v>238</v>
      </c>
      <c r="BB14" s="82">
        <v>258</v>
      </c>
      <c r="BC14" s="82">
        <v>496</v>
      </c>
      <c r="BD14" s="82">
        <v>38</v>
      </c>
      <c r="BE14" s="82">
        <v>27</v>
      </c>
      <c r="BF14" s="82">
        <v>32</v>
      </c>
      <c r="BG14" s="82">
        <v>238</v>
      </c>
      <c r="BH14" s="82">
        <v>258</v>
      </c>
      <c r="BI14" s="82">
        <v>496</v>
      </c>
      <c r="BJ14" s="82">
        <v>57</v>
      </c>
      <c r="BK14" s="82">
        <v>53</v>
      </c>
      <c r="BL14" s="82">
        <v>55</v>
      </c>
      <c r="BM14" s="82">
        <v>238</v>
      </c>
      <c r="BN14" s="82">
        <v>258</v>
      </c>
      <c r="BO14" s="82">
        <v>496</v>
      </c>
      <c r="BP14" s="82">
        <v>54</v>
      </c>
      <c r="BQ14" s="82">
        <v>50</v>
      </c>
      <c r="BR14" s="82">
        <v>52</v>
      </c>
      <c r="BS14" s="82">
        <v>238</v>
      </c>
      <c r="BT14" s="82">
        <v>258</v>
      </c>
      <c r="BU14" s="82">
        <v>496</v>
      </c>
    </row>
    <row r="15" spans="1:73">
      <c r="A15" s="84" t="s">
        <v>77</v>
      </c>
      <c r="B15" s="82">
        <v>45</v>
      </c>
      <c r="C15" s="82">
        <v>34</v>
      </c>
      <c r="D15" s="82">
        <v>39</v>
      </c>
      <c r="E15" s="82">
        <v>307</v>
      </c>
      <c r="F15" s="82">
        <v>346</v>
      </c>
      <c r="G15" s="82">
        <v>653</v>
      </c>
      <c r="H15" s="82">
        <v>42</v>
      </c>
      <c r="I15" s="82">
        <v>24</v>
      </c>
      <c r="J15" s="82">
        <v>32</v>
      </c>
      <c r="K15" s="82">
        <v>307</v>
      </c>
      <c r="L15" s="82">
        <v>346</v>
      </c>
      <c r="M15" s="82">
        <v>653</v>
      </c>
      <c r="N15" s="82">
        <v>52</v>
      </c>
      <c r="O15" s="82">
        <v>46</v>
      </c>
      <c r="P15" s="82">
        <v>49</v>
      </c>
      <c r="Q15" s="82">
        <v>307</v>
      </c>
      <c r="R15" s="82">
        <v>346</v>
      </c>
      <c r="S15" s="82">
        <v>653</v>
      </c>
      <c r="T15" s="82">
        <v>51</v>
      </c>
      <c r="U15" s="82">
        <v>49</v>
      </c>
      <c r="V15" s="82">
        <v>50</v>
      </c>
      <c r="W15" s="82">
        <v>307</v>
      </c>
      <c r="X15" s="82">
        <v>346</v>
      </c>
      <c r="Y15" s="82">
        <v>653</v>
      </c>
      <c r="Z15" s="82">
        <v>42</v>
      </c>
      <c r="AA15" s="82">
        <v>33</v>
      </c>
      <c r="AB15" s="82">
        <v>37</v>
      </c>
      <c r="AC15" s="82">
        <v>454</v>
      </c>
      <c r="AD15" s="82">
        <v>463</v>
      </c>
      <c r="AE15" s="82">
        <v>917</v>
      </c>
      <c r="AF15" s="82">
        <v>42</v>
      </c>
      <c r="AG15" s="82">
        <v>29</v>
      </c>
      <c r="AH15" s="82">
        <v>35</v>
      </c>
      <c r="AI15" s="82">
        <v>454</v>
      </c>
      <c r="AJ15" s="82">
        <v>463</v>
      </c>
      <c r="AK15" s="82">
        <v>917</v>
      </c>
      <c r="AL15" s="82">
        <v>51</v>
      </c>
      <c r="AM15" s="82">
        <v>51</v>
      </c>
      <c r="AN15" s="82">
        <v>51</v>
      </c>
      <c r="AO15" s="82">
        <v>454</v>
      </c>
      <c r="AP15" s="82">
        <v>463</v>
      </c>
      <c r="AQ15" s="82">
        <v>917</v>
      </c>
      <c r="AR15" s="82">
        <v>45</v>
      </c>
      <c r="AS15" s="82">
        <v>47</v>
      </c>
      <c r="AT15" s="82">
        <v>46</v>
      </c>
      <c r="AU15" s="82">
        <v>454</v>
      </c>
      <c r="AV15" s="82">
        <v>463</v>
      </c>
      <c r="AW15" s="82">
        <v>917</v>
      </c>
      <c r="AX15" s="82">
        <v>43</v>
      </c>
      <c r="AY15" s="82">
        <v>33</v>
      </c>
      <c r="AZ15" s="82">
        <v>38</v>
      </c>
      <c r="BA15" s="82">
        <v>761</v>
      </c>
      <c r="BB15" s="82">
        <v>809</v>
      </c>
      <c r="BC15" s="82">
        <v>1570</v>
      </c>
      <c r="BD15" s="82">
        <v>42</v>
      </c>
      <c r="BE15" s="82">
        <v>27</v>
      </c>
      <c r="BF15" s="82">
        <v>34</v>
      </c>
      <c r="BG15" s="82">
        <v>761</v>
      </c>
      <c r="BH15" s="82">
        <v>809</v>
      </c>
      <c r="BI15" s="82">
        <v>1570</v>
      </c>
      <c r="BJ15" s="82">
        <v>51</v>
      </c>
      <c r="BK15" s="82">
        <v>49</v>
      </c>
      <c r="BL15" s="82">
        <v>50</v>
      </c>
      <c r="BM15" s="82">
        <v>761</v>
      </c>
      <c r="BN15" s="82">
        <v>809</v>
      </c>
      <c r="BO15" s="82">
        <v>1570</v>
      </c>
      <c r="BP15" s="82">
        <v>48</v>
      </c>
      <c r="BQ15" s="82">
        <v>48</v>
      </c>
      <c r="BR15" s="82">
        <v>48</v>
      </c>
      <c r="BS15" s="82">
        <v>761</v>
      </c>
      <c r="BT15" s="82">
        <v>809</v>
      </c>
      <c r="BU15" s="82">
        <v>1570</v>
      </c>
    </row>
    <row r="16" spans="1:73">
      <c r="A16" s="82" t="s">
        <v>78</v>
      </c>
      <c r="B16" s="82">
        <v>76</v>
      </c>
      <c r="C16" s="82">
        <v>69</v>
      </c>
      <c r="D16" s="82">
        <v>73</v>
      </c>
      <c r="E16" s="82">
        <v>1826</v>
      </c>
      <c r="F16" s="82">
        <v>1864</v>
      </c>
      <c r="G16" s="82">
        <v>3690</v>
      </c>
      <c r="H16" s="82">
        <v>74</v>
      </c>
      <c r="I16" s="82">
        <v>63</v>
      </c>
      <c r="J16" s="82">
        <v>69</v>
      </c>
      <c r="K16" s="82">
        <v>1826</v>
      </c>
      <c r="L16" s="82">
        <v>1864</v>
      </c>
      <c r="M16" s="82">
        <v>3690</v>
      </c>
      <c r="N16" s="82">
        <v>82</v>
      </c>
      <c r="O16" s="82">
        <v>80</v>
      </c>
      <c r="P16" s="82">
        <v>81</v>
      </c>
      <c r="Q16" s="82">
        <v>1826</v>
      </c>
      <c r="R16" s="82">
        <v>1864</v>
      </c>
      <c r="S16" s="82">
        <v>3690</v>
      </c>
      <c r="T16" s="82">
        <v>79</v>
      </c>
      <c r="U16" s="82">
        <v>74</v>
      </c>
      <c r="V16" s="82">
        <v>77</v>
      </c>
      <c r="W16" s="82">
        <v>1826</v>
      </c>
      <c r="X16" s="82">
        <v>1864</v>
      </c>
      <c r="Y16" s="82">
        <v>3690</v>
      </c>
      <c r="Z16" s="82">
        <v>83</v>
      </c>
      <c r="AA16" s="82">
        <v>76</v>
      </c>
      <c r="AB16" s="82">
        <v>80</v>
      </c>
      <c r="AC16" s="82">
        <v>11058</v>
      </c>
      <c r="AD16" s="82">
        <v>11730</v>
      </c>
      <c r="AE16" s="82">
        <v>22788</v>
      </c>
      <c r="AF16" s="82">
        <v>81</v>
      </c>
      <c r="AG16" s="82">
        <v>72</v>
      </c>
      <c r="AH16" s="82">
        <v>76</v>
      </c>
      <c r="AI16" s="82">
        <v>11058</v>
      </c>
      <c r="AJ16" s="82">
        <v>11730</v>
      </c>
      <c r="AK16" s="82">
        <v>22788</v>
      </c>
      <c r="AL16" s="82">
        <v>88</v>
      </c>
      <c r="AM16" s="82">
        <v>87</v>
      </c>
      <c r="AN16" s="82">
        <v>88</v>
      </c>
      <c r="AO16" s="82">
        <v>11058</v>
      </c>
      <c r="AP16" s="82">
        <v>11730</v>
      </c>
      <c r="AQ16" s="82">
        <v>22788</v>
      </c>
      <c r="AR16" s="82">
        <v>84</v>
      </c>
      <c r="AS16" s="82">
        <v>82</v>
      </c>
      <c r="AT16" s="82">
        <v>83</v>
      </c>
      <c r="AU16" s="82">
        <v>11058</v>
      </c>
      <c r="AV16" s="82">
        <v>11730</v>
      </c>
      <c r="AW16" s="82">
        <v>22788</v>
      </c>
      <c r="AX16" s="82">
        <v>82</v>
      </c>
      <c r="AY16" s="82">
        <v>75</v>
      </c>
      <c r="AZ16" s="82">
        <v>79</v>
      </c>
      <c r="BA16" s="82">
        <v>12884</v>
      </c>
      <c r="BB16" s="82">
        <v>13594</v>
      </c>
      <c r="BC16" s="82">
        <v>26478</v>
      </c>
      <c r="BD16" s="82">
        <v>80</v>
      </c>
      <c r="BE16" s="82">
        <v>70</v>
      </c>
      <c r="BF16" s="82">
        <v>75</v>
      </c>
      <c r="BG16" s="82">
        <v>12884</v>
      </c>
      <c r="BH16" s="82">
        <v>13594</v>
      </c>
      <c r="BI16" s="82">
        <v>26478</v>
      </c>
      <c r="BJ16" s="82">
        <v>87</v>
      </c>
      <c r="BK16" s="82">
        <v>86</v>
      </c>
      <c r="BL16" s="82">
        <v>87</v>
      </c>
      <c r="BM16" s="82">
        <v>12884</v>
      </c>
      <c r="BN16" s="82">
        <v>13594</v>
      </c>
      <c r="BO16" s="82">
        <v>26478</v>
      </c>
      <c r="BP16" s="82">
        <v>84</v>
      </c>
      <c r="BQ16" s="82">
        <v>81</v>
      </c>
      <c r="BR16" s="82">
        <v>82</v>
      </c>
      <c r="BS16" s="82">
        <v>12884</v>
      </c>
      <c r="BT16" s="82">
        <v>13594</v>
      </c>
      <c r="BU16" s="82">
        <v>26478</v>
      </c>
    </row>
    <row r="17" spans="1:73">
      <c r="A17" s="82" t="s">
        <v>11</v>
      </c>
      <c r="B17" s="82">
        <v>85</v>
      </c>
      <c r="C17" s="82">
        <v>75</v>
      </c>
      <c r="D17" s="82">
        <v>80</v>
      </c>
      <c r="E17" s="82">
        <v>4249</v>
      </c>
      <c r="F17" s="82">
        <v>4367</v>
      </c>
      <c r="G17" s="82">
        <v>8616</v>
      </c>
      <c r="H17" s="82">
        <v>82</v>
      </c>
      <c r="I17" s="82">
        <v>67</v>
      </c>
      <c r="J17" s="82">
        <v>75</v>
      </c>
      <c r="K17" s="82">
        <v>4249</v>
      </c>
      <c r="L17" s="82">
        <v>4367</v>
      </c>
      <c r="M17" s="82">
        <v>8616</v>
      </c>
      <c r="N17" s="82">
        <v>87</v>
      </c>
      <c r="O17" s="82">
        <v>83</v>
      </c>
      <c r="P17" s="82">
        <v>85</v>
      </c>
      <c r="Q17" s="82">
        <v>4249</v>
      </c>
      <c r="R17" s="82">
        <v>4367</v>
      </c>
      <c r="S17" s="82">
        <v>8616</v>
      </c>
      <c r="T17" s="82">
        <v>86</v>
      </c>
      <c r="U17" s="82">
        <v>81</v>
      </c>
      <c r="V17" s="82">
        <v>84</v>
      </c>
      <c r="W17" s="82">
        <v>4249</v>
      </c>
      <c r="X17" s="82">
        <v>4367</v>
      </c>
      <c r="Y17" s="82">
        <v>8616</v>
      </c>
      <c r="Z17" s="82">
        <v>94</v>
      </c>
      <c r="AA17" s="82">
        <v>89</v>
      </c>
      <c r="AB17" s="82">
        <v>91</v>
      </c>
      <c r="AC17" s="82">
        <v>10374</v>
      </c>
      <c r="AD17" s="82">
        <v>10863</v>
      </c>
      <c r="AE17" s="82">
        <v>21237</v>
      </c>
      <c r="AF17" s="82">
        <v>92</v>
      </c>
      <c r="AG17" s="82">
        <v>84</v>
      </c>
      <c r="AH17" s="82">
        <v>88</v>
      </c>
      <c r="AI17" s="82">
        <v>10374</v>
      </c>
      <c r="AJ17" s="82">
        <v>10863</v>
      </c>
      <c r="AK17" s="82">
        <v>21237</v>
      </c>
      <c r="AL17" s="82">
        <v>94</v>
      </c>
      <c r="AM17" s="82">
        <v>92</v>
      </c>
      <c r="AN17" s="82">
        <v>93</v>
      </c>
      <c r="AO17" s="82">
        <v>10374</v>
      </c>
      <c r="AP17" s="82">
        <v>10863</v>
      </c>
      <c r="AQ17" s="82">
        <v>21237</v>
      </c>
      <c r="AR17" s="82">
        <v>94</v>
      </c>
      <c r="AS17" s="82">
        <v>91</v>
      </c>
      <c r="AT17" s="82">
        <v>93</v>
      </c>
      <c r="AU17" s="82">
        <v>10374</v>
      </c>
      <c r="AV17" s="82">
        <v>10863</v>
      </c>
      <c r="AW17" s="82">
        <v>21237</v>
      </c>
      <c r="AX17" s="82">
        <v>91</v>
      </c>
      <c r="AY17" s="82">
        <v>85</v>
      </c>
      <c r="AZ17" s="82">
        <v>88</v>
      </c>
      <c r="BA17" s="82">
        <v>14623</v>
      </c>
      <c r="BB17" s="82">
        <v>15230</v>
      </c>
      <c r="BC17" s="82">
        <v>29853</v>
      </c>
      <c r="BD17" s="82">
        <v>89</v>
      </c>
      <c r="BE17" s="82">
        <v>79</v>
      </c>
      <c r="BF17" s="82">
        <v>84</v>
      </c>
      <c r="BG17" s="82">
        <v>14623</v>
      </c>
      <c r="BH17" s="82">
        <v>15230</v>
      </c>
      <c r="BI17" s="82">
        <v>29853</v>
      </c>
      <c r="BJ17" s="82">
        <v>92</v>
      </c>
      <c r="BK17" s="82">
        <v>90</v>
      </c>
      <c r="BL17" s="82">
        <v>91</v>
      </c>
      <c r="BM17" s="82">
        <v>14623</v>
      </c>
      <c r="BN17" s="82">
        <v>15230</v>
      </c>
      <c r="BO17" s="82">
        <v>29853</v>
      </c>
      <c r="BP17" s="82">
        <v>92</v>
      </c>
      <c r="BQ17" s="82">
        <v>88</v>
      </c>
      <c r="BR17" s="82">
        <v>90</v>
      </c>
      <c r="BS17" s="82">
        <v>14623</v>
      </c>
      <c r="BT17" s="82">
        <v>15230</v>
      </c>
      <c r="BU17" s="82">
        <v>29853</v>
      </c>
    </row>
    <row r="18" spans="1:73">
      <c r="A18" s="82" t="s">
        <v>79</v>
      </c>
      <c r="B18" s="82">
        <v>86</v>
      </c>
      <c r="C18" s="82">
        <v>73</v>
      </c>
      <c r="D18" s="82">
        <v>79</v>
      </c>
      <c r="E18" s="82">
        <v>1602</v>
      </c>
      <c r="F18" s="82">
        <v>1582</v>
      </c>
      <c r="G18" s="82">
        <v>3184</v>
      </c>
      <c r="H18" s="82">
        <v>82</v>
      </c>
      <c r="I18" s="82">
        <v>65</v>
      </c>
      <c r="J18" s="82">
        <v>73</v>
      </c>
      <c r="K18" s="82">
        <v>1602</v>
      </c>
      <c r="L18" s="82">
        <v>1582</v>
      </c>
      <c r="M18" s="82">
        <v>3184</v>
      </c>
      <c r="N18" s="82">
        <v>87</v>
      </c>
      <c r="O18" s="82">
        <v>82</v>
      </c>
      <c r="P18" s="82">
        <v>84</v>
      </c>
      <c r="Q18" s="82">
        <v>1602</v>
      </c>
      <c r="R18" s="82">
        <v>1582</v>
      </c>
      <c r="S18" s="82">
        <v>3184</v>
      </c>
      <c r="T18" s="82">
        <v>87</v>
      </c>
      <c r="U18" s="82">
        <v>80</v>
      </c>
      <c r="V18" s="82">
        <v>84</v>
      </c>
      <c r="W18" s="82">
        <v>1602</v>
      </c>
      <c r="X18" s="82">
        <v>1582</v>
      </c>
      <c r="Y18" s="82">
        <v>3184</v>
      </c>
      <c r="Z18" s="82">
        <v>93</v>
      </c>
      <c r="AA18" s="82">
        <v>87</v>
      </c>
      <c r="AB18" s="82">
        <v>90</v>
      </c>
      <c r="AC18" s="82">
        <v>2519</v>
      </c>
      <c r="AD18" s="82">
        <v>2615</v>
      </c>
      <c r="AE18" s="82">
        <v>5134</v>
      </c>
      <c r="AF18" s="82">
        <v>91</v>
      </c>
      <c r="AG18" s="82">
        <v>81</v>
      </c>
      <c r="AH18" s="82">
        <v>86</v>
      </c>
      <c r="AI18" s="82">
        <v>2519</v>
      </c>
      <c r="AJ18" s="82">
        <v>2615</v>
      </c>
      <c r="AK18" s="82">
        <v>5134</v>
      </c>
      <c r="AL18" s="82">
        <v>94</v>
      </c>
      <c r="AM18" s="82">
        <v>92</v>
      </c>
      <c r="AN18" s="82">
        <v>93</v>
      </c>
      <c r="AO18" s="82">
        <v>2519</v>
      </c>
      <c r="AP18" s="82">
        <v>2615</v>
      </c>
      <c r="AQ18" s="82">
        <v>5134</v>
      </c>
      <c r="AR18" s="82">
        <v>94</v>
      </c>
      <c r="AS18" s="82">
        <v>91</v>
      </c>
      <c r="AT18" s="82">
        <v>92</v>
      </c>
      <c r="AU18" s="82">
        <v>2519</v>
      </c>
      <c r="AV18" s="82">
        <v>2615</v>
      </c>
      <c r="AW18" s="82">
        <v>5134</v>
      </c>
      <c r="AX18" s="82">
        <v>90</v>
      </c>
      <c r="AY18" s="82">
        <v>82</v>
      </c>
      <c r="AZ18" s="82">
        <v>86</v>
      </c>
      <c r="BA18" s="82">
        <v>4121</v>
      </c>
      <c r="BB18" s="82">
        <v>4197</v>
      </c>
      <c r="BC18" s="82">
        <v>8318</v>
      </c>
      <c r="BD18" s="82">
        <v>87</v>
      </c>
      <c r="BE18" s="82">
        <v>75</v>
      </c>
      <c r="BF18" s="82">
        <v>81</v>
      </c>
      <c r="BG18" s="82">
        <v>4121</v>
      </c>
      <c r="BH18" s="82">
        <v>4197</v>
      </c>
      <c r="BI18" s="82">
        <v>8318</v>
      </c>
      <c r="BJ18" s="82">
        <v>91</v>
      </c>
      <c r="BK18" s="82">
        <v>88</v>
      </c>
      <c r="BL18" s="82">
        <v>89</v>
      </c>
      <c r="BM18" s="82">
        <v>4121</v>
      </c>
      <c r="BN18" s="82">
        <v>4197</v>
      </c>
      <c r="BO18" s="82">
        <v>8318</v>
      </c>
      <c r="BP18" s="82">
        <v>92</v>
      </c>
      <c r="BQ18" s="82">
        <v>87</v>
      </c>
      <c r="BR18" s="82">
        <v>89</v>
      </c>
      <c r="BS18" s="82">
        <v>4121</v>
      </c>
      <c r="BT18" s="82">
        <v>4197</v>
      </c>
      <c r="BU18" s="82">
        <v>8318</v>
      </c>
    </row>
    <row r="19" spans="1:73">
      <c r="A19" s="82" t="s">
        <v>80</v>
      </c>
      <c r="B19" s="82">
        <v>85</v>
      </c>
      <c r="C19" s="82">
        <v>77</v>
      </c>
      <c r="D19" s="82">
        <v>81</v>
      </c>
      <c r="E19" s="82">
        <v>576</v>
      </c>
      <c r="F19" s="82">
        <v>639</v>
      </c>
      <c r="G19" s="82">
        <v>1215</v>
      </c>
      <c r="H19" s="82">
        <v>83</v>
      </c>
      <c r="I19" s="82">
        <v>69</v>
      </c>
      <c r="J19" s="82">
        <v>75</v>
      </c>
      <c r="K19" s="82">
        <v>576</v>
      </c>
      <c r="L19" s="82">
        <v>639</v>
      </c>
      <c r="M19" s="82">
        <v>1215</v>
      </c>
      <c r="N19" s="82">
        <v>88</v>
      </c>
      <c r="O19" s="82">
        <v>84</v>
      </c>
      <c r="P19" s="82">
        <v>86</v>
      </c>
      <c r="Q19" s="82">
        <v>576</v>
      </c>
      <c r="R19" s="82">
        <v>639</v>
      </c>
      <c r="S19" s="82">
        <v>1215</v>
      </c>
      <c r="T19" s="82">
        <v>85</v>
      </c>
      <c r="U19" s="82">
        <v>82</v>
      </c>
      <c r="V19" s="82">
        <v>83</v>
      </c>
      <c r="W19" s="82">
        <v>576</v>
      </c>
      <c r="X19" s="82">
        <v>639</v>
      </c>
      <c r="Y19" s="82">
        <v>1215</v>
      </c>
      <c r="Z19" s="82">
        <v>94</v>
      </c>
      <c r="AA19" s="82">
        <v>88</v>
      </c>
      <c r="AB19" s="82">
        <v>91</v>
      </c>
      <c r="AC19" s="82">
        <v>1274</v>
      </c>
      <c r="AD19" s="82">
        <v>1322</v>
      </c>
      <c r="AE19" s="82">
        <v>2596</v>
      </c>
      <c r="AF19" s="82">
        <v>93</v>
      </c>
      <c r="AG19" s="82">
        <v>82</v>
      </c>
      <c r="AH19" s="82">
        <v>87</v>
      </c>
      <c r="AI19" s="82">
        <v>1274</v>
      </c>
      <c r="AJ19" s="82">
        <v>1322</v>
      </c>
      <c r="AK19" s="82">
        <v>2596</v>
      </c>
      <c r="AL19" s="82">
        <v>94</v>
      </c>
      <c r="AM19" s="82">
        <v>91</v>
      </c>
      <c r="AN19" s="82">
        <v>93</v>
      </c>
      <c r="AO19" s="82">
        <v>1274</v>
      </c>
      <c r="AP19" s="82">
        <v>1322</v>
      </c>
      <c r="AQ19" s="82">
        <v>2596</v>
      </c>
      <c r="AR19" s="82">
        <v>94</v>
      </c>
      <c r="AS19" s="82">
        <v>90</v>
      </c>
      <c r="AT19" s="82">
        <v>92</v>
      </c>
      <c r="AU19" s="82">
        <v>1274</v>
      </c>
      <c r="AV19" s="82">
        <v>1322</v>
      </c>
      <c r="AW19" s="82">
        <v>2596</v>
      </c>
      <c r="AX19" s="82">
        <v>91</v>
      </c>
      <c r="AY19" s="82">
        <v>84</v>
      </c>
      <c r="AZ19" s="82">
        <v>88</v>
      </c>
      <c r="BA19" s="82">
        <v>1850</v>
      </c>
      <c r="BB19" s="82">
        <v>1961</v>
      </c>
      <c r="BC19" s="82">
        <v>3811</v>
      </c>
      <c r="BD19" s="82">
        <v>90</v>
      </c>
      <c r="BE19" s="82">
        <v>77</v>
      </c>
      <c r="BF19" s="82">
        <v>83</v>
      </c>
      <c r="BG19" s="82">
        <v>1850</v>
      </c>
      <c r="BH19" s="82">
        <v>1961</v>
      </c>
      <c r="BI19" s="82">
        <v>3811</v>
      </c>
      <c r="BJ19" s="82">
        <v>92</v>
      </c>
      <c r="BK19" s="82">
        <v>89</v>
      </c>
      <c r="BL19" s="82">
        <v>90</v>
      </c>
      <c r="BM19" s="82">
        <v>1850</v>
      </c>
      <c r="BN19" s="82">
        <v>1961</v>
      </c>
      <c r="BO19" s="82">
        <v>3811</v>
      </c>
      <c r="BP19" s="82">
        <v>91</v>
      </c>
      <c r="BQ19" s="82">
        <v>87</v>
      </c>
      <c r="BR19" s="82">
        <v>89</v>
      </c>
      <c r="BS19" s="82">
        <v>1850</v>
      </c>
      <c r="BT19" s="82">
        <v>1961</v>
      </c>
      <c r="BU19" s="82">
        <v>3811</v>
      </c>
    </row>
    <row r="20" spans="1:73">
      <c r="A20" s="82" t="s">
        <v>81</v>
      </c>
      <c r="B20" s="82">
        <v>84</v>
      </c>
      <c r="C20" s="82">
        <v>75</v>
      </c>
      <c r="D20" s="82">
        <v>80</v>
      </c>
      <c r="E20" s="82">
        <v>689</v>
      </c>
      <c r="F20" s="82">
        <v>745</v>
      </c>
      <c r="G20" s="82">
        <v>1434</v>
      </c>
      <c r="H20" s="82">
        <v>82</v>
      </c>
      <c r="I20" s="82">
        <v>70</v>
      </c>
      <c r="J20" s="82">
        <v>76</v>
      </c>
      <c r="K20" s="82">
        <v>689</v>
      </c>
      <c r="L20" s="82">
        <v>745</v>
      </c>
      <c r="M20" s="82">
        <v>1434</v>
      </c>
      <c r="N20" s="82">
        <v>86</v>
      </c>
      <c r="O20" s="82">
        <v>84</v>
      </c>
      <c r="P20" s="82">
        <v>85</v>
      </c>
      <c r="Q20" s="82">
        <v>689</v>
      </c>
      <c r="R20" s="82">
        <v>745</v>
      </c>
      <c r="S20" s="82">
        <v>1434</v>
      </c>
      <c r="T20" s="82">
        <v>85</v>
      </c>
      <c r="U20" s="82">
        <v>82</v>
      </c>
      <c r="V20" s="82">
        <v>84</v>
      </c>
      <c r="W20" s="82">
        <v>689</v>
      </c>
      <c r="X20" s="82">
        <v>745</v>
      </c>
      <c r="Y20" s="82">
        <v>1434</v>
      </c>
      <c r="Z20" s="82">
        <v>95</v>
      </c>
      <c r="AA20" s="82">
        <v>91</v>
      </c>
      <c r="AB20" s="82">
        <v>93</v>
      </c>
      <c r="AC20" s="82">
        <v>2637</v>
      </c>
      <c r="AD20" s="82">
        <v>2860</v>
      </c>
      <c r="AE20" s="82">
        <v>5497</v>
      </c>
      <c r="AF20" s="82">
        <v>94</v>
      </c>
      <c r="AG20" s="82">
        <v>87</v>
      </c>
      <c r="AH20" s="82">
        <v>91</v>
      </c>
      <c r="AI20" s="82">
        <v>2637</v>
      </c>
      <c r="AJ20" s="82">
        <v>2860</v>
      </c>
      <c r="AK20" s="82">
        <v>5497</v>
      </c>
      <c r="AL20" s="82">
        <v>95</v>
      </c>
      <c r="AM20" s="82">
        <v>94</v>
      </c>
      <c r="AN20" s="82">
        <v>94</v>
      </c>
      <c r="AO20" s="82">
        <v>2637</v>
      </c>
      <c r="AP20" s="82">
        <v>2860</v>
      </c>
      <c r="AQ20" s="82">
        <v>5497</v>
      </c>
      <c r="AR20" s="82">
        <v>95</v>
      </c>
      <c r="AS20" s="82">
        <v>92</v>
      </c>
      <c r="AT20" s="82">
        <v>93</v>
      </c>
      <c r="AU20" s="82">
        <v>2637</v>
      </c>
      <c r="AV20" s="82">
        <v>2860</v>
      </c>
      <c r="AW20" s="82">
        <v>5497</v>
      </c>
      <c r="AX20" s="82">
        <v>93</v>
      </c>
      <c r="AY20" s="82">
        <v>88</v>
      </c>
      <c r="AZ20" s="82">
        <v>90</v>
      </c>
      <c r="BA20" s="82">
        <v>3326</v>
      </c>
      <c r="BB20" s="82">
        <v>3605</v>
      </c>
      <c r="BC20" s="82">
        <v>6931</v>
      </c>
      <c r="BD20" s="82">
        <v>92</v>
      </c>
      <c r="BE20" s="82">
        <v>84</v>
      </c>
      <c r="BF20" s="82">
        <v>88</v>
      </c>
      <c r="BG20" s="82">
        <v>3326</v>
      </c>
      <c r="BH20" s="82">
        <v>3605</v>
      </c>
      <c r="BI20" s="82">
        <v>6931</v>
      </c>
      <c r="BJ20" s="82">
        <v>93</v>
      </c>
      <c r="BK20" s="82">
        <v>92</v>
      </c>
      <c r="BL20" s="82">
        <v>92</v>
      </c>
      <c r="BM20" s="82">
        <v>3326</v>
      </c>
      <c r="BN20" s="82">
        <v>3605</v>
      </c>
      <c r="BO20" s="82">
        <v>6931</v>
      </c>
      <c r="BP20" s="82">
        <v>93</v>
      </c>
      <c r="BQ20" s="82">
        <v>90</v>
      </c>
      <c r="BR20" s="82">
        <v>91</v>
      </c>
      <c r="BS20" s="82">
        <v>3326</v>
      </c>
      <c r="BT20" s="82">
        <v>3605</v>
      </c>
      <c r="BU20" s="82">
        <v>6931</v>
      </c>
    </row>
    <row r="21" spans="1:73">
      <c r="A21" s="82" t="s">
        <v>82</v>
      </c>
      <c r="B21" s="82">
        <v>84</v>
      </c>
      <c r="C21" s="82">
        <v>76</v>
      </c>
      <c r="D21" s="82">
        <v>80</v>
      </c>
      <c r="E21" s="82">
        <v>1382</v>
      </c>
      <c r="F21" s="82">
        <v>1401</v>
      </c>
      <c r="G21" s="82">
        <v>2783</v>
      </c>
      <c r="H21" s="82">
        <v>82</v>
      </c>
      <c r="I21" s="82">
        <v>67</v>
      </c>
      <c r="J21" s="82">
        <v>75</v>
      </c>
      <c r="K21" s="82">
        <v>1382</v>
      </c>
      <c r="L21" s="82">
        <v>1401</v>
      </c>
      <c r="M21" s="82">
        <v>2783</v>
      </c>
      <c r="N21" s="82">
        <v>87</v>
      </c>
      <c r="O21" s="82">
        <v>83</v>
      </c>
      <c r="P21" s="82">
        <v>85</v>
      </c>
      <c r="Q21" s="82">
        <v>1382</v>
      </c>
      <c r="R21" s="82">
        <v>1401</v>
      </c>
      <c r="S21" s="82">
        <v>2783</v>
      </c>
      <c r="T21" s="82">
        <v>87</v>
      </c>
      <c r="U21" s="82">
        <v>81</v>
      </c>
      <c r="V21" s="82">
        <v>84</v>
      </c>
      <c r="W21" s="82">
        <v>1382</v>
      </c>
      <c r="X21" s="82">
        <v>1401</v>
      </c>
      <c r="Y21" s="82">
        <v>2783</v>
      </c>
      <c r="Z21" s="82">
        <v>94</v>
      </c>
      <c r="AA21" s="82">
        <v>89</v>
      </c>
      <c r="AB21" s="82">
        <v>91</v>
      </c>
      <c r="AC21" s="82">
        <v>3944</v>
      </c>
      <c r="AD21" s="82">
        <v>4066</v>
      </c>
      <c r="AE21" s="82">
        <v>8010</v>
      </c>
      <c r="AF21" s="82">
        <v>92</v>
      </c>
      <c r="AG21" s="82">
        <v>85</v>
      </c>
      <c r="AH21" s="82">
        <v>88</v>
      </c>
      <c r="AI21" s="82">
        <v>3944</v>
      </c>
      <c r="AJ21" s="82">
        <v>4066</v>
      </c>
      <c r="AK21" s="82">
        <v>8010</v>
      </c>
      <c r="AL21" s="82">
        <v>95</v>
      </c>
      <c r="AM21" s="82">
        <v>92</v>
      </c>
      <c r="AN21" s="82">
        <v>93</v>
      </c>
      <c r="AO21" s="82">
        <v>3944</v>
      </c>
      <c r="AP21" s="82">
        <v>4066</v>
      </c>
      <c r="AQ21" s="82">
        <v>8010</v>
      </c>
      <c r="AR21" s="82">
        <v>94</v>
      </c>
      <c r="AS21" s="82">
        <v>91</v>
      </c>
      <c r="AT21" s="82">
        <v>93</v>
      </c>
      <c r="AU21" s="82">
        <v>3944</v>
      </c>
      <c r="AV21" s="82">
        <v>4066</v>
      </c>
      <c r="AW21" s="82">
        <v>8010</v>
      </c>
      <c r="AX21" s="82">
        <v>91</v>
      </c>
      <c r="AY21" s="82">
        <v>85</v>
      </c>
      <c r="AZ21" s="82">
        <v>88</v>
      </c>
      <c r="BA21" s="82">
        <v>5326</v>
      </c>
      <c r="BB21" s="82">
        <v>5467</v>
      </c>
      <c r="BC21" s="82">
        <v>10793</v>
      </c>
      <c r="BD21" s="82">
        <v>90</v>
      </c>
      <c r="BE21" s="82">
        <v>80</v>
      </c>
      <c r="BF21" s="82">
        <v>85</v>
      </c>
      <c r="BG21" s="82">
        <v>5326</v>
      </c>
      <c r="BH21" s="82">
        <v>5467</v>
      </c>
      <c r="BI21" s="82">
        <v>10793</v>
      </c>
      <c r="BJ21" s="82">
        <v>93</v>
      </c>
      <c r="BK21" s="82">
        <v>90</v>
      </c>
      <c r="BL21" s="82">
        <v>91</v>
      </c>
      <c r="BM21" s="82">
        <v>5326</v>
      </c>
      <c r="BN21" s="82">
        <v>5467</v>
      </c>
      <c r="BO21" s="82">
        <v>10793</v>
      </c>
      <c r="BP21" s="82">
        <v>92</v>
      </c>
      <c r="BQ21" s="82">
        <v>89</v>
      </c>
      <c r="BR21" s="82">
        <v>90</v>
      </c>
      <c r="BS21" s="82">
        <v>5326</v>
      </c>
      <c r="BT21" s="82">
        <v>5467</v>
      </c>
      <c r="BU21" s="82">
        <v>10793</v>
      </c>
    </row>
    <row r="22" spans="1:73">
      <c r="A22" s="82" t="s">
        <v>12</v>
      </c>
      <c r="B22" s="82">
        <v>86</v>
      </c>
      <c r="C22" s="82">
        <v>78</v>
      </c>
      <c r="D22" s="82">
        <v>82</v>
      </c>
      <c r="E22" s="82">
        <v>5320</v>
      </c>
      <c r="F22" s="82">
        <v>5558</v>
      </c>
      <c r="G22" s="82">
        <v>10878</v>
      </c>
      <c r="H22" s="82">
        <v>83</v>
      </c>
      <c r="I22" s="82">
        <v>73</v>
      </c>
      <c r="J22" s="82">
        <v>78</v>
      </c>
      <c r="K22" s="82">
        <v>5320</v>
      </c>
      <c r="L22" s="82">
        <v>5558</v>
      </c>
      <c r="M22" s="82">
        <v>10878</v>
      </c>
      <c r="N22" s="82">
        <v>88</v>
      </c>
      <c r="O22" s="82">
        <v>83</v>
      </c>
      <c r="P22" s="82">
        <v>85</v>
      </c>
      <c r="Q22" s="82">
        <v>5320</v>
      </c>
      <c r="R22" s="82">
        <v>5558</v>
      </c>
      <c r="S22" s="82">
        <v>10878</v>
      </c>
      <c r="T22" s="82">
        <v>84</v>
      </c>
      <c r="U22" s="82">
        <v>78</v>
      </c>
      <c r="V22" s="82">
        <v>81</v>
      </c>
      <c r="W22" s="82">
        <v>5320</v>
      </c>
      <c r="X22" s="82">
        <v>5558</v>
      </c>
      <c r="Y22" s="82">
        <v>10878</v>
      </c>
      <c r="Z22" s="82">
        <v>92</v>
      </c>
      <c r="AA22" s="82">
        <v>86</v>
      </c>
      <c r="AB22" s="82">
        <v>89</v>
      </c>
      <c r="AC22" s="82">
        <v>23800</v>
      </c>
      <c r="AD22" s="82">
        <v>25031</v>
      </c>
      <c r="AE22" s="82">
        <v>48831</v>
      </c>
      <c r="AF22" s="82">
        <v>90</v>
      </c>
      <c r="AG22" s="82">
        <v>82</v>
      </c>
      <c r="AH22" s="82">
        <v>86</v>
      </c>
      <c r="AI22" s="82">
        <v>23800</v>
      </c>
      <c r="AJ22" s="82">
        <v>25031</v>
      </c>
      <c r="AK22" s="82">
        <v>48831</v>
      </c>
      <c r="AL22" s="82">
        <v>92</v>
      </c>
      <c r="AM22" s="82">
        <v>89</v>
      </c>
      <c r="AN22" s="82">
        <v>91</v>
      </c>
      <c r="AO22" s="82">
        <v>23800</v>
      </c>
      <c r="AP22" s="82">
        <v>25031</v>
      </c>
      <c r="AQ22" s="82">
        <v>48831</v>
      </c>
      <c r="AR22" s="82">
        <v>90</v>
      </c>
      <c r="AS22" s="82">
        <v>86</v>
      </c>
      <c r="AT22" s="82">
        <v>88</v>
      </c>
      <c r="AU22" s="82">
        <v>23800</v>
      </c>
      <c r="AV22" s="82">
        <v>25031</v>
      </c>
      <c r="AW22" s="82">
        <v>48831</v>
      </c>
      <c r="AX22" s="82">
        <v>91</v>
      </c>
      <c r="AY22" s="82">
        <v>85</v>
      </c>
      <c r="AZ22" s="82">
        <v>88</v>
      </c>
      <c r="BA22" s="82">
        <v>29120</v>
      </c>
      <c r="BB22" s="82">
        <v>30589</v>
      </c>
      <c r="BC22" s="82">
        <v>59709</v>
      </c>
      <c r="BD22" s="82">
        <v>89</v>
      </c>
      <c r="BE22" s="82">
        <v>80</v>
      </c>
      <c r="BF22" s="82">
        <v>84</v>
      </c>
      <c r="BG22" s="82">
        <v>29120</v>
      </c>
      <c r="BH22" s="82">
        <v>30589</v>
      </c>
      <c r="BI22" s="82">
        <v>59709</v>
      </c>
      <c r="BJ22" s="82">
        <v>91</v>
      </c>
      <c r="BK22" s="82">
        <v>88</v>
      </c>
      <c r="BL22" s="82">
        <v>90</v>
      </c>
      <c r="BM22" s="82">
        <v>29120</v>
      </c>
      <c r="BN22" s="82">
        <v>30589</v>
      </c>
      <c r="BO22" s="82">
        <v>59709</v>
      </c>
      <c r="BP22" s="82">
        <v>89</v>
      </c>
      <c r="BQ22" s="82">
        <v>84</v>
      </c>
      <c r="BR22" s="82">
        <v>86</v>
      </c>
      <c r="BS22" s="82">
        <v>29120</v>
      </c>
      <c r="BT22" s="82">
        <v>30589</v>
      </c>
      <c r="BU22" s="82">
        <v>59709</v>
      </c>
    </row>
    <row r="23" spans="1:73">
      <c r="A23" s="82" t="s">
        <v>83</v>
      </c>
      <c r="B23" s="82">
        <v>92</v>
      </c>
      <c r="C23" s="82">
        <v>82</v>
      </c>
      <c r="D23" s="82">
        <v>87</v>
      </c>
      <c r="E23" s="82">
        <v>594</v>
      </c>
      <c r="F23" s="82">
        <v>603</v>
      </c>
      <c r="G23" s="82">
        <v>1197</v>
      </c>
      <c r="H23" s="82">
        <v>89</v>
      </c>
      <c r="I23" s="82">
        <v>77</v>
      </c>
      <c r="J23" s="82">
        <v>83</v>
      </c>
      <c r="K23" s="82">
        <v>594</v>
      </c>
      <c r="L23" s="82">
        <v>603</v>
      </c>
      <c r="M23" s="82">
        <v>1197</v>
      </c>
      <c r="N23" s="82">
        <v>93</v>
      </c>
      <c r="O23" s="82">
        <v>85</v>
      </c>
      <c r="P23" s="82">
        <v>89</v>
      </c>
      <c r="Q23" s="82">
        <v>594</v>
      </c>
      <c r="R23" s="82">
        <v>603</v>
      </c>
      <c r="S23" s="82">
        <v>1197</v>
      </c>
      <c r="T23" s="82">
        <v>90</v>
      </c>
      <c r="U23" s="82">
        <v>80</v>
      </c>
      <c r="V23" s="82">
        <v>85</v>
      </c>
      <c r="W23" s="82">
        <v>594</v>
      </c>
      <c r="X23" s="82">
        <v>603</v>
      </c>
      <c r="Y23" s="82">
        <v>1197</v>
      </c>
      <c r="Z23" s="82">
        <v>96</v>
      </c>
      <c r="AA23" s="82">
        <v>91</v>
      </c>
      <c r="AB23" s="82">
        <v>93</v>
      </c>
      <c r="AC23" s="82">
        <v>6768</v>
      </c>
      <c r="AD23" s="82">
        <v>7186</v>
      </c>
      <c r="AE23" s="82">
        <v>13954</v>
      </c>
      <c r="AF23" s="82">
        <v>95</v>
      </c>
      <c r="AG23" s="82">
        <v>88</v>
      </c>
      <c r="AH23" s="82">
        <v>91</v>
      </c>
      <c r="AI23" s="82">
        <v>6768</v>
      </c>
      <c r="AJ23" s="82">
        <v>7186</v>
      </c>
      <c r="AK23" s="82">
        <v>13954</v>
      </c>
      <c r="AL23" s="82">
        <v>96</v>
      </c>
      <c r="AM23" s="82">
        <v>93</v>
      </c>
      <c r="AN23" s="82">
        <v>95</v>
      </c>
      <c r="AO23" s="82">
        <v>6768</v>
      </c>
      <c r="AP23" s="82">
        <v>7186</v>
      </c>
      <c r="AQ23" s="82">
        <v>13954</v>
      </c>
      <c r="AR23" s="82">
        <v>94</v>
      </c>
      <c r="AS23" s="82">
        <v>90</v>
      </c>
      <c r="AT23" s="82">
        <v>92</v>
      </c>
      <c r="AU23" s="82">
        <v>6768</v>
      </c>
      <c r="AV23" s="82">
        <v>7186</v>
      </c>
      <c r="AW23" s="82">
        <v>13954</v>
      </c>
      <c r="AX23" s="82">
        <v>96</v>
      </c>
      <c r="AY23" s="82">
        <v>90</v>
      </c>
      <c r="AZ23" s="82">
        <v>93</v>
      </c>
      <c r="BA23" s="82">
        <v>7362</v>
      </c>
      <c r="BB23" s="82">
        <v>7789</v>
      </c>
      <c r="BC23" s="82">
        <v>15151</v>
      </c>
      <c r="BD23" s="82">
        <v>94</v>
      </c>
      <c r="BE23" s="82">
        <v>87</v>
      </c>
      <c r="BF23" s="82">
        <v>91</v>
      </c>
      <c r="BG23" s="82">
        <v>7362</v>
      </c>
      <c r="BH23" s="82">
        <v>7789</v>
      </c>
      <c r="BI23" s="82">
        <v>15151</v>
      </c>
      <c r="BJ23" s="82">
        <v>96</v>
      </c>
      <c r="BK23" s="82">
        <v>93</v>
      </c>
      <c r="BL23" s="82">
        <v>94</v>
      </c>
      <c r="BM23" s="82">
        <v>7362</v>
      </c>
      <c r="BN23" s="82">
        <v>7789</v>
      </c>
      <c r="BO23" s="82">
        <v>15151</v>
      </c>
      <c r="BP23" s="82">
        <v>94</v>
      </c>
      <c r="BQ23" s="82">
        <v>90</v>
      </c>
      <c r="BR23" s="82">
        <v>92</v>
      </c>
      <c r="BS23" s="82">
        <v>7362</v>
      </c>
      <c r="BT23" s="82">
        <v>7789</v>
      </c>
      <c r="BU23" s="82">
        <v>15151</v>
      </c>
    </row>
    <row r="24" spans="1:73">
      <c r="A24" s="82" t="s">
        <v>84</v>
      </c>
      <c r="B24" s="82">
        <v>84</v>
      </c>
      <c r="C24" s="82">
        <v>77</v>
      </c>
      <c r="D24" s="82">
        <v>80</v>
      </c>
      <c r="E24" s="82">
        <v>2699</v>
      </c>
      <c r="F24" s="82">
        <v>2854</v>
      </c>
      <c r="G24" s="82">
        <v>5553</v>
      </c>
      <c r="H24" s="82">
        <v>80</v>
      </c>
      <c r="I24" s="82">
        <v>71</v>
      </c>
      <c r="J24" s="82">
        <v>75</v>
      </c>
      <c r="K24" s="82">
        <v>2699</v>
      </c>
      <c r="L24" s="82">
        <v>2854</v>
      </c>
      <c r="M24" s="82">
        <v>5553</v>
      </c>
      <c r="N24" s="82">
        <v>85</v>
      </c>
      <c r="O24" s="82">
        <v>81</v>
      </c>
      <c r="P24" s="82">
        <v>83</v>
      </c>
      <c r="Q24" s="82">
        <v>2699</v>
      </c>
      <c r="R24" s="82">
        <v>2854</v>
      </c>
      <c r="S24" s="82">
        <v>5553</v>
      </c>
      <c r="T24" s="82">
        <v>82</v>
      </c>
      <c r="U24" s="82">
        <v>76</v>
      </c>
      <c r="V24" s="82">
        <v>79</v>
      </c>
      <c r="W24" s="82">
        <v>2699</v>
      </c>
      <c r="X24" s="82">
        <v>2854</v>
      </c>
      <c r="Y24" s="82">
        <v>5553</v>
      </c>
      <c r="Z24" s="82">
        <v>89</v>
      </c>
      <c r="AA24" s="82">
        <v>83</v>
      </c>
      <c r="AB24" s="82">
        <v>86</v>
      </c>
      <c r="AC24" s="82">
        <v>9611</v>
      </c>
      <c r="AD24" s="82">
        <v>10096</v>
      </c>
      <c r="AE24" s="82">
        <v>19707</v>
      </c>
      <c r="AF24" s="82">
        <v>87</v>
      </c>
      <c r="AG24" s="82">
        <v>77</v>
      </c>
      <c r="AH24" s="82">
        <v>82</v>
      </c>
      <c r="AI24" s="82">
        <v>9611</v>
      </c>
      <c r="AJ24" s="82">
        <v>10096</v>
      </c>
      <c r="AK24" s="82">
        <v>19707</v>
      </c>
      <c r="AL24" s="82">
        <v>89</v>
      </c>
      <c r="AM24" s="82">
        <v>86</v>
      </c>
      <c r="AN24" s="82">
        <v>88</v>
      </c>
      <c r="AO24" s="82">
        <v>9611</v>
      </c>
      <c r="AP24" s="82">
        <v>10096</v>
      </c>
      <c r="AQ24" s="82">
        <v>19707</v>
      </c>
      <c r="AR24" s="82">
        <v>86</v>
      </c>
      <c r="AS24" s="82">
        <v>82</v>
      </c>
      <c r="AT24" s="82">
        <v>84</v>
      </c>
      <c r="AU24" s="82">
        <v>9611</v>
      </c>
      <c r="AV24" s="82">
        <v>10096</v>
      </c>
      <c r="AW24" s="82">
        <v>19707</v>
      </c>
      <c r="AX24" s="82">
        <v>88</v>
      </c>
      <c r="AY24" s="82">
        <v>81</v>
      </c>
      <c r="AZ24" s="82">
        <v>85</v>
      </c>
      <c r="BA24" s="82">
        <v>12310</v>
      </c>
      <c r="BB24" s="82">
        <v>12950</v>
      </c>
      <c r="BC24" s="82">
        <v>25260</v>
      </c>
      <c r="BD24" s="82">
        <v>85</v>
      </c>
      <c r="BE24" s="82">
        <v>75</v>
      </c>
      <c r="BF24" s="82">
        <v>80</v>
      </c>
      <c r="BG24" s="82">
        <v>12310</v>
      </c>
      <c r="BH24" s="82">
        <v>12950</v>
      </c>
      <c r="BI24" s="82">
        <v>25260</v>
      </c>
      <c r="BJ24" s="82">
        <v>88</v>
      </c>
      <c r="BK24" s="82">
        <v>85</v>
      </c>
      <c r="BL24" s="82">
        <v>87</v>
      </c>
      <c r="BM24" s="82">
        <v>12310</v>
      </c>
      <c r="BN24" s="82">
        <v>12950</v>
      </c>
      <c r="BO24" s="82">
        <v>25260</v>
      </c>
      <c r="BP24" s="82">
        <v>85</v>
      </c>
      <c r="BQ24" s="82">
        <v>81</v>
      </c>
      <c r="BR24" s="82">
        <v>83</v>
      </c>
      <c r="BS24" s="82">
        <v>12310</v>
      </c>
      <c r="BT24" s="82">
        <v>12950</v>
      </c>
      <c r="BU24" s="82">
        <v>25260</v>
      </c>
    </row>
    <row r="25" spans="1:73">
      <c r="A25" s="82" t="s">
        <v>85</v>
      </c>
      <c r="B25" s="82">
        <v>87</v>
      </c>
      <c r="C25" s="82">
        <v>80</v>
      </c>
      <c r="D25" s="82">
        <v>84</v>
      </c>
      <c r="E25" s="82">
        <v>1312</v>
      </c>
      <c r="F25" s="82">
        <v>1360</v>
      </c>
      <c r="G25" s="82">
        <v>2672</v>
      </c>
      <c r="H25" s="82">
        <v>85</v>
      </c>
      <c r="I25" s="82">
        <v>75</v>
      </c>
      <c r="J25" s="82">
        <v>79</v>
      </c>
      <c r="K25" s="82">
        <v>1312</v>
      </c>
      <c r="L25" s="82">
        <v>1360</v>
      </c>
      <c r="M25" s="82">
        <v>2672</v>
      </c>
      <c r="N25" s="82">
        <v>89</v>
      </c>
      <c r="O25" s="82">
        <v>84</v>
      </c>
      <c r="P25" s="82">
        <v>87</v>
      </c>
      <c r="Q25" s="82">
        <v>1312</v>
      </c>
      <c r="R25" s="82">
        <v>1360</v>
      </c>
      <c r="S25" s="82">
        <v>2672</v>
      </c>
      <c r="T25" s="82">
        <v>84</v>
      </c>
      <c r="U25" s="82">
        <v>79</v>
      </c>
      <c r="V25" s="82">
        <v>82</v>
      </c>
      <c r="W25" s="82">
        <v>1312</v>
      </c>
      <c r="X25" s="82">
        <v>1360</v>
      </c>
      <c r="Y25" s="82">
        <v>2672</v>
      </c>
      <c r="Z25" s="82">
        <v>92</v>
      </c>
      <c r="AA25" s="82">
        <v>85</v>
      </c>
      <c r="AB25" s="82">
        <v>88</v>
      </c>
      <c r="AC25" s="82">
        <v>3452</v>
      </c>
      <c r="AD25" s="82">
        <v>3482</v>
      </c>
      <c r="AE25" s="82">
        <v>6934</v>
      </c>
      <c r="AF25" s="82">
        <v>89</v>
      </c>
      <c r="AG25" s="82">
        <v>80</v>
      </c>
      <c r="AH25" s="82">
        <v>85</v>
      </c>
      <c r="AI25" s="82">
        <v>3452</v>
      </c>
      <c r="AJ25" s="82">
        <v>3482</v>
      </c>
      <c r="AK25" s="82">
        <v>6934</v>
      </c>
      <c r="AL25" s="82">
        <v>92</v>
      </c>
      <c r="AM25" s="82">
        <v>88</v>
      </c>
      <c r="AN25" s="82">
        <v>90</v>
      </c>
      <c r="AO25" s="82">
        <v>3452</v>
      </c>
      <c r="AP25" s="82">
        <v>3482</v>
      </c>
      <c r="AQ25" s="82">
        <v>6934</v>
      </c>
      <c r="AR25" s="82">
        <v>88</v>
      </c>
      <c r="AS25" s="82">
        <v>84</v>
      </c>
      <c r="AT25" s="82">
        <v>86</v>
      </c>
      <c r="AU25" s="82">
        <v>3452</v>
      </c>
      <c r="AV25" s="82">
        <v>3482</v>
      </c>
      <c r="AW25" s="82">
        <v>6934</v>
      </c>
      <c r="AX25" s="82">
        <v>90</v>
      </c>
      <c r="AY25" s="82">
        <v>83</v>
      </c>
      <c r="AZ25" s="82">
        <v>87</v>
      </c>
      <c r="BA25" s="82">
        <v>4764</v>
      </c>
      <c r="BB25" s="82">
        <v>4842</v>
      </c>
      <c r="BC25" s="82">
        <v>9606</v>
      </c>
      <c r="BD25" s="82">
        <v>88</v>
      </c>
      <c r="BE25" s="82">
        <v>79</v>
      </c>
      <c r="BF25" s="82">
        <v>83</v>
      </c>
      <c r="BG25" s="82">
        <v>4764</v>
      </c>
      <c r="BH25" s="82">
        <v>4842</v>
      </c>
      <c r="BI25" s="82">
        <v>9606</v>
      </c>
      <c r="BJ25" s="82">
        <v>91</v>
      </c>
      <c r="BK25" s="82">
        <v>87</v>
      </c>
      <c r="BL25" s="82">
        <v>89</v>
      </c>
      <c r="BM25" s="82">
        <v>4764</v>
      </c>
      <c r="BN25" s="82">
        <v>4842</v>
      </c>
      <c r="BO25" s="82">
        <v>9606</v>
      </c>
      <c r="BP25" s="82">
        <v>87</v>
      </c>
      <c r="BQ25" s="82">
        <v>82</v>
      </c>
      <c r="BR25" s="82">
        <v>85</v>
      </c>
      <c r="BS25" s="82">
        <v>4764</v>
      </c>
      <c r="BT25" s="82">
        <v>4842</v>
      </c>
      <c r="BU25" s="82">
        <v>9606</v>
      </c>
    </row>
    <row r="26" spans="1:73">
      <c r="A26" s="82" t="s">
        <v>86</v>
      </c>
      <c r="B26" s="82">
        <v>87</v>
      </c>
      <c r="C26" s="82">
        <v>80</v>
      </c>
      <c r="D26" s="82">
        <v>83</v>
      </c>
      <c r="E26" s="82">
        <v>715</v>
      </c>
      <c r="F26" s="82">
        <v>741</v>
      </c>
      <c r="G26" s="82">
        <v>1456</v>
      </c>
      <c r="H26" s="82">
        <v>84</v>
      </c>
      <c r="I26" s="82">
        <v>73</v>
      </c>
      <c r="J26" s="82">
        <v>78</v>
      </c>
      <c r="K26" s="82">
        <v>715</v>
      </c>
      <c r="L26" s="82">
        <v>741</v>
      </c>
      <c r="M26" s="82">
        <v>1456</v>
      </c>
      <c r="N26" s="82">
        <v>88</v>
      </c>
      <c r="O26" s="82">
        <v>87</v>
      </c>
      <c r="P26" s="82">
        <v>87</v>
      </c>
      <c r="Q26" s="82">
        <v>715</v>
      </c>
      <c r="R26" s="82">
        <v>741</v>
      </c>
      <c r="S26" s="82">
        <v>1456</v>
      </c>
      <c r="T26" s="82">
        <v>86</v>
      </c>
      <c r="U26" s="82">
        <v>80</v>
      </c>
      <c r="V26" s="82">
        <v>83</v>
      </c>
      <c r="W26" s="82">
        <v>715</v>
      </c>
      <c r="X26" s="82">
        <v>741</v>
      </c>
      <c r="Y26" s="82">
        <v>1456</v>
      </c>
      <c r="Z26" s="82">
        <v>93</v>
      </c>
      <c r="AA26" s="82">
        <v>87</v>
      </c>
      <c r="AB26" s="82">
        <v>90</v>
      </c>
      <c r="AC26" s="82">
        <v>3969</v>
      </c>
      <c r="AD26" s="82">
        <v>4267</v>
      </c>
      <c r="AE26" s="82">
        <v>8236</v>
      </c>
      <c r="AF26" s="82">
        <v>91</v>
      </c>
      <c r="AG26" s="82">
        <v>83</v>
      </c>
      <c r="AH26" s="82">
        <v>87</v>
      </c>
      <c r="AI26" s="82">
        <v>3969</v>
      </c>
      <c r="AJ26" s="82">
        <v>4267</v>
      </c>
      <c r="AK26" s="82">
        <v>8236</v>
      </c>
      <c r="AL26" s="82">
        <v>94</v>
      </c>
      <c r="AM26" s="82">
        <v>91</v>
      </c>
      <c r="AN26" s="82">
        <v>92</v>
      </c>
      <c r="AO26" s="82">
        <v>3969</v>
      </c>
      <c r="AP26" s="82">
        <v>4267</v>
      </c>
      <c r="AQ26" s="82">
        <v>8236</v>
      </c>
      <c r="AR26" s="82">
        <v>91</v>
      </c>
      <c r="AS26" s="82">
        <v>87</v>
      </c>
      <c r="AT26" s="82">
        <v>89</v>
      </c>
      <c r="AU26" s="82">
        <v>3969</v>
      </c>
      <c r="AV26" s="82">
        <v>4267</v>
      </c>
      <c r="AW26" s="82">
        <v>8236</v>
      </c>
      <c r="AX26" s="82">
        <v>92</v>
      </c>
      <c r="AY26" s="82">
        <v>86</v>
      </c>
      <c r="AZ26" s="82">
        <v>89</v>
      </c>
      <c r="BA26" s="82">
        <v>4684</v>
      </c>
      <c r="BB26" s="82">
        <v>5008</v>
      </c>
      <c r="BC26" s="82">
        <v>9692</v>
      </c>
      <c r="BD26" s="82">
        <v>90</v>
      </c>
      <c r="BE26" s="82">
        <v>82</v>
      </c>
      <c r="BF26" s="82">
        <v>86</v>
      </c>
      <c r="BG26" s="82">
        <v>4684</v>
      </c>
      <c r="BH26" s="82">
        <v>5008</v>
      </c>
      <c r="BI26" s="82">
        <v>9692</v>
      </c>
      <c r="BJ26" s="82">
        <v>93</v>
      </c>
      <c r="BK26" s="82">
        <v>90</v>
      </c>
      <c r="BL26" s="82">
        <v>91</v>
      </c>
      <c r="BM26" s="82">
        <v>4684</v>
      </c>
      <c r="BN26" s="82">
        <v>5008</v>
      </c>
      <c r="BO26" s="82">
        <v>9692</v>
      </c>
      <c r="BP26" s="82">
        <v>90</v>
      </c>
      <c r="BQ26" s="82">
        <v>86</v>
      </c>
      <c r="BR26" s="82">
        <v>88</v>
      </c>
      <c r="BS26" s="82">
        <v>4684</v>
      </c>
      <c r="BT26" s="82">
        <v>5008</v>
      </c>
      <c r="BU26" s="82">
        <v>9692</v>
      </c>
    </row>
    <row r="27" spans="1:73">
      <c r="A27" s="82" t="s">
        <v>13</v>
      </c>
      <c r="B27" s="82">
        <v>87</v>
      </c>
      <c r="C27" s="82">
        <v>79</v>
      </c>
      <c r="D27" s="82">
        <v>83</v>
      </c>
      <c r="E27" s="82">
        <v>6119</v>
      </c>
      <c r="F27" s="82">
        <v>6320</v>
      </c>
      <c r="G27" s="82">
        <v>12439</v>
      </c>
      <c r="H27" s="82">
        <v>83</v>
      </c>
      <c r="I27" s="82">
        <v>71</v>
      </c>
      <c r="J27" s="82">
        <v>77</v>
      </c>
      <c r="K27" s="82">
        <v>6119</v>
      </c>
      <c r="L27" s="82">
        <v>6320</v>
      </c>
      <c r="M27" s="82">
        <v>12439</v>
      </c>
      <c r="N27" s="82">
        <v>87</v>
      </c>
      <c r="O27" s="82">
        <v>82</v>
      </c>
      <c r="P27" s="82">
        <v>84</v>
      </c>
      <c r="Q27" s="82">
        <v>6119</v>
      </c>
      <c r="R27" s="82">
        <v>6320</v>
      </c>
      <c r="S27" s="82">
        <v>12439</v>
      </c>
      <c r="T27" s="82">
        <v>85</v>
      </c>
      <c r="U27" s="82">
        <v>79</v>
      </c>
      <c r="V27" s="82">
        <v>82</v>
      </c>
      <c r="W27" s="82">
        <v>6120</v>
      </c>
      <c r="X27" s="82">
        <v>6319</v>
      </c>
      <c r="Y27" s="82">
        <v>12439</v>
      </c>
      <c r="Z27" s="82">
        <v>92</v>
      </c>
      <c r="AA27" s="82">
        <v>86</v>
      </c>
      <c r="AB27" s="82">
        <v>89</v>
      </c>
      <c r="AC27" s="82">
        <v>9883</v>
      </c>
      <c r="AD27" s="82">
        <v>10220</v>
      </c>
      <c r="AE27" s="82">
        <v>20103</v>
      </c>
      <c r="AF27" s="82">
        <v>90</v>
      </c>
      <c r="AG27" s="82">
        <v>80</v>
      </c>
      <c r="AH27" s="82">
        <v>85</v>
      </c>
      <c r="AI27" s="82">
        <v>9883</v>
      </c>
      <c r="AJ27" s="82">
        <v>10220</v>
      </c>
      <c r="AK27" s="82">
        <v>20103</v>
      </c>
      <c r="AL27" s="82">
        <v>92</v>
      </c>
      <c r="AM27" s="82">
        <v>88</v>
      </c>
      <c r="AN27" s="82">
        <v>90</v>
      </c>
      <c r="AO27" s="82">
        <v>9883</v>
      </c>
      <c r="AP27" s="82">
        <v>10220</v>
      </c>
      <c r="AQ27" s="82">
        <v>20103</v>
      </c>
      <c r="AR27" s="82">
        <v>91</v>
      </c>
      <c r="AS27" s="82">
        <v>86</v>
      </c>
      <c r="AT27" s="82">
        <v>88</v>
      </c>
      <c r="AU27" s="82">
        <v>9883</v>
      </c>
      <c r="AV27" s="82">
        <v>10218</v>
      </c>
      <c r="AW27" s="82">
        <v>20101</v>
      </c>
      <c r="AX27" s="82">
        <v>90</v>
      </c>
      <c r="AY27" s="82">
        <v>83</v>
      </c>
      <c r="AZ27" s="82">
        <v>87</v>
      </c>
      <c r="BA27" s="82">
        <v>16002</v>
      </c>
      <c r="BB27" s="82">
        <v>16540</v>
      </c>
      <c r="BC27" s="82">
        <v>32542</v>
      </c>
      <c r="BD27" s="82">
        <v>87</v>
      </c>
      <c r="BE27" s="82">
        <v>76</v>
      </c>
      <c r="BF27" s="82">
        <v>82</v>
      </c>
      <c r="BG27" s="82">
        <v>16002</v>
      </c>
      <c r="BH27" s="82">
        <v>16540</v>
      </c>
      <c r="BI27" s="82">
        <v>32542</v>
      </c>
      <c r="BJ27" s="82">
        <v>90</v>
      </c>
      <c r="BK27" s="82">
        <v>85</v>
      </c>
      <c r="BL27" s="82">
        <v>88</v>
      </c>
      <c r="BM27" s="82">
        <v>16002</v>
      </c>
      <c r="BN27" s="82">
        <v>16540</v>
      </c>
      <c r="BO27" s="82">
        <v>32542</v>
      </c>
      <c r="BP27" s="82">
        <v>89</v>
      </c>
      <c r="BQ27" s="82">
        <v>83</v>
      </c>
      <c r="BR27" s="82">
        <v>86</v>
      </c>
      <c r="BS27" s="82">
        <v>16003</v>
      </c>
      <c r="BT27" s="82">
        <v>16537</v>
      </c>
      <c r="BU27" s="82">
        <v>32540</v>
      </c>
    </row>
    <row r="28" spans="1:73">
      <c r="A28" s="84" t="s">
        <v>87</v>
      </c>
      <c r="B28" s="82">
        <v>85</v>
      </c>
      <c r="C28" s="82">
        <v>75</v>
      </c>
      <c r="D28" s="82">
        <v>80</v>
      </c>
      <c r="E28" s="82">
        <v>1412</v>
      </c>
      <c r="F28" s="82">
        <v>1486</v>
      </c>
      <c r="G28" s="82">
        <v>2898</v>
      </c>
      <c r="H28" s="82">
        <v>81</v>
      </c>
      <c r="I28" s="82">
        <v>66</v>
      </c>
      <c r="J28" s="82">
        <v>73</v>
      </c>
      <c r="K28" s="82">
        <v>1412</v>
      </c>
      <c r="L28" s="82">
        <v>1486</v>
      </c>
      <c r="M28" s="82">
        <v>2898</v>
      </c>
      <c r="N28" s="82">
        <v>86</v>
      </c>
      <c r="O28" s="82">
        <v>79</v>
      </c>
      <c r="P28" s="82">
        <v>82</v>
      </c>
      <c r="Q28" s="82">
        <v>1412</v>
      </c>
      <c r="R28" s="82">
        <v>1486</v>
      </c>
      <c r="S28" s="82">
        <v>2898</v>
      </c>
      <c r="T28" s="82">
        <v>85</v>
      </c>
      <c r="U28" s="82">
        <v>78</v>
      </c>
      <c r="V28" s="82">
        <v>81</v>
      </c>
      <c r="W28" s="82">
        <v>1412</v>
      </c>
      <c r="X28" s="82">
        <v>1486</v>
      </c>
      <c r="Y28" s="82">
        <v>2898</v>
      </c>
      <c r="Z28" s="82">
        <v>91</v>
      </c>
      <c r="AA28" s="82">
        <v>84</v>
      </c>
      <c r="AB28" s="82">
        <v>88</v>
      </c>
      <c r="AC28" s="82">
        <v>2234</v>
      </c>
      <c r="AD28" s="82">
        <v>2310</v>
      </c>
      <c r="AE28" s="82">
        <v>4544</v>
      </c>
      <c r="AF28" s="82">
        <v>89</v>
      </c>
      <c r="AG28" s="82">
        <v>77</v>
      </c>
      <c r="AH28" s="82">
        <v>83</v>
      </c>
      <c r="AI28" s="82">
        <v>2234</v>
      </c>
      <c r="AJ28" s="82">
        <v>2310</v>
      </c>
      <c r="AK28" s="82">
        <v>4544</v>
      </c>
      <c r="AL28" s="82">
        <v>91</v>
      </c>
      <c r="AM28" s="82">
        <v>87</v>
      </c>
      <c r="AN28" s="82">
        <v>89</v>
      </c>
      <c r="AO28" s="82">
        <v>2234</v>
      </c>
      <c r="AP28" s="82">
        <v>2310</v>
      </c>
      <c r="AQ28" s="82">
        <v>4544</v>
      </c>
      <c r="AR28" s="82">
        <v>90</v>
      </c>
      <c r="AS28" s="82">
        <v>86</v>
      </c>
      <c r="AT28" s="82">
        <v>88</v>
      </c>
      <c r="AU28" s="82">
        <v>2234</v>
      </c>
      <c r="AV28" s="82">
        <v>2309</v>
      </c>
      <c r="AW28" s="82">
        <v>4543</v>
      </c>
      <c r="AX28" s="82">
        <v>89</v>
      </c>
      <c r="AY28" s="82">
        <v>80</v>
      </c>
      <c r="AZ28" s="82">
        <v>84</v>
      </c>
      <c r="BA28" s="82">
        <v>3646</v>
      </c>
      <c r="BB28" s="82">
        <v>3796</v>
      </c>
      <c r="BC28" s="82">
        <v>7442</v>
      </c>
      <c r="BD28" s="82">
        <v>86</v>
      </c>
      <c r="BE28" s="82">
        <v>72</v>
      </c>
      <c r="BF28" s="82">
        <v>79</v>
      </c>
      <c r="BG28" s="82">
        <v>3646</v>
      </c>
      <c r="BH28" s="82">
        <v>3796</v>
      </c>
      <c r="BI28" s="82">
        <v>7442</v>
      </c>
      <c r="BJ28" s="82">
        <v>89</v>
      </c>
      <c r="BK28" s="82">
        <v>84</v>
      </c>
      <c r="BL28" s="82">
        <v>86</v>
      </c>
      <c r="BM28" s="82">
        <v>3646</v>
      </c>
      <c r="BN28" s="82">
        <v>3796</v>
      </c>
      <c r="BO28" s="82">
        <v>7442</v>
      </c>
      <c r="BP28" s="82">
        <v>88</v>
      </c>
      <c r="BQ28" s="82">
        <v>83</v>
      </c>
      <c r="BR28" s="82">
        <v>85</v>
      </c>
      <c r="BS28" s="82">
        <v>3646</v>
      </c>
      <c r="BT28" s="82">
        <v>3795</v>
      </c>
      <c r="BU28" s="82">
        <v>7441</v>
      </c>
    </row>
    <row r="29" spans="1:73">
      <c r="A29" s="84" t="s">
        <v>88</v>
      </c>
      <c r="B29" s="82">
        <v>88</v>
      </c>
      <c r="C29" s="82">
        <v>81</v>
      </c>
      <c r="D29" s="82">
        <v>84</v>
      </c>
      <c r="E29" s="82">
        <v>3971</v>
      </c>
      <c r="F29" s="82">
        <v>4078</v>
      </c>
      <c r="G29" s="82">
        <v>8049</v>
      </c>
      <c r="H29" s="82">
        <v>84</v>
      </c>
      <c r="I29" s="82">
        <v>73</v>
      </c>
      <c r="J29" s="82">
        <v>79</v>
      </c>
      <c r="K29" s="82">
        <v>3971</v>
      </c>
      <c r="L29" s="82">
        <v>4078</v>
      </c>
      <c r="M29" s="82">
        <v>8049</v>
      </c>
      <c r="N29" s="82">
        <v>88</v>
      </c>
      <c r="O29" s="82">
        <v>83</v>
      </c>
      <c r="P29" s="82">
        <v>85</v>
      </c>
      <c r="Q29" s="82">
        <v>3971</v>
      </c>
      <c r="R29" s="82">
        <v>4078</v>
      </c>
      <c r="S29" s="82">
        <v>8049</v>
      </c>
      <c r="T29" s="82">
        <v>86</v>
      </c>
      <c r="U29" s="82">
        <v>80</v>
      </c>
      <c r="V29" s="82">
        <v>83</v>
      </c>
      <c r="W29" s="82">
        <v>3971</v>
      </c>
      <c r="X29" s="82">
        <v>4077</v>
      </c>
      <c r="Y29" s="82">
        <v>8048</v>
      </c>
      <c r="Z29" s="82">
        <v>93</v>
      </c>
      <c r="AA29" s="82">
        <v>87</v>
      </c>
      <c r="AB29" s="82">
        <v>90</v>
      </c>
      <c r="AC29" s="82">
        <v>6406</v>
      </c>
      <c r="AD29" s="82">
        <v>6609</v>
      </c>
      <c r="AE29" s="82">
        <v>13015</v>
      </c>
      <c r="AF29" s="82">
        <v>91</v>
      </c>
      <c r="AG29" s="82">
        <v>81</v>
      </c>
      <c r="AH29" s="82">
        <v>86</v>
      </c>
      <c r="AI29" s="82">
        <v>6406</v>
      </c>
      <c r="AJ29" s="82">
        <v>6609</v>
      </c>
      <c r="AK29" s="82">
        <v>13015</v>
      </c>
      <c r="AL29" s="82">
        <v>92</v>
      </c>
      <c r="AM29" s="82">
        <v>88</v>
      </c>
      <c r="AN29" s="82">
        <v>90</v>
      </c>
      <c r="AO29" s="82">
        <v>6406</v>
      </c>
      <c r="AP29" s="82">
        <v>6609</v>
      </c>
      <c r="AQ29" s="82">
        <v>13015</v>
      </c>
      <c r="AR29" s="82">
        <v>92</v>
      </c>
      <c r="AS29" s="82">
        <v>86</v>
      </c>
      <c r="AT29" s="82">
        <v>89</v>
      </c>
      <c r="AU29" s="82">
        <v>6406</v>
      </c>
      <c r="AV29" s="82">
        <v>6608</v>
      </c>
      <c r="AW29" s="82">
        <v>13014</v>
      </c>
      <c r="AX29" s="82">
        <v>91</v>
      </c>
      <c r="AY29" s="82">
        <v>85</v>
      </c>
      <c r="AZ29" s="82">
        <v>88</v>
      </c>
      <c r="BA29" s="82">
        <v>10377</v>
      </c>
      <c r="BB29" s="82">
        <v>10687</v>
      </c>
      <c r="BC29" s="82">
        <v>21064</v>
      </c>
      <c r="BD29" s="82">
        <v>88</v>
      </c>
      <c r="BE29" s="82">
        <v>78</v>
      </c>
      <c r="BF29" s="82">
        <v>83</v>
      </c>
      <c r="BG29" s="82">
        <v>10377</v>
      </c>
      <c r="BH29" s="82">
        <v>10687</v>
      </c>
      <c r="BI29" s="82">
        <v>21064</v>
      </c>
      <c r="BJ29" s="82">
        <v>91</v>
      </c>
      <c r="BK29" s="82">
        <v>86</v>
      </c>
      <c r="BL29" s="82">
        <v>88</v>
      </c>
      <c r="BM29" s="82">
        <v>10377</v>
      </c>
      <c r="BN29" s="82">
        <v>10687</v>
      </c>
      <c r="BO29" s="82">
        <v>21064</v>
      </c>
      <c r="BP29" s="82">
        <v>90</v>
      </c>
      <c r="BQ29" s="82">
        <v>83</v>
      </c>
      <c r="BR29" s="82">
        <v>86</v>
      </c>
      <c r="BS29" s="82">
        <v>10377</v>
      </c>
      <c r="BT29" s="82">
        <v>10685</v>
      </c>
      <c r="BU29" s="82">
        <v>21062</v>
      </c>
    </row>
    <row r="30" spans="1:73">
      <c r="A30" s="82" t="s">
        <v>89</v>
      </c>
      <c r="B30" s="82">
        <v>83</v>
      </c>
      <c r="C30" s="82">
        <v>78</v>
      </c>
      <c r="D30" s="82">
        <v>80</v>
      </c>
      <c r="E30" s="82">
        <v>736</v>
      </c>
      <c r="F30" s="82">
        <v>756</v>
      </c>
      <c r="G30" s="82">
        <v>1492</v>
      </c>
      <c r="H30" s="82">
        <v>78</v>
      </c>
      <c r="I30" s="82">
        <v>71</v>
      </c>
      <c r="J30" s="82">
        <v>74</v>
      </c>
      <c r="K30" s="82">
        <v>736</v>
      </c>
      <c r="L30" s="82">
        <v>756</v>
      </c>
      <c r="M30" s="82">
        <v>1492</v>
      </c>
      <c r="N30" s="82">
        <v>83</v>
      </c>
      <c r="O30" s="82">
        <v>82</v>
      </c>
      <c r="P30" s="82">
        <v>83</v>
      </c>
      <c r="Q30" s="82">
        <v>736</v>
      </c>
      <c r="R30" s="82">
        <v>756</v>
      </c>
      <c r="S30" s="82">
        <v>1492</v>
      </c>
      <c r="T30" s="82">
        <v>81</v>
      </c>
      <c r="U30" s="82">
        <v>78</v>
      </c>
      <c r="V30" s="82">
        <v>80</v>
      </c>
      <c r="W30" s="82">
        <v>737</v>
      </c>
      <c r="X30" s="82">
        <v>756</v>
      </c>
      <c r="Y30" s="82">
        <v>1493</v>
      </c>
      <c r="Z30" s="82">
        <v>91</v>
      </c>
      <c r="AA30" s="82">
        <v>84</v>
      </c>
      <c r="AB30" s="82">
        <v>87</v>
      </c>
      <c r="AC30" s="82">
        <v>1243</v>
      </c>
      <c r="AD30" s="82">
        <v>1301</v>
      </c>
      <c r="AE30" s="82">
        <v>2544</v>
      </c>
      <c r="AF30" s="82">
        <v>88</v>
      </c>
      <c r="AG30" s="82">
        <v>77</v>
      </c>
      <c r="AH30" s="82">
        <v>83</v>
      </c>
      <c r="AI30" s="82">
        <v>1243</v>
      </c>
      <c r="AJ30" s="82">
        <v>1301</v>
      </c>
      <c r="AK30" s="82">
        <v>2544</v>
      </c>
      <c r="AL30" s="82">
        <v>90</v>
      </c>
      <c r="AM30" s="82">
        <v>85</v>
      </c>
      <c r="AN30" s="82">
        <v>88</v>
      </c>
      <c r="AO30" s="82">
        <v>1243</v>
      </c>
      <c r="AP30" s="82">
        <v>1301</v>
      </c>
      <c r="AQ30" s="82">
        <v>2544</v>
      </c>
      <c r="AR30" s="82">
        <v>89</v>
      </c>
      <c r="AS30" s="82">
        <v>84</v>
      </c>
      <c r="AT30" s="82">
        <v>86</v>
      </c>
      <c r="AU30" s="82">
        <v>1243</v>
      </c>
      <c r="AV30" s="82">
        <v>1301</v>
      </c>
      <c r="AW30" s="82">
        <v>2544</v>
      </c>
      <c r="AX30" s="82">
        <v>88</v>
      </c>
      <c r="AY30" s="82">
        <v>82</v>
      </c>
      <c r="AZ30" s="82">
        <v>85</v>
      </c>
      <c r="BA30" s="82">
        <v>1979</v>
      </c>
      <c r="BB30" s="82">
        <v>2057</v>
      </c>
      <c r="BC30" s="82">
        <v>4036</v>
      </c>
      <c r="BD30" s="82">
        <v>85</v>
      </c>
      <c r="BE30" s="82">
        <v>75</v>
      </c>
      <c r="BF30" s="82">
        <v>80</v>
      </c>
      <c r="BG30" s="82">
        <v>1979</v>
      </c>
      <c r="BH30" s="82">
        <v>2057</v>
      </c>
      <c r="BI30" s="82">
        <v>4036</v>
      </c>
      <c r="BJ30" s="82">
        <v>88</v>
      </c>
      <c r="BK30" s="82">
        <v>84</v>
      </c>
      <c r="BL30" s="82">
        <v>86</v>
      </c>
      <c r="BM30" s="82">
        <v>1979</v>
      </c>
      <c r="BN30" s="82">
        <v>2057</v>
      </c>
      <c r="BO30" s="82">
        <v>4036</v>
      </c>
      <c r="BP30" s="82">
        <v>86</v>
      </c>
      <c r="BQ30" s="82">
        <v>82</v>
      </c>
      <c r="BR30" s="82">
        <v>84</v>
      </c>
      <c r="BS30" s="82">
        <v>1980</v>
      </c>
      <c r="BT30" s="82">
        <v>2057</v>
      </c>
      <c r="BU30" s="82">
        <v>4037</v>
      </c>
    </row>
    <row r="31" spans="1:73">
      <c r="A31" s="82" t="s">
        <v>14</v>
      </c>
      <c r="B31" s="82">
        <v>88</v>
      </c>
      <c r="C31" s="82">
        <v>84</v>
      </c>
      <c r="D31" s="82">
        <v>86</v>
      </c>
      <c r="E31" s="82">
        <v>104</v>
      </c>
      <c r="F31" s="82">
        <v>92</v>
      </c>
      <c r="G31" s="82">
        <v>196</v>
      </c>
      <c r="H31" s="82">
        <v>87</v>
      </c>
      <c r="I31" s="82">
        <v>77</v>
      </c>
      <c r="J31" s="82">
        <v>82</v>
      </c>
      <c r="K31" s="82">
        <v>104</v>
      </c>
      <c r="L31" s="82">
        <v>92</v>
      </c>
      <c r="M31" s="82">
        <v>196</v>
      </c>
      <c r="N31" s="82">
        <v>92</v>
      </c>
      <c r="O31" s="82">
        <v>91</v>
      </c>
      <c r="P31" s="82">
        <v>92</v>
      </c>
      <c r="Q31" s="82">
        <v>104</v>
      </c>
      <c r="R31" s="82">
        <v>92</v>
      </c>
      <c r="S31" s="82">
        <v>196</v>
      </c>
      <c r="T31" s="82">
        <v>88</v>
      </c>
      <c r="U31" s="82">
        <v>83</v>
      </c>
      <c r="V31" s="82">
        <v>85</v>
      </c>
      <c r="W31" s="82">
        <v>104</v>
      </c>
      <c r="X31" s="82">
        <v>92</v>
      </c>
      <c r="Y31" s="82">
        <v>196</v>
      </c>
      <c r="Z31" s="82">
        <v>93</v>
      </c>
      <c r="AA31" s="82">
        <v>88</v>
      </c>
      <c r="AB31" s="82">
        <v>91</v>
      </c>
      <c r="AC31" s="82">
        <v>964</v>
      </c>
      <c r="AD31" s="82">
        <v>913</v>
      </c>
      <c r="AE31" s="82">
        <v>1877</v>
      </c>
      <c r="AF31" s="82">
        <v>92</v>
      </c>
      <c r="AG31" s="82">
        <v>84</v>
      </c>
      <c r="AH31" s="82">
        <v>88</v>
      </c>
      <c r="AI31" s="82">
        <v>964</v>
      </c>
      <c r="AJ31" s="82">
        <v>913</v>
      </c>
      <c r="AK31" s="82">
        <v>1877</v>
      </c>
      <c r="AL31" s="82">
        <v>97</v>
      </c>
      <c r="AM31" s="82">
        <v>96</v>
      </c>
      <c r="AN31" s="82">
        <v>97</v>
      </c>
      <c r="AO31" s="82">
        <v>964</v>
      </c>
      <c r="AP31" s="82">
        <v>913</v>
      </c>
      <c r="AQ31" s="82">
        <v>1877</v>
      </c>
      <c r="AR31" s="82">
        <v>92</v>
      </c>
      <c r="AS31" s="82">
        <v>90</v>
      </c>
      <c r="AT31" s="82">
        <v>91</v>
      </c>
      <c r="AU31" s="82">
        <v>964</v>
      </c>
      <c r="AV31" s="82">
        <v>913</v>
      </c>
      <c r="AW31" s="82">
        <v>1877</v>
      </c>
      <c r="AX31" s="82">
        <v>92</v>
      </c>
      <c r="AY31" s="82">
        <v>88</v>
      </c>
      <c r="AZ31" s="82">
        <v>90</v>
      </c>
      <c r="BA31" s="82">
        <v>1068</v>
      </c>
      <c r="BB31" s="82">
        <v>1005</v>
      </c>
      <c r="BC31" s="82">
        <v>2073</v>
      </c>
      <c r="BD31" s="82">
        <v>91</v>
      </c>
      <c r="BE31" s="82">
        <v>83</v>
      </c>
      <c r="BF31" s="82">
        <v>87</v>
      </c>
      <c r="BG31" s="82">
        <v>1068</v>
      </c>
      <c r="BH31" s="82">
        <v>1005</v>
      </c>
      <c r="BI31" s="82">
        <v>2073</v>
      </c>
      <c r="BJ31" s="82">
        <v>97</v>
      </c>
      <c r="BK31" s="82">
        <v>96</v>
      </c>
      <c r="BL31" s="82">
        <v>96</v>
      </c>
      <c r="BM31" s="82">
        <v>1068</v>
      </c>
      <c r="BN31" s="82">
        <v>1005</v>
      </c>
      <c r="BO31" s="82">
        <v>2073</v>
      </c>
      <c r="BP31" s="82">
        <v>92</v>
      </c>
      <c r="BQ31" s="82">
        <v>89</v>
      </c>
      <c r="BR31" s="82">
        <v>90</v>
      </c>
      <c r="BS31" s="82">
        <v>1068</v>
      </c>
      <c r="BT31" s="82">
        <v>1005</v>
      </c>
      <c r="BU31" s="82">
        <v>2073</v>
      </c>
    </row>
    <row r="32" spans="1:73">
      <c r="A32" s="82" t="s">
        <v>53</v>
      </c>
      <c r="B32" s="82">
        <v>84</v>
      </c>
      <c r="C32" s="82">
        <v>74</v>
      </c>
      <c r="D32" s="82">
        <v>79</v>
      </c>
      <c r="E32" s="82">
        <v>1397</v>
      </c>
      <c r="F32" s="82">
        <v>1349</v>
      </c>
      <c r="G32" s="82">
        <v>2746</v>
      </c>
      <c r="H32" s="82">
        <v>80</v>
      </c>
      <c r="I32" s="82">
        <v>66</v>
      </c>
      <c r="J32" s="82">
        <v>73</v>
      </c>
      <c r="K32" s="82">
        <v>1397</v>
      </c>
      <c r="L32" s="82">
        <v>1349</v>
      </c>
      <c r="M32" s="82">
        <v>2746</v>
      </c>
      <c r="N32" s="82">
        <v>86</v>
      </c>
      <c r="O32" s="82">
        <v>83</v>
      </c>
      <c r="P32" s="82">
        <v>84</v>
      </c>
      <c r="Q32" s="82">
        <v>1397</v>
      </c>
      <c r="R32" s="82">
        <v>1349</v>
      </c>
      <c r="S32" s="82">
        <v>2746</v>
      </c>
      <c r="T32" s="82">
        <v>82</v>
      </c>
      <c r="U32" s="82">
        <v>75</v>
      </c>
      <c r="V32" s="82">
        <v>79</v>
      </c>
      <c r="W32" s="82">
        <v>1397</v>
      </c>
      <c r="X32" s="82">
        <v>1349</v>
      </c>
      <c r="Y32" s="82">
        <v>2746</v>
      </c>
      <c r="Z32" s="82">
        <v>86</v>
      </c>
      <c r="AA32" s="82">
        <v>82</v>
      </c>
      <c r="AB32" s="82">
        <v>84</v>
      </c>
      <c r="AC32" s="82">
        <v>3257</v>
      </c>
      <c r="AD32" s="82">
        <v>3391</v>
      </c>
      <c r="AE32" s="82">
        <v>6648</v>
      </c>
      <c r="AF32" s="82">
        <v>84</v>
      </c>
      <c r="AG32" s="82">
        <v>77</v>
      </c>
      <c r="AH32" s="82">
        <v>81</v>
      </c>
      <c r="AI32" s="82">
        <v>3257</v>
      </c>
      <c r="AJ32" s="82">
        <v>3391</v>
      </c>
      <c r="AK32" s="82">
        <v>6648</v>
      </c>
      <c r="AL32" s="82">
        <v>89</v>
      </c>
      <c r="AM32" s="82">
        <v>88</v>
      </c>
      <c r="AN32" s="82">
        <v>89</v>
      </c>
      <c r="AO32" s="82">
        <v>3257</v>
      </c>
      <c r="AP32" s="82">
        <v>3390</v>
      </c>
      <c r="AQ32" s="82">
        <v>6647</v>
      </c>
      <c r="AR32" s="82">
        <v>86</v>
      </c>
      <c r="AS32" s="82">
        <v>84</v>
      </c>
      <c r="AT32" s="82">
        <v>85</v>
      </c>
      <c r="AU32" s="82">
        <v>3257</v>
      </c>
      <c r="AV32" s="82">
        <v>3391</v>
      </c>
      <c r="AW32" s="82">
        <v>6648</v>
      </c>
      <c r="AX32" s="82">
        <v>86</v>
      </c>
      <c r="AY32" s="82">
        <v>79</v>
      </c>
      <c r="AZ32" s="82">
        <v>83</v>
      </c>
      <c r="BA32" s="82">
        <v>4654</v>
      </c>
      <c r="BB32" s="82">
        <v>4740</v>
      </c>
      <c r="BC32" s="82">
        <v>9394</v>
      </c>
      <c r="BD32" s="82">
        <v>83</v>
      </c>
      <c r="BE32" s="82">
        <v>74</v>
      </c>
      <c r="BF32" s="82">
        <v>78</v>
      </c>
      <c r="BG32" s="82">
        <v>4654</v>
      </c>
      <c r="BH32" s="82">
        <v>4740</v>
      </c>
      <c r="BI32" s="82">
        <v>9394</v>
      </c>
      <c r="BJ32" s="82">
        <v>88</v>
      </c>
      <c r="BK32" s="82">
        <v>87</v>
      </c>
      <c r="BL32" s="82">
        <v>88</v>
      </c>
      <c r="BM32" s="82">
        <v>4654</v>
      </c>
      <c r="BN32" s="82">
        <v>4739</v>
      </c>
      <c r="BO32" s="82">
        <v>9393</v>
      </c>
      <c r="BP32" s="82">
        <v>85</v>
      </c>
      <c r="BQ32" s="82">
        <v>81</v>
      </c>
      <c r="BR32" s="82">
        <v>83</v>
      </c>
      <c r="BS32" s="82">
        <v>4654</v>
      </c>
      <c r="BT32" s="82">
        <v>4740</v>
      </c>
      <c r="BU32" s="82">
        <v>9394</v>
      </c>
    </row>
  </sheetData>
  <phoneticPr fontId="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abSelected="1" workbookViewId="0"/>
  </sheetViews>
  <sheetFormatPr defaultRowHeight="12.75"/>
  <cols>
    <col min="1" max="1" width="9.7109375" style="109" customWidth="1"/>
    <col min="2" max="2" width="124.42578125" style="109" customWidth="1"/>
    <col min="3" max="3" width="11" style="109" customWidth="1"/>
    <col min="4" max="16384" width="9.140625" style="109"/>
  </cols>
  <sheetData>
    <row r="1" spans="1:3">
      <c r="A1" s="108" t="s">
        <v>328</v>
      </c>
      <c r="C1" s="473" t="s">
        <v>415</v>
      </c>
    </row>
    <row r="2" spans="1:3">
      <c r="A2" s="110"/>
      <c r="B2" s="110"/>
      <c r="C2" s="110"/>
    </row>
    <row r="3" spans="1:3">
      <c r="A3" s="111" t="s">
        <v>104</v>
      </c>
      <c r="B3" s="110"/>
      <c r="C3" s="110"/>
    </row>
    <row r="4" spans="1:3">
      <c r="A4" s="111"/>
      <c r="B4" s="110"/>
      <c r="C4" s="110"/>
    </row>
    <row r="5" spans="1:3">
      <c r="A5" s="112" t="s">
        <v>105</v>
      </c>
      <c r="B5" s="113"/>
      <c r="C5" s="113"/>
    </row>
    <row r="6" spans="1:3">
      <c r="A6" s="224" t="s">
        <v>319</v>
      </c>
      <c r="B6" s="478" t="s">
        <v>355</v>
      </c>
      <c r="C6" s="478"/>
    </row>
    <row r="7" spans="1:3">
      <c r="A7" s="224" t="s">
        <v>187</v>
      </c>
      <c r="B7" s="114" t="s">
        <v>358</v>
      </c>
      <c r="C7" s="224"/>
    </row>
    <row r="8" spans="1:3">
      <c r="A8" s="224" t="s">
        <v>184</v>
      </c>
      <c r="B8" s="224" t="s">
        <v>387</v>
      </c>
      <c r="C8" s="224"/>
    </row>
    <row r="9" spans="1:3">
      <c r="A9" s="224" t="s">
        <v>188</v>
      </c>
      <c r="B9" s="224" t="s">
        <v>356</v>
      </c>
      <c r="C9" s="224"/>
    </row>
    <row r="10" spans="1:3">
      <c r="A10" s="224" t="s">
        <v>189</v>
      </c>
      <c r="B10" s="224" t="s">
        <v>359</v>
      </c>
      <c r="C10" s="224"/>
    </row>
    <row r="11" spans="1:3">
      <c r="A11" s="368" t="s">
        <v>191</v>
      </c>
      <c r="B11" s="368" t="s">
        <v>357</v>
      </c>
      <c r="C11" s="368"/>
    </row>
    <row r="12" spans="1:3">
      <c r="A12" s="224"/>
      <c r="B12" s="114"/>
    </row>
    <row r="13" spans="1:3">
      <c r="A13" s="112" t="s">
        <v>106</v>
      </c>
      <c r="B13" s="113"/>
      <c r="C13" s="113"/>
    </row>
    <row r="14" spans="1:3">
      <c r="A14" s="368" t="s">
        <v>345</v>
      </c>
      <c r="B14" s="368" t="s">
        <v>360</v>
      </c>
    </row>
    <row r="15" spans="1:3">
      <c r="A15" s="368" t="s">
        <v>346</v>
      </c>
      <c r="B15" s="478" t="s">
        <v>361</v>
      </c>
      <c r="C15" s="478"/>
    </row>
    <row r="16" spans="1:3">
      <c r="A16" s="368" t="s">
        <v>347</v>
      </c>
      <c r="B16" s="478" t="s">
        <v>362</v>
      </c>
      <c r="C16" s="478"/>
    </row>
    <row r="17" spans="1:3">
      <c r="A17" s="368" t="s">
        <v>348</v>
      </c>
      <c r="B17" s="478" t="s">
        <v>363</v>
      </c>
      <c r="C17" s="478"/>
    </row>
    <row r="21" spans="1:3">
      <c r="A21" s="403" t="s">
        <v>352</v>
      </c>
    </row>
  </sheetData>
  <mergeCells count="4">
    <mergeCell ref="B15:C15"/>
    <mergeCell ref="B16:C16"/>
    <mergeCell ref="B17:C17"/>
    <mergeCell ref="B6:C6"/>
  </mergeCells>
  <hyperlinks>
    <hyperlink ref="A7:C7" location="'Table 10'!A1" display="Table 10"/>
    <hyperlink ref="A8:C8" location="'Table 11'!A1" display="Table 11"/>
    <hyperlink ref="A9:C9" location="'Table 12'!A1" display="Table 12"/>
    <hyperlink ref="A10:C10" location="'Table 13'!A1" display="Table 13"/>
    <hyperlink ref="A16:A17" location="'Table 2a'!P4" display="Table 2: Results by ethnicity and free school meal eligibility"/>
    <hyperlink ref="A14:B14" location="'Table 14'!A1" display="Table 14"/>
    <hyperlink ref="A15:C15" location="'Table 15a'!A1" display="Table 15a"/>
    <hyperlink ref="A16:C16" location="'Table 15b'!A1" display="Table 15b"/>
    <hyperlink ref="A17:C17" location="'Table 15c'!A1" display="Table 15c"/>
    <hyperlink ref="A6:C6" location="'Table 9'!A1" display="Table 9"/>
    <hyperlink ref="A11" location="'Table 14'!A1" display="Table 14"/>
    <hyperlink ref="B11" location="'Table 14'!A1" display="2013 KS1 reading levels by phonics prior attainment"/>
    <hyperlink ref="A14" location="'Table 15'!A1" display="Table 15"/>
    <hyperlink ref="B14" location="'Table 15'!A1" display="Percentage of pupils achieving each level in key stage 1 teacher assessments by pupil characteristics"/>
    <hyperlink ref="B15:C15" location="'Table 16a'!A1" display="Percentage of pupils achieving level 2 or above in key stage 1 teacher assessments by ethnicity, free school meal eligibility and gender"/>
    <hyperlink ref="A15" location="'Table 16a'!A1" display="Table 16a"/>
    <hyperlink ref="A16" location="'Table 16b'!A1" display="Table 16b"/>
    <hyperlink ref="B16:C16" location="'Table 16b'!A1" display="Percentage of pupils achieving level 2 or above in key stage 1 teacher assessments by SEN provision, free school meal eligibility and gender"/>
    <hyperlink ref="B17:C17" location="'Table 16c'!A1" display="Percentage of pupils achieving level 2 or above in key stage 1 teacher assessments by SEN provision, ethnicity and gender"/>
    <hyperlink ref="A17" location="'Table 16c'!A1" display="Table 16c"/>
  </hyperlinks>
  <pageMargins left="0.70866141732283472" right="0.70866141732283472" top="0.74803149606299213" bottom="0.74803149606299213" header="0.31496062992125984" footer="0.31496062992125984"/>
  <pageSetup paperSize="9"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heetViews>
  <sheetFormatPr defaultRowHeight="12.75"/>
  <sheetData>
    <row r="1" spans="1:73" ht="15.75">
      <c r="A1" s="107" t="s">
        <v>195</v>
      </c>
      <c r="B1" s="95"/>
      <c r="C1" s="95"/>
      <c r="D1" s="95"/>
      <c r="E1" s="95"/>
      <c r="F1" s="95"/>
      <c r="G1" s="95"/>
      <c r="H1" s="95"/>
      <c r="I1" s="95"/>
      <c r="J1" s="95"/>
      <c r="K1" s="95"/>
      <c r="L1" s="95"/>
      <c r="M1" s="95"/>
      <c r="N1" s="95"/>
      <c r="O1" s="95"/>
      <c r="P1" s="95"/>
      <c r="Q1" s="95"/>
      <c r="R1" s="95"/>
      <c r="S1" s="95"/>
      <c r="T1" s="95"/>
      <c r="U1" s="95">
        <v>21</v>
      </c>
      <c r="V1" s="95">
        <v>22</v>
      </c>
      <c r="W1" s="95">
        <v>23</v>
      </c>
      <c r="X1" s="95">
        <v>24</v>
      </c>
      <c r="Y1" s="95">
        <v>25</v>
      </c>
      <c r="Z1" s="95">
        <v>26</v>
      </c>
      <c r="AA1" s="95">
        <v>27</v>
      </c>
      <c r="AB1" s="95">
        <v>28</v>
      </c>
      <c r="AC1" s="95">
        <v>29</v>
      </c>
      <c r="AD1" s="95">
        <v>30</v>
      </c>
      <c r="AE1" s="95">
        <v>31</v>
      </c>
      <c r="AF1" s="95">
        <v>32</v>
      </c>
      <c r="AG1" s="95">
        <v>33</v>
      </c>
      <c r="AH1" s="95">
        <v>34</v>
      </c>
      <c r="AI1" s="95">
        <v>35</v>
      </c>
      <c r="AJ1" s="95">
        <v>36</v>
      </c>
      <c r="AK1" s="95">
        <v>37</v>
      </c>
      <c r="AL1" s="95">
        <v>38</v>
      </c>
      <c r="AM1" s="95">
        <v>39</v>
      </c>
      <c r="AN1" s="95">
        <v>40</v>
      </c>
      <c r="AO1" s="95">
        <v>41</v>
      </c>
      <c r="AP1" s="95">
        <v>42</v>
      </c>
      <c r="AQ1" s="95">
        <v>43</v>
      </c>
      <c r="AR1" s="95">
        <v>44</v>
      </c>
      <c r="AS1" s="95">
        <v>45</v>
      </c>
      <c r="AT1" s="95">
        <v>46</v>
      </c>
      <c r="AU1" s="95">
        <v>47</v>
      </c>
      <c r="AV1" s="95">
        <v>48</v>
      </c>
      <c r="AW1" s="95">
        <v>49</v>
      </c>
      <c r="AX1" s="95">
        <v>50</v>
      </c>
      <c r="AY1" s="95">
        <v>51</v>
      </c>
      <c r="AZ1" s="95">
        <v>52</v>
      </c>
      <c r="BA1" s="95">
        <v>53</v>
      </c>
      <c r="BB1" s="95">
        <v>54</v>
      </c>
      <c r="BC1" s="95">
        <v>55</v>
      </c>
      <c r="BD1" s="95">
        <v>56</v>
      </c>
      <c r="BE1" s="95">
        <v>57</v>
      </c>
      <c r="BF1" s="95">
        <v>58</v>
      </c>
      <c r="BG1" s="95">
        <v>59</v>
      </c>
      <c r="BH1" s="95">
        <v>60</v>
      </c>
      <c r="BI1" s="95">
        <v>61</v>
      </c>
      <c r="BJ1" s="95">
        <v>62</v>
      </c>
      <c r="BK1" s="95">
        <v>63</v>
      </c>
      <c r="BL1" s="95">
        <v>64</v>
      </c>
      <c r="BM1" s="95">
        <v>65</v>
      </c>
      <c r="BN1" s="95">
        <v>66</v>
      </c>
      <c r="BO1" s="95">
        <v>67</v>
      </c>
      <c r="BP1" s="95">
        <v>68</v>
      </c>
      <c r="BQ1" s="95">
        <v>69</v>
      </c>
      <c r="BR1" s="95">
        <v>70</v>
      </c>
      <c r="BS1" s="95">
        <v>71</v>
      </c>
      <c r="BT1" s="95">
        <v>72</v>
      </c>
      <c r="BU1" s="95">
        <v>73</v>
      </c>
    </row>
    <row r="2" spans="1:73">
      <c r="A2" s="82"/>
      <c r="B2" s="82" t="s">
        <v>242</v>
      </c>
      <c r="C2" s="82"/>
      <c r="D2" s="82"/>
      <c r="E2" s="82"/>
      <c r="F2" s="82"/>
      <c r="G2" s="82"/>
      <c r="H2" s="82"/>
      <c r="I2" s="82"/>
      <c r="J2" s="82"/>
      <c r="K2" s="82"/>
      <c r="L2" s="82"/>
      <c r="M2" s="82"/>
      <c r="N2" s="82"/>
      <c r="O2" s="82"/>
      <c r="P2" s="82"/>
      <c r="Q2" s="82"/>
      <c r="R2" s="82"/>
      <c r="S2" s="82"/>
      <c r="T2" s="82"/>
      <c r="U2" s="82"/>
      <c r="V2" s="82"/>
      <c r="W2" s="82"/>
      <c r="X2" s="82"/>
      <c r="Y2" s="82"/>
      <c r="Z2" s="82" t="s">
        <v>243</v>
      </c>
      <c r="AA2" s="82"/>
      <c r="AB2" s="82"/>
      <c r="AC2" s="82"/>
      <c r="AD2" s="82"/>
      <c r="AE2" s="82"/>
      <c r="AF2" s="82"/>
      <c r="AG2" s="82"/>
      <c r="AH2" s="82"/>
      <c r="AI2" s="82"/>
      <c r="AJ2" s="82"/>
      <c r="AK2" s="82"/>
      <c r="AL2" s="82"/>
      <c r="AM2" s="82"/>
      <c r="AN2" s="82"/>
      <c r="AO2" s="82"/>
      <c r="AP2" s="82"/>
      <c r="AQ2" s="82"/>
      <c r="AR2" s="82"/>
      <c r="AS2" s="82"/>
      <c r="AT2" s="82"/>
      <c r="AU2" s="82"/>
      <c r="AV2" s="82"/>
      <c r="AW2" s="82"/>
      <c r="AX2" s="96" t="s">
        <v>73</v>
      </c>
      <c r="AY2" s="96"/>
      <c r="AZ2" s="96"/>
      <c r="BA2" s="82"/>
      <c r="BB2" s="82"/>
      <c r="BC2" s="96"/>
      <c r="BD2" s="96"/>
      <c r="BE2" s="96"/>
      <c r="BF2" s="96"/>
      <c r="BG2" s="96"/>
      <c r="BH2" s="96"/>
      <c r="BI2" s="96"/>
      <c r="BJ2" s="96"/>
      <c r="BK2" s="96"/>
      <c r="BL2" s="96"/>
      <c r="BM2" s="96"/>
      <c r="BN2" s="96"/>
      <c r="BO2" s="96"/>
      <c r="BP2" s="96"/>
      <c r="BQ2" s="96"/>
      <c r="BR2" s="96"/>
      <c r="BS2" s="96"/>
      <c r="BT2" s="96"/>
      <c r="BU2" s="96"/>
    </row>
    <row r="3" spans="1:73">
      <c r="A3" s="82"/>
      <c r="B3" s="82" t="s">
        <v>245</v>
      </c>
      <c r="C3" s="82"/>
      <c r="D3" s="82"/>
      <c r="E3" s="82"/>
      <c r="F3" s="82"/>
      <c r="G3" s="82"/>
      <c r="H3" s="82" t="s">
        <v>196</v>
      </c>
      <c r="I3" s="82"/>
      <c r="J3" s="82"/>
      <c r="K3" s="82"/>
      <c r="L3" s="82"/>
      <c r="M3" s="82"/>
      <c r="N3" s="82" t="s">
        <v>197</v>
      </c>
      <c r="O3" s="82"/>
      <c r="P3" s="82"/>
      <c r="Q3" s="82"/>
      <c r="R3" s="82"/>
      <c r="S3" s="82"/>
      <c r="T3" s="82" t="s">
        <v>198</v>
      </c>
      <c r="U3" s="82"/>
      <c r="V3" s="82"/>
      <c r="W3" s="82"/>
      <c r="X3" s="82"/>
      <c r="Y3" s="82"/>
      <c r="Z3" s="82" t="s">
        <v>245</v>
      </c>
      <c r="AA3" s="82"/>
      <c r="AB3" s="82"/>
      <c r="AC3" s="82"/>
      <c r="AD3" s="82"/>
      <c r="AE3" s="82"/>
      <c r="AF3" s="82" t="s">
        <v>196</v>
      </c>
      <c r="AG3" s="82"/>
      <c r="AH3" s="82"/>
      <c r="AI3" s="82"/>
      <c r="AJ3" s="82"/>
      <c r="AK3" s="82"/>
      <c r="AL3" s="82" t="s">
        <v>197</v>
      </c>
      <c r="AM3" s="82"/>
      <c r="AN3" s="82"/>
      <c r="AO3" s="82"/>
      <c r="AP3" s="82"/>
      <c r="AQ3" s="82"/>
      <c r="AR3" s="82" t="s">
        <v>198</v>
      </c>
      <c r="AS3" s="82"/>
      <c r="AT3" s="82"/>
      <c r="AU3" s="82"/>
      <c r="AV3" s="82"/>
      <c r="AW3" s="82"/>
      <c r="AX3" s="96" t="s">
        <v>245</v>
      </c>
      <c r="AY3" s="96"/>
      <c r="AZ3" s="96"/>
      <c r="BA3" s="82"/>
      <c r="BB3" s="82"/>
      <c r="BC3" s="96"/>
      <c r="BD3" s="96" t="s">
        <v>196</v>
      </c>
      <c r="BE3" s="96"/>
      <c r="BF3" s="96"/>
      <c r="BG3" s="82"/>
      <c r="BH3" s="82"/>
      <c r="BI3" s="96"/>
      <c r="BJ3" s="96" t="s">
        <v>197</v>
      </c>
      <c r="BK3" s="96"/>
      <c r="BL3" s="96"/>
      <c r="BM3" s="82"/>
      <c r="BN3" s="82"/>
      <c r="BO3" s="96"/>
      <c r="BP3" s="96" t="s">
        <v>198</v>
      </c>
      <c r="BQ3" s="96"/>
      <c r="BR3" s="96"/>
      <c r="BS3" s="82"/>
      <c r="BT3" s="82"/>
      <c r="BU3" s="96"/>
    </row>
    <row r="4" spans="1:73">
      <c r="A4" s="82"/>
      <c r="B4" s="82">
        <v>1</v>
      </c>
      <c r="C4" s="82"/>
      <c r="D4" s="82"/>
      <c r="E4" s="82"/>
      <c r="F4" s="82"/>
      <c r="G4" s="82"/>
      <c r="H4" s="82">
        <v>1</v>
      </c>
      <c r="I4" s="82"/>
      <c r="J4" s="82"/>
      <c r="K4" s="82"/>
      <c r="L4" s="82"/>
      <c r="M4" s="82"/>
      <c r="N4" s="82">
        <v>1</v>
      </c>
      <c r="O4" s="82"/>
      <c r="P4" s="82"/>
      <c r="Q4" s="82"/>
      <c r="R4" s="82"/>
      <c r="S4" s="82"/>
      <c r="T4" s="82">
        <v>1</v>
      </c>
      <c r="U4" s="82"/>
      <c r="V4" s="82"/>
      <c r="W4" s="82"/>
      <c r="X4" s="82"/>
      <c r="Y4" s="82"/>
      <c r="Z4" s="82">
        <v>1</v>
      </c>
      <c r="AA4" s="82"/>
      <c r="AB4" s="82"/>
      <c r="AC4" s="82"/>
      <c r="AD4" s="82"/>
      <c r="AE4" s="82"/>
      <c r="AF4" s="82">
        <v>1</v>
      </c>
      <c r="AG4" s="82"/>
      <c r="AH4" s="82"/>
      <c r="AI4" s="82"/>
      <c r="AJ4" s="82"/>
      <c r="AK4" s="82"/>
      <c r="AL4" s="82">
        <v>1</v>
      </c>
      <c r="AM4" s="82"/>
      <c r="AN4" s="82"/>
      <c r="AO4" s="82"/>
      <c r="AP4" s="82"/>
      <c r="AQ4" s="82"/>
      <c r="AR4" s="82">
        <v>1</v>
      </c>
      <c r="AS4" s="82"/>
      <c r="AT4" s="82"/>
      <c r="AU4" s="82"/>
      <c r="AV4" s="82"/>
      <c r="AW4" s="82"/>
      <c r="AX4" s="96">
        <v>1</v>
      </c>
      <c r="AY4" s="96"/>
      <c r="AZ4" s="96"/>
      <c r="BA4" s="82"/>
      <c r="BB4" s="82"/>
      <c r="BC4" s="96"/>
      <c r="BD4" s="96">
        <v>1</v>
      </c>
      <c r="BE4" s="96"/>
      <c r="BF4" s="96"/>
      <c r="BG4" s="82"/>
      <c r="BH4" s="82"/>
      <c r="BI4" s="96"/>
      <c r="BJ4" s="96">
        <v>1</v>
      </c>
      <c r="BK4" s="96"/>
      <c r="BL4" s="96"/>
      <c r="BM4" s="82"/>
      <c r="BN4" s="82"/>
      <c r="BO4" s="96"/>
      <c r="BP4" s="96">
        <v>1</v>
      </c>
      <c r="BQ4" s="96"/>
      <c r="BR4" s="96"/>
      <c r="BS4" s="82"/>
      <c r="BT4" s="82"/>
      <c r="BU4" s="96"/>
    </row>
    <row r="5" spans="1:73">
      <c r="A5" s="82"/>
      <c r="B5" s="82" t="s">
        <v>200</v>
      </c>
      <c r="C5" s="82"/>
      <c r="D5" s="82"/>
      <c r="E5" s="82"/>
      <c r="F5" s="82"/>
      <c r="G5" s="82"/>
      <c r="H5" s="82" t="s">
        <v>202</v>
      </c>
      <c r="I5" s="82"/>
      <c r="J5" s="82"/>
      <c r="K5" s="82"/>
      <c r="L5" s="82"/>
      <c r="M5" s="82"/>
      <c r="N5" s="82" t="s">
        <v>204</v>
      </c>
      <c r="O5" s="82"/>
      <c r="P5" s="82"/>
      <c r="Q5" s="82"/>
      <c r="R5" s="82"/>
      <c r="S5" s="82"/>
      <c r="T5" s="82" t="s">
        <v>206</v>
      </c>
      <c r="U5" s="82"/>
      <c r="V5" s="82"/>
      <c r="W5" s="82"/>
      <c r="X5" s="82"/>
      <c r="Y5" s="82"/>
      <c r="Z5" s="82" t="s">
        <v>200</v>
      </c>
      <c r="AA5" s="82"/>
      <c r="AB5" s="82"/>
      <c r="AC5" s="82"/>
      <c r="AD5" s="82"/>
      <c r="AE5" s="82"/>
      <c r="AF5" s="82" t="s">
        <v>202</v>
      </c>
      <c r="AG5" s="82"/>
      <c r="AH5" s="82"/>
      <c r="AI5" s="82"/>
      <c r="AJ5" s="82"/>
      <c r="AK5" s="82"/>
      <c r="AL5" s="82" t="s">
        <v>204</v>
      </c>
      <c r="AM5" s="82"/>
      <c r="AN5" s="82"/>
      <c r="AO5" s="82"/>
      <c r="AP5" s="82"/>
      <c r="AQ5" s="82"/>
      <c r="AR5" s="82" t="s">
        <v>206</v>
      </c>
      <c r="AS5" s="82"/>
      <c r="AT5" s="82"/>
      <c r="AU5" s="82"/>
      <c r="AV5" s="82"/>
      <c r="AW5" s="82"/>
      <c r="AX5" s="96" t="s">
        <v>200</v>
      </c>
      <c r="AY5" s="96"/>
      <c r="AZ5" s="96"/>
      <c r="BA5" s="82"/>
      <c r="BB5" s="82"/>
      <c r="BC5" s="96"/>
      <c r="BD5" s="96" t="s">
        <v>202</v>
      </c>
      <c r="BE5" s="96"/>
      <c r="BF5" s="96"/>
      <c r="BG5" s="82"/>
      <c r="BH5" s="82"/>
      <c r="BI5" s="96"/>
      <c r="BJ5" s="96" t="s">
        <v>204</v>
      </c>
      <c r="BK5" s="96"/>
      <c r="BL5" s="96"/>
      <c r="BM5" s="82"/>
      <c r="BN5" s="82"/>
      <c r="BO5" s="96"/>
      <c r="BP5" s="96" t="s">
        <v>206</v>
      </c>
      <c r="BQ5" s="96"/>
      <c r="BR5" s="96"/>
      <c r="BS5" s="82"/>
      <c r="BT5" s="82"/>
      <c r="BU5" s="96"/>
    </row>
    <row r="6" spans="1:73">
      <c r="A6" s="82"/>
      <c r="B6" s="82">
        <v>1</v>
      </c>
      <c r="C6" s="82"/>
      <c r="D6" s="82"/>
      <c r="E6" s="82" t="s">
        <v>73</v>
      </c>
      <c r="F6" s="82"/>
      <c r="G6" s="82"/>
      <c r="H6" s="82">
        <v>1</v>
      </c>
      <c r="I6" s="82"/>
      <c r="J6" s="82"/>
      <c r="K6" s="82" t="s">
        <v>73</v>
      </c>
      <c r="L6" s="82"/>
      <c r="M6" s="82"/>
      <c r="N6" s="82">
        <v>1</v>
      </c>
      <c r="O6" s="82"/>
      <c r="P6" s="82"/>
      <c r="Q6" s="82" t="s">
        <v>73</v>
      </c>
      <c r="R6" s="82"/>
      <c r="S6" s="82"/>
      <c r="T6" s="82">
        <v>1</v>
      </c>
      <c r="U6" s="82"/>
      <c r="V6" s="82"/>
      <c r="W6" s="82" t="s">
        <v>73</v>
      </c>
      <c r="X6" s="82"/>
      <c r="Y6" s="82"/>
      <c r="Z6" s="82">
        <v>1</v>
      </c>
      <c r="AA6" s="82"/>
      <c r="AB6" s="82"/>
      <c r="AC6" s="82" t="s">
        <v>73</v>
      </c>
      <c r="AD6" s="82"/>
      <c r="AE6" s="82"/>
      <c r="AF6" s="82">
        <v>1</v>
      </c>
      <c r="AG6" s="82"/>
      <c r="AH6" s="82"/>
      <c r="AI6" s="82" t="s">
        <v>73</v>
      </c>
      <c r="AJ6" s="82"/>
      <c r="AK6" s="82"/>
      <c r="AL6" s="82">
        <v>1</v>
      </c>
      <c r="AM6" s="82"/>
      <c r="AN6" s="82"/>
      <c r="AO6" s="82" t="s">
        <v>73</v>
      </c>
      <c r="AP6" s="82"/>
      <c r="AQ6" s="82"/>
      <c r="AR6" s="82">
        <v>1</v>
      </c>
      <c r="AS6" s="82"/>
      <c r="AT6" s="82"/>
      <c r="AU6" s="82" t="s">
        <v>73</v>
      </c>
      <c r="AV6" s="82"/>
      <c r="AW6" s="82"/>
      <c r="AX6" s="96">
        <v>1</v>
      </c>
      <c r="AY6" s="82"/>
      <c r="AZ6" s="96"/>
      <c r="BA6" s="96" t="s">
        <v>73</v>
      </c>
      <c r="BB6" s="82"/>
      <c r="BC6" s="96"/>
      <c r="BD6" s="96">
        <v>1</v>
      </c>
      <c r="BE6" s="82"/>
      <c r="BF6" s="96"/>
      <c r="BG6" s="96" t="s">
        <v>73</v>
      </c>
      <c r="BH6" s="82"/>
      <c r="BI6" s="96"/>
      <c r="BJ6" s="96">
        <v>1</v>
      </c>
      <c r="BK6" s="82"/>
      <c r="BL6" s="96"/>
      <c r="BM6" s="96" t="s">
        <v>73</v>
      </c>
      <c r="BN6" s="82"/>
      <c r="BO6" s="96"/>
      <c r="BP6" s="96">
        <v>1</v>
      </c>
      <c r="BQ6" s="82"/>
      <c r="BR6" s="96"/>
      <c r="BS6" s="96" t="s">
        <v>73</v>
      </c>
      <c r="BT6" s="82"/>
      <c r="BU6" s="96"/>
    </row>
    <row r="7" spans="1:73">
      <c r="A7" s="82"/>
      <c r="B7" s="82" t="s">
        <v>246</v>
      </c>
      <c r="C7" s="82"/>
      <c r="D7" s="82"/>
      <c r="E7" s="82" t="s">
        <v>246</v>
      </c>
      <c r="F7" s="82"/>
      <c r="G7" s="82"/>
      <c r="H7" s="82" t="s">
        <v>246</v>
      </c>
      <c r="I7" s="82"/>
      <c r="J7" s="82"/>
      <c r="K7" s="82" t="s">
        <v>246</v>
      </c>
      <c r="L7" s="82"/>
      <c r="M7" s="82"/>
      <c r="N7" s="82" t="s">
        <v>246</v>
      </c>
      <c r="O7" s="82"/>
      <c r="P7" s="82"/>
      <c r="Q7" s="82" t="s">
        <v>246</v>
      </c>
      <c r="R7" s="82"/>
      <c r="S7" s="82"/>
      <c r="T7" s="82" t="s">
        <v>246</v>
      </c>
      <c r="U7" s="82"/>
      <c r="V7" s="82"/>
      <c r="W7" s="82" t="s">
        <v>246</v>
      </c>
      <c r="X7" s="82"/>
      <c r="Y7" s="82"/>
      <c r="Z7" s="82" t="s">
        <v>246</v>
      </c>
      <c r="AA7" s="82"/>
      <c r="AB7" s="82"/>
      <c r="AC7" s="82" t="s">
        <v>246</v>
      </c>
      <c r="AD7" s="82"/>
      <c r="AE7" s="82"/>
      <c r="AF7" s="82" t="s">
        <v>246</v>
      </c>
      <c r="AG7" s="82"/>
      <c r="AH7" s="82"/>
      <c r="AI7" s="82" t="s">
        <v>246</v>
      </c>
      <c r="AJ7" s="82"/>
      <c r="AK7" s="82"/>
      <c r="AL7" s="82" t="s">
        <v>246</v>
      </c>
      <c r="AM7" s="82"/>
      <c r="AN7" s="82"/>
      <c r="AO7" s="82" t="s">
        <v>246</v>
      </c>
      <c r="AP7" s="82"/>
      <c r="AQ7" s="82"/>
      <c r="AR7" s="82" t="s">
        <v>246</v>
      </c>
      <c r="AS7" s="82"/>
      <c r="AT7" s="82"/>
      <c r="AU7" s="82" t="s">
        <v>246</v>
      </c>
      <c r="AV7" s="82"/>
      <c r="AW7" s="82"/>
      <c r="AX7" s="96" t="s">
        <v>246</v>
      </c>
      <c r="AY7" s="82"/>
      <c r="AZ7" s="96"/>
      <c r="BA7" s="96" t="s">
        <v>246</v>
      </c>
      <c r="BB7" s="82"/>
      <c r="BC7" s="96"/>
      <c r="BD7" s="96" t="s">
        <v>246</v>
      </c>
      <c r="BE7" s="82"/>
      <c r="BF7" s="96"/>
      <c r="BG7" s="96" t="s">
        <v>246</v>
      </c>
      <c r="BH7" s="82"/>
      <c r="BI7" s="96"/>
      <c r="BJ7" s="96" t="s">
        <v>246</v>
      </c>
      <c r="BK7" s="82"/>
      <c r="BL7" s="96"/>
      <c r="BM7" s="96" t="s">
        <v>246</v>
      </c>
      <c r="BN7" s="82"/>
      <c r="BO7" s="96"/>
      <c r="BP7" s="96" t="s">
        <v>246</v>
      </c>
      <c r="BQ7" s="82"/>
      <c r="BR7" s="96"/>
      <c r="BS7" s="96" t="s">
        <v>246</v>
      </c>
      <c r="BT7" s="82"/>
      <c r="BU7" s="96"/>
    </row>
    <row r="8" spans="1:73">
      <c r="A8" s="82"/>
      <c r="B8" s="82" t="s">
        <v>169</v>
      </c>
      <c r="C8" s="82" t="s">
        <v>168</v>
      </c>
      <c r="D8" s="82" t="s">
        <v>73</v>
      </c>
      <c r="E8" s="82" t="s">
        <v>169</v>
      </c>
      <c r="F8" s="82" t="s">
        <v>168</v>
      </c>
      <c r="G8" s="82" t="s">
        <v>73</v>
      </c>
      <c r="H8" s="82" t="s">
        <v>169</v>
      </c>
      <c r="I8" s="82" t="s">
        <v>168</v>
      </c>
      <c r="J8" s="82" t="s">
        <v>73</v>
      </c>
      <c r="K8" s="82" t="s">
        <v>169</v>
      </c>
      <c r="L8" s="82" t="s">
        <v>168</v>
      </c>
      <c r="M8" s="82" t="s">
        <v>73</v>
      </c>
      <c r="N8" s="82" t="s">
        <v>169</v>
      </c>
      <c r="O8" s="82" t="s">
        <v>168</v>
      </c>
      <c r="P8" s="82" t="s">
        <v>73</v>
      </c>
      <c r="Q8" s="82" t="s">
        <v>169</v>
      </c>
      <c r="R8" s="82" t="s">
        <v>168</v>
      </c>
      <c r="S8" s="82" t="s">
        <v>73</v>
      </c>
      <c r="T8" s="82" t="s">
        <v>169</v>
      </c>
      <c r="U8" s="82" t="s">
        <v>168</v>
      </c>
      <c r="V8" s="82" t="s">
        <v>73</v>
      </c>
      <c r="W8" s="82" t="s">
        <v>169</v>
      </c>
      <c r="X8" s="82" t="s">
        <v>168</v>
      </c>
      <c r="Y8" s="82" t="s">
        <v>73</v>
      </c>
      <c r="Z8" s="82" t="s">
        <v>169</v>
      </c>
      <c r="AA8" s="82" t="s">
        <v>168</v>
      </c>
      <c r="AB8" s="82" t="s">
        <v>73</v>
      </c>
      <c r="AC8" s="82" t="s">
        <v>169</v>
      </c>
      <c r="AD8" s="82" t="s">
        <v>168</v>
      </c>
      <c r="AE8" s="82" t="s">
        <v>73</v>
      </c>
      <c r="AF8" s="82" t="s">
        <v>169</v>
      </c>
      <c r="AG8" s="82" t="s">
        <v>168</v>
      </c>
      <c r="AH8" s="82" t="s">
        <v>73</v>
      </c>
      <c r="AI8" s="82" t="s">
        <v>169</v>
      </c>
      <c r="AJ8" s="82" t="s">
        <v>168</v>
      </c>
      <c r="AK8" s="82" t="s">
        <v>73</v>
      </c>
      <c r="AL8" s="82" t="s">
        <v>169</v>
      </c>
      <c r="AM8" s="82" t="s">
        <v>168</v>
      </c>
      <c r="AN8" s="82" t="s">
        <v>73</v>
      </c>
      <c r="AO8" s="82" t="s">
        <v>169</v>
      </c>
      <c r="AP8" s="82" t="s">
        <v>168</v>
      </c>
      <c r="AQ8" s="82" t="s">
        <v>73</v>
      </c>
      <c r="AR8" s="82" t="s">
        <v>169</v>
      </c>
      <c r="AS8" s="82" t="s">
        <v>168</v>
      </c>
      <c r="AT8" s="82" t="s">
        <v>73</v>
      </c>
      <c r="AU8" s="82" t="s">
        <v>169</v>
      </c>
      <c r="AV8" s="82" t="s">
        <v>168</v>
      </c>
      <c r="AW8" s="82" t="s">
        <v>73</v>
      </c>
      <c r="AX8" s="96" t="s">
        <v>169</v>
      </c>
      <c r="AY8" s="96" t="s">
        <v>168</v>
      </c>
      <c r="AZ8" s="96" t="s">
        <v>73</v>
      </c>
      <c r="BA8" s="96" t="s">
        <v>169</v>
      </c>
      <c r="BB8" s="96" t="s">
        <v>168</v>
      </c>
      <c r="BC8" s="96" t="s">
        <v>73</v>
      </c>
      <c r="BD8" s="96" t="s">
        <v>169</v>
      </c>
      <c r="BE8" s="96" t="s">
        <v>168</v>
      </c>
      <c r="BF8" s="96" t="s">
        <v>73</v>
      </c>
      <c r="BG8" s="96" t="s">
        <v>169</v>
      </c>
      <c r="BH8" s="96" t="s">
        <v>168</v>
      </c>
      <c r="BI8" s="96" t="s">
        <v>73</v>
      </c>
      <c r="BJ8" s="96" t="s">
        <v>169</v>
      </c>
      <c r="BK8" s="96" t="s">
        <v>168</v>
      </c>
      <c r="BL8" s="96" t="s">
        <v>73</v>
      </c>
      <c r="BM8" s="96" t="s">
        <v>169</v>
      </c>
      <c r="BN8" s="96" t="s">
        <v>168</v>
      </c>
      <c r="BO8" s="96" t="s">
        <v>73</v>
      </c>
      <c r="BP8" s="96" t="s">
        <v>169</v>
      </c>
      <c r="BQ8" s="96" t="s">
        <v>168</v>
      </c>
      <c r="BR8" s="96" t="s">
        <v>73</v>
      </c>
      <c r="BS8" s="96" t="s">
        <v>169</v>
      </c>
      <c r="BT8" s="96" t="s">
        <v>168</v>
      </c>
      <c r="BU8" s="96" t="s">
        <v>73</v>
      </c>
    </row>
    <row r="9" spans="1:73">
      <c r="A9" s="82"/>
      <c r="B9" s="82" t="s">
        <v>247</v>
      </c>
      <c r="C9" s="82" t="s">
        <v>247</v>
      </c>
      <c r="D9" s="82" t="s">
        <v>247</v>
      </c>
      <c r="E9" s="82" t="s">
        <v>217</v>
      </c>
      <c r="F9" s="82" t="s">
        <v>217</v>
      </c>
      <c r="G9" s="82" t="s">
        <v>217</v>
      </c>
      <c r="H9" s="82" t="s">
        <v>247</v>
      </c>
      <c r="I9" s="82" t="s">
        <v>247</v>
      </c>
      <c r="J9" s="82" t="s">
        <v>247</v>
      </c>
      <c r="K9" s="82" t="s">
        <v>217</v>
      </c>
      <c r="L9" s="82" t="s">
        <v>217</v>
      </c>
      <c r="M9" s="82" t="s">
        <v>217</v>
      </c>
      <c r="N9" s="82" t="s">
        <v>247</v>
      </c>
      <c r="O9" s="82" t="s">
        <v>247</v>
      </c>
      <c r="P9" s="82" t="s">
        <v>247</v>
      </c>
      <c r="Q9" s="82" t="s">
        <v>217</v>
      </c>
      <c r="R9" s="82" t="s">
        <v>217</v>
      </c>
      <c r="S9" s="82" t="s">
        <v>217</v>
      </c>
      <c r="T9" s="82" t="s">
        <v>247</v>
      </c>
      <c r="U9" s="82" t="s">
        <v>247</v>
      </c>
      <c r="V9" s="82" t="s">
        <v>247</v>
      </c>
      <c r="W9" s="82" t="s">
        <v>217</v>
      </c>
      <c r="X9" s="82" t="s">
        <v>217</v>
      </c>
      <c r="Y9" s="82" t="s">
        <v>217</v>
      </c>
      <c r="Z9" s="82" t="s">
        <v>247</v>
      </c>
      <c r="AA9" s="82" t="s">
        <v>247</v>
      </c>
      <c r="AB9" s="82" t="s">
        <v>247</v>
      </c>
      <c r="AC9" s="82" t="s">
        <v>217</v>
      </c>
      <c r="AD9" s="82" t="s">
        <v>217</v>
      </c>
      <c r="AE9" s="82" t="s">
        <v>217</v>
      </c>
      <c r="AF9" s="82" t="s">
        <v>247</v>
      </c>
      <c r="AG9" s="82" t="s">
        <v>247</v>
      </c>
      <c r="AH9" s="82" t="s">
        <v>247</v>
      </c>
      <c r="AI9" s="82" t="s">
        <v>217</v>
      </c>
      <c r="AJ9" s="82" t="s">
        <v>217</v>
      </c>
      <c r="AK9" s="82" t="s">
        <v>217</v>
      </c>
      <c r="AL9" s="82" t="s">
        <v>247</v>
      </c>
      <c r="AM9" s="82" t="s">
        <v>247</v>
      </c>
      <c r="AN9" s="82" t="s">
        <v>247</v>
      </c>
      <c r="AO9" s="82" t="s">
        <v>217</v>
      </c>
      <c r="AP9" s="82" t="s">
        <v>217</v>
      </c>
      <c r="AQ9" s="82" t="s">
        <v>217</v>
      </c>
      <c r="AR9" s="82" t="s">
        <v>247</v>
      </c>
      <c r="AS9" s="82" t="s">
        <v>247</v>
      </c>
      <c r="AT9" s="82" t="s">
        <v>247</v>
      </c>
      <c r="AU9" s="82" t="s">
        <v>217</v>
      </c>
      <c r="AV9" s="82" t="s">
        <v>217</v>
      </c>
      <c r="AW9" s="82" t="s">
        <v>217</v>
      </c>
      <c r="AX9" s="96" t="s">
        <v>247</v>
      </c>
      <c r="AY9" s="96" t="s">
        <v>247</v>
      </c>
      <c r="AZ9" s="96" t="s">
        <v>247</v>
      </c>
      <c r="BA9" s="96" t="s">
        <v>217</v>
      </c>
      <c r="BB9" s="96" t="s">
        <v>217</v>
      </c>
      <c r="BC9" s="96" t="s">
        <v>217</v>
      </c>
      <c r="BD9" s="96" t="s">
        <v>247</v>
      </c>
      <c r="BE9" s="96" t="s">
        <v>247</v>
      </c>
      <c r="BF9" s="96" t="s">
        <v>247</v>
      </c>
      <c r="BG9" s="96" t="s">
        <v>217</v>
      </c>
      <c r="BH9" s="96" t="s">
        <v>217</v>
      </c>
      <c r="BI9" s="96" t="s">
        <v>217</v>
      </c>
      <c r="BJ9" s="96" t="s">
        <v>247</v>
      </c>
      <c r="BK9" s="96" t="s">
        <v>247</v>
      </c>
      <c r="BL9" s="96" t="s">
        <v>247</v>
      </c>
      <c r="BM9" s="96" t="s">
        <v>217</v>
      </c>
      <c r="BN9" s="96" t="s">
        <v>217</v>
      </c>
      <c r="BO9" s="96" t="s">
        <v>217</v>
      </c>
      <c r="BP9" s="96" t="s">
        <v>247</v>
      </c>
      <c r="BQ9" s="96" t="s">
        <v>247</v>
      </c>
      <c r="BR9" s="96" t="s">
        <v>247</v>
      </c>
      <c r="BS9" s="96" t="s">
        <v>217</v>
      </c>
      <c r="BT9" s="96" t="s">
        <v>217</v>
      </c>
      <c r="BU9" s="96" t="s">
        <v>217</v>
      </c>
    </row>
    <row r="10" spans="1:73">
      <c r="A10" s="84" t="s">
        <v>248</v>
      </c>
      <c r="B10" s="82">
        <v>84</v>
      </c>
      <c r="C10" s="82">
        <v>74</v>
      </c>
      <c r="D10" s="82">
        <v>79</v>
      </c>
      <c r="E10" s="82">
        <v>57847</v>
      </c>
      <c r="F10" s="82">
        <v>60188</v>
      </c>
      <c r="G10" s="82">
        <v>118035</v>
      </c>
      <c r="H10" s="82">
        <v>80</v>
      </c>
      <c r="I10" s="82">
        <v>66</v>
      </c>
      <c r="J10" s="82">
        <v>73</v>
      </c>
      <c r="K10" s="82">
        <v>57847</v>
      </c>
      <c r="L10" s="82">
        <v>60188</v>
      </c>
      <c r="M10" s="82">
        <v>118035</v>
      </c>
      <c r="N10" s="82">
        <v>86</v>
      </c>
      <c r="O10" s="82">
        <v>81</v>
      </c>
      <c r="P10" s="82">
        <v>84</v>
      </c>
      <c r="Q10" s="82">
        <v>57847</v>
      </c>
      <c r="R10" s="82">
        <v>60188</v>
      </c>
      <c r="S10" s="82">
        <v>118035</v>
      </c>
      <c r="T10" s="82">
        <v>84</v>
      </c>
      <c r="U10" s="82">
        <v>79</v>
      </c>
      <c r="V10" s="82">
        <v>81</v>
      </c>
      <c r="W10" s="82">
        <v>57847</v>
      </c>
      <c r="X10" s="82">
        <v>60188</v>
      </c>
      <c r="Y10" s="82">
        <v>118035</v>
      </c>
      <c r="Z10" s="82">
        <v>94</v>
      </c>
      <c r="AA10" s="82">
        <v>88</v>
      </c>
      <c r="AB10" s="82">
        <v>91</v>
      </c>
      <c r="AC10" s="82">
        <v>232496</v>
      </c>
      <c r="AD10" s="82">
        <v>244561</v>
      </c>
      <c r="AE10" s="82">
        <v>477057</v>
      </c>
      <c r="AF10" s="82">
        <v>92</v>
      </c>
      <c r="AG10" s="82">
        <v>84</v>
      </c>
      <c r="AH10" s="82">
        <v>88</v>
      </c>
      <c r="AI10" s="82">
        <v>232496</v>
      </c>
      <c r="AJ10" s="82">
        <v>244561</v>
      </c>
      <c r="AK10" s="82">
        <v>477057</v>
      </c>
      <c r="AL10" s="82">
        <v>94</v>
      </c>
      <c r="AM10" s="82">
        <v>92</v>
      </c>
      <c r="AN10" s="82">
        <v>93</v>
      </c>
      <c r="AO10" s="82">
        <v>232495</v>
      </c>
      <c r="AP10" s="82">
        <v>244561</v>
      </c>
      <c r="AQ10" s="82">
        <v>477056</v>
      </c>
      <c r="AR10" s="82">
        <v>94</v>
      </c>
      <c r="AS10" s="82">
        <v>91</v>
      </c>
      <c r="AT10" s="82">
        <v>92</v>
      </c>
      <c r="AU10" s="82">
        <v>232496</v>
      </c>
      <c r="AV10" s="82">
        <v>244561</v>
      </c>
      <c r="AW10" s="82">
        <v>477057</v>
      </c>
      <c r="AX10" s="82">
        <v>92</v>
      </c>
      <c r="AY10" s="82">
        <v>86</v>
      </c>
      <c r="AZ10" s="82">
        <v>89</v>
      </c>
      <c r="BA10" s="82">
        <v>290343</v>
      </c>
      <c r="BB10" s="82">
        <v>304749</v>
      </c>
      <c r="BC10" s="82">
        <v>595092</v>
      </c>
      <c r="BD10" s="82">
        <v>90</v>
      </c>
      <c r="BE10" s="82">
        <v>80</v>
      </c>
      <c r="BF10" s="82">
        <v>85</v>
      </c>
      <c r="BG10" s="82">
        <v>290343</v>
      </c>
      <c r="BH10" s="82">
        <v>304749</v>
      </c>
      <c r="BI10" s="82">
        <v>595092</v>
      </c>
      <c r="BJ10" s="82">
        <v>93</v>
      </c>
      <c r="BK10" s="82">
        <v>90</v>
      </c>
      <c r="BL10" s="82">
        <v>91</v>
      </c>
      <c r="BM10" s="82">
        <v>290342</v>
      </c>
      <c r="BN10" s="82">
        <v>304749</v>
      </c>
      <c r="BO10" s="82">
        <v>595091</v>
      </c>
      <c r="BP10" s="82">
        <v>92</v>
      </c>
      <c r="BQ10" s="82">
        <v>88</v>
      </c>
      <c r="BR10" s="82">
        <v>90</v>
      </c>
      <c r="BS10" s="82">
        <v>290343</v>
      </c>
      <c r="BT10" s="82">
        <v>304749</v>
      </c>
      <c r="BU10" s="82">
        <v>595092</v>
      </c>
    </row>
    <row r="11" spans="1:73">
      <c r="A11" s="82" t="s">
        <v>10</v>
      </c>
      <c r="B11" s="82">
        <v>82</v>
      </c>
      <c r="C11" s="82">
        <v>71</v>
      </c>
      <c r="D11" s="82">
        <v>76</v>
      </c>
      <c r="E11" s="82">
        <v>39763</v>
      </c>
      <c r="F11" s="82">
        <v>41327</v>
      </c>
      <c r="G11" s="82">
        <v>81090</v>
      </c>
      <c r="H11" s="82">
        <v>78</v>
      </c>
      <c r="I11" s="82">
        <v>63</v>
      </c>
      <c r="J11" s="82">
        <v>70</v>
      </c>
      <c r="K11" s="82">
        <v>39763</v>
      </c>
      <c r="L11" s="82">
        <v>41327</v>
      </c>
      <c r="M11" s="82">
        <v>81090</v>
      </c>
      <c r="N11" s="82">
        <v>85</v>
      </c>
      <c r="O11" s="82">
        <v>80</v>
      </c>
      <c r="P11" s="82">
        <v>82</v>
      </c>
      <c r="Q11" s="82">
        <v>39763</v>
      </c>
      <c r="R11" s="82">
        <v>41327</v>
      </c>
      <c r="S11" s="82">
        <v>81090</v>
      </c>
      <c r="T11" s="82">
        <v>83</v>
      </c>
      <c r="U11" s="82">
        <v>78</v>
      </c>
      <c r="V11" s="82">
        <v>80</v>
      </c>
      <c r="W11" s="82">
        <v>39763</v>
      </c>
      <c r="X11" s="82">
        <v>41327</v>
      </c>
      <c r="Y11" s="82">
        <v>81090</v>
      </c>
      <c r="Z11" s="82">
        <v>94</v>
      </c>
      <c r="AA11" s="82">
        <v>89</v>
      </c>
      <c r="AB11" s="82">
        <v>91</v>
      </c>
      <c r="AC11" s="82">
        <v>179041</v>
      </c>
      <c r="AD11" s="82">
        <v>188483</v>
      </c>
      <c r="AE11" s="82">
        <v>367524</v>
      </c>
      <c r="AF11" s="82">
        <v>93</v>
      </c>
      <c r="AG11" s="82">
        <v>84</v>
      </c>
      <c r="AH11" s="82">
        <v>88</v>
      </c>
      <c r="AI11" s="82">
        <v>179041</v>
      </c>
      <c r="AJ11" s="82">
        <v>188483</v>
      </c>
      <c r="AK11" s="82">
        <v>367524</v>
      </c>
      <c r="AL11" s="82">
        <v>95</v>
      </c>
      <c r="AM11" s="82">
        <v>93</v>
      </c>
      <c r="AN11" s="82">
        <v>94</v>
      </c>
      <c r="AO11" s="82">
        <v>179040</v>
      </c>
      <c r="AP11" s="82">
        <v>188483</v>
      </c>
      <c r="AQ11" s="82">
        <v>367523</v>
      </c>
      <c r="AR11" s="82">
        <v>94</v>
      </c>
      <c r="AS11" s="82">
        <v>92</v>
      </c>
      <c r="AT11" s="82">
        <v>93</v>
      </c>
      <c r="AU11" s="82">
        <v>179041</v>
      </c>
      <c r="AV11" s="82">
        <v>188483</v>
      </c>
      <c r="AW11" s="82">
        <v>367524</v>
      </c>
      <c r="AX11" s="82">
        <v>92</v>
      </c>
      <c r="AY11" s="82">
        <v>86</v>
      </c>
      <c r="AZ11" s="82">
        <v>89</v>
      </c>
      <c r="BA11" s="82">
        <v>218804</v>
      </c>
      <c r="BB11" s="82">
        <v>229810</v>
      </c>
      <c r="BC11" s="82">
        <v>448614</v>
      </c>
      <c r="BD11" s="82">
        <v>90</v>
      </c>
      <c r="BE11" s="82">
        <v>80</v>
      </c>
      <c r="BF11" s="82">
        <v>85</v>
      </c>
      <c r="BG11" s="82">
        <v>218804</v>
      </c>
      <c r="BH11" s="82">
        <v>229810</v>
      </c>
      <c r="BI11" s="82">
        <v>448614</v>
      </c>
      <c r="BJ11" s="82">
        <v>93</v>
      </c>
      <c r="BK11" s="82">
        <v>90</v>
      </c>
      <c r="BL11" s="82">
        <v>92</v>
      </c>
      <c r="BM11" s="82">
        <v>218803</v>
      </c>
      <c r="BN11" s="82">
        <v>229810</v>
      </c>
      <c r="BO11" s="82">
        <v>448613</v>
      </c>
      <c r="BP11" s="82">
        <v>92</v>
      </c>
      <c r="BQ11" s="82">
        <v>89</v>
      </c>
      <c r="BR11" s="82">
        <v>91</v>
      </c>
      <c r="BS11" s="82">
        <v>218804</v>
      </c>
      <c r="BT11" s="82">
        <v>229810</v>
      </c>
      <c r="BU11" s="82">
        <v>448614</v>
      </c>
    </row>
    <row r="12" spans="1:73">
      <c r="A12" s="82" t="s">
        <v>74</v>
      </c>
      <c r="B12" s="82">
        <v>83</v>
      </c>
      <c r="C12" s="82">
        <v>72</v>
      </c>
      <c r="D12" s="82">
        <v>77</v>
      </c>
      <c r="E12" s="82">
        <v>37186</v>
      </c>
      <c r="F12" s="82">
        <v>38528</v>
      </c>
      <c r="G12" s="82">
        <v>75714</v>
      </c>
      <c r="H12" s="82">
        <v>79</v>
      </c>
      <c r="I12" s="82">
        <v>63</v>
      </c>
      <c r="J12" s="82">
        <v>71</v>
      </c>
      <c r="K12" s="82">
        <v>37186</v>
      </c>
      <c r="L12" s="82">
        <v>38528</v>
      </c>
      <c r="M12" s="82">
        <v>75714</v>
      </c>
      <c r="N12" s="82">
        <v>85</v>
      </c>
      <c r="O12" s="82">
        <v>81</v>
      </c>
      <c r="P12" s="82">
        <v>83</v>
      </c>
      <c r="Q12" s="82">
        <v>37186</v>
      </c>
      <c r="R12" s="82">
        <v>38528</v>
      </c>
      <c r="S12" s="82">
        <v>75714</v>
      </c>
      <c r="T12" s="82">
        <v>84</v>
      </c>
      <c r="U12" s="82">
        <v>79</v>
      </c>
      <c r="V12" s="82">
        <v>81</v>
      </c>
      <c r="W12" s="82">
        <v>37186</v>
      </c>
      <c r="X12" s="82">
        <v>38528</v>
      </c>
      <c r="Y12" s="82">
        <v>75714</v>
      </c>
      <c r="Z12" s="82">
        <v>95</v>
      </c>
      <c r="AA12" s="82">
        <v>90</v>
      </c>
      <c r="AB12" s="82">
        <v>92</v>
      </c>
      <c r="AC12" s="82">
        <v>165593</v>
      </c>
      <c r="AD12" s="82">
        <v>174330</v>
      </c>
      <c r="AE12" s="82">
        <v>339923</v>
      </c>
      <c r="AF12" s="82">
        <v>93</v>
      </c>
      <c r="AG12" s="82">
        <v>85</v>
      </c>
      <c r="AH12" s="82">
        <v>89</v>
      </c>
      <c r="AI12" s="82">
        <v>165593</v>
      </c>
      <c r="AJ12" s="82">
        <v>174330</v>
      </c>
      <c r="AK12" s="82">
        <v>339923</v>
      </c>
      <c r="AL12" s="82">
        <v>95</v>
      </c>
      <c r="AM12" s="82">
        <v>93</v>
      </c>
      <c r="AN12" s="82">
        <v>94</v>
      </c>
      <c r="AO12" s="82">
        <v>165593</v>
      </c>
      <c r="AP12" s="82">
        <v>174330</v>
      </c>
      <c r="AQ12" s="82">
        <v>339923</v>
      </c>
      <c r="AR12" s="82">
        <v>95</v>
      </c>
      <c r="AS12" s="82">
        <v>93</v>
      </c>
      <c r="AT12" s="82">
        <v>94</v>
      </c>
      <c r="AU12" s="82">
        <v>165593</v>
      </c>
      <c r="AV12" s="82">
        <v>174330</v>
      </c>
      <c r="AW12" s="82">
        <v>339923</v>
      </c>
      <c r="AX12" s="82">
        <v>93</v>
      </c>
      <c r="AY12" s="82">
        <v>87</v>
      </c>
      <c r="AZ12" s="82">
        <v>89</v>
      </c>
      <c r="BA12" s="82">
        <v>202779</v>
      </c>
      <c r="BB12" s="82">
        <v>212858</v>
      </c>
      <c r="BC12" s="82">
        <v>415637</v>
      </c>
      <c r="BD12" s="82">
        <v>91</v>
      </c>
      <c r="BE12" s="82">
        <v>81</v>
      </c>
      <c r="BF12" s="82">
        <v>86</v>
      </c>
      <c r="BG12" s="82">
        <v>202779</v>
      </c>
      <c r="BH12" s="82">
        <v>212858</v>
      </c>
      <c r="BI12" s="82">
        <v>415637</v>
      </c>
      <c r="BJ12" s="82">
        <v>94</v>
      </c>
      <c r="BK12" s="82">
        <v>91</v>
      </c>
      <c r="BL12" s="82">
        <v>92</v>
      </c>
      <c r="BM12" s="82">
        <v>202779</v>
      </c>
      <c r="BN12" s="82">
        <v>212858</v>
      </c>
      <c r="BO12" s="82">
        <v>415637</v>
      </c>
      <c r="BP12" s="82">
        <v>93</v>
      </c>
      <c r="BQ12" s="82">
        <v>90</v>
      </c>
      <c r="BR12" s="82">
        <v>92</v>
      </c>
      <c r="BS12" s="82">
        <v>202779</v>
      </c>
      <c r="BT12" s="82">
        <v>212858</v>
      </c>
      <c r="BU12" s="82">
        <v>415637</v>
      </c>
    </row>
    <row r="13" spans="1:73">
      <c r="A13" s="82" t="s">
        <v>75</v>
      </c>
      <c r="B13" s="82">
        <v>77</v>
      </c>
      <c r="C13" s="82">
        <v>71</v>
      </c>
      <c r="D13" s="82">
        <v>74</v>
      </c>
      <c r="E13" s="82">
        <v>143</v>
      </c>
      <c r="F13" s="82">
        <v>156</v>
      </c>
      <c r="G13" s="82">
        <v>299</v>
      </c>
      <c r="H13" s="82">
        <v>75</v>
      </c>
      <c r="I13" s="82">
        <v>60</v>
      </c>
      <c r="J13" s="82">
        <v>67</v>
      </c>
      <c r="K13" s="82">
        <v>143</v>
      </c>
      <c r="L13" s="82">
        <v>156</v>
      </c>
      <c r="M13" s="82">
        <v>299</v>
      </c>
      <c r="N13" s="82">
        <v>79</v>
      </c>
      <c r="O13" s="82">
        <v>81</v>
      </c>
      <c r="P13" s="82">
        <v>80</v>
      </c>
      <c r="Q13" s="82">
        <v>143</v>
      </c>
      <c r="R13" s="82">
        <v>156</v>
      </c>
      <c r="S13" s="82">
        <v>299</v>
      </c>
      <c r="T13" s="82">
        <v>80</v>
      </c>
      <c r="U13" s="82">
        <v>81</v>
      </c>
      <c r="V13" s="82">
        <v>81</v>
      </c>
      <c r="W13" s="82">
        <v>143</v>
      </c>
      <c r="X13" s="82">
        <v>156</v>
      </c>
      <c r="Y13" s="82">
        <v>299</v>
      </c>
      <c r="Z13" s="82">
        <v>95</v>
      </c>
      <c r="AA13" s="82">
        <v>91</v>
      </c>
      <c r="AB13" s="82">
        <v>93</v>
      </c>
      <c r="AC13" s="82">
        <v>630</v>
      </c>
      <c r="AD13" s="82">
        <v>679</v>
      </c>
      <c r="AE13" s="82">
        <v>1309</v>
      </c>
      <c r="AF13" s="82">
        <v>93</v>
      </c>
      <c r="AG13" s="82">
        <v>86</v>
      </c>
      <c r="AH13" s="82">
        <v>90</v>
      </c>
      <c r="AI13" s="82">
        <v>630</v>
      </c>
      <c r="AJ13" s="82">
        <v>679</v>
      </c>
      <c r="AK13" s="82">
        <v>1309</v>
      </c>
      <c r="AL13" s="82">
        <v>96</v>
      </c>
      <c r="AM13" s="82">
        <v>94</v>
      </c>
      <c r="AN13" s="82">
        <v>95</v>
      </c>
      <c r="AO13" s="82">
        <v>630</v>
      </c>
      <c r="AP13" s="82">
        <v>679</v>
      </c>
      <c r="AQ13" s="82">
        <v>1309</v>
      </c>
      <c r="AR13" s="82">
        <v>96</v>
      </c>
      <c r="AS13" s="82">
        <v>93</v>
      </c>
      <c r="AT13" s="82">
        <v>95</v>
      </c>
      <c r="AU13" s="82">
        <v>630</v>
      </c>
      <c r="AV13" s="82">
        <v>679</v>
      </c>
      <c r="AW13" s="82">
        <v>1309</v>
      </c>
      <c r="AX13" s="82">
        <v>92</v>
      </c>
      <c r="AY13" s="82">
        <v>87</v>
      </c>
      <c r="AZ13" s="82">
        <v>89</v>
      </c>
      <c r="BA13" s="82">
        <v>773</v>
      </c>
      <c r="BB13" s="82">
        <v>835</v>
      </c>
      <c r="BC13" s="82">
        <v>1608</v>
      </c>
      <c r="BD13" s="82">
        <v>90</v>
      </c>
      <c r="BE13" s="82">
        <v>81</v>
      </c>
      <c r="BF13" s="82">
        <v>85</v>
      </c>
      <c r="BG13" s="82">
        <v>773</v>
      </c>
      <c r="BH13" s="82">
        <v>835</v>
      </c>
      <c r="BI13" s="82">
        <v>1608</v>
      </c>
      <c r="BJ13" s="82">
        <v>92</v>
      </c>
      <c r="BK13" s="82">
        <v>92</v>
      </c>
      <c r="BL13" s="82">
        <v>92</v>
      </c>
      <c r="BM13" s="82">
        <v>773</v>
      </c>
      <c r="BN13" s="82">
        <v>835</v>
      </c>
      <c r="BO13" s="82">
        <v>1608</v>
      </c>
      <c r="BP13" s="82">
        <v>93</v>
      </c>
      <c r="BQ13" s="82">
        <v>91</v>
      </c>
      <c r="BR13" s="82">
        <v>92</v>
      </c>
      <c r="BS13" s="82">
        <v>773</v>
      </c>
      <c r="BT13" s="82">
        <v>835</v>
      </c>
      <c r="BU13" s="82">
        <v>1608</v>
      </c>
    </row>
    <row r="14" spans="1:73">
      <c r="A14" s="82" t="s">
        <v>241</v>
      </c>
      <c r="B14" s="82">
        <v>49</v>
      </c>
      <c r="C14" s="82">
        <v>32</v>
      </c>
      <c r="D14" s="82">
        <v>40</v>
      </c>
      <c r="E14" s="82">
        <v>164</v>
      </c>
      <c r="F14" s="82">
        <v>179</v>
      </c>
      <c r="G14" s="82">
        <v>343</v>
      </c>
      <c r="H14" s="82">
        <v>49</v>
      </c>
      <c r="I14" s="82">
        <v>25</v>
      </c>
      <c r="J14" s="82">
        <v>36</v>
      </c>
      <c r="K14" s="82">
        <v>164</v>
      </c>
      <c r="L14" s="82">
        <v>179</v>
      </c>
      <c r="M14" s="82">
        <v>343</v>
      </c>
      <c r="N14" s="82">
        <v>65</v>
      </c>
      <c r="O14" s="82">
        <v>54</v>
      </c>
      <c r="P14" s="82">
        <v>59</v>
      </c>
      <c r="Q14" s="82">
        <v>164</v>
      </c>
      <c r="R14" s="82">
        <v>179</v>
      </c>
      <c r="S14" s="82">
        <v>343</v>
      </c>
      <c r="T14" s="82">
        <v>58</v>
      </c>
      <c r="U14" s="82">
        <v>52</v>
      </c>
      <c r="V14" s="82">
        <v>55</v>
      </c>
      <c r="W14" s="82">
        <v>164</v>
      </c>
      <c r="X14" s="82">
        <v>179</v>
      </c>
      <c r="Y14" s="82">
        <v>343</v>
      </c>
      <c r="Z14" s="82">
        <v>50</v>
      </c>
      <c r="AA14" s="82">
        <v>43</v>
      </c>
      <c r="AB14" s="82">
        <v>46</v>
      </c>
      <c r="AC14" s="82">
        <v>74</v>
      </c>
      <c r="AD14" s="82">
        <v>83</v>
      </c>
      <c r="AE14" s="82">
        <v>157</v>
      </c>
      <c r="AF14" s="82">
        <v>47</v>
      </c>
      <c r="AG14" s="82">
        <v>42</v>
      </c>
      <c r="AH14" s="82">
        <v>45</v>
      </c>
      <c r="AI14" s="82">
        <v>74</v>
      </c>
      <c r="AJ14" s="82">
        <v>83</v>
      </c>
      <c r="AK14" s="82">
        <v>157</v>
      </c>
      <c r="AL14" s="82">
        <v>54</v>
      </c>
      <c r="AM14" s="82">
        <v>57</v>
      </c>
      <c r="AN14" s="82">
        <v>55</v>
      </c>
      <c r="AO14" s="82">
        <v>74</v>
      </c>
      <c r="AP14" s="82">
        <v>83</v>
      </c>
      <c r="AQ14" s="82">
        <v>157</v>
      </c>
      <c r="AR14" s="82">
        <v>51</v>
      </c>
      <c r="AS14" s="82">
        <v>63</v>
      </c>
      <c r="AT14" s="82">
        <v>57</v>
      </c>
      <c r="AU14" s="82">
        <v>74</v>
      </c>
      <c r="AV14" s="82">
        <v>83</v>
      </c>
      <c r="AW14" s="82">
        <v>157</v>
      </c>
      <c r="AX14" s="82">
        <v>49</v>
      </c>
      <c r="AY14" s="82">
        <v>36</v>
      </c>
      <c r="AZ14" s="82">
        <v>42</v>
      </c>
      <c r="BA14" s="82">
        <v>238</v>
      </c>
      <c r="BB14" s="82">
        <v>262</v>
      </c>
      <c r="BC14" s="82">
        <v>500</v>
      </c>
      <c r="BD14" s="82">
        <v>48</v>
      </c>
      <c r="BE14" s="82">
        <v>31</v>
      </c>
      <c r="BF14" s="82">
        <v>39</v>
      </c>
      <c r="BG14" s="82">
        <v>238</v>
      </c>
      <c r="BH14" s="82">
        <v>262</v>
      </c>
      <c r="BI14" s="82">
        <v>500</v>
      </c>
      <c r="BJ14" s="82">
        <v>62</v>
      </c>
      <c r="BK14" s="82">
        <v>55</v>
      </c>
      <c r="BL14" s="82">
        <v>58</v>
      </c>
      <c r="BM14" s="82">
        <v>238</v>
      </c>
      <c r="BN14" s="82">
        <v>262</v>
      </c>
      <c r="BO14" s="82">
        <v>500</v>
      </c>
      <c r="BP14" s="82">
        <v>56</v>
      </c>
      <c r="BQ14" s="82">
        <v>55</v>
      </c>
      <c r="BR14" s="82">
        <v>56</v>
      </c>
      <c r="BS14" s="82">
        <v>238</v>
      </c>
      <c r="BT14" s="82">
        <v>262</v>
      </c>
      <c r="BU14" s="82">
        <v>500</v>
      </c>
    </row>
    <row r="15" spans="1:73">
      <c r="A15" s="84" t="s">
        <v>77</v>
      </c>
      <c r="B15" s="82">
        <v>45</v>
      </c>
      <c r="C15" s="82">
        <v>35</v>
      </c>
      <c r="D15" s="82">
        <v>40</v>
      </c>
      <c r="E15" s="82">
        <v>429</v>
      </c>
      <c r="F15" s="82">
        <v>419</v>
      </c>
      <c r="G15" s="82">
        <v>848</v>
      </c>
      <c r="H15" s="82">
        <v>41</v>
      </c>
      <c r="I15" s="82">
        <v>28</v>
      </c>
      <c r="J15" s="82">
        <v>35</v>
      </c>
      <c r="K15" s="82">
        <v>429</v>
      </c>
      <c r="L15" s="82">
        <v>419</v>
      </c>
      <c r="M15" s="82">
        <v>848</v>
      </c>
      <c r="N15" s="82">
        <v>56</v>
      </c>
      <c r="O15" s="82">
        <v>53</v>
      </c>
      <c r="P15" s="82">
        <v>54</v>
      </c>
      <c r="Q15" s="82">
        <v>429</v>
      </c>
      <c r="R15" s="82">
        <v>419</v>
      </c>
      <c r="S15" s="82">
        <v>848</v>
      </c>
      <c r="T15" s="82">
        <v>50</v>
      </c>
      <c r="U15" s="82">
        <v>47</v>
      </c>
      <c r="V15" s="82">
        <v>48</v>
      </c>
      <c r="W15" s="82">
        <v>429</v>
      </c>
      <c r="X15" s="82">
        <v>419</v>
      </c>
      <c r="Y15" s="82">
        <v>848</v>
      </c>
      <c r="Z15" s="82">
        <v>56</v>
      </c>
      <c r="AA15" s="82">
        <v>38</v>
      </c>
      <c r="AB15" s="82">
        <v>47</v>
      </c>
      <c r="AC15" s="82">
        <v>486</v>
      </c>
      <c r="AD15" s="82">
        <v>465</v>
      </c>
      <c r="AE15" s="82">
        <v>951</v>
      </c>
      <c r="AF15" s="82">
        <v>52</v>
      </c>
      <c r="AG15" s="82">
        <v>34</v>
      </c>
      <c r="AH15" s="82">
        <v>43</v>
      </c>
      <c r="AI15" s="82">
        <v>486</v>
      </c>
      <c r="AJ15" s="82">
        <v>465</v>
      </c>
      <c r="AK15" s="82">
        <v>951</v>
      </c>
      <c r="AL15" s="82">
        <v>65</v>
      </c>
      <c r="AM15" s="82">
        <v>55</v>
      </c>
      <c r="AN15" s="82">
        <v>60</v>
      </c>
      <c r="AO15" s="82">
        <v>485</v>
      </c>
      <c r="AP15" s="82">
        <v>465</v>
      </c>
      <c r="AQ15" s="82">
        <v>950</v>
      </c>
      <c r="AR15" s="82">
        <v>60</v>
      </c>
      <c r="AS15" s="82">
        <v>52</v>
      </c>
      <c r="AT15" s="82">
        <v>56</v>
      </c>
      <c r="AU15" s="82">
        <v>486</v>
      </c>
      <c r="AV15" s="82">
        <v>465</v>
      </c>
      <c r="AW15" s="82">
        <v>951</v>
      </c>
      <c r="AX15" s="82">
        <v>51</v>
      </c>
      <c r="AY15" s="82">
        <v>37</v>
      </c>
      <c r="AZ15" s="82">
        <v>44</v>
      </c>
      <c r="BA15" s="82">
        <v>915</v>
      </c>
      <c r="BB15" s="82">
        <v>884</v>
      </c>
      <c r="BC15" s="82">
        <v>1799</v>
      </c>
      <c r="BD15" s="82">
        <v>47</v>
      </c>
      <c r="BE15" s="82">
        <v>31</v>
      </c>
      <c r="BF15" s="82">
        <v>39</v>
      </c>
      <c r="BG15" s="82">
        <v>915</v>
      </c>
      <c r="BH15" s="82">
        <v>884</v>
      </c>
      <c r="BI15" s="82">
        <v>1799</v>
      </c>
      <c r="BJ15" s="82">
        <v>61</v>
      </c>
      <c r="BK15" s="82">
        <v>54</v>
      </c>
      <c r="BL15" s="82">
        <v>57</v>
      </c>
      <c r="BM15" s="82">
        <v>914</v>
      </c>
      <c r="BN15" s="82">
        <v>884</v>
      </c>
      <c r="BO15" s="82">
        <v>1798</v>
      </c>
      <c r="BP15" s="82">
        <v>55</v>
      </c>
      <c r="BQ15" s="82">
        <v>50</v>
      </c>
      <c r="BR15" s="82">
        <v>53</v>
      </c>
      <c r="BS15" s="82">
        <v>915</v>
      </c>
      <c r="BT15" s="82">
        <v>884</v>
      </c>
      <c r="BU15" s="82">
        <v>1799</v>
      </c>
    </row>
    <row r="16" spans="1:73">
      <c r="A16" s="82" t="s">
        <v>78</v>
      </c>
      <c r="B16" s="82">
        <v>78</v>
      </c>
      <c r="C16" s="82">
        <v>69</v>
      </c>
      <c r="D16" s="82">
        <v>73</v>
      </c>
      <c r="E16" s="82">
        <v>1841</v>
      </c>
      <c r="F16" s="82">
        <v>2045</v>
      </c>
      <c r="G16" s="82">
        <v>3886</v>
      </c>
      <c r="H16" s="82">
        <v>75</v>
      </c>
      <c r="I16" s="82">
        <v>61</v>
      </c>
      <c r="J16" s="82">
        <v>68</v>
      </c>
      <c r="K16" s="82">
        <v>1841</v>
      </c>
      <c r="L16" s="82">
        <v>2045</v>
      </c>
      <c r="M16" s="82">
        <v>3886</v>
      </c>
      <c r="N16" s="82">
        <v>82</v>
      </c>
      <c r="O16" s="82">
        <v>78</v>
      </c>
      <c r="P16" s="82">
        <v>80</v>
      </c>
      <c r="Q16" s="82">
        <v>1841</v>
      </c>
      <c r="R16" s="82">
        <v>2045</v>
      </c>
      <c r="S16" s="82">
        <v>3886</v>
      </c>
      <c r="T16" s="82">
        <v>79</v>
      </c>
      <c r="U16" s="82">
        <v>72</v>
      </c>
      <c r="V16" s="82">
        <v>75</v>
      </c>
      <c r="W16" s="82">
        <v>1841</v>
      </c>
      <c r="X16" s="82">
        <v>2045</v>
      </c>
      <c r="Y16" s="82">
        <v>3886</v>
      </c>
      <c r="Z16" s="82">
        <v>86</v>
      </c>
      <c r="AA16" s="82">
        <v>79</v>
      </c>
      <c r="AB16" s="82">
        <v>82</v>
      </c>
      <c r="AC16" s="82">
        <v>12258</v>
      </c>
      <c r="AD16" s="82">
        <v>12926</v>
      </c>
      <c r="AE16" s="82">
        <v>25184</v>
      </c>
      <c r="AF16" s="82">
        <v>84</v>
      </c>
      <c r="AG16" s="82">
        <v>75</v>
      </c>
      <c r="AH16" s="82">
        <v>79</v>
      </c>
      <c r="AI16" s="82">
        <v>12258</v>
      </c>
      <c r="AJ16" s="82">
        <v>12926</v>
      </c>
      <c r="AK16" s="82">
        <v>25184</v>
      </c>
      <c r="AL16" s="82">
        <v>90</v>
      </c>
      <c r="AM16" s="82">
        <v>88</v>
      </c>
      <c r="AN16" s="82">
        <v>89</v>
      </c>
      <c r="AO16" s="82">
        <v>12258</v>
      </c>
      <c r="AP16" s="82">
        <v>12926</v>
      </c>
      <c r="AQ16" s="82">
        <v>25184</v>
      </c>
      <c r="AR16" s="82">
        <v>86</v>
      </c>
      <c r="AS16" s="82">
        <v>83</v>
      </c>
      <c r="AT16" s="82">
        <v>85</v>
      </c>
      <c r="AU16" s="82">
        <v>12258</v>
      </c>
      <c r="AV16" s="82">
        <v>12926</v>
      </c>
      <c r="AW16" s="82">
        <v>25184</v>
      </c>
      <c r="AX16" s="82">
        <v>85</v>
      </c>
      <c r="AY16" s="82">
        <v>78</v>
      </c>
      <c r="AZ16" s="82">
        <v>81</v>
      </c>
      <c r="BA16" s="82">
        <v>14099</v>
      </c>
      <c r="BB16" s="82">
        <v>14971</v>
      </c>
      <c r="BC16" s="82">
        <v>29070</v>
      </c>
      <c r="BD16" s="82">
        <v>83</v>
      </c>
      <c r="BE16" s="82">
        <v>73</v>
      </c>
      <c r="BF16" s="82">
        <v>78</v>
      </c>
      <c r="BG16" s="82">
        <v>14099</v>
      </c>
      <c r="BH16" s="82">
        <v>14971</v>
      </c>
      <c r="BI16" s="82">
        <v>29070</v>
      </c>
      <c r="BJ16" s="82">
        <v>89</v>
      </c>
      <c r="BK16" s="82">
        <v>86</v>
      </c>
      <c r="BL16" s="82">
        <v>88</v>
      </c>
      <c r="BM16" s="82">
        <v>14099</v>
      </c>
      <c r="BN16" s="82">
        <v>14971</v>
      </c>
      <c r="BO16" s="82">
        <v>29070</v>
      </c>
      <c r="BP16" s="82">
        <v>85</v>
      </c>
      <c r="BQ16" s="82">
        <v>81</v>
      </c>
      <c r="BR16" s="82">
        <v>83</v>
      </c>
      <c r="BS16" s="82">
        <v>14099</v>
      </c>
      <c r="BT16" s="82">
        <v>14971</v>
      </c>
      <c r="BU16" s="82">
        <v>29070</v>
      </c>
    </row>
    <row r="17" spans="1:73">
      <c r="A17" s="82" t="s">
        <v>11</v>
      </c>
      <c r="B17" s="82">
        <v>88</v>
      </c>
      <c r="C17" s="82">
        <v>78</v>
      </c>
      <c r="D17" s="82">
        <v>83</v>
      </c>
      <c r="E17" s="82">
        <v>4582</v>
      </c>
      <c r="F17" s="82">
        <v>4560</v>
      </c>
      <c r="G17" s="82">
        <v>9142</v>
      </c>
      <c r="H17" s="82">
        <v>85</v>
      </c>
      <c r="I17" s="82">
        <v>71</v>
      </c>
      <c r="J17" s="82">
        <v>78</v>
      </c>
      <c r="K17" s="82">
        <v>4582</v>
      </c>
      <c r="L17" s="82">
        <v>4560</v>
      </c>
      <c r="M17" s="82">
        <v>9142</v>
      </c>
      <c r="N17" s="82">
        <v>89</v>
      </c>
      <c r="O17" s="82">
        <v>84</v>
      </c>
      <c r="P17" s="82">
        <v>86</v>
      </c>
      <c r="Q17" s="82">
        <v>4582</v>
      </c>
      <c r="R17" s="82">
        <v>4560</v>
      </c>
      <c r="S17" s="82">
        <v>9142</v>
      </c>
      <c r="T17" s="82">
        <v>88</v>
      </c>
      <c r="U17" s="82">
        <v>83</v>
      </c>
      <c r="V17" s="82">
        <v>86</v>
      </c>
      <c r="W17" s="82">
        <v>4582</v>
      </c>
      <c r="X17" s="82">
        <v>4560</v>
      </c>
      <c r="Y17" s="82">
        <v>9142</v>
      </c>
      <c r="Z17" s="82">
        <v>95</v>
      </c>
      <c r="AA17" s="82">
        <v>90</v>
      </c>
      <c r="AB17" s="82">
        <v>93</v>
      </c>
      <c r="AC17" s="82">
        <v>11124</v>
      </c>
      <c r="AD17" s="82">
        <v>11648</v>
      </c>
      <c r="AE17" s="82">
        <v>22772</v>
      </c>
      <c r="AF17" s="82">
        <v>93</v>
      </c>
      <c r="AG17" s="82">
        <v>86</v>
      </c>
      <c r="AH17" s="82">
        <v>89</v>
      </c>
      <c r="AI17" s="82">
        <v>11124</v>
      </c>
      <c r="AJ17" s="82">
        <v>11648</v>
      </c>
      <c r="AK17" s="82">
        <v>22772</v>
      </c>
      <c r="AL17" s="82">
        <v>95</v>
      </c>
      <c r="AM17" s="82">
        <v>93</v>
      </c>
      <c r="AN17" s="82">
        <v>94</v>
      </c>
      <c r="AO17" s="82">
        <v>11124</v>
      </c>
      <c r="AP17" s="82">
        <v>11648</v>
      </c>
      <c r="AQ17" s="82">
        <v>22772</v>
      </c>
      <c r="AR17" s="82">
        <v>95</v>
      </c>
      <c r="AS17" s="82">
        <v>91</v>
      </c>
      <c r="AT17" s="82">
        <v>93</v>
      </c>
      <c r="AU17" s="82">
        <v>11124</v>
      </c>
      <c r="AV17" s="82">
        <v>11648</v>
      </c>
      <c r="AW17" s="82">
        <v>22772</v>
      </c>
      <c r="AX17" s="82">
        <v>93</v>
      </c>
      <c r="AY17" s="82">
        <v>87</v>
      </c>
      <c r="AZ17" s="82">
        <v>90</v>
      </c>
      <c r="BA17" s="82">
        <v>15706</v>
      </c>
      <c r="BB17" s="82">
        <v>16208</v>
      </c>
      <c r="BC17" s="82">
        <v>31914</v>
      </c>
      <c r="BD17" s="82">
        <v>91</v>
      </c>
      <c r="BE17" s="82">
        <v>81</v>
      </c>
      <c r="BF17" s="82">
        <v>86</v>
      </c>
      <c r="BG17" s="82">
        <v>15706</v>
      </c>
      <c r="BH17" s="82">
        <v>16208</v>
      </c>
      <c r="BI17" s="82">
        <v>31914</v>
      </c>
      <c r="BJ17" s="82">
        <v>93</v>
      </c>
      <c r="BK17" s="82">
        <v>90</v>
      </c>
      <c r="BL17" s="82">
        <v>92</v>
      </c>
      <c r="BM17" s="82">
        <v>15706</v>
      </c>
      <c r="BN17" s="82">
        <v>16208</v>
      </c>
      <c r="BO17" s="82">
        <v>31914</v>
      </c>
      <c r="BP17" s="82">
        <v>93</v>
      </c>
      <c r="BQ17" s="82">
        <v>89</v>
      </c>
      <c r="BR17" s="82">
        <v>91</v>
      </c>
      <c r="BS17" s="82">
        <v>15706</v>
      </c>
      <c r="BT17" s="82">
        <v>16208</v>
      </c>
      <c r="BU17" s="82">
        <v>31914</v>
      </c>
    </row>
    <row r="18" spans="1:73">
      <c r="A18" s="82" t="s">
        <v>79</v>
      </c>
      <c r="B18" s="82">
        <v>86</v>
      </c>
      <c r="C18" s="82">
        <v>74</v>
      </c>
      <c r="D18" s="82">
        <v>80</v>
      </c>
      <c r="E18" s="82">
        <v>1677</v>
      </c>
      <c r="F18" s="82">
        <v>1625</v>
      </c>
      <c r="G18" s="82">
        <v>3302</v>
      </c>
      <c r="H18" s="82">
        <v>84</v>
      </c>
      <c r="I18" s="82">
        <v>67</v>
      </c>
      <c r="J18" s="82">
        <v>75</v>
      </c>
      <c r="K18" s="82">
        <v>1677</v>
      </c>
      <c r="L18" s="82">
        <v>1625</v>
      </c>
      <c r="M18" s="82">
        <v>3302</v>
      </c>
      <c r="N18" s="82">
        <v>88</v>
      </c>
      <c r="O18" s="82">
        <v>82</v>
      </c>
      <c r="P18" s="82">
        <v>85</v>
      </c>
      <c r="Q18" s="82">
        <v>1677</v>
      </c>
      <c r="R18" s="82">
        <v>1625</v>
      </c>
      <c r="S18" s="82">
        <v>3302</v>
      </c>
      <c r="T18" s="82">
        <v>88</v>
      </c>
      <c r="U18" s="82">
        <v>81</v>
      </c>
      <c r="V18" s="82">
        <v>85</v>
      </c>
      <c r="W18" s="82">
        <v>1677</v>
      </c>
      <c r="X18" s="82">
        <v>1625</v>
      </c>
      <c r="Y18" s="82">
        <v>3302</v>
      </c>
      <c r="Z18" s="82">
        <v>95</v>
      </c>
      <c r="AA18" s="82">
        <v>89</v>
      </c>
      <c r="AB18" s="82">
        <v>92</v>
      </c>
      <c r="AC18" s="82">
        <v>2690</v>
      </c>
      <c r="AD18" s="82">
        <v>2701</v>
      </c>
      <c r="AE18" s="82">
        <v>5391</v>
      </c>
      <c r="AF18" s="82">
        <v>93</v>
      </c>
      <c r="AG18" s="82">
        <v>83</v>
      </c>
      <c r="AH18" s="82">
        <v>88</v>
      </c>
      <c r="AI18" s="82">
        <v>2690</v>
      </c>
      <c r="AJ18" s="82">
        <v>2701</v>
      </c>
      <c r="AK18" s="82">
        <v>5391</v>
      </c>
      <c r="AL18" s="82">
        <v>95</v>
      </c>
      <c r="AM18" s="82">
        <v>91</v>
      </c>
      <c r="AN18" s="82">
        <v>93</v>
      </c>
      <c r="AO18" s="82">
        <v>2690</v>
      </c>
      <c r="AP18" s="82">
        <v>2701</v>
      </c>
      <c r="AQ18" s="82">
        <v>5391</v>
      </c>
      <c r="AR18" s="82">
        <v>95</v>
      </c>
      <c r="AS18" s="82">
        <v>91</v>
      </c>
      <c r="AT18" s="82">
        <v>93</v>
      </c>
      <c r="AU18" s="82">
        <v>2690</v>
      </c>
      <c r="AV18" s="82">
        <v>2701</v>
      </c>
      <c r="AW18" s="82">
        <v>5391</v>
      </c>
      <c r="AX18" s="82">
        <v>91</v>
      </c>
      <c r="AY18" s="82">
        <v>83</v>
      </c>
      <c r="AZ18" s="82">
        <v>87</v>
      </c>
      <c r="BA18" s="82">
        <v>4367</v>
      </c>
      <c r="BB18" s="82">
        <v>4326</v>
      </c>
      <c r="BC18" s="82">
        <v>8693</v>
      </c>
      <c r="BD18" s="82">
        <v>89</v>
      </c>
      <c r="BE18" s="82">
        <v>77</v>
      </c>
      <c r="BF18" s="82">
        <v>83</v>
      </c>
      <c r="BG18" s="82">
        <v>4367</v>
      </c>
      <c r="BH18" s="82">
        <v>4326</v>
      </c>
      <c r="BI18" s="82">
        <v>8693</v>
      </c>
      <c r="BJ18" s="82">
        <v>93</v>
      </c>
      <c r="BK18" s="82">
        <v>88</v>
      </c>
      <c r="BL18" s="82">
        <v>90</v>
      </c>
      <c r="BM18" s="82">
        <v>4367</v>
      </c>
      <c r="BN18" s="82">
        <v>4326</v>
      </c>
      <c r="BO18" s="82">
        <v>8693</v>
      </c>
      <c r="BP18" s="82">
        <v>92</v>
      </c>
      <c r="BQ18" s="82">
        <v>87</v>
      </c>
      <c r="BR18" s="82">
        <v>90</v>
      </c>
      <c r="BS18" s="82">
        <v>4367</v>
      </c>
      <c r="BT18" s="82">
        <v>4326</v>
      </c>
      <c r="BU18" s="82">
        <v>8693</v>
      </c>
    </row>
    <row r="19" spans="1:73">
      <c r="A19" s="82" t="s">
        <v>80</v>
      </c>
      <c r="B19" s="82">
        <v>88</v>
      </c>
      <c r="C19" s="82">
        <v>82</v>
      </c>
      <c r="D19" s="82">
        <v>85</v>
      </c>
      <c r="E19" s="82">
        <v>667</v>
      </c>
      <c r="F19" s="82">
        <v>630</v>
      </c>
      <c r="G19" s="82">
        <v>1297</v>
      </c>
      <c r="H19" s="82">
        <v>84</v>
      </c>
      <c r="I19" s="82">
        <v>75</v>
      </c>
      <c r="J19" s="82">
        <v>79</v>
      </c>
      <c r="K19" s="82">
        <v>667</v>
      </c>
      <c r="L19" s="82">
        <v>630</v>
      </c>
      <c r="M19" s="82">
        <v>1297</v>
      </c>
      <c r="N19" s="82">
        <v>88</v>
      </c>
      <c r="O19" s="82">
        <v>87</v>
      </c>
      <c r="P19" s="82">
        <v>88</v>
      </c>
      <c r="Q19" s="82">
        <v>667</v>
      </c>
      <c r="R19" s="82">
        <v>630</v>
      </c>
      <c r="S19" s="82">
        <v>1297</v>
      </c>
      <c r="T19" s="82">
        <v>87</v>
      </c>
      <c r="U19" s="82">
        <v>86</v>
      </c>
      <c r="V19" s="82">
        <v>87</v>
      </c>
      <c r="W19" s="82">
        <v>667</v>
      </c>
      <c r="X19" s="82">
        <v>630</v>
      </c>
      <c r="Y19" s="82">
        <v>1297</v>
      </c>
      <c r="Z19" s="82">
        <v>94</v>
      </c>
      <c r="AA19" s="82">
        <v>90</v>
      </c>
      <c r="AB19" s="82">
        <v>92</v>
      </c>
      <c r="AC19" s="82">
        <v>1439</v>
      </c>
      <c r="AD19" s="82">
        <v>1389</v>
      </c>
      <c r="AE19" s="82">
        <v>2828</v>
      </c>
      <c r="AF19" s="82">
        <v>92</v>
      </c>
      <c r="AG19" s="82">
        <v>85</v>
      </c>
      <c r="AH19" s="82">
        <v>89</v>
      </c>
      <c r="AI19" s="82">
        <v>1439</v>
      </c>
      <c r="AJ19" s="82">
        <v>1389</v>
      </c>
      <c r="AK19" s="82">
        <v>2828</v>
      </c>
      <c r="AL19" s="82">
        <v>93</v>
      </c>
      <c r="AM19" s="82">
        <v>92</v>
      </c>
      <c r="AN19" s="82">
        <v>93</v>
      </c>
      <c r="AO19" s="82">
        <v>1439</v>
      </c>
      <c r="AP19" s="82">
        <v>1389</v>
      </c>
      <c r="AQ19" s="82">
        <v>2828</v>
      </c>
      <c r="AR19" s="82">
        <v>94</v>
      </c>
      <c r="AS19" s="82">
        <v>92</v>
      </c>
      <c r="AT19" s="82">
        <v>93</v>
      </c>
      <c r="AU19" s="82">
        <v>1439</v>
      </c>
      <c r="AV19" s="82">
        <v>1389</v>
      </c>
      <c r="AW19" s="82">
        <v>2828</v>
      </c>
      <c r="AX19" s="82">
        <v>92</v>
      </c>
      <c r="AY19" s="82">
        <v>87</v>
      </c>
      <c r="AZ19" s="82">
        <v>90</v>
      </c>
      <c r="BA19" s="82">
        <v>2106</v>
      </c>
      <c r="BB19" s="82">
        <v>2019</v>
      </c>
      <c r="BC19" s="82">
        <v>4125</v>
      </c>
      <c r="BD19" s="82">
        <v>89</v>
      </c>
      <c r="BE19" s="82">
        <v>82</v>
      </c>
      <c r="BF19" s="82">
        <v>86</v>
      </c>
      <c r="BG19" s="82">
        <v>2106</v>
      </c>
      <c r="BH19" s="82">
        <v>2019</v>
      </c>
      <c r="BI19" s="82">
        <v>4125</v>
      </c>
      <c r="BJ19" s="82">
        <v>92</v>
      </c>
      <c r="BK19" s="82">
        <v>90</v>
      </c>
      <c r="BL19" s="82">
        <v>91</v>
      </c>
      <c r="BM19" s="82">
        <v>2106</v>
      </c>
      <c r="BN19" s="82">
        <v>2019</v>
      </c>
      <c r="BO19" s="82">
        <v>4125</v>
      </c>
      <c r="BP19" s="82">
        <v>92</v>
      </c>
      <c r="BQ19" s="82">
        <v>90</v>
      </c>
      <c r="BR19" s="82">
        <v>91</v>
      </c>
      <c r="BS19" s="82">
        <v>2106</v>
      </c>
      <c r="BT19" s="82">
        <v>2019</v>
      </c>
      <c r="BU19" s="82">
        <v>4125</v>
      </c>
    </row>
    <row r="20" spans="1:73">
      <c r="A20" s="82" t="s">
        <v>81</v>
      </c>
      <c r="B20" s="82">
        <v>89</v>
      </c>
      <c r="C20" s="82">
        <v>80</v>
      </c>
      <c r="D20" s="82">
        <v>84</v>
      </c>
      <c r="E20" s="82">
        <v>742</v>
      </c>
      <c r="F20" s="82">
        <v>766</v>
      </c>
      <c r="G20" s="82">
        <v>1508</v>
      </c>
      <c r="H20" s="82">
        <v>85</v>
      </c>
      <c r="I20" s="82">
        <v>71</v>
      </c>
      <c r="J20" s="82">
        <v>78</v>
      </c>
      <c r="K20" s="82">
        <v>742</v>
      </c>
      <c r="L20" s="82">
        <v>766</v>
      </c>
      <c r="M20" s="82">
        <v>1508</v>
      </c>
      <c r="N20" s="82">
        <v>89</v>
      </c>
      <c r="O20" s="82">
        <v>84</v>
      </c>
      <c r="P20" s="82">
        <v>87</v>
      </c>
      <c r="Q20" s="82">
        <v>742</v>
      </c>
      <c r="R20" s="82">
        <v>766</v>
      </c>
      <c r="S20" s="82">
        <v>1508</v>
      </c>
      <c r="T20" s="82">
        <v>88</v>
      </c>
      <c r="U20" s="82">
        <v>82</v>
      </c>
      <c r="V20" s="82">
        <v>85</v>
      </c>
      <c r="W20" s="82">
        <v>742</v>
      </c>
      <c r="X20" s="82">
        <v>766</v>
      </c>
      <c r="Y20" s="82">
        <v>1508</v>
      </c>
      <c r="Z20" s="82">
        <v>96</v>
      </c>
      <c r="AA20" s="82">
        <v>92</v>
      </c>
      <c r="AB20" s="82">
        <v>94</v>
      </c>
      <c r="AC20" s="82">
        <v>2817</v>
      </c>
      <c r="AD20" s="82">
        <v>3096</v>
      </c>
      <c r="AE20" s="82">
        <v>5913</v>
      </c>
      <c r="AF20" s="82">
        <v>95</v>
      </c>
      <c r="AG20" s="82">
        <v>88</v>
      </c>
      <c r="AH20" s="82">
        <v>91</v>
      </c>
      <c r="AI20" s="82">
        <v>2817</v>
      </c>
      <c r="AJ20" s="82">
        <v>3096</v>
      </c>
      <c r="AK20" s="82">
        <v>5913</v>
      </c>
      <c r="AL20" s="82">
        <v>96</v>
      </c>
      <c r="AM20" s="82">
        <v>94</v>
      </c>
      <c r="AN20" s="82">
        <v>95</v>
      </c>
      <c r="AO20" s="82">
        <v>2817</v>
      </c>
      <c r="AP20" s="82">
        <v>3096</v>
      </c>
      <c r="AQ20" s="82">
        <v>5913</v>
      </c>
      <c r="AR20" s="82">
        <v>95</v>
      </c>
      <c r="AS20" s="82">
        <v>93</v>
      </c>
      <c r="AT20" s="82">
        <v>94</v>
      </c>
      <c r="AU20" s="82">
        <v>2817</v>
      </c>
      <c r="AV20" s="82">
        <v>3096</v>
      </c>
      <c r="AW20" s="82">
        <v>5913</v>
      </c>
      <c r="AX20" s="82">
        <v>94</v>
      </c>
      <c r="AY20" s="82">
        <v>89</v>
      </c>
      <c r="AZ20" s="82">
        <v>92</v>
      </c>
      <c r="BA20" s="82">
        <v>3559</v>
      </c>
      <c r="BB20" s="82">
        <v>3862</v>
      </c>
      <c r="BC20" s="82">
        <v>7421</v>
      </c>
      <c r="BD20" s="82">
        <v>93</v>
      </c>
      <c r="BE20" s="82">
        <v>85</v>
      </c>
      <c r="BF20" s="82">
        <v>88</v>
      </c>
      <c r="BG20" s="82">
        <v>3559</v>
      </c>
      <c r="BH20" s="82">
        <v>3862</v>
      </c>
      <c r="BI20" s="82">
        <v>7421</v>
      </c>
      <c r="BJ20" s="82">
        <v>94</v>
      </c>
      <c r="BK20" s="82">
        <v>92</v>
      </c>
      <c r="BL20" s="82">
        <v>93</v>
      </c>
      <c r="BM20" s="82">
        <v>3559</v>
      </c>
      <c r="BN20" s="82">
        <v>3862</v>
      </c>
      <c r="BO20" s="82">
        <v>7421</v>
      </c>
      <c r="BP20" s="82">
        <v>94</v>
      </c>
      <c r="BQ20" s="82">
        <v>90</v>
      </c>
      <c r="BR20" s="82">
        <v>92</v>
      </c>
      <c r="BS20" s="82">
        <v>3559</v>
      </c>
      <c r="BT20" s="82">
        <v>3862</v>
      </c>
      <c r="BU20" s="82">
        <v>7421</v>
      </c>
    </row>
    <row r="21" spans="1:73">
      <c r="A21" s="82" t="s">
        <v>82</v>
      </c>
      <c r="B21" s="82">
        <v>89</v>
      </c>
      <c r="C21" s="82">
        <v>80</v>
      </c>
      <c r="D21" s="82">
        <v>85</v>
      </c>
      <c r="E21" s="82">
        <v>1496</v>
      </c>
      <c r="F21" s="82">
        <v>1539</v>
      </c>
      <c r="G21" s="82">
        <v>3035</v>
      </c>
      <c r="H21" s="82">
        <v>86</v>
      </c>
      <c r="I21" s="82">
        <v>72</v>
      </c>
      <c r="J21" s="82">
        <v>79</v>
      </c>
      <c r="K21" s="82">
        <v>1496</v>
      </c>
      <c r="L21" s="82">
        <v>1539</v>
      </c>
      <c r="M21" s="82">
        <v>3035</v>
      </c>
      <c r="N21" s="82">
        <v>91</v>
      </c>
      <c r="O21" s="82">
        <v>85</v>
      </c>
      <c r="P21" s="82">
        <v>88</v>
      </c>
      <c r="Q21" s="82">
        <v>1496</v>
      </c>
      <c r="R21" s="82">
        <v>1539</v>
      </c>
      <c r="S21" s="82">
        <v>3035</v>
      </c>
      <c r="T21" s="82">
        <v>89</v>
      </c>
      <c r="U21" s="82">
        <v>84</v>
      </c>
      <c r="V21" s="82">
        <v>86</v>
      </c>
      <c r="W21" s="82">
        <v>1496</v>
      </c>
      <c r="X21" s="82">
        <v>1539</v>
      </c>
      <c r="Y21" s="82">
        <v>3035</v>
      </c>
      <c r="Z21" s="82">
        <v>95</v>
      </c>
      <c r="AA21" s="82">
        <v>90</v>
      </c>
      <c r="AB21" s="82">
        <v>92</v>
      </c>
      <c r="AC21" s="82">
        <v>4178</v>
      </c>
      <c r="AD21" s="82">
        <v>4462</v>
      </c>
      <c r="AE21" s="82">
        <v>8640</v>
      </c>
      <c r="AF21" s="82">
        <v>93</v>
      </c>
      <c r="AG21" s="82">
        <v>86</v>
      </c>
      <c r="AH21" s="82">
        <v>89</v>
      </c>
      <c r="AI21" s="82">
        <v>4178</v>
      </c>
      <c r="AJ21" s="82">
        <v>4462</v>
      </c>
      <c r="AK21" s="82">
        <v>8640</v>
      </c>
      <c r="AL21" s="82">
        <v>95</v>
      </c>
      <c r="AM21" s="82">
        <v>93</v>
      </c>
      <c r="AN21" s="82">
        <v>94</v>
      </c>
      <c r="AO21" s="82">
        <v>4178</v>
      </c>
      <c r="AP21" s="82">
        <v>4462</v>
      </c>
      <c r="AQ21" s="82">
        <v>8640</v>
      </c>
      <c r="AR21" s="82">
        <v>94</v>
      </c>
      <c r="AS21" s="82">
        <v>91</v>
      </c>
      <c r="AT21" s="82">
        <v>93</v>
      </c>
      <c r="AU21" s="82">
        <v>4178</v>
      </c>
      <c r="AV21" s="82">
        <v>4462</v>
      </c>
      <c r="AW21" s="82">
        <v>8640</v>
      </c>
      <c r="AX21" s="82">
        <v>93</v>
      </c>
      <c r="AY21" s="82">
        <v>88</v>
      </c>
      <c r="AZ21" s="82">
        <v>90</v>
      </c>
      <c r="BA21" s="82">
        <v>5674</v>
      </c>
      <c r="BB21" s="82">
        <v>6001</v>
      </c>
      <c r="BC21" s="82">
        <v>11675</v>
      </c>
      <c r="BD21" s="82">
        <v>91</v>
      </c>
      <c r="BE21" s="82">
        <v>82</v>
      </c>
      <c r="BF21" s="82">
        <v>87</v>
      </c>
      <c r="BG21" s="82">
        <v>5674</v>
      </c>
      <c r="BH21" s="82">
        <v>6001</v>
      </c>
      <c r="BI21" s="82">
        <v>11675</v>
      </c>
      <c r="BJ21" s="82">
        <v>94</v>
      </c>
      <c r="BK21" s="82">
        <v>91</v>
      </c>
      <c r="BL21" s="82">
        <v>92</v>
      </c>
      <c r="BM21" s="82">
        <v>5674</v>
      </c>
      <c r="BN21" s="82">
        <v>6001</v>
      </c>
      <c r="BO21" s="82">
        <v>11675</v>
      </c>
      <c r="BP21" s="82">
        <v>93</v>
      </c>
      <c r="BQ21" s="82">
        <v>89</v>
      </c>
      <c r="BR21" s="82">
        <v>91</v>
      </c>
      <c r="BS21" s="82">
        <v>5674</v>
      </c>
      <c r="BT21" s="82">
        <v>6001</v>
      </c>
      <c r="BU21" s="82">
        <v>11675</v>
      </c>
    </row>
    <row r="22" spans="1:73">
      <c r="A22" s="82" t="s">
        <v>12</v>
      </c>
      <c r="B22" s="82">
        <v>88</v>
      </c>
      <c r="C22" s="82">
        <v>81</v>
      </c>
      <c r="D22" s="82">
        <v>84</v>
      </c>
      <c r="E22" s="82">
        <v>5402</v>
      </c>
      <c r="F22" s="82">
        <v>5658</v>
      </c>
      <c r="G22" s="82">
        <v>11060</v>
      </c>
      <c r="H22" s="82">
        <v>85</v>
      </c>
      <c r="I22" s="82">
        <v>75</v>
      </c>
      <c r="J22" s="82">
        <v>80</v>
      </c>
      <c r="K22" s="82">
        <v>5402</v>
      </c>
      <c r="L22" s="82">
        <v>5658</v>
      </c>
      <c r="M22" s="82">
        <v>11060</v>
      </c>
      <c r="N22" s="82">
        <v>88</v>
      </c>
      <c r="O22" s="82">
        <v>84</v>
      </c>
      <c r="P22" s="82">
        <v>86</v>
      </c>
      <c r="Q22" s="82">
        <v>5402</v>
      </c>
      <c r="R22" s="82">
        <v>5658</v>
      </c>
      <c r="S22" s="82">
        <v>11060</v>
      </c>
      <c r="T22" s="82">
        <v>85</v>
      </c>
      <c r="U22" s="82">
        <v>80</v>
      </c>
      <c r="V22" s="82">
        <v>83</v>
      </c>
      <c r="W22" s="82">
        <v>5402</v>
      </c>
      <c r="X22" s="82">
        <v>5658</v>
      </c>
      <c r="Y22" s="82">
        <v>11060</v>
      </c>
      <c r="Z22" s="82">
        <v>93</v>
      </c>
      <c r="AA22" s="82">
        <v>88</v>
      </c>
      <c r="AB22" s="82">
        <v>91</v>
      </c>
      <c r="AC22" s="82">
        <v>24840</v>
      </c>
      <c r="AD22" s="82">
        <v>26217</v>
      </c>
      <c r="AE22" s="82">
        <v>51057</v>
      </c>
      <c r="AF22" s="82">
        <v>92</v>
      </c>
      <c r="AG22" s="82">
        <v>84</v>
      </c>
      <c r="AH22" s="82">
        <v>88</v>
      </c>
      <c r="AI22" s="82">
        <v>24840</v>
      </c>
      <c r="AJ22" s="82">
        <v>26217</v>
      </c>
      <c r="AK22" s="82">
        <v>51057</v>
      </c>
      <c r="AL22" s="82">
        <v>94</v>
      </c>
      <c r="AM22" s="82">
        <v>90</v>
      </c>
      <c r="AN22" s="82">
        <v>92</v>
      </c>
      <c r="AO22" s="82">
        <v>24840</v>
      </c>
      <c r="AP22" s="82">
        <v>26217</v>
      </c>
      <c r="AQ22" s="82">
        <v>51057</v>
      </c>
      <c r="AR22" s="82">
        <v>91</v>
      </c>
      <c r="AS22" s="82">
        <v>87</v>
      </c>
      <c r="AT22" s="82">
        <v>89</v>
      </c>
      <c r="AU22" s="82">
        <v>24840</v>
      </c>
      <c r="AV22" s="82">
        <v>26217</v>
      </c>
      <c r="AW22" s="82">
        <v>51057</v>
      </c>
      <c r="AX22" s="82">
        <v>92</v>
      </c>
      <c r="AY22" s="82">
        <v>87</v>
      </c>
      <c r="AZ22" s="82">
        <v>90</v>
      </c>
      <c r="BA22" s="82">
        <v>30242</v>
      </c>
      <c r="BB22" s="82">
        <v>31875</v>
      </c>
      <c r="BC22" s="82">
        <v>62117</v>
      </c>
      <c r="BD22" s="82">
        <v>90</v>
      </c>
      <c r="BE22" s="82">
        <v>83</v>
      </c>
      <c r="BF22" s="82">
        <v>86</v>
      </c>
      <c r="BG22" s="82">
        <v>30242</v>
      </c>
      <c r="BH22" s="82">
        <v>31875</v>
      </c>
      <c r="BI22" s="82">
        <v>62117</v>
      </c>
      <c r="BJ22" s="82">
        <v>93</v>
      </c>
      <c r="BK22" s="82">
        <v>89</v>
      </c>
      <c r="BL22" s="82">
        <v>91</v>
      </c>
      <c r="BM22" s="82">
        <v>30242</v>
      </c>
      <c r="BN22" s="82">
        <v>31875</v>
      </c>
      <c r="BO22" s="82">
        <v>62117</v>
      </c>
      <c r="BP22" s="82">
        <v>90</v>
      </c>
      <c r="BQ22" s="82">
        <v>86</v>
      </c>
      <c r="BR22" s="82">
        <v>88</v>
      </c>
      <c r="BS22" s="82">
        <v>30242</v>
      </c>
      <c r="BT22" s="82">
        <v>31875</v>
      </c>
      <c r="BU22" s="82">
        <v>62117</v>
      </c>
    </row>
    <row r="23" spans="1:73">
      <c r="A23" s="82" t="s">
        <v>83</v>
      </c>
      <c r="B23" s="82">
        <v>91</v>
      </c>
      <c r="C23" s="82">
        <v>88</v>
      </c>
      <c r="D23" s="82">
        <v>90</v>
      </c>
      <c r="E23" s="82">
        <v>604</v>
      </c>
      <c r="F23" s="82">
        <v>611</v>
      </c>
      <c r="G23" s="82">
        <v>1215</v>
      </c>
      <c r="H23" s="82">
        <v>89</v>
      </c>
      <c r="I23" s="82">
        <v>83</v>
      </c>
      <c r="J23" s="82">
        <v>86</v>
      </c>
      <c r="K23" s="82">
        <v>604</v>
      </c>
      <c r="L23" s="82">
        <v>611</v>
      </c>
      <c r="M23" s="82">
        <v>1215</v>
      </c>
      <c r="N23" s="82">
        <v>92</v>
      </c>
      <c r="O23" s="82">
        <v>90</v>
      </c>
      <c r="P23" s="82">
        <v>91</v>
      </c>
      <c r="Q23" s="82">
        <v>604</v>
      </c>
      <c r="R23" s="82">
        <v>611</v>
      </c>
      <c r="S23" s="82">
        <v>1215</v>
      </c>
      <c r="T23" s="82">
        <v>90</v>
      </c>
      <c r="U23" s="82">
        <v>87</v>
      </c>
      <c r="V23" s="82">
        <v>88</v>
      </c>
      <c r="W23" s="82">
        <v>604</v>
      </c>
      <c r="X23" s="82">
        <v>611</v>
      </c>
      <c r="Y23" s="82">
        <v>1215</v>
      </c>
      <c r="Z23" s="82">
        <v>96</v>
      </c>
      <c r="AA23" s="82">
        <v>93</v>
      </c>
      <c r="AB23" s="82">
        <v>94</v>
      </c>
      <c r="AC23" s="82">
        <v>7340</v>
      </c>
      <c r="AD23" s="82">
        <v>7675</v>
      </c>
      <c r="AE23" s="82">
        <v>15015</v>
      </c>
      <c r="AF23" s="82">
        <v>95</v>
      </c>
      <c r="AG23" s="82">
        <v>90</v>
      </c>
      <c r="AH23" s="82">
        <v>92</v>
      </c>
      <c r="AI23" s="82">
        <v>7340</v>
      </c>
      <c r="AJ23" s="82">
        <v>7675</v>
      </c>
      <c r="AK23" s="82">
        <v>15015</v>
      </c>
      <c r="AL23" s="82">
        <v>96</v>
      </c>
      <c r="AM23" s="82">
        <v>94</v>
      </c>
      <c r="AN23" s="82">
        <v>95</v>
      </c>
      <c r="AO23" s="82">
        <v>7340</v>
      </c>
      <c r="AP23" s="82">
        <v>7675</v>
      </c>
      <c r="AQ23" s="82">
        <v>15015</v>
      </c>
      <c r="AR23" s="82">
        <v>95</v>
      </c>
      <c r="AS23" s="82">
        <v>92</v>
      </c>
      <c r="AT23" s="82">
        <v>93</v>
      </c>
      <c r="AU23" s="82">
        <v>7340</v>
      </c>
      <c r="AV23" s="82">
        <v>7675</v>
      </c>
      <c r="AW23" s="82">
        <v>15015</v>
      </c>
      <c r="AX23" s="82">
        <v>96</v>
      </c>
      <c r="AY23" s="82">
        <v>92</v>
      </c>
      <c r="AZ23" s="82">
        <v>94</v>
      </c>
      <c r="BA23" s="82">
        <v>7944</v>
      </c>
      <c r="BB23" s="82">
        <v>8286</v>
      </c>
      <c r="BC23" s="82">
        <v>16230</v>
      </c>
      <c r="BD23" s="82">
        <v>94</v>
      </c>
      <c r="BE23" s="82">
        <v>89</v>
      </c>
      <c r="BF23" s="82">
        <v>92</v>
      </c>
      <c r="BG23" s="82">
        <v>7944</v>
      </c>
      <c r="BH23" s="82">
        <v>8286</v>
      </c>
      <c r="BI23" s="82">
        <v>16230</v>
      </c>
      <c r="BJ23" s="82">
        <v>96</v>
      </c>
      <c r="BK23" s="82">
        <v>94</v>
      </c>
      <c r="BL23" s="82">
        <v>95</v>
      </c>
      <c r="BM23" s="82">
        <v>7944</v>
      </c>
      <c r="BN23" s="82">
        <v>8286</v>
      </c>
      <c r="BO23" s="82">
        <v>16230</v>
      </c>
      <c r="BP23" s="82">
        <v>94</v>
      </c>
      <c r="BQ23" s="82">
        <v>91</v>
      </c>
      <c r="BR23" s="82">
        <v>93</v>
      </c>
      <c r="BS23" s="82">
        <v>7944</v>
      </c>
      <c r="BT23" s="82">
        <v>8286</v>
      </c>
      <c r="BU23" s="82">
        <v>16230</v>
      </c>
    </row>
    <row r="24" spans="1:73">
      <c r="A24" s="82" t="s">
        <v>84</v>
      </c>
      <c r="B24" s="82">
        <v>87</v>
      </c>
      <c r="C24" s="82">
        <v>79</v>
      </c>
      <c r="D24" s="82">
        <v>83</v>
      </c>
      <c r="E24" s="82">
        <v>2690</v>
      </c>
      <c r="F24" s="82">
        <v>2794</v>
      </c>
      <c r="G24" s="82">
        <v>5484</v>
      </c>
      <c r="H24" s="82">
        <v>84</v>
      </c>
      <c r="I24" s="82">
        <v>72</v>
      </c>
      <c r="J24" s="82">
        <v>78</v>
      </c>
      <c r="K24" s="82">
        <v>2690</v>
      </c>
      <c r="L24" s="82">
        <v>2794</v>
      </c>
      <c r="M24" s="82">
        <v>5484</v>
      </c>
      <c r="N24" s="82">
        <v>87</v>
      </c>
      <c r="O24" s="82">
        <v>81</v>
      </c>
      <c r="P24" s="82">
        <v>84</v>
      </c>
      <c r="Q24" s="82">
        <v>2690</v>
      </c>
      <c r="R24" s="82">
        <v>2794</v>
      </c>
      <c r="S24" s="82">
        <v>5484</v>
      </c>
      <c r="T24" s="82">
        <v>84</v>
      </c>
      <c r="U24" s="82">
        <v>78</v>
      </c>
      <c r="V24" s="82">
        <v>81</v>
      </c>
      <c r="W24" s="82">
        <v>2690</v>
      </c>
      <c r="X24" s="82">
        <v>2794</v>
      </c>
      <c r="Y24" s="82">
        <v>5484</v>
      </c>
      <c r="Z24" s="82">
        <v>91</v>
      </c>
      <c r="AA24" s="82">
        <v>85</v>
      </c>
      <c r="AB24" s="82">
        <v>88</v>
      </c>
      <c r="AC24" s="82">
        <v>9845</v>
      </c>
      <c r="AD24" s="82">
        <v>10399</v>
      </c>
      <c r="AE24" s="82">
        <v>20244</v>
      </c>
      <c r="AF24" s="82">
        <v>88</v>
      </c>
      <c r="AG24" s="82">
        <v>80</v>
      </c>
      <c r="AH24" s="82">
        <v>84</v>
      </c>
      <c r="AI24" s="82">
        <v>9845</v>
      </c>
      <c r="AJ24" s="82">
        <v>10399</v>
      </c>
      <c r="AK24" s="82">
        <v>20244</v>
      </c>
      <c r="AL24" s="82">
        <v>91</v>
      </c>
      <c r="AM24" s="82">
        <v>87</v>
      </c>
      <c r="AN24" s="82">
        <v>89</v>
      </c>
      <c r="AO24" s="82">
        <v>9845</v>
      </c>
      <c r="AP24" s="82">
        <v>10399</v>
      </c>
      <c r="AQ24" s="82">
        <v>20244</v>
      </c>
      <c r="AR24" s="82">
        <v>88</v>
      </c>
      <c r="AS24" s="82">
        <v>84</v>
      </c>
      <c r="AT24" s="82">
        <v>86</v>
      </c>
      <c r="AU24" s="82">
        <v>9845</v>
      </c>
      <c r="AV24" s="82">
        <v>10399</v>
      </c>
      <c r="AW24" s="82">
        <v>20244</v>
      </c>
      <c r="AX24" s="82">
        <v>90</v>
      </c>
      <c r="AY24" s="82">
        <v>84</v>
      </c>
      <c r="AZ24" s="82">
        <v>87</v>
      </c>
      <c r="BA24" s="82">
        <v>12535</v>
      </c>
      <c r="BB24" s="82">
        <v>13193</v>
      </c>
      <c r="BC24" s="82">
        <v>25728</v>
      </c>
      <c r="BD24" s="82">
        <v>88</v>
      </c>
      <c r="BE24" s="82">
        <v>78</v>
      </c>
      <c r="BF24" s="82">
        <v>83</v>
      </c>
      <c r="BG24" s="82">
        <v>12535</v>
      </c>
      <c r="BH24" s="82">
        <v>13193</v>
      </c>
      <c r="BI24" s="82">
        <v>25728</v>
      </c>
      <c r="BJ24" s="82">
        <v>90</v>
      </c>
      <c r="BK24" s="82">
        <v>86</v>
      </c>
      <c r="BL24" s="82">
        <v>88</v>
      </c>
      <c r="BM24" s="82">
        <v>12535</v>
      </c>
      <c r="BN24" s="82">
        <v>13193</v>
      </c>
      <c r="BO24" s="82">
        <v>25728</v>
      </c>
      <c r="BP24" s="82">
        <v>87</v>
      </c>
      <c r="BQ24" s="82">
        <v>82</v>
      </c>
      <c r="BR24" s="82">
        <v>85</v>
      </c>
      <c r="BS24" s="82">
        <v>12535</v>
      </c>
      <c r="BT24" s="82">
        <v>13193</v>
      </c>
      <c r="BU24" s="82">
        <v>25728</v>
      </c>
    </row>
    <row r="25" spans="1:73">
      <c r="A25" s="82" t="s">
        <v>85</v>
      </c>
      <c r="B25" s="82">
        <v>89</v>
      </c>
      <c r="C25" s="82">
        <v>82</v>
      </c>
      <c r="D25" s="82">
        <v>86</v>
      </c>
      <c r="E25" s="82">
        <v>1350</v>
      </c>
      <c r="F25" s="82">
        <v>1399</v>
      </c>
      <c r="G25" s="82">
        <v>2749</v>
      </c>
      <c r="H25" s="82">
        <v>86</v>
      </c>
      <c r="I25" s="82">
        <v>78</v>
      </c>
      <c r="J25" s="82">
        <v>82</v>
      </c>
      <c r="K25" s="82">
        <v>1350</v>
      </c>
      <c r="L25" s="82">
        <v>1399</v>
      </c>
      <c r="M25" s="82">
        <v>2749</v>
      </c>
      <c r="N25" s="82">
        <v>89</v>
      </c>
      <c r="O25" s="82">
        <v>85</v>
      </c>
      <c r="P25" s="82">
        <v>87</v>
      </c>
      <c r="Q25" s="82">
        <v>1350</v>
      </c>
      <c r="R25" s="82">
        <v>1399</v>
      </c>
      <c r="S25" s="82">
        <v>2749</v>
      </c>
      <c r="T25" s="82">
        <v>86</v>
      </c>
      <c r="U25" s="82">
        <v>80</v>
      </c>
      <c r="V25" s="82">
        <v>83</v>
      </c>
      <c r="W25" s="82">
        <v>1350</v>
      </c>
      <c r="X25" s="82">
        <v>1399</v>
      </c>
      <c r="Y25" s="82">
        <v>2749</v>
      </c>
      <c r="Z25" s="82">
        <v>93</v>
      </c>
      <c r="AA25" s="82">
        <v>87</v>
      </c>
      <c r="AB25" s="82">
        <v>90</v>
      </c>
      <c r="AC25" s="82">
        <v>3549</v>
      </c>
      <c r="AD25" s="82">
        <v>3677</v>
      </c>
      <c r="AE25" s="82">
        <v>7226</v>
      </c>
      <c r="AF25" s="82">
        <v>92</v>
      </c>
      <c r="AG25" s="82">
        <v>83</v>
      </c>
      <c r="AH25" s="82">
        <v>88</v>
      </c>
      <c r="AI25" s="82">
        <v>3549</v>
      </c>
      <c r="AJ25" s="82">
        <v>3677</v>
      </c>
      <c r="AK25" s="82">
        <v>7226</v>
      </c>
      <c r="AL25" s="82">
        <v>94</v>
      </c>
      <c r="AM25" s="82">
        <v>89</v>
      </c>
      <c r="AN25" s="82">
        <v>92</v>
      </c>
      <c r="AO25" s="82">
        <v>3549</v>
      </c>
      <c r="AP25" s="82">
        <v>3677</v>
      </c>
      <c r="AQ25" s="82">
        <v>7226</v>
      </c>
      <c r="AR25" s="82">
        <v>91</v>
      </c>
      <c r="AS25" s="82">
        <v>85</v>
      </c>
      <c r="AT25" s="82">
        <v>88</v>
      </c>
      <c r="AU25" s="82">
        <v>3549</v>
      </c>
      <c r="AV25" s="82">
        <v>3677</v>
      </c>
      <c r="AW25" s="82">
        <v>7226</v>
      </c>
      <c r="AX25" s="82">
        <v>92</v>
      </c>
      <c r="AY25" s="82">
        <v>86</v>
      </c>
      <c r="AZ25" s="82">
        <v>89</v>
      </c>
      <c r="BA25" s="82">
        <v>4899</v>
      </c>
      <c r="BB25" s="82">
        <v>5076</v>
      </c>
      <c r="BC25" s="82">
        <v>9975</v>
      </c>
      <c r="BD25" s="82">
        <v>90</v>
      </c>
      <c r="BE25" s="82">
        <v>82</v>
      </c>
      <c r="BF25" s="82">
        <v>86</v>
      </c>
      <c r="BG25" s="82">
        <v>4899</v>
      </c>
      <c r="BH25" s="82">
        <v>5076</v>
      </c>
      <c r="BI25" s="82">
        <v>9975</v>
      </c>
      <c r="BJ25" s="82">
        <v>92</v>
      </c>
      <c r="BK25" s="82">
        <v>88</v>
      </c>
      <c r="BL25" s="82">
        <v>90</v>
      </c>
      <c r="BM25" s="82">
        <v>4899</v>
      </c>
      <c r="BN25" s="82">
        <v>5076</v>
      </c>
      <c r="BO25" s="82">
        <v>9975</v>
      </c>
      <c r="BP25" s="82">
        <v>89</v>
      </c>
      <c r="BQ25" s="82">
        <v>84</v>
      </c>
      <c r="BR25" s="82">
        <v>87</v>
      </c>
      <c r="BS25" s="82">
        <v>4899</v>
      </c>
      <c r="BT25" s="82">
        <v>5076</v>
      </c>
      <c r="BU25" s="82">
        <v>9975</v>
      </c>
    </row>
    <row r="26" spans="1:73">
      <c r="A26" s="82" t="s">
        <v>86</v>
      </c>
      <c r="B26" s="82">
        <v>87</v>
      </c>
      <c r="C26" s="82">
        <v>81</v>
      </c>
      <c r="D26" s="82">
        <v>84</v>
      </c>
      <c r="E26" s="82">
        <v>758</v>
      </c>
      <c r="F26" s="82">
        <v>854</v>
      </c>
      <c r="G26" s="82">
        <v>1612</v>
      </c>
      <c r="H26" s="82">
        <v>84</v>
      </c>
      <c r="I26" s="82">
        <v>74</v>
      </c>
      <c r="J26" s="82">
        <v>79</v>
      </c>
      <c r="K26" s="82">
        <v>758</v>
      </c>
      <c r="L26" s="82">
        <v>854</v>
      </c>
      <c r="M26" s="82">
        <v>1612</v>
      </c>
      <c r="N26" s="82">
        <v>88</v>
      </c>
      <c r="O26" s="82">
        <v>85</v>
      </c>
      <c r="P26" s="82">
        <v>86</v>
      </c>
      <c r="Q26" s="82">
        <v>758</v>
      </c>
      <c r="R26" s="82">
        <v>854</v>
      </c>
      <c r="S26" s="82">
        <v>1612</v>
      </c>
      <c r="T26" s="82">
        <v>84</v>
      </c>
      <c r="U26" s="82">
        <v>81</v>
      </c>
      <c r="V26" s="82">
        <v>82</v>
      </c>
      <c r="W26" s="82">
        <v>758</v>
      </c>
      <c r="X26" s="82">
        <v>854</v>
      </c>
      <c r="Y26" s="82">
        <v>1612</v>
      </c>
      <c r="Z26" s="82">
        <v>94</v>
      </c>
      <c r="AA26" s="82">
        <v>89</v>
      </c>
      <c r="AB26" s="82">
        <v>92</v>
      </c>
      <c r="AC26" s="82">
        <v>4106</v>
      </c>
      <c r="AD26" s="82">
        <v>4466</v>
      </c>
      <c r="AE26" s="82">
        <v>8572</v>
      </c>
      <c r="AF26" s="82">
        <v>93</v>
      </c>
      <c r="AG26" s="82">
        <v>86</v>
      </c>
      <c r="AH26" s="82">
        <v>89</v>
      </c>
      <c r="AI26" s="82">
        <v>4106</v>
      </c>
      <c r="AJ26" s="82">
        <v>4466</v>
      </c>
      <c r="AK26" s="82">
        <v>8572</v>
      </c>
      <c r="AL26" s="82">
        <v>95</v>
      </c>
      <c r="AM26" s="82">
        <v>91</v>
      </c>
      <c r="AN26" s="82">
        <v>93</v>
      </c>
      <c r="AO26" s="82">
        <v>4106</v>
      </c>
      <c r="AP26" s="82">
        <v>4466</v>
      </c>
      <c r="AQ26" s="82">
        <v>8572</v>
      </c>
      <c r="AR26" s="82">
        <v>93</v>
      </c>
      <c r="AS26" s="82">
        <v>88</v>
      </c>
      <c r="AT26" s="82">
        <v>90</v>
      </c>
      <c r="AU26" s="82">
        <v>4106</v>
      </c>
      <c r="AV26" s="82">
        <v>4466</v>
      </c>
      <c r="AW26" s="82">
        <v>8572</v>
      </c>
      <c r="AX26" s="82">
        <v>93</v>
      </c>
      <c r="AY26" s="82">
        <v>88</v>
      </c>
      <c r="AZ26" s="82">
        <v>90</v>
      </c>
      <c r="BA26" s="82">
        <v>4864</v>
      </c>
      <c r="BB26" s="82">
        <v>5320</v>
      </c>
      <c r="BC26" s="82">
        <v>10184</v>
      </c>
      <c r="BD26" s="82">
        <v>91</v>
      </c>
      <c r="BE26" s="82">
        <v>84</v>
      </c>
      <c r="BF26" s="82">
        <v>87</v>
      </c>
      <c r="BG26" s="82">
        <v>4864</v>
      </c>
      <c r="BH26" s="82">
        <v>5320</v>
      </c>
      <c r="BI26" s="82">
        <v>10184</v>
      </c>
      <c r="BJ26" s="82">
        <v>94</v>
      </c>
      <c r="BK26" s="82">
        <v>90</v>
      </c>
      <c r="BL26" s="82">
        <v>92</v>
      </c>
      <c r="BM26" s="82">
        <v>4864</v>
      </c>
      <c r="BN26" s="82">
        <v>5320</v>
      </c>
      <c r="BO26" s="82">
        <v>10184</v>
      </c>
      <c r="BP26" s="82">
        <v>91</v>
      </c>
      <c r="BQ26" s="82">
        <v>87</v>
      </c>
      <c r="BR26" s="82">
        <v>89</v>
      </c>
      <c r="BS26" s="82">
        <v>4864</v>
      </c>
      <c r="BT26" s="82">
        <v>5320</v>
      </c>
      <c r="BU26" s="82">
        <v>10184</v>
      </c>
    </row>
    <row r="27" spans="1:73">
      <c r="A27" s="82" t="s">
        <v>13</v>
      </c>
      <c r="B27" s="82">
        <v>90</v>
      </c>
      <c r="C27" s="82">
        <v>82</v>
      </c>
      <c r="D27" s="82">
        <v>86</v>
      </c>
      <c r="E27" s="82">
        <v>6163</v>
      </c>
      <c r="F27" s="82">
        <v>6453</v>
      </c>
      <c r="G27" s="82">
        <v>12616</v>
      </c>
      <c r="H27" s="82">
        <v>87</v>
      </c>
      <c r="I27" s="82">
        <v>75</v>
      </c>
      <c r="J27" s="82">
        <v>81</v>
      </c>
      <c r="K27" s="82">
        <v>6163</v>
      </c>
      <c r="L27" s="82">
        <v>6453</v>
      </c>
      <c r="M27" s="82">
        <v>12616</v>
      </c>
      <c r="N27" s="82">
        <v>90</v>
      </c>
      <c r="O27" s="82">
        <v>84</v>
      </c>
      <c r="P27" s="82">
        <v>87</v>
      </c>
      <c r="Q27" s="82">
        <v>6163</v>
      </c>
      <c r="R27" s="82">
        <v>6453</v>
      </c>
      <c r="S27" s="82">
        <v>12616</v>
      </c>
      <c r="T27" s="82">
        <v>88</v>
      </c>
      <c r="U27" s="82">
        <v>81</v>
      </c>
      <c r="V27" s="82">
        <v>84</v>
      </c>
      <c r="W27" s="82">
        <v>6163</v>
      </c>
      <c r="X27" s="82">
        <v>6453</v>
      </c>
      <c r="Y27" s="82">
        <v>12616</v>
      </c>
      <c r="Z27" s="82">
        <v>94</v>
      </c>
      <c r="AA27" s="82">
        <v>88</v>
      </c>
      <c r="AB27" s="82">
        <v>91</v>
      </c>
      <c r="AC27" s="82">
        <v>10405</v>
      </c>
      <c r="AD27" s="82">
        <v>10502</v>
      </c>
      <c r="AE27" s="82">
        <v>20907</v>
      </c>
      <c r="AF27" s="82">
        <v>92</v>
      </c>
      <c r="AG27" s="82">
        <v>83</v>
      </c>
      <c r="AH27" s="82">
        <v>88</v>
      </c>
      <c r="AI27" s="82">
        <v>10405</v>
      </c>
      <c r="AJ27" s="82">
        <v>10502</v>
      </c>
      <c r="AK27" s="82">
        <v>20907</v>
      </c>
      <c r="AL27" s="82">
        <v>93</v>
      </c>
      <c r="AM27" s="82">
        <v>89</v>
      </c>
      <c r="AN27" s="82">
        <v>91</v>
      </c>
      <c r="AO27" s="82">
        <v>10405</v>
      </c>
      <c r="AP27" s="82">
        <v>10502</v>
      </c>
      <c r="AQ27" s="82">
        <v>20907</v>
      </c>
      <c r="AR27" s="82">
        <v>92</v>
      </c>
      <c r="AS27" s="82">
        <v>87</v>
      </c>
      <c r="AT27" s="82">
        <v>90</v>
      </c>
      <c r="AU27" s="82">
        <v>10405</v>
      </c>
      <c r="AV27" s="82">
        <v>10502</v>
      </c>
      <c r="AW27" s="82">
        <v>20907</v>
      </c>
      <c r="AX27" s="82">
        <v>92</v>
      </c>
      <c r="AY27" s="82">
        <v>86</v>
      </c>
      <c r="AZ27" s="82">
        <v>89</v>
      </c>
      <c r="BA27" s="82">
        <v>16568</v>
      </c>
      <c r="BB27" s="82">
        <v>16955</v>
      </c>
      <c r="BC27" s="82">
        <v>33523</v>
      </c>
      <c r="BD27" s="82">
        <v>90</v>
      </c>
      <c r="BE27" s="82">
        <v>80</v>
      </c>
      <c r="BF27" s="82">
        <v>85</v>
      </c>
      <c r="BG27" s="82">
        <v>16568</v>
      </c>
      <c r="BH27" s="82">
        <v>16955</v>
      </c>
      <c r="BI27" s="82">
        <v>33523</v>
      </c>
      <c r="BJ27" s="82">
        <v>92</v>
      </c>
      <c r="BK27" s="82">
        <v>87</v>
      </c>
      <c r="BL27" s="82">
        <v>90</v>
      </c>
      <c r="BM27" s="82">
        <v>16568</v>
      </c>
      <c r="BN27" s="82">
        <v>16955</v>
      </c>
      <c r="BO27" s="82">
        <v>33523</v>
      </c>
      <c r="BP27" s="82">
        <v>91</v>
      </c>
      <c r="BQ27" s="82">
        <v>85</v>
      </c>
      <c r="BR27" s="82">
        <v>88</v>
      </c>
      <c r="BS27" s="82">
        <v>16568</v>
      </c>
      <c r="BT27" s="82">
        <v>16955</v>
      </c>
      <c r="BU27" s="82">
        <v>33523</v>
      </c>
    </row>
    <row r="28" spans="1:73">
      <c r="A28" s="84" t="s">
        <v>87</v>
      </c>
      <c r="B28" s="82">
        <v>88</v>
      </c>
      <c r="C28" s="82">
        <v>79</v>
      </c>
      <c r="D28" s="82">
        <v>83</v>
      </c>
      <c r="E28" s="82">
        <v>1303</v>
      </c>
      <c r="F28" s="82">
        <v>1380</v>
      </c>
      <c r="G28" s="82">
        <v>2683</v>
      </c>
      <c r="H28" s="82">
        <v>84</v>
      </c>
      <c r="I28" s="82">
        <v>71</v>
      </c>
      <c r="J28" s="82">
        <v>77</v>
      </c>
      <c r="K28" s="82">
        <v>1303</v>
      </c>
      <c r="L28" s="82">
        <v>1380</v>
      </c>
      <c r="M28" s="82">
        <v>2683</v>
      </c>
      <c r="N28" s="82">
        <v>88</v>
      </c>
      <c r="O28" s="82">
        <v>83</v>
      </c>
      <c r="P28" s="82">
        <v>86</v>
      </c>
      <c r="Q28" s="82">
        <v>1303</v>
      </c>
      <c r="R28" s="82">
        <v>1380</v>
      </c>
      <c r="S28" s="82">
        <v>2683</v>
      </c>
      <c r="T28" s="82">
        <v>88</v>
      </c>
      <c r="U28" s="82">
        <v>82</v>
      </c>
      <c r="V28" s="82">
        <v>85</v>
      </c>
      <c r="W28" s="82">
        <v>1303</v>
      </c>
      <c r="X28" s="82">
        <v>1380</v>
      </c>
      <c r="Y28" s="82">
        <v>2683</v>
      </c>
      <c r="Z28" s="82">
        <v>93</v>
      </c>
      <c r="AA28" s="82">
        <v>87</v>
      </c>
      <c r="AB28" s="82">
        <v>90</v>
      </c>
      <c r="AC28" s="82">
        <v>2219</v>
      </c>
      <c r="AD28" s="82">
        <v>2308</v>
      </c>
      <c r="AE28" s="82">
        <v>4527</v>
      </c>
      <c r="AF28" s="82">
        <v>91</v>
      </c>
      <c r="AG28" s="82">
        <v>80</v>
      </c>
      <c r="AH28" s="82">
        <v>86</v>
      </c>
      <c r="AI28" s="82">
        <v>2219</v>
      </c>
      <c r="AJ28" s="82">
        <v>2308</v>
      </c>
      <c r="AK28" s="82">
        <v>4527</v>
      </c>
      <c r="AL28" s="82">
        <v>93</v>
      </c>
      <c r="AM28" s="82">
        <v>89</v>
      </c>
      <c r="AN28" s="82">
        <v>91</v>
      </c>
      <c r="AO28" s="82">
        <v>2219</v>
      </c>
      <c r="AP28" s="82">
        <v>2308</v>
      </c>
      <c r="AQ28" s="82">
        <v>4527</v>
      </c>
      <c r="AR28" s="82">
        <v>93</v>
      </c>
      <c r="AS28" s="82">
        <v>87</v>
      </c>
      <c r="AT28" s="82">
        <v>90</v>
      </c>
      <c r="AU28" s="82">
        <v>2219</v>
      </c>
      <c r="AV28" s="82">
        <v>2308</v>
      </c>
      <c r="AW28" s="82">
        <v>4527</v>
      </c>
      <c r="AX28" s="82">
        <v>92</v>
      </c>
      <c r="AY28" s="82">
        <v>84</v>
      </c>
      <c r="AZ28" s="82">
        <v>88</v>
      </c>
      <c r="BA28" s="82">
        <v>3522</v>
      </c>
      <c r="BB28" s="82">
        <v>3688</v>
      </c>
      <c r="BC28" s="82">
        <v>7210</v>
      </c>
      <c r="BD28" s="82">
        <v>89</v>
      </c>
      <c r="BE28" s="82">
        <v>77</v>
      </c>
      <c r="BF28" s="82">
        <v>82</v>
      </c>
      <c r="BG28" s="82">
        <v>3522</v>
      </c>
      <c r="BH28" s="82">
        <v>3688</v>
      </c>
      <c r="BI28" s="82">
        <v>7210</v>
      </c>
      <c r="BJ28" s="82">
        <v>91</v>
      </c>
      <c r="BK28" s="82">
        <v>87</v>
      </c>
      <c r="BL28" s="82">
        <v>89</v>
      </c>
      <c r="BM28" s="82">
        <v>3522</v>
      </c>
      <c r="BN28" s="82">
        <v>3688</v>
      </c>
      <c r="BO28" s="82">
        <v>7210</v>
      </c>
      <c r="BP28" s="82">
        <v>91</v>
      </c>
      <c r="BQ28" s="82">
        <v>85</v>
      </c>
      <c r="BR28" s="82">
        <v>88</v>
      </c>
      <c r="BS28" s="82">
        <v>3522</v>
      </c>
      <c r="BT28" s="82">
        <v>3688</v>
      </c>
      <c r="BU28" s="82">
        <v>7210</v>
      </c>
    </row>
    <row r="29" spans="1:73">
      <c r="A29" s="84" t="s">
        <v>88</v>
      </c>
      <c r="B29" s="82">
        <v>91</v>
      </c>
      <c r="C29" s="82">
        <v>84</v>
      </c>
      <c r="D29" s="82">
        <v>87</v>
      </c>
      <c r="E29" s="82">
        <v>4084</v>
      </c>
      <c r="F29" s="82">
        <v>4225</v>
      </c>
      <c r="G29" s="82">
        <v>8309</v>
      </c>
      <c r="H29" s="82">
        <v>88</v>
      </c>
      <c r="I29" s="82">
        <v>76</v>
      </c>
      <c r="J29" s="82">
        <v>82</v>
      </c>
      <c r="K29" s="82">
        <v>4084</v>
      </c>
      <c r="L29" s="82">
        <v>4225</v>
      </c>
      <c r="M29" s="82">
        <v>8309</v>
      </c>
      <c r="N29" s="82">
        <v>90</v>
      </c>
      <c r="O29" s="82">
        <v>84</v>
      </c>
      <c r="P29" s="82">
        <v>87</v>
      </c>
      <c r="Q29" s="82">
        <v>4084</v>
      </c>
      <c r="R29" s="82">
        <v>4225</v>
      </c>
      <c r="S29" s="82">
        <v>8309</v>
      </c>
      <c r="T29" s="82">
        <v>88</v>
      </c>
      <c r="U29" s="82">
        <v>81</v>
      </c>
      <c r="V29" s="82">
        <v>84</v>
      </c>
      <c r="W29" s="82">
        <v>4084</v>
      </c>
      <c r="X29" s="82">
        <v>4225</v>
      </c>
      <c r="Y29" s="82">
        <v>8309</v>
      </c>
      <c r="Z29" s="82">
        <v>94</v>
      </c>
      <c r="AA29" s="82">
        <v>89</v>
      </c>
      <c r="AB29" s="82">
        <v>92</v>
      </c>
      <c r="AC29" s="82">
        <v>6856</v>
      </c>
      <c r="AD29" s="82">
        <v>6783</v>
      </c>
      <c r="AE29" s="82">
        <v>13639</v>
      </c>
      <c r="AF29" s="82">
        <v>92</v>
      </c>
      <c r="AG29" s="82">
        <v>85</v>
      </c>
      <c r="AH29" s="82">
        <v>88</v>
      </c>
      <c r="AI29" s="82">
        <v>6856</v>
      </c>
      <c r="AJ29" s="82">
        <v>6783</v>
      </c>
      <c r="AK29" s="82">
        <v>13639</v>
      </c>
      <c r="AL29" s="82">
        <v>94</v>
      </c>
      <c r="AM29" s="82">
        <v>90</v>
      </c>
      <c r="AN29" s="82">
        <v>92</v>
      </c>
      <c r="AO29" s="82">
        <v>6856</v>
      </c>
      <c r="AP29" s="82">
        <v>6783</v>
      </c>
      <c r="AQ29" s="82">
        <v>13639</v>
      </c>
      <c r="AR29" s="82">
        <v>92</v>
      </c>
      <c r="AS29" s="82">
        <v>87</v>
      </c>
      <c r="AT29" s="82">
        <v>90</v>
      </c>
      <c r="AU29" s="82">
        <v>6856</v>
      </c>
      <c r="AV29" s="82">
        <v>6783</v>
      </c>
      <c r="AW29" s="82">
        <v>13639</v>
      </c>
      <c r="AX29" s="82">
        <v>93</v>
      </c>
      <c r="AY29" s="82">
        <v>87</v>
      </c>
      <c r="AZ29" s="82">
        <v>90</v>
      </c>
      <c r="BA29" s="82">
        <v>10940</v>
      </c>
      <c r="BB29" s="82">
        <v>11008</v>
      </c>
      <c r="BC29" s="82">
        <v>21948</v>
      </c>
      <c r="BD29" s="82">
        <v>91</v>
      </c>
      <c r="BE29" s="82">
        <v>81</v>
      </c>
      <c r="BF29" s="82">
        <v>86</v>
      </c>
      <c r="BG29" s="82">
        <v>10940</v>
      </c>
      <c r="BH29" s="82">
        <v>11008</v>
      </c>
      <c r="BI29" s="82">
        <v>21948</v>
      </c>
      <c r="BJ29" s="82">
        <v>92</v>
      </c>
      <c r="BK29" s="82">
        <v>88</v>
      </c>
      <c r="BL29" s="82">
        <v>90</v>
      </c>
      <c r="BM29" s="82">
        <v>10940</v>
      </c>
      <c r="BN29" s="82">
        <v>11008</v>
      </c>
      <c r="BO29" s="82">
        <v>21948</v>
      </c>
      <c r="BP29" s="82">
        <v>90</v>
      </c>
      <c r="BQ29" s="82">
        <v>85</v>
      </c>
      <c r="BR29" s="82">
        <v>88</v>
      </c>
      <c r="BS29" s="82">
        <v>10940</v>
      </c>
      <c r="BT29" s="82">
        <v>11008</v>
      </c>
      <c r="BU29" s="82">
        <v>21948</v>
      </c>
    </row>
    <row r="30" spans="1:73">
      <c r="A30" s="82" t="s">
        <v>89</v>
      </c>
      <c r="B30" s="82">
        <v>88</v>
      </c>
      <c r="C30" s="82">
        <v>78</v>
      </c>
      <c r="D30" s="82">
        <v>83</v>
      </c>
      <c r="E30" s="82">
        <v>776</v>
      </c>
      <c r="F30" s="82">
        <v>848</v>
      </c>
      <c r="G30" s="82">
        <v>1624</v>
      </c>
      <c r="H30" s="82">
        <v>86</v>
      </c>
      <c r="I30" s="82">
        <v>72</v>
      </c>
      <c r="J30" s="82">
        <v>79</v>
      </c>
      <c r="K30" s="82">
        <v>776</v>
      </c>
      <c r="L30" s="82">
        <v>848</v>
      </c>
      <c r="M30" s="82">
        <v>1624</v>
      </c>
      <c r="N30" s="82">
        <v>89</v>
      </c>
      <c r="O30" s="82">
        <v>80</v>
      </c>
      <c r="P30" s="82">
        <v>84</v>
      </c>
      <c r="Q30" s="82">
        <v>776</v>
      </c>
      <c r="R30" s="82">
        <v>848</v>
      </c>
      <c r="S30" s="82">
        <v>1624</v>
      </c>
      <c r="T30" s="82">
        <v>88</v>
      </c>
      <c r="U30" s="82">
        <v>79</v>
      </c>
      <c r="V30" s="82">
        <v>83</v>
      </c>
      <c r="W30" s="82">
        <v>776</v>
      </c>
      <c r="X30" s="82">
        <v>848</v>
      </c>
      <c r="Y30" s="82">
        <v>1624</v>
      </c>
      <c r="Z30" s="82">
        <v>93</v>
      </c>
      <c r="AA30" s="82">
        <v>87</v>
      </c>
      <c r="AB30" s="82">
        <v>90</v>
      </c>
      <c r="AC30" s="82">
        <v>1330</v>
      </c>
      <c r="AD30" s="82">
        <v>1411</v>
      </c>
      <c r="AE30" s="82">
        <v>2741</v>
      </c>
      <c r="AF30" s="82">
        <v>91</v>
      </c>
      <c r="AG30" s="82">
        <v>82</v>
      </c>
      <c r="AH30" s="82">
        <v>87</v>
      </c>
      <c r="AI30" s="82">
        <v>1330</v>
      </c>
      <c r="AJ30" s="82">
        <v>1411</v>
      </c>
      <c r="AK30" s="82">
        <v>2741</v>
      </c>
      <c r="AL30" s="82">
        <v>92</v>
      </c>
      <c r="AM30" s="82">
        <v>88</v>
      </c>
      <c r="AN30" s="82">
        <v>90</v>
      </c>
      <c r="AO30" s="82">
        <v>1330</v>
      </c>
      <c r="AP30" s="82">
        <v>1411</v>
      </c>
      <c r="AQ30" s="82">
        <v>2741</v>
      </c>
      <c r="AR30" s="82">
        <v>92</v>
      </c>
      <c r="AS30" s="82">
        <v>86</v>
      </c>
      <c r="AT30" s="82">
        <v>89</v>
      </c>
      <c r="AU30" s="82">
        <v>1330</v>
      </c>
      <c r="AV30" s="82">
        <v>1411</v>
      </c>
      <c r="AW30" s="82">
        <v>2741</v>
      </c>
      <c r="AX30" s="82">
        <v>91</v>
      </c>
      <c r="AY30" s="82">
        <v>83</v>
      </c>
      <c r="AZ30" s="82">
        <v>87</v>
      </c>
      <c r="BA30" s="82">
        <v>2106</v>
      </c>
      <c r="BB30" s="82">
        <v>2259</v>
      </c>
      <c r="BC30" s="82">
        <v>4365</v>
      </c>
      <c r="BD30" s="82">
        <v>89</v>
      </c>
      <c r="BE30" s="82">
        <v>78</v>
      </c>
      <c r="BF30" s="82">
        <v>84</v>
      </c>
      <c r="BG30" s="82">
        <v>2106</v>
      </c>
      <c r="BH30" s="82">
        <v>2259</v>
      </c>
      <c r="BI30" s="82">
        <v>4365</v>
      </c>
      <c r="BJ30" s="82">
        <v>91</v>
      </c>
      <c r="BK30" s="82">
        <v>85</v>
      </c>
      <c r="BL30" s="82">
        <v>88</v>
      </c>
      <c r="BM30" s="82">
        <v>2106</v>
      </c>
      <c r="BN30" s="82">
        <v>2259</v>
      </c>
      <c r="BO30" s="82">
        <v>4365</v>
      </c>
      <c r="BP30" s="82">
        <v>90</v>
      </c>
      <c r="BQ30" s="82">
        <v>83</v>
      </c>
      <c r="BR30" s="82">
        <v>87</v>
      </c>
      <c r="BS30" s="82">
        <v>2106</v>
      </c>
      <c r="BT30" s="82">
        <v>2259</v>
      </c>
      <c r="BU30" s="82">
        <v>4365</v>
      </c>
    </row>
    <row r="31" spans="1:73">
      <c r="A31" s="82" t="s">
        <v>14</v>
      </c>
      <c r="B31" s="82">
        <v>91</v>
      </c>
      <c r="C31" s="82">
        <v>81</v>
      </c>
      <c r="D31" s="82">
        <v>85</v>
      </c>
      <c r="E31" s="82">
        <v>93</v>
      </c>
      <c r="F31" s="82">
        <v>130</v>
      </c>
      <c r="G31" s="82">
        <v>223</v>
      </c>
      <c r="H31" s="82">
        <v>87</v>
      </c>
      <c r="I31" s="82">
        <v>75</v>
      </c>
      <c r="J31" s="82">
        <v>80</v>
      </c>
      <c r="K31" s="82">
        <v>93</v>
      </c>
      <c r="L31" s="82">
        <v>130</v>
      </c>
      <c r="M31" s="82">
        <v>223</v>
      </c>
      <c r="N31" s="82">
        <v>96</v>
      </c>
      <c r="O31" s="82">
        <v>92</v>
      </c>
      <c r="P31" s="82">
        <v>93</v>
      </c>
      <c r="Q31" s="82">
        <v>93</v>
      </c>
      <c r="R31" s="82">
        <v>130</v>
      </c>
      <c r="S31" s="82">
        <v>223</v>
      </c>
      <c r="T31" s="82">
        <v>91</v>
      </c>
      <c r="U31" s="82">
        <v>84</v>
      </c>
      <c r="V31" s="82">
        <v>87</v>
      </c>
      <c r="W31" s="82">
        <v>93</v>
      </c>
      <c r="X31" s="82">
        <v>130</v>
      </c>
      <c r="Y31" s="82">
        <v>223</v>
      </c>
      <c r="Z31" s="82">
        <v>94</v>
      </c>
      <c r="AA31" s="82">
        <v>88</v>
      </c>
      <c r="AB31" s="82">
        <v>91</v>
      </c>
      <c r="AC31" s="82">
        <v>984</v>
      </c>
      <c r="AD31" s="82">
        <v>994</v>
      </c>
      <c r="AE31" s="82">
        <v>1978</v>
      </c>
      <c r="AF31" s="82">
        <v>92</v>
      </c>
      <c r="AG31" s="82">
        <v>85</v>
      </c>
      <c r="AH31" s="82">
        <v>89</v>
      </c>
      <c r="AI31" s="82">
        <v>984</v>
      </c>
      <c r="AJ31" s="82">
        <v>994</v>
      </c>
      <c r="AK31" s="82">
        <v>1978</v>
      </c>
      <c r="AL31" s="82">
        <v>97</v>
      </c>
      <c r="AM31" s="82">
        <v>94</v>
      </c>
      <c r="AN31" s="82">
        <v>96</v>
      </c>
      <c r="AO31" s="82">
        <v>984</v>
      </c>
      <c r="AP31" s="82">
        <v>994</v>
      </c>
      <c r="AQ31" s="82">
        <v>1978</v>
      </c>
      <c r="AR31" s="82">
        <v>94</v>
      </c>
      <c r="AS31" s="82">
        <v>89</v>
      </c>
      <c r="AT31" s="82">
        <v>91</v>
      </c>
      <c r="AU31" s="82">
        <v>984</v>
      </c>
      <c r="AV31" s="82">
        <v>994</v>
      </c>
      <c r="AW31" s="82">
        <v>1978</v>
      </c>
      <c r="AX31" s="82">
        <v>94</v>
      </c>
      <c r="AY31" s="82">
        <v>87</v>
      </c>
      <c r="AZ31" s="82">
        <v>90</v>
      </c>
      <c r="BA31" s="82">
        <v>1077</v>
      </c>
      <c r="BB31" s="82">
        <v>1124</v>
      </c>
      <c r="BC31" s="82">
        <v>2201</v>
      </c>
      <c r="BD31" s="82">
        <v>92</v>
      </c>
      <c r="BE31" s="82">
        <v>84</v>
      </c>
      <c r="BF31" s="82">
        <v>88</v>
      </c>
      <c r="BG31" s="82">
        <v>1077</v>
      </c>
      <c r="BH31" s="82">
        <v>1124</v>
      </c>
      <c r="BI31" s="82">
        <v>2201</v>
      </c>
      <c r="BJ31" s="82">
        <v>97</v>
      </c>
      <c r="BK31" s="82">
        <v>94</v>
      </c>
      <c r="BL31" s="82">
        <v>95</v>
      </c>
      <c r="BM31" s="82">
        <v>1077</v>
      </c>
      <c r="BN31" s="82">
        <v>1124</v>
      </c>
      <c r="BO31" s="82">
        <v>2201</v>
      </c>
      <c r="BP31" s="82">
        <v>94</v>
      </c>
      <c r="BQ31" s="82">
        <v>89</v>
      </c>
      <c r="BR31" s="82">
        <v>91</v>
      </c>
      <c r="BS31" s="82">
        <v>1077</v>
      </c>
      <c r="BT31" s="82">
        <v>1124</v>
      </c>
      <c r="BU31" s="82">
        <v>2201</v>
      </c>
    </row>
    <row r="32" spans="1:73">
      <c r="A32" s="82" t="s">
        <v>53</v>
      </c>
      <c r="B32" s="82">
        <v>86</v>
      </c>
      <c r="C32" s="82">
        <v>79</v>
      </c>
      <c r="D32" s="82">
        <v>83</v>
      </c>
      <c r="E32" s="82">
        <v>1395</v>
      </c>
      <c r="F32" s="82">
        <v>1555</v>
      </c>
      <c r="G32" s="82">
        <v>2950</v>
      </c>
      <c r="H32" s="82">
        <v>83</v>
      </c>
      <c r="I32" s="82">
        <v>73</v>
      </c>
      <c r="J32" s="82">
        <v>78</v>
      </c>
      <c r="K32" s="82">
        <v>1395</v>
      </c>
      <c r="L32" s="82">
        <v>1555</v>
      </c>
      <c r="M32" s="82">
        <v>2950</v>
      </c>
      <c r="N32" s="82">
        <v>88</v>
      </c>
      <c r="O32" s="82">
        <v>85</v>
      </c>
      <c r="P32" s="82">
        <v>86</v>
      </c>
      <c r="Q32" s="82">
        <v>1395</v>
      </c>
      <c r="R32" s="82">
        <v>1555</v>
      </c>
      <c r="S32" s="82">
        <v>2950</v>
      </c>
      <c r="T32" s="82">
        <v>83</v>
      </c>
      <c r="U32" s="82">
        <v>78</v>
      </c>
      <c r="V32" s="82">
        <v>80</v>
      </c>
      <c r="W32" s="82">
        <v>1395</v>
      </c>
      <c r="X32" s="82">
        <v>1555</v>
      </c>
      <c r="Y32" s="82">
        <v>2950</v>
      </c>
      <c r="Z32" s="82">
        <v>89</v>
      </c>
      <c r="AA32" s="82">
        <v>83</v>
      </c>
      <c r="AB32" s="82">
        <v>86</v>
      </c>
      <c r="AC32" s="82">
        <v>3307</v>
      </c>
      <c r="AD32" s="82">
        <v>3630</v>
      </c>
      <c r="AE32" s="82">
        <v>6937</v>
      </c>
      <c r="AF32" s="82">
        <v>88</v>
      </c>
      <c r="AG32" s="82">
        <v>78</v>
      </c>
      <c r="AH32" s="82">
        <v>83</v>
      </c>
      <c r="AI32" s="82">
        <v>3307</v>
      </c>
      <c r="AJ32" s="82">
        <v>3630</v>
      </c>
      <c r="AK32" s="82">
        <v>6937</v>
      </c>
      <c r="AL32" s="82">
        <v>92</v>
      </c>
      <c r="AM32" s="82">
        <v>89</v>
      </c>
      <c r="AN32" s="82">
        <v>90</v>
      </c>
      <c r="AO32" s="82">
        <v>3307</v>
      </c>
      <c r="AP32" s="82">
        <v>3630</v>
      </c>
      <c r="AQ32" s="82">
        <v>6937</v>
      </c>
      <c r="AR32" s="82">
        <v>89</v>
      </c>
      <c r="AS32" s="82">
        <v>83</v>
      </c>
      <c r="AT32" s="82">
        <v>86</v>
      </c>
      <c r="AU32" s="82">
        <v>3307</v>
      </c>
      <c r="AV32" s="82">
        <v>3630</v>
      </c>
      <c r="AW32" s="82">
        <v>6937</v>
      </c>
      <c r="AX32" s="82">
        <v>88</v>
      </c>
      <c r="AY32" s="82">
        <v>82</v>
      </c>
      <c r="AZ32" s="82">
        <v>85</v>
      </c>
      <c r="BA32" s="82">
        <v>4702</v>
      </c>
      <c r="BB32" s="82">
        <v>5185</v>
      </c>
      <c r="BC32" s="82">
        <v>9887</v>
      </c>
      <c r="BD32" s="82">
        <v>86</v>
      </c>
      <c r="BE32" s="82">
        <v>76</v>
      </c>
      <c r="BF32" s="82">
        <v>81</v>
      </c>
      <c r="BG32" s="82">
        <v>4702</v>
      </c>
      <c r="BH32" s="82">
        <v>5185</v>
      </c>
      <c r="BI32" s="82">
        <v>9887</v>
      </c>
      <c r="BJ32" s="82">
        <v>91</v>
      </c>
      <c r="BK32" s="82">
        <v>88</v>
      </c>
      <c r="BL32" s="82">
        <v>89</v>
      </c>
      <c r="BM32" s="82">
        <v>4702</v>
      </c>
      <c r="BN32" s="82">
        <v>5185</v>
      </c>
      <c r="BO32" s="82">
        <v>9887</v>
      </c>
      <c r="BP32" s="82">
        <v>87</v>
      </c>
      <c r="BQ32" s="82">
        <v>82</v>
      </c>
      <c r="BR32" s="82">
        <v>84</v>
      </c>
      <c r="BS32" s="82">
        <v>4702</v>
      </c>
      <c r="BT32" s="82">
        <v>5185</v>
      </c>
      <c r="BU32" s="82">
        <v>9887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heetViews>
  <sheetFormatPr defaultRowHeight="12.75"/>
  <sheetData>
    <row r="1" spans="1:73" ht="15.75">
      <c r="A1" s="107" t="s">
        <v>195</v>
      </c>
      <c r="B1" s="95"/>
      <c r="C1" s="95"/>
      <c r="D1" s="95"/>
      <c r="E1" s="95"/>
      <c r="F1" s="95"/>
      <c r="G1" s="95"/>
      <c r="H1" s="95"/>
      <c r="I1" s="95"/>
      <c r="J1" s="95"/>
      <c r="K1" s="95"/>
      <c r="L1" s="95"/>
      <c r="M1" s="95"/>
      <c r="N1" s="95"/>
      <c r="O1" s="95"/>
      <c r="P1" s="95"/>
      <c r="Q1" s="95"/>
      <c r="R1" s="95"/>
      <c r="S1" s="95"/>
      <c r="T1" s="95"/>
      <c r="U1" s="95">
        <v>21</v>
      </c>
      <c r="V1" s="95">
        <v>22</v>
      </c>
      <c r="W1" s="95">
        <v>23</v>
      </c>
      <c r="X1" s="95">
        <v>24</v>
      </c>
      <c r="Y1" s="95">
        <v>25</v>
      </c>
      <c r="Z1" s="95">
        <v>26</v>
      </c>
      <c r="AA1" s="95">
        <v>27</v>
      </c>
      <c r="AB1" s="95">
        <v>28</v>
      </c>
      <c r="AC1" s="95">
        <v>29</v>
      </c>
      <c r="AD1" s="95">
        <v>30</v>
      </c>
      <c r="AE1" s="95">
        <v>31</v>
      </c>
      <c r="AF1" s="95">
        <v>32</v>
      </c>
      <c r="AG1" s="95">
        <v>33</v>
      </c>
      <c r="AH1" s="95">
        <v>34</v>
      </c>
      <c r="AI1" s="95">
        <v>35</v>
      </c>
      <c r="AJ1" s="95">
        <v>36</v>
      </c>
      <c r="AK1" s="95">
        <v>37</v>
      </c>
      <c r="AL1" s="95">
        <v>38</v>
      </c>
      <c r="AM1" s="95">
        <v>39</v>
      </c>
      <c r="AN1" s="95">
        <v>40</v>
      </c>
      <c r="AO1" s="95">
        <v>41</v>
      </c>
      <c r="AP1" s="95">
        <v>42</v>
      </c>
      <c r="AQ1" s="95">
        <v>43</v>
      </c>
      <c r="AR1" s="95">
        <v>44</v>
      </c>
      <c r="AS1" s="95">
        <v>45</v>
      </c>
      <c r="AT1" s="95">
        <v>46</v>
      </c>
      <c r="AU1" s="95">
        <v>47</v>
      </c>
      <c r="AV1" s="95">
        <v>48</v>
      </c>
      <c r="AW1" s="95">
        <v>49</v>
      </c>
      <c r="AX1" s="95">
        <v>50</v>
      </c>
      <c r="AY1" s="95">
        <v>51</v>
      </c>
      <c r="AZ1" s="95">
        <v>52</v>
      </c>
      <c r="BA1" s="95">
        <v>53</v>
      </c>
      <c r="BB1" s="95">
        <v>54</v>
      </c>
      <c r="BC1" s="95">
        <v>55</v>
      </c>
      <c r="BD1" s="95">
        <v>56</v>
      </c>
      <c r="BE1" s="95">
        <v>57</v>
      </c>
      <c r="BF1" s="95">
        <v>58</v>
      </c>
      <c r="BG1" s="95">
        <v>59</v>
      </c>
      <c r="BH1" s="95">
        <v>60</v>
      </c>
      <c r="BI1" s="95">
        <v>61</v>
      </c>
      <c r="BJ1" s="95">
        <v>62</v>
      </c>
      <c r="BK1" s="95">
        <v>63</v>
      </c>
      <c r="BL1" s="95">
        <v>64</v>
      </c>
      <c r="BM1" s="95">
        <v>65</v>
      </c>
      <c r="BN1" s="95">
        <v>66</v>
      </c>
      <c r="BO1" s="95">
        <v>67</v>
      </c>
      <c r="BP1" s="95">
        <v>68</v>
      </c>
      <c r="BQ1" s="95">
        <v>69</v>
      </c>
      <c r="BR1" s="95">
        <v>70</v>
      </c>
      <c r="BS1" s="95">
        <v>71</v>
      </c>
      <c r="BT1" s="95">
        <v>72</v>
      </c>
      <c r="BU1" s="95">
        <v>73</v>
      </c>
    </row>
    <row r="2" spans="1:73">
      <c r="A2" s="82"/>
      <c r="B2" s="82" t="s">
        <v>242</v>
      </c>
      <c r="C2" s="82"/>
      <c r="D2" s="82"/>
      <c r="E2" s="82"/>
      <c r="F2" s="82"/>
      <c r="G2" s="82"/>
      <c r="H2" s="82"/>
      <c r="I2" s="82"/>
      <c r="J2" s="82"/>
      <c r="K2" s="82"/>
      <c r="L2" s="82"/>
      <c r="M2" s="82"/>
      <c r="N2" s="82"/>
      <c r="O2" s="82"/>
      <c r="P2" s="82"/>
      <c r="Q2" s="82"/>
      <c r="R2" s="82"/>
      <c r="S2" s="82"/>
      <c r="T2" s="82"/>
      <c r="U2" s="82"/>
      <c r="V2" s="82"/>
      <c r="W2" s="82"/>
      <c r="X2" s="82"/>
      <c r="Y2" s="82"/>
      <c r="Z2" s="82" t="s">
        <v>243</v>
      </c>
      <c r="AA2" s="82"/>
      <c r="AB2" s="82"/>
      <c r="AC2" s="82"/>
      <c r="AD2" s="82"/>
      <c r="AE2" s="82"/>
      <c r="AF2" s="82"/>
      <c r="AG2" s="82"/>
      <c r="AH2" s="82"/>
      <c r="AI2" s="82"/>
      <c r="AJ2" s="82"/>
      <c r="AK2" s="82"/>
      <c r="AL2" s="82"/>
      <c r="AM2" s="82"/>
      <c r="AN2" s="82"/>
      <c r="AO2" s="82"/>
      <c r="AP2" s="82"/>
      <c r="AQ2" s="82"/>
      <c r="AR2" s="82"/>
      <c r="AS2" s="82"/>
      <c r="AT2" s="82"/>
      <c r="AU2" s="82"/>
      <c r="AV2" s="82"/>
      <c r="AW2" s="82"/>
      <c r="AX2" s="96" t="s">
        <v>73</v>
      </c>
      <c r="AY2" s="96"/>
      <c r="AZ2" s="96"/>
      <c r="BA2" s="82"/>
      <c r="BB2" s="82"/>
      <c r="BC2" s="96"/>
      <c r="BD2" s="96"/>
      <c r="BE2" s="96"/>
      <c r="BF2" s="96"/>
      <c r="BG2" s="96"/>
      <c r="BH2" s="96"/>
      <c r="BI2" s="96"/>
      <c r="BJ2" s="96"/>
      <c r="BK2" s="96"/>
      <c r="BL2" s="96"/>
      <c r="BM2" s="96"/>
      <c r="BN2" s="96"/>
      <c r="BO2" s="96"/>
      <c r="BP2" s="96"/>
      <c r="BQ2" s="96"/>
      <c r="BR2" s="96"/>
      <c r="BS2" s="96"/>
      <c r="BT2" s="96"/>
      <c r="BU2" s="96"/>
    </row>
    <row r="3" spans="1:73">
      <c r="A3" s="82"/>
      <c r="B3" s="82" t="s">
        <v>245</v>
      </c>
      <c r="C3" s="82"/>
      <c r="D3" s="82"/>
      <c r="E3" s="82"/>
      <c r="F3" s="82"/>
      <c r="G3" s="82"/>
      <c r="H3" s="82" t="s">
        <v>196</v>
      </c>
      <c r="I3" s="82"/>
      <c r="J3" s="82"/>
      <c r="K3" s="82"/>
      <c r="L3" s="82"/>
      <c r="M3" s="82"/>
      <c r="N3" s="82" t="s">
        <v>197</v>
      </c>
      <c r="O3" s="82"/>
      <c r="P3" s="82"/>
      <c r="Q3" s="82"/>
      <c r="R3" s="82"/>
      <c r="S3" s="82"/>
      <c r="T3" s="82" t="s">
        <v>198</v>
      </c>
      <c r="U3" s="82"/>
      <c r="V3" s="82"/>
      <c r="W3" s="82"/>
      <c r="X3" s="82"/>
      <c r="Y3" s="82"/>
      <c r="Z3" s="82" t="s">
        <v>245</v>
      </c>
      <c r="AA3" s="82"/>
      <c r="AB3" s="82"/>
      <c r="AC3" s="82"/>
      <c r="AD3" s="82"/>
      <c r="AE3" s="82"/>
      <c r="AF3" s="82" t="s">
        <v>196</v>
      </c>
      <c r="AG3" s="82"/>
      <c r="AH3" s="82"/>
      <c r="AI3" s="82"/>
      <c r="AJ3" s="82"/>
      <c r="AK3" s="82"/>
      <c r="AL3" s="82" t="s">
        <v>197</v>
      </c>
      <c r="AM3" s="82"/>
      <c r="AN3" s="82"/>
      <c r="AO3" s="82"/>
      <c r="AP3" s="82"/>
      <c r="AQ3" s="82"/>
      <c r="AR3" s="82" t="s">
        <v>198</v>
      </c>
      <c r="AS3" s="82"/>
      <c r="AT3" s="82"/>
      <c r="AU3" s="82"/>
      <c r="AV3" s="82"/>
      <c r="AW3" s="82"/>
      <c r="AX3" s="96" t="s">
        <v>245</v>
      </c>
      <c r="AY3" s="96"/>
      <c r="AZ3" s="96"/>
      <c r="BA3" s="82"/>
      <c r="BB3" s="82"/>
      <c r="BC3" s="96"/>
      <c r="BD3" s="96" t="s">
        <v>196</v>
      </c>
      <c r="BE3" s="96"/>
      <c r="BF3" s="96"/>
      <c r="BG3" s="82"/>
      <c r="BH3" s="82"/>
      <c r="BI3" s="96"/>
      <c r="BJ3" s="96" t="s">
        <v>197</v>
      </c>
      <c r="BK3" s="96"/>
      <c r="BL3" s="96"/>
      <c r="BM3" s="82"/>
      <c r="BN3" s="82"/>
      <c r="BO3" s="96"/>
      <c r="BP3" s="96" t="s">
        <v>198</v>
      </c>
      <c r="BQ3" s="96"/>
      <c r="BR3" s="96"/>
      <c r="BS3" s="82"/>
      <c r="BT3" s="82"/>
      <c r="BU3" s="96"/>
    </row>
    <row r="4" spans="1:73">
      <c r="A4" s="82"/>
      <c r="B4" s="82">
        <v>1</v>
      </c>
      <c r="C4" s="82"/>
      <c r="D4" s="82"/>
      <c r="E4" s="82"/>
      <c r="F4" s="82"/>
      <c r="G4" s="82"/>
      <c r="H4" s="82">
        <v>1</v>
      </c>
      <c r="I4" s="82"/>
      <c r="J4" s="82"/>
      <c r="K4" s="82"/>
      <c r="L4" s="82"/>
      <c r="M4" s="82"/>
      <c r="N4" s="82">
        <v>1</v>
      </c>
      <c r="O4" s="82"/>
      <c r="P4" s="82"/>
      <c r="Q4" s="82"/>
      <c r="R4" s="82"/>
      <c r="S4" s="82"/>
      <c r="T4" s="82">
        <v>1</v>
      </c>
      <c r="U4" s="82"/>
      <c r="V4" s="82"/>
      <c r="W4" s="82"/>
      <c r="X4" s="82"/>
      <c r="Y4" s="82"/>
      <c r="Z4" s="82">
        <v>1</v>
      </c>
      <c r="AA4" s="82"/>
      <c r="AB4" s="82"/>
      <c r="AC4" s="82"/>
      <c r="AD4" s="82"/>
      <c r="AE4" s="82"/>
      <c r="AF4" s="82">
        <v>1</v>
      </c>
      <c r="AG4" s="82"/>
      <c r="AH4" s="82"/>
      <c r="AI4" s="82"/>
      <c r="AJ4" s="82"/>
      <c r="AK4" s="82"/>
      <c r="AL4" s="82">
        <v>1</v>
      </c>
      <c r="AM4" s="82"/>
      <c r="AN4" s="82"/>
      <c r="AO4" s="82"/>
      <c r="AP4" s="82"/>
      <c r="AQ4" s="82"/>
      <c r="AR4" s="82">
        <v>1</v>
      </c>
      <c r="AS4" s="82"/>
      <c r="AT4" s="82"/>
      <c r="AU4" s="82"/>
      <c r="AV4" s="82"/>
      <c r="AW4" s="82"/>
      <c r="AX4" s="96">
        <v>1</v>
      </c>
      <c r="AY4" s="96"/>
      <c r="AZ4" s="96"/>
      <c r="BA4" s="82"/>
      <c r="BB4" s="82"/>
      <c r="BC4" s="96"/>
      <c r="BD4" s="96">
        <v>1</v>
      </c>
      <c r="BE4" s="96"/>
      <c r="BF4" s="96"/>
      <c r="BG4" s="82"/>
      <c r="BH4" s="82"/>
      <c r="BI4" s="96"/>
      <c r="BJ4" s="96">
        <v>1</v>
      </c>
      <c r="BK4" s="96"/>
      <c r="BL4" s="96"/>
      <c r="BM4" s="82"/>
      <c r="BN4" s="82"/>
      <c r="BO4" s="96"/>
      <c r="BP4" s="96">
        <v>1</v>
      </c>
      <c r="BQ4" s="96"/>
      <c r="BR4" s="96"/>
      <c r="BS4" s="82"/>
      <c r="BT4" s="82"/>
      <c r="BU4" s="96"/>
    </row>
    <row r="5" spans="1:73">
      <c r="A5" s="82"/>
      <c r="B5" s="82" t="s">
        <v>200</v>
      </c>
      <c r="C5" s="82"/>
      <c r="D5" s="82"/>
      <c r="E5" s="82"/>
      <c r="F5" s="82"/>
      <c r="G5" s="82"/>
      <c r="H5" s="82" t="s">
        <v>202</v>
      </c>
      <c r="I5" s="82"/>
      <c r="J5" s="82"/>
      <c r="K5" s="82"/>
      <c r="L5" s="82"/>
      <c r="M5" s="82"/>
      <c r="N5" s="82" t="s">
        <v>204</v>
      </c>
      <c r="O5" s="82"/>
      <c r="P5" s="82"/>
      <c r="Q5" s="82"/>
      <c r="R5" s="82"/>
      <c r="S5" s="82"/>
      <c r="T5" s="82" t="s">
        <v>206</v>
      </c>
      <c r="U5" s="82"/>
      <c r="V5" s="82"/>
      <c r="W5" s="82"/>
      <c r="X5" s="82"/>
      <c r="Y5" s="82"/>
      <c r="Z5" s="82" t="s">
        <v>200</v>
      </c>
      <c r="AA5" s="82"/>
      <c r="AB5" s="82"/>
      <c r="AC5" s="82"/>
      <c r="AD5" s="82"/>
      <c r="AE5" s="82"/>
      <c r="AF5" s="82" t="s">
        <v>202</v>
      </c>
      <c r="AG5" s="82"/>
      <c r="AH5" s="82"/>
      <c r="AI5" s="82"/>
      <c r="AJ5" s="82"/>
      <c r="AK5" s="82"/>
      <c r="AL5" s="82" t="s">
        <v>204</v>
      </c>
      <c r="AM5" s="82"/>
      <c r="AN5" s="82"/>
      <c r="AO5" s="82"/>
      <c r="AP5" s="82"/>
      <c r="AQ5" s="82"/>
      <c r="AR5" s="82" t="s">
        <v>206</v>
      </c>
      <c r="AS5" s="82"/>
      <c r="AT5" s="82"/>
      <c r="AU5" s="82"/>
      <c r="AV5" s="82"/>
      <c r="AW5" s="82"/>
      <c r="AX5" s="96" t="s">
        <v>200</v>
      </c>
      <c r="AY5" s="96"/>
      <c r="AZ5" s="96"/>
      <c r="BA5" s="82"/>
      <c r="BB5" s="82"/>
      <c r="BC5" s="96"/>
      <c r="BD5" s="96" t="s">
        <v>202</v>
      </c>
      <c r="BE5" s="96"/>
      <c r="BF5" s="96"/>
      <c r="BG5" s="82"/>
      <c r="BH5" s="82"/>
      <c r="BI5" s="96"/>
      <c r="BJ5" s="96" t="s">
        <v>204</v>
      </c>
      <c r="BK5" s="96"/>
      <c r="BL5" s="96"/>
      <c r="BM5" s="82"/>
      <c r="BN5" s="82"/>
      <c r="BO5" s="96"/>
      <c r="BP5" s="96" t="s">
        <v>206</v>
      </c>
      <c r="BQ5" s="96"/>
      <c r="BR5" s="96"/>
      <c r="BS5" s="82"/>
      <c r="BT5" s="82"/>
      <c r="BU5" s="96"/>
    </row>
    <row r="6" spans="1:73">
      <c r="A6" s="82"/>
      <c r="B6" s="82">
        <v>1</v>
      </c>
      <c r="C6" s="82"/>
      <c r="D6" s="82"/>
      <c r="E6" s="82" t="s">
        <v>73</v>
      </c>
      <c r="F6" s="82"/>
      <c r="G6" s="82"/>
      <c r="H6" s="82">
        <v>1</v>
      </c>
      <c r="I6" s="82"/>
      <c r="J6" s="82"/>
      <c r="K6" s="82" t="s">
        <v>73</v>
      </c>
      <c r="L6" s="82"/>
      <c r="M6" s="82"/>
      <c r="N6" s="82">
        <v>1</v>
      </c>
      <c r="O6" s="82"/>
      <c r="P6" s="82"/>
      <c r="Q6" s="82" t="s">
        <v>73</v>
      </c>
      <c r="R6" s="82"/>
      <c r="S6" s="82"/>
      <c r="T6" s="82">
        <v>1</v>
      </c>
      <c r="U6" s="82"/>
      <c r="V6" s="82"/>
      <c r="W6" s="82" t="s">
        <v>73</v>
      </c>
      <c r="X6" s="82"/>
      <c r="Y6" s="82"/>
      <c r="Z6" s="82">
        <v>1</v>
      </c>
      <c r="AA6" s="82"/>
      <c r="AB6" s="82"/>
      <c r="AC6" s="82" t="s">
        <v>73</v>
      </c>
      <c r="AD6" s="82"/>
      <c r="AE6" s="82"/>
      <c r="AF6" s="82">
        <v>1</v>
      </c>
      <c r="AG6" s="82"/>
      <c r="AH6" s="82"/>
      <c r="AI6" s="82" t="s">
        <v>73</v>
      </c>
      <c r="AJ6" s="82"/>
      <c r="AK6" s="82"/>
      <c r="AL6" s="82">
        <v>1</v>
      </c>
      <c r="AM6" s="82"/>
      <c r="AN6" s="82"/>
      <c r="AO6" s="82" t="s">
        <v>73</v>
      </c>
      <c r="AP6" s="82"/>
      <c r="AQ6" s="82"/>
      <c r="AR6" s="82">
        <v>1</v>
      </c>
      <c r="AS6" s="82"/>
      <c r="AT6" s="82"/>
      <c r="AU6" s="82" t="s">
        <v>73</v>
      </c>
      <c r="AV6" s="82"/>
      <c r="AW6" s="82"/>
      <c r="AX6" s="96">
        <v>1</v>
      </c>
      <c r="AY6" s="82"/>
      <c r="AZ6" s="96"/>
      <c r="BA6" s="96" t="s">
        <v>73</v>
      </c>
      <c r="BB6" s="82"/>
      <c r="BC6" s="96"/>
      <c r="BD6" s="96">
        <v>1</v>
      </c>
      <c r="BE6" s="82"/>
      <c r="BF6" s="96"/>
      <c r="BG6" s="96" t="s">
        <v>73</v>
      </c>
      <c r="BH6" s="82"/>
      <c r="BI6" s="96"/>
      <c r="BJ6" s="96">
        <v>1</v>
      </c>
      <c r="BK6" s="82"/>
      <c r="BL6" s="96"/>
      <c r="BM6" s="96" t="s">
        <v>73</v>
      </c>
      <c r="BN6" s="82"/>
      <c r="BO6" s="96"/>
      <c r="BP6" s="96">
        <v>1</v>
      </c>
      <c r="BQ6" s="82"/>
      <c r="BR6" s="96"/>
      <c r="BS6" s="96" t="s">
        <v>73</v>
      </c>
      <c r="BT6" s="82"/>
      <c r="BU6" s="96"/>
    </row>
    <row r="7" spans="1:73">
      <c r="A7" s="82"/>
      <c r="B7" s="82" t="s">
        <v>246</v>
      </c>
      <c r="C7" s="82"/>
      <c r="D7" s="82"/>
      <c r="E7" s="82" t="s">
        <v>246</v>
      </c>
      <c r="F7" s="82"/>
      <c r="G7" s="82"/>
      <c r="H7" s="82" t="s">
        <v>246</v>
      </c>
      <c r="I7" s="82"/>
      <c r="J7" s="82"/>
      <c r="K7" s="82" t="s">
        <v>246</v>
      </c>
      <c r="L7" s="82"/>
      <c r="M7" s="82"/>
      <c r="N7" s="82" t="s">
        <v>246</v>
      </c>
      <c r="O7" s="82"/>
      <c r="P7" s="82"/>
      <c r="Q7" s="82" t="s">
        <v>246</v>
      </c>
      <c r="R7" s="82"/>
      <c r="S7" s="82"/>
      <c r="T7" s="82" t="s">
        <v>246</v>
      </c>
      <c r="U7" s="82"/>
      <c r="V7" s="82"/>
      <c r="W7" s="82" t="s">
        <v>246</v>
      </c>
      <c r="X7" s="82"/>
      <c r="Y7" s="82"/>
      <c r="Z7" s="82" t="s">
        <v>246</v>
      </c>
      <c r="AA7" s="82"/>
      <c r="AB7" s="82"/>
      <c r="AC7" s="82" t="s">
        <v>246</v>
      </c>
      <c r="AD7" s="82"/>
      <c r="AE7" s="82"/>
      <c r="AF7" s="82" t="s">
        <v>246</v>
      </c>
      <c r="AG7" s="82"/>
      <c r="AH7" s="82"/>
      <c r="AI7" s="82" t="s">
        <v>246</v>
      </c>
      <c r="AJ7" s="82"/>
      <c r="AK7" s="82"/>
      <c r="AL7" s="82" t="s">
        <v>246</v>
      </c>
      <c r="AM7" s="82"/>
      <c r="AN7" s="82"/>
      <c r="AO7" s="82" t="s">
        <v>246</v>
      </c>
      <c r="AP7" s="82"/>
      <c r="AQ7" s="82"/>
      <c r="AR7" s="82" t="s">
        <v>246</v>
      </c>
      <c r="AS7" s="82"/>
      <c r="AT7" s="82"/>
      <c r="AU7" s="82" t="s">
        <v>246</v>
      </c>
      <c r="AV7" s="82"/>
      <c r="AW7" s="82"/>
      <c r="AX7" s="96" t="s">
        <v>246</v>
      </c>
      <c r="AY7" s="82"/>
      <c r="AZ7" s="96"/>
      <c r="BA7" s="96" t="s">
        <v>246</v>
      </c>
      <c r="BB7" s="82"/>
      <c r="BC7" s="96"/>
      <c r="BD7" s="96" t="s">
        <v>246</v>
      </c>
      <c r="BE7" s="82"/>
      <c r="BF7" s="96"/>
      <c r="BG7" s="96" t="s">
        <v>246</v>
      </c>
      <c r="BH7" s="82"/>
      <c r="BI7" s="96"/>
      <c r="BJ7" s="96" t="s">
        <v>246</v>
      </c>
      <c r="BK7" s="82"/>
      <c r="BL7" s="96"/>
      <c r="BM7" s="96" t="s">
        <v>246</v>
      </c>
      <c r="BN7" s="82"/>
      <c r="BO7" s="96"/>
      <c r="BP7" s="96" t="s">
        <v>246</v>
      </c>
      <c r="BQ7" s="82"/>
      <c r="BR7" s="96"/>
      <c r="BS7" s="96" t="s">
        <v>246</v>
      </c>
      <c r="BT7" s="82"/>
      <c r="BU7" s="96"/>
    </row>
    <row r="8" spans="1:73">
      <c r="A8" s="82"/>
      <c r="B8" s="82" t="s">
        <v>169</v>
      </c>
      <c r="C8" s="82" t="s">
        <v>168</v>
      </c>
      <c r="D8" s="82" t="s">
        <v>73</v>
      </c>
      <c r="E8" s="82" t="s">
        <v>169</v>
      </c>
      <c r="F8" s="82" t="s">
        <v>168</v>
      </c>
      <c r="G8" s="82" t="s">
        <v>73</v>
      </c>
      <c r="H8" s="82" t="s">
        <v>169</v>
      </c>
      <c r="I8" s="82" t="s">
        <v>168</v>
      </c>
      <c r="J8" s="82" t="s">
        <v>73</v>
      </c>
      <c r="K8" s="82" t="s">
        <v>169</v>
      </c>
      <c r="L8" s="82" t="s">
        <v>168</v>
      </c>
      <c r="M8" s="82" t="s">
        <v>73</v>
      </c>
      <c r="N8" s="82" t="s">
        <v>169</v>
      </c>
      <c r="O8" s="82" t="s">
        <v>168</v>
      </c>
      <c r="P8" s="82" t="s">
        <v>73</v>
      </c>
      <c r="Q8" s="82" t="s">
        <v>169</v>
      </c>
      <c r="R8" s="82" t="s">
        <v>168</v>
      </c>
      <c r="S8" s="82" t="s">
        <v>73</v>
      </c>
      <c r="T8" s="82" t="s">
        <v>169</v>
      </c>
      <c r="U8" s="82" t="s">
        <v>168</v>
      </c>
      <c r="V8" s="82" t="s">
        <v>73</v>
      </c>
      <c r="W8" s="82" t="s">
        <v>169</v>
      </c>
      <c r="X8" s="82" t="s">
        <v>168</v>
      </c>
      <c r="Y8" s="82" t="s">
        <v>73</v>
      </c>
      <c r="Z8" s="82" t="s">
        <v>169</v>
      </c>
      <c r="AA8" s="82" t="s">
        <v>168</v>
      </c>
      <c r="AB8" s="82" t="s">
        <v>73</v>
      </c>
      <c r="AC8" s="82" t="s">
        <v>169</v>
      </c>
      <c r="AD8" s="82" t="s">
        <v>168</v>
      </c>
      <c r="AE8" s="82" t="s">
        <v>73</v>
      </c>
      <c r="AF8" s="82" t="s">
        <v>169</v>
      </c>
      <c r="AG8" s="82" t="s">
        <v>168</v>
      </c>
      <c r="AH8" s="82" t="s">
        <v>73</v>
      </c>
      <c r="AI8" s="82" t="s">
        <v>169</v>
      </c>
      <c r="AJ8" s="82" t="s">
        <v>168</v>
      </c>
      <c r="AK8" s="82" t="s">
        <v>73</v>
      </c>
      <c r="AL8" s="82" t="s">
        <v>169</v>
      </c>
      <c r="AM8" s="82" t="s">
        <v>168</v>
      </c>
      <c r="AN8" s="82" t="s">
        <v>73</v>
      </c>
      <c r="AO8" s="82" t="s">
        <v>169</v>
      </c>
      <c r="AP8" s="82" t="s">
        <v>168</v>
      </c>
      <c r="AQ8" s="82" t="s">
        <v>73</v>
      </c>
      <c r="AR8" s="82" t="s">
        <v>169</v>
      </c>
      <c r="AS8" s="82" t="s">
        <v>168</v>
      </c>
      <c r="AT8" s="82" t="s">
        <v>73</v>
      </c>
      <c r="AU8" s="82" t="s">
        <v>169</v>
      </c>
      <c r="AV8" s="82" t="s">
        <v>168</v>
      </c>
      <c r="AW8" s="82" t="s">
        <v>73</v>
      </c>
      <c r="AX8" s="96" t="s">
        <v>169</v>
      </c>
      <c r="AY8" s="96" t="s">
        <v>168</v>
      </c>
      <c r="AZ8" s="96" t="s">
        <v>73</v>
      </c>
      <c r="BA8" s="96" t="s">
        <v>169</v>
      </c>
      <c r="BB8" s="96" t="s">
        <v>168</v>
      </c>
      <c r="BC8" s="96" t="s">
        <v>73</v>
      </c>
      <c r="BD8" s="96" t="s">
        <v>169</v>
      </c>
      <c r="BE8" s="96" t="s">
        <v>168</v>
      </c>
      <c r="BF8" s="96" t="s">
        <v>73</v>
      </c>
      <c r="BG8" s="96" t="s">
        <v>169</v>
      </c>
      <c r="BH8" s="96" t="s">
        <v>168</v>
      </c>
      <c r="BI8" s="96" t="s">
        <v>73</v>
      </c>
      <c r="BJ8" s="96" t="s">
        <v>169</v>
      </c>
      <c r="BK8" s="96" t="s">
        <v>168</v>
      </c>
      <c r="BL8" s="96" t="s">
        <v>73</v>
      </c>
      <c r="BM8" s="96" t="s">
        <v>169</v>
      </c>
      <c r="BN8" s="96" t="s">
        <v>168</v>
      </c>
      <c r="BO8" s="96" t="s">
        <v>73</v>
      </c>
      <c r="BP8" s="96" t="s">
        <v>169</v>
      </c>
      <c r="BQ8" s="96" t="s">
        <v>168</v>
      </c>
      <c r="BR8" s="96" t="s">
        <v>73</v>
      </c>
      <c r="BS8" s="96" t="s">
        <v>169</v>
      </c>
      <c r="BT8" s="96" t="s">
        <v>168</v>
      </c>
      <c r="BU8" s="96" t="s">
        <v>73</v>
      </c>
    </row>
    <row r="9" spans="1:73">
      <c r="A9" s="82"/>
      <c r="B9" s="82" t="s">
        <v>247</v>
      </c>
      <c r="C9" s="82" t="s">
        <v>247</v>
      </c>
      <c r="D9" s="82" t="s">
        <v>247</v>
      </c>
      <c r="E9" s="82" t="s">
        <v>217</v>
      </c>
      <c r="F9" s="82" t="s">
        <v>217</v>
      </c>
      <c r="G9" s="82" t="s">
        <v>217</v>
      </c>
      <c r="H9" s="82" t="s">
        <v>247</v>
      </c>
      <c r="I9" s="82" t="s">
        <v>247</v>
      </c>
      <c r="J9" s="82" t="s">
        <v>247</v>
      </c>
      <c r="K9" s="82" t="s">
        <v>217</v>
      </c>
      <c r="L9" s="82" t="s">
        <v>217</v>
      </c>
      <c r="M9" s="82" t="s">
        <v>217</v>
      </c>
      <c r="N9" s="82" t="s">
        <v>247</v>
      </c>
      <c r="O9" s="82" t="s">
        <v>247</v>
      </c>
      <c r="P9" s="82" t="s">
        <v>247</v>
      </c>
      <c r="Q9" s="82" t="s">
        <v>217</v>
      </c>
      <c r="R9" s="82" t="s">
        <v>217</v>
      </c>
      <c r="S9" s="82" t="s">
        <v>217</v>
      </c>
      <c r="T9" s="82" t="s">
        <v>247</v>
      </c>
      <c r="U9" s="82" t="s">
        <v>247</v>
      </c>
      <c r="V9" s="82" t="s">
        <v>247</v>
      </c>
      <c r="W9" s="82" t="s">
        <v>217</v>
      </c>
      <c r="X9" s="82" t="s">
        <v>217</v>
      </c>
      <c r="Y9" s="82" t="s">
        <v>217</v>
      </c>
      <c r="Z9" s="82" t="s">
        <v>247</v>
      </c>
      <c r="AA9" s="82" t="s">
        <v>247</v>
      </c>
      <c r="AB9" s="82" t="s">
        <v>247</v>
      </c>
      <c r="AC9" s="82" t="s">
        <v>217</v>
      </c>
      <c r="AD9" s="82" t="s">
        <v>217</v>
      </c>
      <c r="AE9" s="82" t="s">
        <v>217</v>
      </c>
      <c r="AF9" s="82" t="s">
        <v>247</v>
      </c>
      <c r="AG9" s="82" t="s">
        <v>247</v>
      </c>
      <c r="AH9" s="82" t="s">
        <v>247</v>
      </c>
      <c r="AI9" s="82" t="s">
        <v>217</v>
      </c>
      <c r="AJ9" s="82" t="s">
        <v>217</v>
      </c>
      <c r="AK9" s="82" t="s">
        <v>217</v>
      </c>
      <c r="AL9" s="82" t="s">
        <v>247</v>
      </c>
      <c r="AM9" s="82" t="s">
        <v>247</v>
      </c>
      <c r="AN9" s="82" t="s">
        <v>247</v>
      </c>
      <c r="AO9" s="82" t="s">
        <v>217</v>
      </c>
      <c r="AP9" s="82" t="s">
        <v>217</v>
      </c>
      <c r="AQ9" s="82" t="s">
        <v>217</v>
      </c>
      <c r="AR9" s="82" t="s">
        <v>247</v>
      </c>
      <c r="AS9" s="82" t="s">
        <v>247</v>
      </c>
      <c r="AT9" s="82" t="s">
        <v>247</v>
      </c>
      <c r="AU9" s="82" t="s">
        <v>217</v>
      </c>
      <c r="AV9" s="82" t="s">
        <v>217</v>
      </c>
      <c r="AW9" s="82" t="s">
        <v>217</v>
      </c>
      <c r="AX9" s="96" t="s">
        <v>247</v>
      </c>
      <c r="AY9" s="96" t="s">
        <v>247</v>
      </c>
      <c r="AZ9" s="96" t="s">
        <v>247</v>
      </c>
      <c r="BA9" s="96" t="s">
        <v>217</v>
      </c>
      <c r="BB9" s="96" t="s">
        <v>217</v>
      </c>
      <c r="BC9" s="96" t="s">
        <v>217</v>
      </c>
      <c r="BD9" s="96" t="s">
        <v>247</v>
      </c>
      <c r="BE9" s="96" t="s">
        <v>247</v>
      </c>
      <c r="BF9" s="96" t="s">
        <v>247</v>
      </c>
      <c r="BG9" s="96" t="s">
        <v>217</v>
      </c>
      <c r="BH9" s="96" t="s">
        <v>217</v>
      </c>
      <c r="BI9" s="96" t="s">
        <v>217</v>
      </c>
      <c r="BJ9" s="96" t="s">
        <v>247</v>
      </c>
      <c r="BK9" s="96" t="s">
        <v>247</v>
      </c>
      <c r="BL9" s="96" t="s">
        <v>247</v>
      </c>
      <c r="BM9" s="96" t="s">
        <v>217</v>
      </c>
      <c r="BN9" s="96" t="s">
        <v>217</v>
      </c>
      <c r="BO9" s="96" t="s">
        <v>217</v>
      </c>
      <c r="BP9" s="96" t="s">
        <v>247</v>
      </c>
      <c r="BQ9" s="96" t="s">
        <v>247</v>
      </c>
      <c r="BR9" s="96" t="s">
        <v>247</v>
      </c>
      <c r="BS9" s="96" t="s">
        <v>217</v>
      </c>
      <c r="BT9" s="96" t="s">
        <v>217</v>
      </c>
      <c r="BU9" s="96" t="s">
        <v>217</v>
      </c>
    </row>
    <row r="10" spans="1:73">
      <c r="A10" s="84" t="s">
        <v>248</v>
      </c>
      <c r="B10" s="374">
        <v>85</v>
      </c>
      <c r="C10" s="374">
        <v>76</v>
      </c>
      <c r="D10" s="374">
        <v>80</v>
      </c>
      <c r="E10" s="374">
        <v>54595</v>
      </c>
      <c r="F10" s="374">
        <v>57197</v>
      </c>
      <c r="G10" s="374">
        <v>111792</v>
      </c>
      <c r="H10" s="374">
        <v>82</v>
      </c>
      <c r="I10" s="374">
        <v>68</v>
      </c>
      <c r="J10" s="374">
        <v>75</v>
      </c>
      <c r="K10" s="374">
        <v>54595</v>
      </c>
      <c r="L10" s="374">
        <v>57198</v>
      </c>
      <c r="M10" s="374">
        <v>111793</v>
      </c>
      <c r="N10" s="374">
        <v>87</v>
      </c>
      <c r="O10" s="374">
        <v>82</v>
      </c>
      <c r="P10" s="374">
        <v>85</v>
      </c>
      <c r="Q10" s="374">
        <v>54595</v>
      </c>
      <c r="R10" s="374">
        <v>57200</v>
      </c>
      <c r="S10" s="374">
        <v>111795</v>
      </c>
      <c r="T10" s="374">
        <v>85</v>
      </c>
      <c r="U10" s="374">
        <v>79</v>
      </c>
      <c r="V10" s="374">
        <v>82</v>
      </c>
      <c r="W10" s="374">
        <v>54594</v>
      </c>
      <c r="X10" s="374">
        <v>57200</v>
      </c>
      <c r="Y10" s="374">
        <v>111794</v>
      </c>
      <c r="Z10" s="374">
        <v>94</v>
      </c>
      <c r="AA10" s="374">
        <v>89</v>
      </c>
      <c r="AB10" s="374">
        <v>92</v>
      </c>
      <c r="AC10" s="374">
        <v>244804</v>
      </c>
      <c r="AD10" s="374">
        <v>257446</v>
      </c>
      <c r="AE10" s="374">
        <v>502250</v>
      </c>
      <c r="AF10" s="374">
        <v>93</v>
      </c>
      <c r="AG10" s="374">
        <v>85</v>
      </c>
      <c r="AH10" s="374">
        <v>89</v>
      </c>
      <c r="AI10" s="374">
        <v>244804</v>
      </c>
      <c r="AJ10" s="374">
        <v>257446</v>
      </c>
      <c r="AK10" s="374">
        <v>502250</v>
      </c>
      <c r="AL10" s="374">
        <v>95</v>
      </c>
      <c r="AM10" s="374">
        <v>93</v>
      </c>
      <c r="AN10" s="374">
        <v>94</v>
      </c>
      <c r="AO10" s="374">
        <v>244804</v>
      </c>
      <c r="AP10" s="374">
        <v>257445</v>
      </c>
      <c r="AQ10" s="374">
        <v>502249</v>
      </c>
      <c r="AR10" s="374">
        <v>94</v>
      </c>
      <c r="AS10" s="374">
        <v>91</v>
      </c>
      <c r="AT10" s="374">
        <v>92</v>
      </c>
      <c r="AU10" s="374">
        <v>244802</v>
      </c>
      <c r="AV10" s="374">
        <v>257443</v>
      </c>
      <c r="AW10" s="374">
        <v>502245</v>
      </c>
      <c r="AX10" s="374">
        <v>93</v>
      </c>
      <c r="AY10" s="374">
        <v>87</v>
      </c>
      <c r="AZ10" s="374">
        <v>90</v>
      </c>
      <c r="BA10" s="374">
        <v>299399</v>
      </c>
      <c r="BB10" s="374">
        <v>314643</v>
      </c>
      <c r="BC10" s="374">
        <v>614042</v>
      </c>
      <c r="BD10" s="374">
        <v>91</v>
      </c>
      <c r="BE10" s="374">
        <v>82</v>
      </c>
      <c r="BF10" s="374">
        <v>86</v>
      </c>
      <c r="BG10" s="374">
        <v>299399</v>
      </c>
      <c r="BH10" s="374">
        <v>314644</v>
      </c>
      <c r="BI10" s="374">
        <v>614043</v>
      </c>
      <c r="BJ10" s="374">
        <v>93</v>
      </c>
      <c r="BK10" s="374">
        <v>91</v>
      </c>
      <c r="BL10" s="374">
        <v>92</v>
      </c>
      <c r="BM10" s="374">
        <v>299399</v>
      </c>
      <c r="BN10" s="374">
        <v>314645</v>
      </c>
      <c r="BO10" s="374">
        <v>614044</v>
      </c>
      <c r="BP10" s="374">
        <v>92</v>
      </c>
      <c r="BQ10" s="374">
        <v>89</v>
      </c>
      <c r="BR10" s="374">
        <v>91</v>
      </c>
      <c r="BS10" s="374">
        <v>299396</v>
      </c>
      <c r="BT10" s="374">
        <v>314643</v>
      </c>
      <c r="BU10" s="374">
        <v>614039</v>
      </c>
    </row>
    <row r="11" spans="1:73">
      <c r="A11" s="82" t="s">
        <v>10</v>
      </c>
      <c r="B11" s="374">
        <v>83</v>
      </c>
      <c r="C11" s="374">
        <v>73</v>
      </c>
      <c r="D11" s="374">
        <v>78</v>
      </c>
      <c r="E11" s="374">
        <v>37337</v>
      </c>
      <c r="F11" s="374">
        <v>39277</v>
      </c>
      <c r="G11" s="374">
        <v>76614</v>
      </c>
      <c r="H11" s="374">
        <v>80</v>
      </c>
      <c r="I11" s="374">
        <v>65</v>
      </c>
      <c r="J11" s="374">
        <v>72</v>
      </c>
      <c r="K11" s="374">
        <v>37337</v>
      </c>
      <c r="L11" s="374">
        <v>39278</v>
      </c>
      <c r="M11" s="374">
        <v>76615</v>
      </c>
      <c r="N11" s="374">
        <v>86</v>
      </c>
      <c r="O11" s="374">
        <v>81</v>
      </c>
      <c r="P11" s="374">
        <v>84</v>
      </c>
      <c r="Q11" s="374">
        <v>37337</v>
      </c>
      <c r="R11" s="374">
        <v>39279</v>
      </c>
      <c r="S11" s="374">
        <v>76616</v>
      </c>
      <c r="T11" s="374">
        <v>84</v>
      </c>
      <c r="U11" s="374">
        <v>78</v>
      </c>
      <c r="V11" s="374">
        <v>81</v>
      </c>
      <c r="W11" s="374">
        <v>37336</v>
      </c>
      <c r="X11" s="374">
        <v>39279</v>
      </c>
      <c r="Y11" s="374">
        <v>76615</v>
      </c>
      <c r="Z11" s="374">
        <v>95</v>
      </c>
      <c r="AA11" s="374">
        <v>90</v>
      </c>
      <c r="AB11" s="374">
        <v>92</v>
      </c>
      <c r="AC11" s="374">
        <v>186487</v>
      </c>
      <c r="AD11" s="374">
        <v>196434</v>
      </c>
      <c r="AE11" s="374">
        <v>382921</v>
      </c>
      <c r="AF11" s="374">
        <v>93</v>
      </c>
      <c r="AG11" s="374">
        <v>85</v>
      </c>
      <c r="AH11" s="374">
        <v>89</v>
      </c>
      <c r="AI11" s="374">
        <v>186487</v>
      </c>
      <c r="AJ11" s="374">
        <v>196434</v>
      </c>
      <c r="AK11" s="374">
        <v>382921</v>
      </c>
      <c r="AL11" s="374">
        <v>95</v>
      </c>
      <c r="AM11" s="374">
        <v>93</v>
      </c>
      <c r="AN11" s="374">
        <v>94</v>
      </c>
      <c r="AO11" s="374">
        <v>186487</v>
      </c>
      <c r="AP11" s="374">
        <v>196434</v>
      </c>
      <c r="AQ11" s="374">
        <v>382921</v>
      </c>
      <c r="AR11" s="374">
        <v>95</v>
      </c>
      <c r="AS11" s="374">
        <v>92</v>
      </c>
      <c r="AT11" s="374">
        <v>93</v>
      </c>
      <c r="AU11" s="374">
        <v>186485</v>
      </c>
      <c r="AV11" s="374">
        <v>196432</v>
      </c>
      <c r="AW11" s="374">
        <v>382917</v>
      </c>
      <c r="AX11" s="374">
        <v>93</v>
      </c>
      <c r="AY11" s="374">
        <v>87</v>
      </c>
      <c r="AZ11" s="374">
        <v>90</v>
      </c>
      <c r="BA11" s="374">
        <v>223824</v>
      </c>
      <c r="BB11" s="374">
        <v>235711</v>
      </c>
      <c r="BC11" s="374">
        <v>459535</v>
      </c>
      <c r="BD11" s="374">
        <v>91</v>
      </c>
      <c r="BE11" s="374">
        <v>82</v>
      </c>
      <c r="BF11" s="374">
        <v>86</v>
      </c>
      <c r="BG11" s="374">
        <v>223824</v>
      </c>
      <c r="BH11" s="374">
        <v>235712</v>
      </c>
      <c r="BI11" s="374">
        <v>459536</v>
      </c>
      <c r="BJ11" s="374">
        <v>94</v>
      </c>
      <c r="BK11" s="374">
        <v>91</v>
      </c>
      <c r="BL11" s="374">
        <v>92</v>
      </c>
      <c r="BM11" s="374">
        <v>223824</v>
      </c>
      <c r="BN11" s="374">
        <v>235713</v>
      </c>
      <c r="BO11" s="374">
        <v>459537</v>
      </c>
      <c r="BP11" s="374">
        <v>93</v>
      </c>
      <c r="BQ11" s="374">
        <v>90</v>
      </c>
      <c r="BR11" s="374">
        <v>91</v>
      </c>
      <c r="BS11" s="374">
        <v>223821</v>
      </c>
      <c r="BT11" s="374">
        <v>235711</v>
      </c>
      <c r="BU11" s="374">
        <v>459532</v>
      </c>
    </row>
    <row r="12" spans="1:73">
      <c r="A12" s="82" t="s">
        <v>74</v>
      </c>
      <c r="B12" s="374">
        <v>84</v>
      </c>
      <c r="C12" s="374">
        <v>74</v>
      </c>
      <c r="D12" s="374">
        <v>79</v>
      </c>
      <c r="E12" s="374">
        <v>34720</v>
      </c>
      <c r="F12" s="374">
        <v>36520</v>
      </c>
      <c r="G12" s="374">
        <v>71240</v>
      </c>
      <c r="H12" s="374">
        <v>81</v>
      </c>
      <c r="I12" s="374">
        <v>66</v>
      </c>
      <c r="J12" s="374">
        <v>73</v>
      </c>
      <c r="K12" s="374">
        <v>34720</v>
      </c>
      <c r="L12" s="374">
        <v>36520</v>
      </c>
      <c r="M12" s="374">
        <v>71240</v>
      </c>
      <c r="N12" s="374">
        <v>87</v>
      </c>
      <c r="O12" s="374">
        <v>82</v>
      </c>
      <c r="P12" s="374">
        <v>84</v>
      </c>
      <c r="Q12" s="374">
        <v>34720</v>
      </c>
      <c r="R12" s="374">
        <v>36521</v>
      </c>
      <c r="S12" s="374">
        <v>71241</v>
      </c>
      <c r="T12" s="374">
        <v>84</v>
      </c>
      <c r="U12" s="374">
        <v>79</v>
      </c>
      <c r="V12" s="374">
        <v>82</v>
      </c>
      <c r="W12" s="374">
        <v>34719</v>
      </c>
      <c r="X12" s="374">
        <v>36521</v>
      </c>
      <c r="Y12" s="374">
        <v>71240</v>
      </c>
      <c r="Z12" s="374">
        <v>95</v>
      </c>
      <c r="AA12" s="374">
        <v>90</v>
      </c>
      <c r="AB12" s="374">
        <v>93</v>
      </c>
      <c r="AC12" s="374">
        <v>170470</v>
      </c>
      <c r="AD12" s="374">
        <v>179668</v>
      </c>
      <c r="AE12" s="374">
        <v>350138</v>
      </c>
      <c r="AF12" s="374">
        <v>94</v>
      </c>
      <c r="AG12" s="374">
        <v>86</v>
      </c>
      <c r="AH12" s="374">
        <v>90</v>
      </c>
      <c r="AI12" s="374">
        <v>170470</v>
      </c>
      <c r="AJ12" s="374">
        <v>179668</v>
      </c>
      <c r="AK12" s="374">
        <v>350138</v>
      </c>
      <c r="AL12" s="374">
        <v>96</v>
      </c>
      <c r="AM12" s="374">
        <v>94</v>
      </c>
      <c r="AN12" s="374">
        <v>95</v>
      </c>
      <c r="AO12" s="374">
        <v>170470</v>
      </c>
      <c r="AP12" s="374">
        <v>179668</v>
      </c>
      <c r="AQ12" s="374">
        <v>350138</v>
      </c>
      <c r="AR12" s="374">
        <v>95</v>
      </c>
      <c r="AS12" s="374">
        <v>93</v>
      </c>
      <c r="AT12" s="374">
        <v>94</v>
      </c>
      <c r="AU12" s="374">
        <v>170469</v>
      </c>
      <c r="AV12" s="374">
        <v>179667</v>
      </c>
      <c r="AW12" s="374">
        <v>350136</v>
      </c>
      <c r="AX12" s="374">
        <v>94</v>
      </c>
      <c r="AY12" s="374">
        <v>88</v>
      </c>
      <c r="AZ12" s="374">
        <v>91</v>
      </c>
      <c r="BA12" s="374">
        <v>205190</v>
      </c>
      <c r="BB12" s="374">
        <v>216188</v>
      </c>
      <c r="BC12" s="374">
        <v>421378</v>
      </c>
      <c r="BD12" s="374">
        <v>92</v>
      </c>
      <c r="BE12" s="374">
        <v>83</v>
      </c>
      <c r="BF12" s="374">
        <v>87</v>
      </c>
      <c r="BG12" s="374">
        <v>205190</v>
      </c>
      <c r="BH12" s="374">
        <v>216188</v>
      </c>
      <c r="BI12" s="374">
        <v>421378</v>
      </c>
      <c r="BJ12" s="374">
        <v>94</v>
      </c>
      <c r="BK12" s="374">
        <v>92</v>
      </c>
      <c r="BL12" s="374">
        <v>93</v>
      </c>
      <c r="BM12" s="374">
        <v>205190</v>
      </c>
      <c r="BN12" s="374">
        <v>216189</v>
      </c>
      <c r="BO12" s="374">
        <v>421379</v>
      </c>
      <c r="BP12" s="374">
        <v>94</v>
      </c>
      <c r="BQ12" s="374">
        <v>91</v>
      </c>
      <c r="BR12" s="374">
        <v>92</v>
      </c>
      <c r="BS12" s="374">
        <v>205188</v>
      </c>
      <c r="BT12" s="374">
        <v>216188</v>
      </c>
      <c r="BU12" s="374">
        <v>421376</v>
      </c>
    </row>
    <row r="13" spans="1:73">
      <c r="A13" s="82" t="s">
        <v>75</v>
      </c>
      <c r="B13" s="374">
        <v>87</v>
      </c>
      <c r="C13" s="374">
        <v>67</v>
      </c>
      <c r="D13" s="374">
        <v>78</v>
      </c>
      <c r="E13" s="374">
        <v>151</v>
      </c>
      <c r="F13" s="374">
        <v>137</v>
      </c>
      <c r="G13" s="374">
        <v>288</v>
      </c>
      <c r="H13" s="374">
        <v>81</v>
      </c>
      <c r="I13" s="374">
        <v>60</v>
      </c>
      <c r="J13" s="374">
        <v>71</v>
      </c>
      <c r="K13" s="374">
        <v>151</v>
      </c>
      <c r="L13" s="374">
        <v>137</v>
      </c>
      <c r="M13" s="374">
        <v>288</v>
      </c>
      <c r="N13" s="374">
        <v>88</v>
      </c>
      <c r="O13" s="374">
        <v>75</v>
      </c>
      <c r="P13" s="374">
        <v>82</v>
      </c>
      <c r="Q13" s="374">
        <v>151</v>
      </c>
      <c r="R13" s="374">
        <v>137</v>
      </c>
      <c r="S13" s="374">
        <v>288</v>
      </c>
      <c r="T13" s="374">
        <v>82</v>
      </c>
      <c r="U13" s="374">
        <v>71</v>
      </c>
      <c r="V13" s="374">
        <v>77</v>
      </c>
      <c r="W13" s="374">
        <v>151</v>
      </c>
      <c r="X13" s="374">
        <v>137</v>
      </c>
      <c r="Y13" s="374">
        <v>288</v>
      </c>
      <c r="Z13" s="374">
        <v>96</v>
      </c>
      <c r="AA13" s="374">
        <v>92</v>
      </c>
      <c r="AB13" s="374">
        <v>94</v>
      </c>
      <c r="AC13" s="374">
        <v>681</v>
      </c>
      <c r="AD13" s="374">
        <v>732</v>
      </c>
      <c r="AE13" s="374">
        <v>1413</v>
      </c>
      <c r="AF13" s="374">
        <v>95</v>
      </c>
      <c r="AG13" s="374">
        <v>89</v>
      </c>
      <c r="AH13" s="374">
        <v>92</v>
      </c>
      <c r="AI13" s="374">
        <v>681</v>
      </c>
      <c r="AJ13" s="374">
        <v>732</v>
      </c>
      <c r="AK13" s="374">
        <v>1413</v>
      </c>
      <c r="AL13" s="374">
        <v>97</v>
      </c>
      <c r="AM13" s="374">
        <v>95</v>
      </c>
      <c r="AN13" s="374">
        <v>96</v>
      </c>
      <c r="AO13" s="374">
        <v>681</v>
      </c>
      <c r="AP13" s="374">
        <v>732</v>
      </c>
      <c r="AQ13" s="374">
        <v>1413</v>
      </c>
      <c r="AR13" s="374">
        <v>97</v>
      </c>
      <c r="AS13" s="374">
        <v>95</v>
      </c>
      <c r="AT13" s="374">
        <v>96</v>
      </c>
      <c r="AU13" s="374">
        <v>681</v>
      </c>
      <c r="AV13" s="374">
        <v>732</v>
      </c>
      <c r="AW13" s="374">
        <v>1413</v>
      </c>
      <c r="AX13" s="374">
        <v>94</v>
      </c>
      <c r="AY13" s="374">
        <v>88</v>
      </c>
      <c r="AZ13" s="374">
        <v>91</v>
      </c>
      <c r="BA13" s="374">
        <v>832</v>
      </c>
      <c r="BB13" s="374">
        <v>869</v>
      </c>
      <c r="BC13" s="374">
        <v>1701</v>
      </c>
      <c r="BD13" s="374">
        <v>93</v>
      </c>
      <c r="BE13" s="374">
        <v>85</v>
      </c>
      <c r="BF13" s="374">
        <v>89</v>
      </c>
      <c r="BG13" s="374">
        <v>832</v>
      </c>
      <c r="BH13" s="374">
        <v>869</v>
      </c>
      <c r="BI13" s="374">
        <v>1701</v>
      </c>
      <c r="BJ13" s="374">
        <v>95</v>
      </c>
      <c r="BK13" s="374">
        <v>92</v>
      </c>
      <c r="BL13" s="374">
        <v>93</v>
      </c>
      <c r="BM13" s="374">
        <v>832</v>
      </c>
      <c r="BN13" s="374">
        <v>869</v>
      </c>
      <c r="BO13" s="374">
        <v>1701</v>
      </c>
      <c r="BP13" s="374">
        <v>94</v>
      </c>
      <c r="BQ13" s="374">
        <v>91</v>
      </c>
      <c r="BR13" s="374">
        <v>93</v>
      </c>
      <c r="BS13" s="374">
        <v>832</v>
      </c>
      <c r="BT13" s="374">
        <v>869</v>
      </c>
      <c r="BU13" s="374">
        <v>1701</v>
      </c>
    </row>
    <row r="14" spans="1:73">
      <c r="A14" s="82" t="s">
        <v>241</v>
      </c>
      <c r="B14" s="374">
        <v>57</v>
      </c>
      <c r="C14" s="374">
        <v>47</v>
      </c>
      <c r="D14" s="374">
        <v>51</v>
      </c>
      <c r="E14" s="374">
        <v>176</v>
      </c>
      <c r="F14" s="374">
        <v>197</v>
      </c>
      <c r="G14" s="374">
        <v>373</v>
      </c>
      <c r="H14" s="374">
        <v>52</v>
      </c>
      <c r="I14" s="374">
        <v>38</v>
      </c>
      <c r="J14" s="374">
        <v>45</v>
      </c>
      <c r="K14" s="374">
        <v>176</v>
      </c>
      <c r="L14" s="374">
        <v>197</v>
      </c>
      <c r="M14" s="374">
        <v>373</v>
      </c>
      <c r="N14" s="374">
        <v>70</v>
      </c>
      <c r="O14" s="374">
        <v>62</v>
      </c>
      <c r="P14" s="374">
        <v>66</v>
      </c>
      <c r="Q14" s="374">
        <v>176</v>
      </c>
      <c r="R14" s="374">
        <v>197</v>
      </c>
      <c r="S14" s="374">
        <v>373</v>
      </c>
      <c r="T14" s="374">
        <v>66</v>
      </c>
      <c r="U14" s="374">
        <v>59</v>
      </c>
      <c r="V14" s="374">
        <v>62</v>
      </c>
      <c r="W14" s="374">
        <v>176</v>
      </c>
      <c r="X14" s="374">
        <v>197</v>
      </c>
      <c r="Y14" s="374">
        <v>373</v>
      </c>
      <c r="Z14" s="374">
        <v>55</v>
      </c>
      <c r="AA14" s="374">
        <v>48</v>
      </c>
      <c r="AB14" s="374">
        <v>52</v>
      </c>
      <c r="AC14" s="374">
        <v>80</v>
      </c>
      <c r="AD14" s="374">
        <v>77</v>
      </c>
      <c r="AE14" s="374">
        <v>157</v>
      </c>
      <c r="AF14" s="374">
        <v>45</v>
      </c>
      <c r="AG14" s="374">
        <v>38</v>
      </c>
      <c r="AH14" s="374">
        <v>41</v>
      </c>
      <c r="AI14" s="374">
        <v>80</v>
      </c>
      <c r="AJ14" s="374">
        <v>77</v>
      </c>
      <c r="AK14" s="374">
        <v>157</v>
      </c>
      <c r="AL14" s="374">
        <v>58</v>
      </c>
      <c r="AM14" s="374">
        <v>62</v>
      </c>
      <c r="AN14" s="374">
        <v>60</v>
      </c>
      <c r="AO14" s="374">
        <v>80</v>
      </c>
      <c r="AP14" s="374">
        <v>77</v>
      </c>
      <c r="AQ14" s="374">
        <v>157</v>
      </c>
      <c r="AR14" s="374">
        <v>50</v>
      </c>
      <c r="AS14" s="374">
        <v>61</v>
      </c>
      <c r="AT14" s="374">
        <v>55</v>
      </c>
      <c r="AU14" s="374">
        <v>80</v>
      </c>
      <c r="AV14" s="374">
        <v>77</v>
      </c>
      <c r="AW14" s="374">
        <v>157</v>
      </c>
      <c r="AX14" s="374">
        <v>56</v>
      </c>
      <c r="AY14" s="374">
        <v>47</v>
      </c>
      <c r="AZ14" s="374">
        <v>52</v>
      </c>
      <c r="BA14" s="374">
        <v>256</v>
      </c>
      <c r="BB14" s="374">
        <v>274</v>
      </c>
      <c r="BC14" s="374">
        <v>530</v>
      </c>
      <c r="BD14" s="374">
        <v>50</v>
      </c>
      <c r="BE14" s="374">
        <v>38</v>
      </c>
      <c r="BF14" s="374">
        <v>44</v>
      </c>
      <c r="BG14" s="374">
        <v>256</v>
      </c>
      <c r="BH14" s="374">
        <v>274</v>
      </c>
      <c r="BI14" s="374">
        <v>530</v>
      </c>
      <c r="BJ14" s="374">
        <v>66</v>
      </c>
      <c r="BK14" s="374">
        <v>62</v>
      </c>
      <c r="BL14" s="374">
        <v>64</v>
      </c>
      <c r="BM14" s="374">
        <v>256</v>
      </c>
      <c r="BN14" s="374">
        <v>274</v>
      </c>
      <c r="BO14" s="374">
        <v>530</v>
      </c>
      <c r="BP14" s="374">
        <v>61</v>
      </c>
      <c r="BQ14" s="374">
        <v>59</v>
      </c>
      <c r="BR14" s="374">
        <v>60</v>
      </c>
      <c r="BS14" s="374">
        <v>256</v>
      </c>
      <c r="BT14" s="374">
        <v>274</v>
      </c>
      <c r="BU14" s="374">
        <v>530</v>
      </c>
    </row>
    <row r="15" spans="1:73">
      <c r="A15" s="84" t="s">
        <v>77</v>
      </c>
      <c r="B15" s="374">
        <v>52</v>
      </c>
      <c r="C15" s="374">
        <v>34</v>
      </c>
      <c r="D15" s="374">
        <v>43</v>
      </c>
      <c r="E15" s="374">
        <v>434</v>
      </c>
      <c r="F15" s="374">
        <v>445</v>
      </c>
      <c r="G15" s="374">
        <v>879</v>
      </c>
      <c r="H15" s="374">
        <v>48</v>
      </c>
      <c r="I15" s="374">
        <v>29</v>
      </c>
      <c r="J15" s="374">
        <v>39</v>
      </c>
      <c r="K15" s="374">
        <v>434</v>
      </c>
      <c r="L15" s="374">
        <v>445</v>
      </c>
      <c r="M15" s="374">
        <v>879</v>
      </c>
      <c r="N15" s="374">
        <v>62</v>
      </c>
      <c r="O15" s="374">
        <v>51</v>
      </c>
      <c r="P15" s="374">
        <v>56</v>
      </c>
      <c r="Q15" s="374">
        <v>434</v>
      </c>
      <c r="R15" s="374">
        <v>445</v>
      </c>
      <c r="S15" s="374">
        <v>879</v>
      </c>
      <c r="T15" s="374">
        <v>54</v>
      </c>
      <c r="U15" s="374">
        <v>47</v>
      </c>
      <c r="V15" s="374">
        <v>50</v>
      </c>
      <c r="W15" s="374">
        <v>434</v>
      </c>
      <c r="X15" s="374">
        <v>445</v>
      </c>
      <c r="Y15" s="374">
        <v>879</v>
      </c>
      <c r="Z15" s="374">
        <v>50</v>
      </c>
      <c r="AA15" s="374">
        <v>42</v>
      </c>
      <c r="AB15" s="374">
        <v>46</v>
      </c>
      <c r="AC15" s="374">
        <v>515</v>
      </c>
      <c r="AD15" s="374">
        <v>521</v>
      </c>
      <c r="AE15" s="374">
        <v>1036</v>
      </c>
      <c r="AF15" s="374">
        <v>47</v>
      </c>
      <c r="AG15" s="374">
        <v>37</v>
      </c>
      <c r="AH15" s="374">
        <v>42</v>
      </c>
      <c r="AI15" s="374">
        <v>515</v>
      </c>
      <c r="AJ15" s="374">
        <v>521</v>
      </c>
      <c r="AK15" s="374">
        <v>1036</v>
      </c>
      <c r="AL15" s="374">
        <v>60</v>
      </c>
      <c r="AM15" s="374">
        <v>60</v>
      </c>
      <c r="AN15" s="374">
        <v>60</v>
      </c>
      <c r="AO15" s="374">
        <v>515</v>
      </c>
      <c r="AP15" s="374">
        <v>521</v>
      </c>
      <c r="AQ15" s="374">
        <v>1036</v>
      </c>
      <c r="AR15" s="374">
        <v>54</v>
      </c>
      <c r="AS15" s="374">
        <v>54</v>
      </c>
      <c r="AT15" s="374">
        <v>54</v>
      </c>
      <c r="AU15" s="374">
        <v>515</v>
      </c>
      <c r="AV15" s="374">
        <v>521</v>
      </c>
      <c r="AW15" s="374">
        <v>1036</v>
      </c>
      <c r="AX15" s="374">
        <v>51</v>
      </c>
      <c r="AY15" s="374">
        <v>39</v>
      </c>
      <c r="AZ15" s="374">
        <v>45</v>
      </c>
      <c r="BA15" s="374">
        <v>949</v>
      </c>
      <c r="BB15" s="374">
        <v>966</v>
      </c>
      <c r="BC15" s="374">
        <v>1915</v>
      </c>
      <c r="BD15" s="374">
        <v>48</v>
      </c>
      <c r="BE15" s="374">
        <v>34</v>
      </c>
      <c r="BF15" s="374">
        <v>40</v>
      </c>
      <c r="BG15" s="374">
        <v>949</v>
      </c>
      <c r="BH15" s="374">
        <v>966</v>
      </c>
      <c r="BI15" s="374">
        <v>1915</v>
      </c>
      <c r="BJ15" s="374">
        <v>60</v>
      </c>
      <c r="BK15" s="374">
        <v>56</v>
      </c>
      <c r="BL15" s="374">
        <v>58</v>
      </c>
      <c r="BM15" s="374">
        <v>949</v>
      </c>
      <c r="BN15" s="374">
        <v>966</v>
      </c>
      <c r="BO15" s="374">
        <v>1915</v>
      </c>
      <c r="BP15" s="374">
        <v>54</v>
      </c>
      <c r="BQ15" s="374">
        <v>51</v>
      </c>
      <c r="BR15" s="374">
        <v>52</v>
      </c>
      <c r="BS15" s="374">
        <v>949</v>
      </c>
      <c r="BT15" s="374">
        <v>966</v>
      </c>
      <c r="BU15" s="374">
        <v>1915</v>
      </c>
    </row>
    <row r="16" spans="1:73">
      <c r="A16" s="82" t="s">
        <v>78</v>
      </c>
      <c r="B16" s="374">
        <v>77</v>
      </c>
      <c r="C16" s="374">
        <v>69</v>
      </c>
      <c r="D16" s="374">
        <v>73</v>
      </c>
      <c r="E16" s="374">
        <v>1856</v>
      </c>
      <c r="F16" s="374">
        <v>1978</v>
      </c>
      <c r="G16" s="374">
        <v>3834</v>
      </c>
      <c r="H16" s="374">
        <v>74</v>
      </c>
      <c r="I16" s="374">
        <v>63</v>
      </c>
      <c r="J16" s="374">
        <v>68</v>
      </c>
      <c r="K16" s="374">
        <v>1856</v>
      </c>
      <c r="L16" s="374">
        <v>1979</v>
      </c>
      <c r="M16" s="374">
        <v>3835</v>
      </c>
      <c r="N16" s="374">
        <v>81</v>
      </c>
      <c r="O16" s="374">
        <v>78</v>
      </c>
      <c r="P16" s="374">
        <v>80</v>
      </c>
      <c r="Q16" s="374">
        <v>1856</v>
      </c>
      <c r="R16" s="374">
        <v>1979</v>
      </c>
      <c r="S16" s="374">
        <v>3835</v>
      </c>
      <c r="T16" s="374">
        <v>79</v>
      </c>
      <c r="U16" s="374">
        <v>73</v>
      </c>
      <c r="V16" s="374">
        <v>75</v>
      </c>
      <c r="W16" s="374">
        <v>1856</v>
      </c>
      <c r="X16" s="374">
        <v>1979</v>
      </c>
      <c r="Y16" s="374">
        <v>3835</v>
      </c>
      <c r="Z16" s="374">
        <v>87</v>
      </c>
      <c r="AA16" s="374">
        <v>82</v>
      </c>
      <c r="AB16" s="374">
        <v>84</v>
      </c>
      <c r="AC16" s="374">
        <v>14741</v>
      </c>
      <c r="AD16" s="374">
        <v>15436</v>
      </c>
      <c r="AE16" s="374">
        <v>30177</v>
      </c>
      <c r="AF16" s="374">
        <v>85</v>
      </c>
      <c r="AG16" s="374">
        <v>77</v>
      </c>
      <c r="AH16" s="374">
        <v>81</v>
      </c>
      <c r="AI16" s="374">
        <v>14741</v>
      </c>
      <c r="AJ16" s="374">
        <v>15436</v>
      </c>
      <c r="AK16" s="374">
        <v>30177</v>
      </c>
      <c r="AL16" s="374">
        <v>91</v>
      </c>
      <c r="AM16" s="374">
        <v>90</v>
      </c>
      <c r="AN16" s="374">
        <v>91</v>
      </c>
      <c r="AO16" s="374">
        <v>14741</v>
      </c>
      <c r="AP16" s="374">
        <v>15436</v>
      </c>
      <c r="AQ16" s="374">
        <v>30177</v>
      </c>
      <c r="AR16" s="374">
        <v>87</v>
      </c>
      <c r="AS16" s="374">
        <v>84</v>
      </c>
      <c r="AT16" s="374">
        <v>86</v>
      </c>
      <c r="AU16" s="374">
        <v>14740</v>
      </c>
      <c r="AV16" s="374">
        <v>15435</v>
      </c>
      <c r="AW16" s="374">
        <v>30175</v>
      </c>
      <c r="AX16" s="374">
        <v>86</v>
      </c>
      <c r="AY16" s="374">
        <v>80</v>
      </c>
      <c r="AZ16" s="374">
        <v>83</v>
      </c>
      <c r="BA16" s="374">
        <v>16597</v>
      </c>
      <c r="BB16" s="374">
        <v>17414</v>
      </c>
      <c r="BC16" s="374">
        <v>34011</v>
      </c>
      <c r="BD16" s="374">
        <v>84</v>
      </c>
      <c r="BE16" s="374">
        <v>75</v>
      </c>
      <c r="BF16" s="374">
        <v>80</v>
      </c>
      <c r="BG16" s="374">
        <v>16597</v>
      </c>
      <c r="BH16" s="374">
        <v>17415</v>
      </c>
      <c r="BI16" s="374">
        <v>34012</v>
      </c>
      <c r="BJ16" s="374">
        <v>90</v>
      </c>
      <c r="BK16" s="374">
        <v>88</v>
      </c>
      <c r="BL16" s="374">
        <v>89</v>
      </c>
      <c r="BM16" s="374">
        <v>16597</v>
      </c>
      <c r="BN16" s="374">
        <v>17415</v>
      </c>
      <c r="BO16" s="374">
        <v>34012</v>
      </c>
      <c r="BP16" s="374">
        <v>86</v>
      </c>
      <c r="BQ16" s="374">
        <v>83</v>
      </c>
      <c r="BR16" s="374">
        <v>85</v>
      </c>
      <c r="BS16" s="374">
        <v>16596</v>
      </c>
      <c r="BT16" s="374">
        <v>17414</v>
      </c>
      <c r="BU16" s="374">
        <v>34010</v>
      </c>
    </row>
    <row r="17" spans="1:73">
      <c r="A17" s="82" t="s">
        <v>11</v>
      </c>
      <c r="B17" s="374">
        <v>89</v>
      </c>
      <c r="C17" s="374">
        <v>79</v>
      </c>
      <c r="D17" s="374">
        <v>84</v>
      </c>
      <c r="E17" s="374">
        <v>4531</v>
      </c>
      <c r="F17" s="374">
        <v>4707</v>
      </c>
      <c r="G17" s="374">
        <v>9238</v>
      </c>
      <c r="H17" s="374">
        <v>86</v>
      </c>
      <c r="I17" s="374">
        <v>72</v>
      </c>
      <c r="J17" s="374">
        <v>79</v>
      </c>
      <c r="K17" s="374">
        <v>4531</v>
      </c>
      <c r="L17" s="374">
        <v>4707</v>
      </c>
      <c r="M17" s="374">
        <v>9238</v>
      </c>
      <c r="N17" s="374">
        <v>90</v>
      </c>
      <c r="O17" s="374">
        <v>85</v>
      </c>
      <c r="P17" s="374">
        <v>87</v>
      </c>
      <c r="Q17" s="374">
        <v>4531</v>
      </c>
      <c r="R17" s="374">
        <v>4707</v>
      </c>
      <c r="S17" s="374">
        <v>9238</v>
      </c>
      <c r="T17" s="374">
        <v>88</v>
      </c>
      <c r="U17" s="374">
        <v>82</v>
      </c>
      <c r="V17" s="374">
        <v>85</v>
      </c>
      <c r="W17" s="374">
        <v>4531</v>
      </c>
      <c r="X17" s="374">
        <v>4707</v>
      </c>
      <c r="Y17" s="374">
        <v>9238</v>
      </c>
      <c r="Z17" s="374">
        <v>95</v>
      </c>
      <c r="AA17" s="374">
        <v>91</v>
      </c>
      <c r="AB17" s="374">
        <v>93</v>
      </c>
      <c r="AC17" s="374">
        <v>12340</v>
      </c>
      <c r="AD17" s="374">
        <v>12812</v>
      </c>
      <c r="AE17" s="374">
        <v>25152</v>
      </c>
      <c r="AF17" s="374">
        <v>94</v>
      </c>
      <c r="AG17" s="374">
        <v>86</v>
      </c>
      <c r="AH17" s="374">
        <v>90</v>
      </c>
      <c r="AI17" s="374">
        <v>12340</v>
      </c>
      <c r="AJ17" s="374">
        <v>12812</v>
      </c>
      <c r="AK17" s="374">
        <v>25152</v>
      </c>
      <c r="AL17" s="374">
        <v>96</v>
      </c>
      <c r="AM17" s="374">
        <v>93</v>
      </c>
      <c r="AN17" s="374">
        <v>94</v>
      </c>
      <c r="AO17" s="374">
        <v>12340</v>
      </c>
      <c r="AP17" s="374">
        <v>12812</v>
      </c>
      <c r="AQ17" s="374">
        <v>25152</v>
      </c>
      <c r="AR17" s="374">
        <v>95</v>
      </c>
      <c r="AS17" s="374">
        <v>92</v>
      </c>
      <c r="AT17" s="374">
        <v>93</v>
      </c>
      <c r="AU17" s="374">
        <v>12340</v>
      </c>
      <c r="AV17" s="374">
        <v>12812</v>
      </c>
      <c r="AW17" s="374">
        <v>25152</v>
      </c>
      <c r="AX17" s="374">
        <v>94</v>
      </c>
      <c r="AY17" s="374">
        <v>88</v>
      </c>
      <c r="AZ17" s="374">
        <v>91</v>
      </c>
      <c r="BA17" s="374">
        <v>16871</v>
      </c>
      <c r="BB17" s="374">
        <v>17519</v>
      </c>
      <c r="BC17" s="374">
        <v>34390</v>
      </c>
      <c r="BD17" s="374">
        <v>92</v>
      </c>
      <c r="BE17" s="374">
        <v>83</v>
      </c>
      <c r="BF17" s="374">
        <v>87</v>
      </c>
      <c r="BG17" s="374">
        <v>16871</v>
      </c>
      <c r="BH17" s="374">
        <v>17519</v>
      </c>
      <c r="BI17" s="374">
        <v>34390</v>
      </c>
      <c r="BJ17" s="374">
        <v>94</v>
      </c>
      <c r="BK17" s="374">
        <v>91</v>
      </c>
      <c r="BL17" s="374">
        <v>92</v>
      </c>
      <c r="BM17" s="374">
        <v>16871</v>
      </c>
      <c r="BN17" s="374">
        <v>17519</v>
      </c>
      <c r="BO17" s="374">
        <v>34390</v>
      </c>
      <c r="BP17" s="374">
        <v>93</v>
      </c>
      <c r="BQ17" s="374">
        <v>89</v>
      </c>
      <c r="BR17" s="374">
        <v>91</v>
      </c>
      <c r="BS17" s="374">
        <v>16871</v>
      </c>
      <c r="BT17" s="374">
        <v>17519</v>
      </c>
      <c r="BU17" s="374">
        <v>34390</v>
      </c>
    </row>
    <row r="18" spans="1:73">
      <c r="A18" s="82" t="s">
        <v>79</v>
      </c>
      <c r="B18" s="374">
        <v>88</v>
      </c>
      <c r="C18" s="374">
        <v>78</v>
      </c>
      <c r="D18" s="374">
        <v>83</v>
      </c>
      <c r="E18" s="374">
        <v>1710</v>
      </c>
      <c r="F18" s="374">
        <v>1746</v>
      </c>
      <c r="G18" s="374">
        <v>3456</v>
      </c>
      <c r="H18" s="374">
        <v>84</v>
      </c>
      <c r="I18" s="374">
        <v>71</v>
      </c>
      <c r="J18" s="374">
        <v>77</v>
      </c>
      <c r="K18" s="374">
        <v>1710</v>
      </c>
      <c r="L18" s="374">
        <v>1746</v>
      </c>
      <c r="M18" s="374">
        <v>3456</v>
      </c>
      <c r="N18" s="374">
        <v>89</v>
      </c>
      <c r="O18" s="374">
        <v>84</v>
      </c>
      <c r="P18" s="374">
        <v>86</v>
      </c>
      <c r="Q18" s="374">
        <v>1710</v>
      </c>
      <c r="R18" s="374">
        <v>1746</v>
      </c>
      <c r="S18" s="374">
        <v>3456</v>
      </c>
      <c r="T18" s="374">
        <v>86</v>
      </c>
      <c r="U18" s="374">
        <v>82</v>
      </c>
      <c r="V18" s="374">
        <v>84</v>
      </c>
      <c r="W18" s="374">
        <v>1710</v>
      </c>
      <c r="X18" s="374">
        <v>1746</v>
      </c>
      <c r="Y18" s="374">
        <v>3456</v>
      </c>
      <c r="Z18" s="374">
        <v>95</v>
      </c>
      <c r="AA18" s="374">
        <v>89</v>
      </c>
      <c r="AB18" s="374">
        <v>92</v>
      </c>
      <c r="AC18" s="374">
        <v>2955</v>
      </c>
      <c r="AD18" s="374">
        <v>2954</v>
      </c>
      <c r="AE18" s="374">
        <v>5909</v>
      </c>
      <c r="AF18" s="374">
        <v>93</v>
      </c>
      <c r="AG18" s="374">
        <v>83</v>
      </c>
      <c r="AH18" s="374">
        <v>88</v>
      </c>
      <c r="AI18" s="374">
        <v>2955</v>
      </c>
      <c r="AJ18" s="374">
        <v>2954</v>
      </c>
      <c r="AK18" s="374">
        <v>5909</v>
      </c>
      <c r="AL18" s="374">
        <v>95</v>
      </c>
      <c r="AM18" s="374">
        <v>92</v>
      </c>
      <c r="AN18" s="374">
        <v>93</v>
      </c>
      <c r="AO18" s="374">
        <v>2955</v>
      </c>
      <c r="AP18" s="374">
        <v>2954</v>
      </c>
      <c r="AQ18" s="374">
        <v>5909</v>
      </c>
      <c r="AR18" s="374">
        <v>94</v>
      </c>
      <c r="AS18" s="374">
        <v>91</v>
      </c>
      <c r="AT18" s="374">
        <v>93</v>
      </c>
      <c r="AU18" s="374">
        <v>2955</v>
      </c>
      <c r="AV18" s="374">
        <v>2954</v>
      </c>
      <c r="AW18" s="374">
        <v>5909</v>
      </c>
      <c r="AX18" s="374">
        <v>92</v>
      </c>
      <c r="AY18" s="374">
        <v>85</v>
      </c>
      <c r="AZ18" s="374">
        <v>89</v>
      </c>
      <c r="BA18" s="374">
        <v>4665</v>
      </c>
      <c r="BB18" s="374">
        <v>4700</v>
      </c>
      <c r="BC18" s="374">
        <v>9365</v>
      </c>
      <c r="BD18" s="374">
        <v>89</v>
      </c>
      <c r="BE18" s="374">
        <v>79</v>
      </c>
      <c r="BF18" s="374">
        <v>84</v>
      </c>
      <c r="BG18" s="374">
        <v>4665</v>
      </c>
      <c r="BH18" s="374">
        <v>4700</v>
      </c>
      <c r="BI18" s="374">
        <v>9365</v>
      </c>
      <c r="BJ18" s="374">
        <v>92</v>
      </c>
      <c r="BK18" s="374">
        <v>89</v>
      </c>
      <c r="BL18" s="374">
        <v>91</v>
      </c>
      <c r="BM18" s="374">
        <v>4665</v>
      </c>
      <c r="BN18" s="374">
        <v>4700</v>
      </c>
      <c r="BO18" s="374">
        <v>9365</v>
      </c>
      <c r="BP18" s="374">
        <v>91</v>
      </c>
      <c r="BQ18" s="374">
        <v>88</v>
      </c>
      <c r="BR18" s="374">
        <v>89</v>
      </c>
      <c r="BS18" s="374">
        <v>4665</v>
      </c>
      <c r="BT18" s="374">
        <v>4700</v>
      </c>
      <c r="BU18" s="374">
        <v>9365</v>
      </c>
    </row>
    <row r="19" spans="1:73">
      <c r="A19" s="82" t="s">
        <v>80</v>
      </c>
      <c r="B19" s="374">
        <v>90</v>
      </c>
      <c r="C19" s="374">
        <v>81</v>
      </c>
      <c r="D19" s="374">
        <v>85</v>
      </c>
      <c r="E19" s="374">
        <v>704</v>
      </c>
      <c r="F19" s="374">
        <v>705</v>
      </c>
      <c r="G19" s="374">
        <v>1409</v>
      </c>
      <c r="H19" s="374">
        <v>88</v>
      </c>
      <c r="I19" s="374">
        <v>74</v>
      </c>
      <c r="J19" s="374">
        <v>81</v>
      </c>
      <c r="K19" s="374">
        <v>704</v>
      </c>
      <c r="L19" s="374">
        <v>705</v>
      </c>
      <c r="M19" s="374">
        <v>1409</v>
      </c>
      <c r="N19" s="374">
        <v>91</v>
      </c>
      <c r="O19" s="374">
        <v>87</v>
      </c>
      <c r="P19" s="374">
        <v>89</v>
      </c>
      <c r="Q19" s="374">
        <v>704</v>
      </c>
      <c r="R19" s="374">
        <v>705</v>
      </c>
      <c r="S19" s="374">
        <v>1409</v>
      </c>
      <c r="T19" s="374">
        <v>89</v>
      </c>
      <c r="U19" s="374">
        <v>83</v>
      </c>
      <c r="V19" s="374">
        <v>86</v>
      </c>
      <c r="W19" s="374">
        <v>704</v>
      </c>
      <c r="X19" s="374">
        <v>705</v>
      </c>
      <c r="Y19" s="374">
        <v>1409</v>
      </c>
      <c r="Z19" s="374">
        <v>95</v>
      </c>
      <c r="AA19" s="374">
        <v>91</v>
      </c>
      <c r="AB19" s="374">
        <v>93</v>
      </c>
      <c r="AC19" s="374">
        <v>1563</v>
      </c>
      <c r="AD19" s="374">
        <v>1708</v>
      </c>
      <c r="AE19" s="374">
        <v>3271</v>
      </c>
      <c r="AF19" s="374">
        <v>93</v>
      </c>
      <c r="AG19" s="374">
        <v>87</v>
      </c>
      <c r="AH19" s="374">
        <v>90</v>
      </c>
      <c r="AI19" s="374">
        <v>1563</v>
      </c>
      <c r="AJ19" s="374">
        <v>1708</v>
      </c>
      <c r="AK19" s="374">
        <v>3271</v>
      </c>
      <c r="AL19" s="374">
        <v>95</v>
      </c>
      <c r="AM19" s="374">
        <v>93</v>
      </c>
      <c r="AN19" s="374">
        <v>94</v>
      </c>
      <c r="AO19" s="374">
        <v>1563</v>
      </c>
      <c r="AP19" s="374">
        <v>1708</v>
      </c>
      <c r="AQ19" s="374">
        <v>3271</v>
      </c>
      <c r="AR19" s="374">
        <v>94</v>
      </c>
      <c r="AS19" s="374">
        <v>92</v>
      </c>
      <c r="AT19" s="374">
        <v>93</v>
      </c>
      <c r="AU19" s="374">
        <v>1563</v>
      </c>
      <c r="AV19" s="374">
        <v>1708</v>
      </c>
      <c r="AW19" s="374">
        <v>3271</v>
      </c>
      <c r="AX19" s="374">
        <v>93</v>
      </c>
      <c r="AY19" s="374">
        <v>88</v>
      </c>
      <c r="AZ19" s="374">
        <v>90</v>
      </c>
      <c r="BA19" s="374">
        <v>2267</v>
      </c>
      <c r="BB19" s="374">
        <v>2413</v>
      </c>
      <c r="BC19" s="374">
        <v>4680</v>
      </c>
      <c r="BD19" s="374">
        <v>91</v>
      </c>
      <c r="BE19" s="374">
        <v>83</v>
      </c>
      <c r="BF19" s="374">
        <v>87</v>
      </c>
      <c r="BG19" s="374">
        <v>2267</v>
      </c>
      <c r="BH19" s="374">
        <v>2413</v>
      </c>
      <c r="BI19" s="374">
        <v>4680</v>
      </c>
      <c r="BJ19" s="374">
        <v>94</v>
      </c>
      <c r="BK19" s="374">
        <v>91</v>
      </c>
      <c r="BL19" s="374">
        <v>92</v>
      </c>
      <c r="BM19" s="374">
        <v>2267</v>
      </c>
      <c r="BN19" s="374">
        <v>2413</v>
      </c>
      <c r="BO19" s="374">
        <v>4680</v>
      </c>
      <c r="BP19" s="374">
        <v>93</v>
      </c>
      <c r="BQ19" s="374">
        <v>89</v>
      </c>
      <c r="BR19" s="374">
        <v>91</v>
      </c>
      <c r="BS19" s="374">
        <v>2267</v>
      </c>
      <c r="BT19" s="374">
        <v>2413</v>
      </c>
      <c r="BU19" s="374">
        <v>4680</v>
      </c>
    </row>
    <row r="20" spans="1:73">
      <c r="A20" s="82" t="s">
        <v>81</v>
      </c>
      <c r="B20" s="374">
        <v>89</v>
      </c>
      <c r="C20" s="374">
        <v>80</v>
      </c>
      <c r="D20" s="374">
        <v>84</v>
      </c>
      <c r="E20" s="374">
        <v>708</v>
      </c>
      <c r="F20" s="374">
        <v>752</v>
      </c>
      <c r="G20" s="374">
        <v>1460</v>
      </c>
      <c r="H20" s="374">
        <v>88</v>
      </c>
      <c r="I20" s="374">
        <v>72</v>
      </c>
      <c r="J20" s="374">
        <v>80</v>
      </c>
      <c r="K20" s="374">
        <v>708</v>
      </c>
      <c r="L20" s="374">
        <v>752</v>
      </c>
      <c r="M20" s="374">
        <v>1460</v>
      </c>
      <c r="N20" s="374">
        <v>92</v>
      </c>
      <c r="O20" s="374">
        <v>85</v>
      </c>
      <c r="P20" s="374">
        <v>88</v>
      </c>
      <c r="Q20" s="374">
        <v>708</v>
      </c>
      <c r="R20" s="374">
        <v>752</v>
      </c>
      <c r="S20" s="374">
        <v>1460</v>
      </c>
      <c r="T20" s="374">
        <v>90</v>
      </c>
      <c r="U20" s="374">
        <v>82</v>
      </c>
      <c r="V20" s="374">
        <v>86</v>
      </c>
      <c r="W20" s="374">
        <v>708</v>
      </c>
      <c r="X20" s="374">
        <v>752</v>
      </c>
      <c r="Y20" s="374">
        <v>1460</v>
      </c>
      <c r="Z20" s="374">
        <v>97</v>
      </c>
      <c r="AA20" s="374">
        <v>92</v>
      </c>
      <c r="AB20" s="374">
        <v>94</v>
      </c>
      <c r="AC20" s="374">
        <v>3277</v>
      </c>
      <c r="AD20" s="374">
        <v>3315</v>
      </c>
      <c r="AE20" s="374">
        <v>6592</v>
      </c>
      <c r="AF20" s="374">
        <v>95</v>
      </c>
      <c r="AG20" s="374">
        <v>89</v>
      </c>
      <c r="AH20" s="374">
        <v>92</v>
      </c>
      <c r="AI20" s="374">
        <v>3277</v>
      </c>
      <c r="AJ20" s="374">
        <v>3315</v>
      </c>
      <c r="AK20" s="374">
        <v>6592</v>
      </c>
      <c r="AL20" s="374">
        <v>97</v>
      </c>
      <c r="AM20" s="374">
        <v>94</v>
      </c>
      <c r="AN20" s="374">
        <v>96</v>
      </c>
      <c r="AO20" s="374">
        <v>3277</v>
      </c>
      <c r="AP20" s="374">
        <v>3315</v>
      </c>
      <c r="AQ20" s="374">
        <v>6592</v>
      </c>
      <c r="AR20" s="374">
        <v>96</v>
      </c>
      <c r="AS20" s="374">
        <v>92</v>
      </c>
      <c r="AT20" s="374">
        <v>94</v>
      </c>
      <c r="AU20" s="374">
        <v>3277</v>
      </c>
      <c r="AV20" s="374">
        <v>3315</v>
      </c>
      <c r="AW20" s="374">
        <v>6592</v>
      </c>
      <c r="AX20" s="374">
        <v>95</v>
      </c>
      <c r="AY20" s="374">
        <v>90</v>
      </c>
      <c r="AZ20" s="374">
        <v>92</v>
      </c>
      <c r="BA20" s="374">
        <v>3985</v>
      </c>
      <c r="BB20" s="374">
        <v>4067</v>
      </c>
      <c r="BC20" s="374">
        <v>8052</v>
      </c>
      <c r="BD20" s="374">
        <v>94</v>
      </c>
      <c r="BE20" s="374">
        <v>86</v>
      </c>
      <c r="BF20" s="374">
        <v>90</v>
      </c>
      <c r="BG20" s="374">
        <v>3985</v>
      </c>
      <c r="BH20" s="374">
        <v>4067</v>
      </c>
      <c r="BI20" s="374">
        <v>8052</v>
      </c>
      <c r="BJ20" s="374">
        <v>96</v>
      </c>
      <c r="BK20" s="374">
        <v>93</v>
      </c>
      <c r="BL20" s="374">
        <v>94</v>
      </c>
      <c r="BM20" s="374">
        <v>3985</v>
      </c>
      <c r="BN20" s="374">
        <v>4067</v>
      </c>
      <c r="BO20" s="374">
        <v>8052</v>
      </c>
      <c r="BP20" s="374">
        <v>95</v>
      </c>
      <c r="BQ20" s="374">
        <v>91</v>
      </c>
      <c r="BR20" s="374">
        <v>93</v>
      </c>
      <c r="BS20" s="374">
        <v>3985</v>
      </c>
      <c r="BT20" s="374">
        <v>4067</v>
      </c>
      <c r="BU20" s="374">
        <v>8052</v>
      </c>
    </row>
    <row r="21" spans="1:73">
      <c r="A21" s="82" t="s">
        <v>82</v>
      </c>
      <c r="B21" s="374">
        <v>90</v>
      </c>
      <c r="C21" s="374">
        <v>80</v>
      </c>
      <c r="D21" s="374">
        <v>85</v>
      </c>
      <c r="E21" s="374">
        <v>1409</v>
      </c>
      <c r="F21" s="374">
        <v>1504</v>
      </c>
      <c r="G21" s="374">
        <v>2913</v>
      </c>
      <c r="H21" s="374">
        <v>86</v>
      </c>
      <c r="I21" s="374">
        <v>73</v>
      </c>
      <c r="J21" s="374">
        <v>79</v>
      </c>
      <c r="K21" s="374">
        <v>1409</v>
      </c>
      <c r="L21" s="374">
        <v>1504</v>
      </c>
      <c r="M21" s="374">
        <v>2913</v>
      </c>
      <c r="N21" s="374">
        <v>90</v>
      </c>
      <c r="O21" s="374">
        <v>84</v>
      </c>
      <c r="P21" s="374">
        <v>87</v>
      </c>
      <c r="Q21" s="374">
        <v>1409</v>
      </c>
      <c r="R21" s="374">
        <v>1504</v>
      </c>
      <c r="S21" s="374">
        <v>2913</v>
      </c>
      <c r="T21" s="374">
        <v>89</v>
      </c>
      <c r="U21" s="374">
        <v>81</v>
      </c>
      <c r="V21" s="374">
        <v>85</v>
      </c>
      <c r="W21" s="374">
        <v>1409</v>
      </c>
      <c r="X21" s="374">
        <v>1504</v>
      </c>
      <c r="Y21" s="374">
        <v>2913</v>
      </c>
      <c r="Z21" s="374">
        <v>95</v>
      </c>
      <c r="AA21" s="374">
        <v>91</v>
      </c>
      <c r="AB21" s="374">
        <v>93</v>
      </c>
      <c r="AC21" s="374">
        <v>4545</v>
      </c>
      <c r="AD21" s="374">
        <v>4835</v>
      </c>
      <c r="AE21" s="374">
        <v>9380</v>
      </c>
      <c r="AF21" s="374">
        <v>94</v>
      </c>
      <c r="AG21" s="374">
        <v>87</v>
      </c>
      <c r="AH21" s="374">
        <v>90</v>
      </c>
      <c r="AI21" s="374">
        <v>4545</v>
      </c>
      <c r="AJ21" s="374">
        <v>4835</v>
      </c>
      <c r="AK21" s="374">
        <v>9380</v>
      </c>
      <c r="AL21" s="374">
        <v>96</v>
      </c>
      <c r="AM21" s="374">
        <v>93</v>
      </c>
      <c r="AN21" s="374">
        <v>94</v>
      </c>
      <c r="AO21" s="374">
        <v>4545</v>
      </c>
      <c r="AP21" s="374">
        <v>4835</v>
      </c>
      <c r="AQ21" s="374">
        <v>9380</v>
      </c>
      <c r="AR21" s="374">
        <v>95</v>
      </c>
      <c r="AS21" s="374">
        <v>91</v>
      </c>
      <c r="AT21" s="374">
        <v>93</v>
      </c>
      <c r="AU21" s="374">
        <v>4545</v>
      </c>
      <c r="AV21" s="374">
        <v>4835</v>
      </c>
      <c r="AW21" s="374">
        <v>9380</v>
      </c>
      <c r="AX21" s="374">
        <v>94</v>
      </c>
      <c r="AY21" s="374">
        <v>88</v>
      </c>
      <c r="AZ21" s="374">
        <v>91</v>
      </c>
      <c r="BA21" s="374">
        <v>5954</v>
      </c>
      <c r="BB21" s="374">
        <v>6339</v>
      </c>
      <c r="BC21" s="374">
        <v>12293</v>
      </c>
      <c r="BD21" s="374">
        <v>92</v>
      </c>
      <c r="BE21" s="374">
        <v>83</v>
      </c>
      <c r="BF21" s="374">
        <v>87</v>
      </c>
      <c r="BG21" s="374">
        <v>5954</v>
      </c>
      <c r="BH21" s="374">
        <v>6339</v>
      </c>
      <c r="BI21" s="374">
        <v>12293</v>
      </c>
      <c r="BJ21" s="374">
        <v>94</v>
      </c>
      <c r="BK21" s="374">
        <v>91</v>
      </c>
      <c r="BL21" s="374">
        <v>93</v>
      </c>
      <c r="BM21" s="374">
        <v>5954</v>
      </c>
      <c r="BN21" s="374">
        <v>6339</v>
      </c>
      <c r="BO21" s="374">
        <v>12293</v>
      </c>
      <c r="BP21" s="374">
        <v>93</v>
      </c>
      <c r="BQ21" s="374">
        <v>89</v>
      </c>
      <c r="BR21" s="374">
        <v>91</v>
      </c>
      <c r="BS21" s="374">
        <v>5954</v>
      </c>
      <c r="BT21" s="374">
        <v>6339</v>
      </c>
      <c r="BU21" s="374">
        <v>12293</v>
      </c>
    </row>
    <row r="22" spans="1:73">
      <c r="A22" s="82" t="s">
        <v>12</v>
      </c>
      <c r="B22" s="374">
        <v>90</v>
      </c>
      <c r="C22" s="374">
        <v>82</v>
      </c>
      <c r="D22" s="374">
        <v>86</v>
      </c>
      <c r="E22" s="374">
        <v>5083</v>
      </c>
      <c r="F22" s="374">
        <v>5338</v>
      </c>
      <c r="G22" s="374">
        <v>10421</v>
      </c>
      <c r="H22" s="374">
        <v>87</v>
      </c>
      <c r="I22" s="374">
        <v>76</v>
      </c>
      <c r="J22" s="374">
        <v>81</v>
      </c>
      <c r="K22" s="374">
        <v>5083</v>
      </c>
      <c r="L22" s="374">
        <v>5338</v>
      </c>
      <c r="M22" s="374">
        <v>10421</v>
      </c>
      <c r="N22" s="374">
        <v>90</v>
      </c>
      <c r="O22" s="374">
        <v>85</v>
      </c>
      <c r="P22" s="374">
        <v>87</v>
      </c>
      <c r="Q22" s="374">
        <v>5083</v>
      </c>
      <c r="R22" s="374">
        <v>5338</v>
      </c>
      <c r="S22" s="374">
        <v>10421</v>
      </c>
      <c r="T22" s="374">
        <v>86</v>
      </c>
      <c r="U22" s="374">
        <v>80</v>
      </c>
      <c r="V22" s="374">
        <v>83</v>
      </c>
      <c r="W22" s="374">
        <v>5083</v>
      </c>
      <c r="X22" s="374">
        <v>5338</v>
      </c>
      <c r="Y22" s="374">
        <v>10421</v>
      </c>
      <c r="Z22" s="374">
        <v>94</v>
      </c>
      <c r="AA22" s="374">
        <v>90</v>
      </c>
      <c r="AB22" s="374">
        <v>92</v>
      </c>
      <c r="AC22" s="374">
        <v>26589</v>
      </c>
      <c r="AD22" s="374">
        <v>27976</v>
      </c>
      <c r="AE22" s="374">
        <v>54565</v>
      </c>
      <c r="AF22" s="374">
        <v>92</v>
      </c>
      <c r="AG22" s="374">
        <v>86</v>
      </c>
      <c r="AH22" s="374">
        <v>89</v>
      </c>
      <c r="AI22" s="374">
        <v>26589</v>
      </c>
      <c r="AJ22" s="374">
        <v>27976</v>
      </c>
      <c r="AK22" s="374">
        <v>54565</v>
      </c>
      <c r="AL22" s="374">
        <v>94</v>
      </c>
      <c r="AM22" s="374">
        <v>91</v>
      </c>
      <c r="AN22" s="374">
        <v>93</v>
      </c>
      <c r="AO22" s="374">
        <v>26589</v>
      </c>
      <c r="AP22" s="374">
        <v>27976</v>
      </c>
      <c r="AQ22" s="374">
        <v>54565</v>
      </c>
      <c r="AR22" s="374">
        <v>91</v>
      </c>
      <c r="AS22" s="374">
        <v>88</v>
      </c>
      <c r="AT22" s="374">
        <v>90</v>
      </c>
      <c r="AU22" s="374">
        <v>26589</v>
      </c>
      <c r="AV22" s="374">
        <v>27975</v>
      </c>
      <c r="AW22" s="374">
        <v>54564</v>
      </c>
      <c r="AX22" s="374">
        <v>93</v>
      </c>
      <c r="AY22" s="374">
        <v>88</v>
      </c>
      <c r="AZ22" s="374">
        <v>91</v>
      </c>
      <c r="BA22" s="374">
        <v>31672</v>
      </c>
      <c r="BB22" s="374">
        <v>33314</v>
      </c>
      <c r="BC22" s="374">
        <v>64986</v>
      </c>
      <c r="BD22" s="374">
        <v>91</v>
      </c>
      <c r="BE22" s="374">
        <v>84</v>
      </c>
      <c r="BF22" s="374">
        <v>88</v>
      </c>
      <c r="BG22" s="374">
        <v>31672</v>
      </c>
      <c r="BH22" s="374">
        <v>33314</v>
      </c>
      <c r="BI22" s="374">
        <v>64986</v>
      </c>
      <c r="BJ22" s="374">
        <v>93</v>
      </c>
      <c r="BK22" s="374">
        <v>90</v>
      </c>
      <c r="BL22" s="374">
        <v>92</v>
      </c>
      <c r="BM22" s="374">
        <v>31672</v>
      </c>
      <c r="BN22" s="374">
        <v>33314</v>
      </c>
      <c r="BO22" s="374">
        <v>64986</v>
      </c>
      <c r="BP22" s="374">
        <v>90</v>
      </c>
      <c r="BQ22" s="374">
        <v>87</v>
      </c>
      <c r="BR22" s="374">
        <v>89</v>
      </c>
      <c r="BS22" s="374">
        <v>31672</v>
      </c>
      <c r="BT22" s="374">
        <v>33313</v>
      </c>
      <c r="BU22" s="374">
        <v>64985</v>
      </c>
    </row>
    <row r="23" spans="1:73">
      <c r="A23" s="82" t="s">
        <v>83</v>
      </c>
      <c r="B23" s="374">
        <v>94</v>
      </c>
      <c r="C23" s="374">
        <v>88</v>
      </c>
      <c r="D23" s="374">
        <v>91</v>
      </c>
      <c r="E23" s="374">
        <v>533</v>
      </c>
      <c r="F23" s="374">
        <v>551</v>
      </c>
      <c r="G23" s="374">
        <v>1084</v>
      </c>
      <c r="H23" s="374">
        <v>91</v>
      </c>
      <c r="I23" s="374">
        <v>83</v>
      </c>
      <c r="J23" s="374">
        <v>87</v>
      </c>
      <c r="K23" s="374">
        <v>533</v>
      </c>
      <c r="L23" s="374">
        <v>551</v>
      </c>
      <c r="M23" s="374">
        <v>1084</v>
      </c>
      <c r="N23" s="374">
        <v>94</v>
      </c>
      <c r="O23" s="374">
        <v>89</v>
      </c>
      <c r="P23" s="374">
        <v>91</v>
      </c>
      <c r="Q23" s="374">
        <v>533</v>
      </c>
      <c r="R23" s="374">
        <v>551</v>
      </c>
      <c r="S23" s="374">
        <v>1084</v>
      </c>
      <c r="T23" s="374">
        <v>92</v>
      </c>
      <c r="U23" s="374">
        <v>85</v>
      </c>
      <c r="V23" s="374">
        <v>89</v>
      </c>
      <c r="W23" s="374">
        <v>533</v>
      </c>
      <c r="X23" s="374">
        <v>551</v>
      </c>
      <c r="Y23" s="374">
        <v>1084</v>
      </c>
      <c r="Z23" s="374">
        <v>96</v>
      </c>
      <c r="AA23" s="374">
        <v>93</v>
      </c>
      <c r="AB23" s="374">
        <v>95</v>
      </c>
      <c r="AC23" s="374">
        <v>7705</v>
      </c>
      <c r="AD23" s="374">
        <v>8285</v>
      </c>
      <c r="AE23" s="374">
        <v>15990</v>
      </c>
      <c r="AF23" s="374">
        <v>95</v>
      </c>
      <c r="AG23" s="374">
        <v>91</v>
      </c>
      <c r="AH23" s="374">
        <v>93</v>
      </c>
      <c r="AI23" s="374">
        <v>7705</v>
      </c>
      <c r="AJ23" s="374">
        <v>8285</v>
      </c>
      <c r="AK23" s="374">
        <v>15990</v>
      </c>
      <c r="AL23" s="374">
        <v>97</v>
      </c>
      <c r="AM23" s="374">
        <v>94</v>
      </c>
      <c r="AN23" s="374">
        <v>95</v>
      </c>
      <c r="AO23" s="374">
        <v>7705</v>
      </c>
      <c r="AP23" s="374">
        <v>8285</v>
      </c>
      <c r="AQ23" s="374">
        <v>15990</v>
      </c>
      <c r="AR23" s="374">
        <v>95</v>
      </c>
      <c r="AS23" s="374">
        <v>92</v>
      </c>
      <c r="AT23" s="374">
        <v>93</v>
      </c>
      <c r="AU23" s="374">
        <v>7705</v>
      </c>
      <c r="AV23" s="374">
        <v>8285</v>
      </c>
      <c r="AW23" s="374">
        <v>15990</v>
      </c>
      <c r="AX23" s="374">
        <v>96</v>
      </c>
      <c r="AY23" s="374">
        <v>93</v>
      </c>
      <c r="AZ23" s="374">
        <v>94</v>
      </c>
      <c r="BA23" s="374">
        <v>8238</v>
      </c>
      <c r="BB23" s="374">
        <v>8836</v>
      </c>
      <c r="BC23" s="374">
        <v>17074</v>
      </c>
      <c r="BD23" s="374">
        <v>95</v>
      </c>
      <c r="BE23" s="374">
        <v>90</v>
      </c>
      <c r="BF23" s="374">
        <v>92</v>
      </c>
      <c r="BG23" s="374">
        <v>8238</v>
      </c>
      <c r="BH23" s="374">
        <v>8836</v>
      </c>
      <c r="BI23" s="374">
        <v>17074</v>
      </c>
      <c r="BJ23" s="374">
        <v>97</v>
      </c>
      <c r="BK23" s="374">
        <v>94</v>
      </c>
      <c r="BL23" s="374">
        <v>95</v>
      </c>
      <c r="BM23" s="374">
        <v>8238</v>
      </c>
      <c r="BN23" s="374">
        <v>8836</v>
      </c>
      <c r="BO23" s="374">
        <v>17074</v>
      </c>
      <c r="BP23" s="374">
        <v>95</v>
      </c>
      <c r="BQ23" s="374">
        <v>91</v>
      </c>
      <c r="BR23" s="374">
        <v>93</v>
      </c>
      <c r="BS23" s="374">
        <v>8238</v>
      </c>
      <c r="BT23" s="374">
        <v>8836</v>
      </c>
      <c r="BU23" s="374">
        <v>17074</v>
      </c>
    </row>
    <row r="24" spans="1:73">
      <c r="A24" s="82" t="s">
        <v>84</v>
      </c>
      <c r="B24" s="374">
        <v>88</v>
      </c>
      <c r="C24" s="374">
        <v>81</v>
      </c>
      <c r="D24" s="374">
        <v>85</v>
      </c>
      <c r="E24" s="374">
        <v>2544</v>
      </c>
      <c r="F24" s="374">
        <v>2685</v>
      </c>
      <c r="G24" s="374">
        <v>5229</v>
      </c>
      <c r="H24" s="374">
        <v>85</v>
      </c>
      <c r="I24" s="374">
        <v>73</v>
      </c>
      <c r="J24" s="374">
        <v>79</v>
      </c>
      <c r="K24" s="374">
        <v>2544</v>
      </c>
      <c r="L24" s="374">
        <v>2685</v>
      </c>
      <c r="M24" s="374">
        <v>5229</v>
      </c>
      <c r="N24" s="374">
        <v>88</v>
      </c>
      <c r="O24" s="374">
        <v>84</v>
      </c>
      <c r="P24" s="374">
        <v>86</v>
      </c>
      <c r="Q24" s="374">
        <v>2544</v>
      </c>
      <c r="R24" s="374">
        <v>2685</v>
      </c>
      <c r="S24" s="374">
        <v>5229</v>
      </c>
      <c r="T24" s="374">
        <v>83</v>
      </c>
      <c r="U24" s="374">
        <v>79</v>
      </c>
      <c r="V24" s="374">
        <v>81</v>
      </c>
      <c r="W24" s="374">
        <v>2544</v>
      </c>
      <c r="X24" s="374">
        <v>2685</v>
      </c>
      <c r="Y24" s="374">
        <v>5229</v>
      </c>
      <c r="Z24" s="374">
        <v>91</v>
      </c>
      <c r="AA24" s="374">
        <v>87</v>
      </c>
      <c r="AB24" s="374">
        <v>89</v>
      </c>
      <c r="AC24" s="374">
        <v>10262</v>
      </c>
      <c r="AD24" s="374">
        <v>10682</v>
      </c>
      <c r="AE24" s="374">
        <v>20944</v>
      </c>
      <c r="AF24" s="374">
        <v>89</v>
      </c>
      <c r="AG24" s="374">
        <v>82</v>
      </c>
      <c r="AH24" s="374">
        <v>85</v>
      </c>
      <c r="AI24" s="374">
        <v>10262</v>
      </c>
      <c r="AJ24" s="374">
        <v>10682</v>
      </c>
      <c r="AK24" s="374">
        <v>20944</v>
      </c>
      <c r="AL24" s="374">
        <v>91</v>
      </c>
      <c r="AM24" s="374">
        <v>89</v>
      </c>
      <c r="AN24" s="374">
        <v>90</v>
      </c>
      <c r="AO24" s="374">
        <v>10262</v>
      </c>
      <c r="AP24" s="374">
        <v>10682</v>
      </c>
      <c r="AQ24" s="374">
        <v>20944</v>
      </c>
      <c r="AR24" s="374">
        <v>88</v>
      </c>
      <c r="AS24" s="374">
        <v>85</v>
      </c>
      <c r="AT24" s="374">
        <v>86</v>
      </c>
      <c r="AU24" s="374">
        <v>10262</v>
      </c>
      <c r="AV24" s="374">
        <v>10681</v>
      </c>
      <c r="AW24" s="374">
        <v>20943</v>
      </c>
      <c r="AX24" s="374">
        <v>91</v>
      </c>
      <c r="AY24" s="374">
        <v>85</v>
      </c>
      <c r="AZ24" s="374">
        <v>88</v>
      </c>
      <c r="BA24" s="374">
        <v>12806</v>
      </c>
      <c r="BB24" s="374">
        <v>13367</v>
      </c>
      <c r="BC24" s="374">
        <v>26173</v>
      </c>
      <c r="BD24" s="374">
        <v>88</v>
      </c>
      <c r="BE24" s="374">
        <v>80</v>
      </c>
      <c r="BF24" s="374">
        <v>84</v>
      </c>
      <c r="BG24" s="374">
        <v>12806</v>
      </c>
      <c r="BH24" s="374">
        <v>13367</v>
      </c>
      <c r="BI24" s="374">
        <v>26173</v>
      </c>
      <c r="BJ24" s="374">
        <v>91</v>
      </c>
      <c r="BK24" s="374">
        <v>88</v>
      </c>
      <c r="BL24" s="374">
        <v>89</v>
      </c>
      <c r="BM24" s="374">
        <v>12806</v>
      </c>
      <c r="BN24" s="374">
        <v>13367</v>
      </c>
      <c r="BO24" s="374">
        <v>26173</v>
      </c>
      <c r="BP24" s="374">
        <v>87</v>
      </c>
      <c r="BQ24" s="374">
        <v>83</v>
      </c>
      <c r="BR24" s="374">
        <v>85</v>
      </c>
      <c r="BS24" s="374">
        <v>12806</v>
      </c>
      <c r="BT24" s="374">
        <v>13366</v>
      </c>
      <c r="BU24" s="374">
        <v>26172</v>
      </c>
    </row>
    <row r="25" spans="1:73">
      <c r="A25" s="82" t="s">
        <v>85</v>
      </c>
      <c r="B25" s="374">
        <v>90</v>
      </c>
      <c r="C25" s="374">
        <v>83</v>
      </c>
      <c r="D25" s="374">
        <v>87</v>
      </c>
      <c r="E25" s="374">
        <v>1217</v>
      </c>
      <c r="F25" s="374">
        <v>1290</v>
      </c>
      <c r="G25" s="374">
        <v>2507</v>
      </c>
      <c r="H25" s="374">
        <v>88</v>
      </c>
      <c r="I25" s="374">
        <v>78</v>
      </c>
      <c r="J25" s="374">
        <v>83</v>
      </c>
      <c r="K25" s="374">
        <v>1217</v>
      </c>
      <c r="L25" s="374">
        <v>1290</v>
      </c>
      <c r="M25" s="374">
        <v>2507</v>
      </c>
      <c r="N25" s="374">
        <v>90</v>
      </c>
      <c r="O25" s="374">
        <v>85</v>
      </c>
      <c r="P25" s="374">
        <v>88</v>
      </c>
      <c r="Q25" s="374">
        <v>1217</v>
      </c>
      <c r="R25" s="374">
        <v>1290</v>
      </c>
      <c r="S25" s="374">
        <v>2507</v>
      </c>
      <c r="T25" s="374">
        <v>86</v>
      </c>
      <c r="U25" s="374">
        <v>80</v>
      </c>
      <c r="V25" s="374">
        <v>83</v>
      </c>
      <c r="W25" s="374">
        <v>1217</v>
      </c>
      <c r="X25" s="374">
        <v>1290</v>
      </c>
      <c r="Y25" s="374">
        <v>2507</v>
      </c>
      <c r="Z25" s="374">
        <v>94</v>
      </c>
      <c r="AA25" s="374">
        <v>88</v>
      </c>
      <c r="AB25" s="374">
        <v>91</v>
      </c>
      <c r="AC25" s="374">
        <v>3732</v>
      </c>
      <c r="AD25" s="374">
        <v>3879</v>
      </c>
      <c r="AE25" s="374">
        <v>7611</v>
      </c>
      <c r="AF25" s="374">
        <v>92</v>
      </c>
      <c r="AG25" s="374">
        <v>84</v>
      </c>
      <c r="AH25" s="374">
        <v>88</v>
      </c>
      <c r="AI25" s="374">
        <v>3732</v>
      </c>
      <c r="AJ25" s="374">
        <v>3879</v>
      </c>
      <c r="AK25" s="374">
        <v>7611</v>
      </c>
      <c r="AL25" s="374">
        <v>94</v>
      </c>
      <c r="AM25" s="374">
        <v>90</v>
      </c>
      <c r="AN25" s="374">
        <v>92</v>
      </c>
      <c r="AO25" s="374">
        <v>3732</v>
      </c>
      <c r="AP25" s="374">
        <v>3879</v>
      </c>
      <c r="AQ25" s="374">
        <v>7611</v>
      </c>
      <c r="AR25" s="374">
        <v>91</v>
      </c>
      <c r="AS25" s="374">
        <v>86</v>
      </c>
      <c r="AT25" s="374">
        <v>88</v>
      </c>
      <c r="AU25" s="374">
        <v>3732</v>
      </c>
      <c r="AV25" s="374">
        <v>3879</v>
      </c>
      <c r="AW25" s="374">
        <v>7611</v>
      </c>
      <c r="AX25" s="374">
        <v>93</v>
      </c>
      <c r="AY25" s="374">
        <v>87</v>
      </c>
      <c r="AZ25" s="374">
        <v>90</v>
      </c>
      <c r="BA25" s="374">
        <v>4949</v>
      </c>
      <c r="BB25" s="374">
        <v>5169</v>
      </c>
      <c r="BC25" s="374">
        <v>10118</v>
      </c>
      <c r="BD25" s="374">
        <v>91</v>
      </c>
      <c r="BE25" s="374">
        <v>83</v>
      </c>
      <c r="BF25" s="374">
        <v>87</v>
      </c>
      <c r="BG25" s="374">
        <v>4949</v>
      </c>
      <c r="BH25" s="374">
        <v>5169</v>
      </c>
      <c r="BI25" s="374">
        <v>10118</v>
      </c>
      <c r="BJ25" s="374">
        <v>93</v>
      </c>
      <c r="BK25" s="374">
        <v>89</v>
      </c>
      <c r="BL25" s="374">
        <v>91</v>
      </c>
      <c r="BM25" s="374">
        <v>4949</v>
      </c>
      <c r="BN25" s="374">
        <v>5169</v>
      </c>
      <c r="BO25" s="374">
        <v>10118</v>
      </c>
      <c r="BP25" s="374">
        <v>90</v>
      </c>
      <c r="BQ25" s="374">
        <v>85</v>
      </c>
      <c r="BR25" s="374">
        <v>87</v>
      </c>
      <c r="BS25" s="374">
        <v>4949</v>
      </c>
      <c r="BT25" s="374">
        <v>5169</v>
      </c>
      <c r="BU25" s="374">
        <v>10118</v>
      </c>
    </row>
    <row r="26" spans="1:73">
      <c r="A26" s="82" t="s">
        <v>86</v>
      </c>
      <c r="B26" s="374">
        <v>90</v>
      </c>
      <c r="C26" s="374">
        <v>82</v>
      </c>
      <c r="D26" s="374">
        <v>86</v>
      </c>
      <c r="E26" s="374">
        <v>789</v>
      </c>
      <c r="F26" s="374">
        <v>812</v>
      </c>
      <c r="G26" s="374">
        <v>1601</v>
      </c>
      <c r="H26" s="374">
        <v>88</v>
      </c>
      <c r="I26" s="374">
        <v>76</v>
      </c>
      <c r="J26" s="374">
        <v>82</v>
      </c>
      <c r="K26" s="374">
        <v>789</v>
      </c>
      <c r="L26" s="374">
        <v>812</v>
      </c>
      <c r="M26" s="374">
        <v>1601</v>
      </c>
      <c r="N26" s="374">
        <v>91</v>
      </c>
      <c r="O26" s="374">
        <v>86</v>
      </c>
      <c r="P26" s="374">
        <v>89</v>
      </c>
      <c r="Q26" s="374">
        <v>789</v>
      </c>
      <c r="R26" s="374">
        <v>812</v>
      </c>
      <c r="S26" s="374">
        <v>1601</v>
      </c>
      <c r="T26" s="374">
        <v>87</v>
      </c>
      <c r="U26" s="374">
        <v>81</v>
      </c>
      <c r="V26" s="374">
        <v>84</v>
      </c>
      <c r="W26" s="374">
        <v>789</v>
      </c>
      <c r="X26" s="374">
        <v>812</v>
      </c>
      <c r="Y26" s="374">
        <v>1601</v>
      </c>
      <c r="Z26" s="374">
        <v>95</v>
      </c>
      <c r="AA26" s="374">
        <v>91</v>
      </c>
      <c r="AB26" s="374">
        <v>93</v>
      </c>
      <c r="AC26" s="374">
        <v>4890</v>
      </c>
      <c r="AD26" s="374">
        <v>5130</v>
      </c>
      <c r="AE26" s="374">
        <v>10020</v>
      </c>
      <c r="AF26" s="374">
        <v>93</v>
      </c>
      <c r="AG26" s="374">
        <v>87</v>
      </c>
      <c r="AH26" s="374">
        <v>90</v>
      </c>
      <c r="AI26" s="374">
        <v>4890</v>
      </c>
      <c r="AJ26" s="374">
        <v>5130</v>
      </c>
      <c r="AK26" s="374">
        <v>10020</v>
      </c>
      <c r="AL26" s="374">
        <v>95</v>
      </c>
      <c r="AM26" s="374">
        <v>93</v>
      </c>
      <c r="AN26" s="374">
        <v>94</v>
      </c>
      <c r="AO26" s="374">
        <v>4890</v>
      </c>
      <c r="AP26" s="374">
        <v>5130</v>
      </c>
      <c r="AQ26" s="374">
        <v>10020</v>
      </c>
      <c r="AR26" s="374">
        <v>93</v>
      </c>
      <c r="AS26" s="374">
        <v>90</v>
      </c>
      <c r="AT26" s="374">
        <v>91</v>
      </c>
      <c r="AU26" s="374">
        <v>4890</v>
      </c>
      <c r="AV26" s="374">
        <v>5130</v>
      </c>
      <c r="AW26" s="374">
        <v>10020</v>
      </c>
      <c r="AX26" s="374">
        <v>94</v>
      </c>
      <c r="AY26" s="374">
        <v>90</v>
      </c>
      <c r="AZ26" s="374">
        <v>92</v>
      </c>
      <c r="BA26" s="374">
        <v>5679</v>
      </c>
      <c r="BB26" s="374">
        <v>5942</v>
      </c>
      <c r="BC26" s="374">
        <v>11621</v>
      </c>
      <c r="BD26" s="374">
        <v>92</v>
      </c>
      <c r="BE26" s="374">
        <v>86</v>
      </c>
      <c r="BF26" s="374">
        <v>89</v>
      </c>
      <c r="BG26" s="374">
        <v>5679</v>
      </c>
      <c r="BH26" s="374">
        <v>5942</v>
      </c>
      <c r="BI26" s="374">
        <v>11621</v>
      </c>
      <c r="BJ26" s="374">
        <v>94</v>
      </c>
      <c r="BK26" s="374">
        <v>92</v>
      </c>
      <c r="BL26" s="374">
        <v>93</v>
      </c>
      <c r="BM26" s="374">
        <v>5679</v>
      </c>
      <c r="BN26" s="374">
        <v>5942</v>
      </c>
      <c r="BO26" s="374">
        <v>11621</v>
      </c>
      <c r="BP26" s="374">
        <v>92</v>
      </c>
      <c r="BQ26" s="374">
        <v>89</v>
      </c>
      <c r="BR26" s="374">
        <v>90</v>
      </c>
      <c r="BS26" s="374">
        <v>5679</v>
      </c>
      <c r="BT26" s="374">
        <v>5942</v>
      </c>
      <c r="BU26" s="374">
        <v>11621</v>
      </c>
    </row>
    <row r="27" spans="1:73">
      <c r="A27" s="82" t="s">
        <v>13</v>
      </c>
      <c r="B27" s="374">
        <v>91</v>
      </c>
      <c r="C27" s="374">
        <v>83</v>
      </c>
      <c r="D27" s="374">
        <v>87</v>
      </c>
      <c r="E27" s="374">
        <v>5770</v>
      </c>
      <c r="F27" s="374">
        <v>5867</v>
      </c>
      <c r="G27" s="374">
        <v>11637</v>
      </c>
      <c r="H27" s="374">
        <v>88</v>
      </c>
      <c r="I27" s="374">
        <v>77</v>
      </c>
      <c r="J27" s="374">
        <v>82</v>
      </c>
      <c r="K27" s="374">
        <v>5770</v>
      </c>
      <c r="L27" s="374">
        <v>5867</v>
      </c>
      <c r="M27" s="374">
        <v>11637</v>
      </c>
      <c r="N27" s="374">
        <v>90</v>
      </c>
      <c r="O27" s="374">
        <v>84</v>
      </c>
      <c r="P27" s="374">
        <v>87</v>
      </c>
      <c r="Q27" s="374">
        <v>5770</v>
      </c>
      <c r="R27" s="374">
        <v>5868</v>
      </c>
      <c r="S27" s="374">
        <v>11638</v>
      </c>
      <c r="T27" s="374">
        <v>88</v>
      </c>
      <c r="U27" s="374">
        <v>81</v>
      </c>
      <c r="V27" s="374">
        <v>85</v>
      </c>
      <c r="W27" s="374">
        <v>5770</v>
      </c>
      <c r="X27" s="374">
        <v>5868</v>
      </c>
      <c r="Y27" s="374">
        <v>11638</v>
      </c>
      <c r="Z27" s="374">
        <v>95</v>
      </c>
      <c r="AA27" s="374">
        <v>89</v>
      </c>
      <c r="AB27" s="374">
        <v>92</v>
      </c>
      <c r="AC27" s="374">
        <v>11697</v>
      </c>
      <c r="AD27" s="374">
        <v>11943</v>
      </c>
      <c r="AE27" s="374">
        <v>23640</v>
      </c>
      <c r="AF27" s="374">
        <v>93</v>
      </c>
      <c r="AG27" s="374">
        <v>85</v>
      </c>
      <c r="AH27" s="374">
        <v>89</v>
      </c>
      <c r="AI27" s="374">
        <v>11697</v>
      </c>
      <c r="AJ27" s="374">
        <v>11943</v>
      </c>
      <c r="AK27" s="374">
        <v>23640</v>
      </c>
      <c r="AL27" s="374">
        <v>94</v>
      </c>
      <c r="AM27" s="374">
        <v>90</v>
      </c>
      <c r="AN27" s="374">
        <v>92</v>
      </c>
      <c r="AO27" s="374">
        <v>11697</v>
      </c>
      <c r="AP27" s="374">
        <v>11943</v>
      </c>
      <c r="AQ27" s="374">
        <v>23640</v>
      </c>
      <c r="AR27" s="374">
        <v>93</v>
      </c>
      <c r="AS27" s="374">
        <v>88</v>
      </c>
      <c r="AT27" s="374">
        <v>90</v>
      </c>
      <c r="AU27" s="374">
        <v>11697</v>
      </c>
      <c r="AV27" s="374">
        <v>11943</v>
      </c>
      <c r="AW27" s="374">
        <v>23640</v>
      </c>
      <c r="AX27" s="374">
        <v>93</v>
      </c>
      <c r="AY27" s="374">
        <v>87</v>
      </c>
      <c r="AZ27" s="374">
        <v>90</v>
      </c>
      <c r="BA27" s="374">
        <v>17467</v>
      </c>
      <c r="BB27" s="374">
        <v>17810</v>
      </c>
      <c r="BC27" s="374">
        <v>35277</v>
      </c>
      <c r="BD27" s="374">
        <v>91</v>
      </c>
      <c r="BE27" s="374">
        <v>82</v>
      </c>
      <c r="BF27" s="374">
        <v>87</v>
      </c>
      <c r="BG27" s="374">
        <v>17467</v>
      </c>
      <c r="BH27" s="374">
        <v>17810</v>
      </c>
      <c r="BI27" s="374">
        <v>35277</v>
      </c>
      <c r="BJ27" s="374">
        <v>93</v>
      </c>
      <c r="BK27" s="374">
        <v>88</v>
      </c>
      <c r="BL27" s="374">
        <v>91</v>
      </c>
      <c r="BM27" s="374">
        <v>17467</v>
      </c>
      <c r="BN27" s="374">
        <v>17811</v>
      </c>
      <c r="BO27" s="374">
        <v>35278</v>
      </c>
      <c r="BP27" s="374">
        <v>91</v>
      </c>
      <c r="BQ27" s="374">
        <v>86</v>
      </c>
      <c r="BR27" s="374">
        <v>88</v>
      </c>
      <c r="BS27" s="374">
        <v>17467</v>
      </c>
      <c r="BT27" s="374">
        <v>17811</v>
      </c>
      <c r="BU27" s="374">
        <v>35278</v>
      </c>
    </row>
    <row r="28" spans="1:73">
      <c r="A28" s="84" t="s">
        <v>87</v>
      </c>
      <c r="B28" s="374">
        <v>89</v>
      </c>
      <c r="C28" s="374">
        <v>80</v>
      </c>
      <c r="D28" s="374">
        <v>84</v>
      </c>
      <c r="E28" s="374">
        <v>1291</v>
      </c>
      <c r="F28" s="374">
        <v>1292</v>
      </c>
      <c r="G28" s="374">
        <v>2583</v>
      </c>
      <c r="H28" s="374">
        <v>87</v>
      </c>
      <c r="I28" s="374">
        <v>73</v>
      </c>
      <c r="J28" s="374">
        <v>80</v>
      </c>
      <c r="K28" s="374">
        <v>1291</v>
      </c>
      <c r="L28" s="374">
        <v>1292</v>
      </c>
      <c r="M28" s="374">
        <v>2583</v>
      </c>
      <c r="N28" s="374">
        <v>89</v>
      </c>
      <c r="O28" s="374">
        <v>83</v>
      </c>
      <c r="P28" s="374">
        <v>86</v>
      </c>
      <c r="Q28" s="374">
        <v>1291</v>
      </c>
      <c r="R28" s="374">
        <v>1292</v>
      </c>
      <c r="S28" s="374">
        <v>2583</v>
      </c>
      <c r="T28" s="374">
        <v>89</v>
      </c>
      <c r="U28" s="374">
        <v>80</v>
      </c>
      <c r="V28" s="374">
        <v>85</v>
      </c>
      <c r="W28" s="374">
        <v>1291</v>
      </c>
      <c r="X28" s="374">
        <v>1292</v>
      </c>
      <c r="Y28" s="374">
        <v>2583</v>
      </c>
      <c r="Z28" s="374">
        <v>95</v>
      </c>
      <c r="AA28" s="374">
        <v>88</v>
      </c>
      <c r="AB28" s="374">
        <v>91</v>
      </c>
      <c r="AC28" s="374">
        <v>2272</v>
      </c>
      <c r="AD28" s="374">
        <v>2349</v>
      </c>
      <c r="AE28" s="374">
        <v>4621</v>
      </c>
      <c r="AF28" s="374">
        <v>93</v>
      </c>
      <c r="AG28" s="374">
        <v>81</v>
      </c>
      <c r="AH28" s="374">
        <v>87</v>
      </c>
      <c r="AI28" s="374">
        <v>2272</v>
      </c>
      <c r="AJ28" s="374">
        <v>2349</v>
      </c>
      <c r="AK28" s="374">
        <v>4621</v>
      </c>
      <c r="AL28" s="374">
        <v>94</v>
      </c>
      <c r="AM28" s="374">
        <v>89</v>
      </c>
      <c r="AN28" s="374">
        <v>91</v>
      </c>
      <c r="AO28" s="374">
        <v>2272</v>
      </c>
      <c r="AP28" s="374">
        <v>2349</v>
      </c>
      <c r="AQ28" s="374">
        <v>4621</v>
      </c>
      <c r="AR28" s="374">
        <v>93</v>
      </c>
      <c r="AS28" s="374">
        <v>88</v>
      </c>
      <c r="AT28" s="374">
        <v>91</v>
      </c>
      <c r="AU28" s="374">
        <v>2272</v>
      </c>
      <c r="AV28" s="374">
        <v>2349</v>
      </c>
      <c r="AW28" s="374">
        <v>4621</v>
      </c>
      <c r="AX28" s="374">
        <v>93</v>
      </c>
      <c r="AY28" s="374">
        <v>85</v>
      </c>
      <c r="AZ28" s="374">
        <v>89</v>
      </c>
      <c r="BA28" s="374">
        <v>3563</v>
      </c>
      <c r="BB28" s="374">
        <v>3641</v>
      </c>
      <c r="BC28" s="374">
        <v>7204</v>
      </c>
      <c r="BD28" s="374">
        <v>91</v>
      </c>
      <c r="BE28" s="374">
        <v>79</v>
      </c>
      <c r="BF28" s="374">
        <v>85</v>
      </c>
      <c r="BG28" s="374">
        <v>3563</v>
      </c>
      <c r="BH28" s="374">
        <v>3641</v>
      </c>
      <c r="BI28" s="374">
        <v>7204</v>
      </c>
      <c r="BJ28" s="374">
        <v>92</v>
      </c>
      <c r="BK28" s="374">
        <v>87</v>
      </c>
      <c r="BL28" s="374">
        <v>90</v>
      </c>
      <c r="BM28" s="374">
        <v>3563</v>
      </c>
      <c r="BN28" s="374">
        <v>3641</v>
      </c>
      <c r="BO28" s="374">
        <v>7204</v>
      </c>
      <c r="BP28" s="374">
        <v>92</v>
      </c>
      <c r="BQ28" s="374">
        <v>85</v>
      </c>
      <c r="BR28" s="374">
        <v>88</v>
      </c>
      <c r="BS28" s="374">
        <v>3563</v>
      </c>
      <c r="BT28" s="374">
        <v>3641</v>
      </c>
      <c r="BU28" s="374">
        <v>7204</v>
      </c>
    </row>
    <row r="29" spans="1:73">
      <c r="A29" s="84" t="s">
        <v>88</v>
      </c>
      <c r="B29" s="374">
        <v>91</v>
      </c>
      <c r="C29" s="374">
        <v>85</v>
      </c>
      <c r="D29" s="374">
        <v>88</v>
      </c>
      <c r="E29" s="374">
        <v>3740</v>
      </c>
      <c r="F29" s="374">
        <v>3786</v>
      </c>
      <c r="G29" s="374">
        <v>7526</v>
      </c>
      <c r="H29" s="374">
        <v>89</v>
      </c>
      <c r="I29" s="374">
        <v>79</v>
      </c>
      <c r="J29" s="374">
        <v>84</v>
      </c>
      <c r="K29" s="374">
        <v>3740</v>
      </c>
      <c r="L29" s="374">
        <v>3786</v>
      </c>
      <c r="M29" s="374">
        <v>7526</v>
      </c>
      <c r="N29" s="374">
        <v>91</v>
      </c>
      <c r="O29" s="374">
        <v>86</v>
      </c>
      <c r="P29" s="374">
        <v>88</v>
      </c>
      <c r="Q29" s="374">
        <v>3740</v>
      </c>
      <c r="R29" s="374">
        <v>3787</v>
      </c>
      <c r="S29" s="374">
        <v>7527</v>
      </c>
      <c r="T29" s="374">
        <v>88</v>
      </c>
      <c r="U29" s="374">
        <v>82</v>
      </c>
      <c r="V29" s="374">
        <v>85</v>
      </c>
      <c r="W29" s="374">
        <v>3740</v>
      </c>
      <c r="X29" s="374">
        <v>3787</v>
      </c>
      <c r="Y29" s="374">
        <v>7527</v>
      </c>
      <c r="Z29" s="374">
        <v>95</v>
      </c>
      <c r="AA29" s="374">
        <v>90</v>
      </c>
      <c r="AB29" s="374">
        <v>92</v>
      </c>
      <c r="AC29" s="374">
        <v>8010</v>
      </c>
      <c r="AD29" s="374">
        <v>8070</v>
      </c>
      <c r="AE29" s="374">
        <v>16080</v>
      </c>
      <c r="AF29" s="374">
        <v>93</v>
      </c>
      <c r="AG29" s="374">
        <v>86</v>
      </c>
      <c r="AH29" s="374">
        <v>89</v>
      </c>
      <c r="AI29" s="374">
        <v>8010</v>
      </c>
      <c r="AJ29" s="374">
        <v>8070</v>
      </c>
      <c r="AK29" s="374">
        <v>16080</v>
      </c>
      <c r="AL29" s="374">
        <v>94</v>
      </c>
      <c r="AM29" s="374">
        <v>91</v>
      </c>
      <c r="AN29" s="374">
        <v>93</v>
      </c>
      <c r="AO29" s="374">
        <v>8010</v>
      </c>
      <c r="AP29" s="374">
        <v>8070</v>
      </c>
      <c r="AQ29" s="374">
        <v>16080</v>
      </c>
      <c r="AR29" s="374">
        <v>93</v>
      </c>
      <c r="AS29" s="374">
        <v>88</v>
      </c>
      <c r="AT29" s="374">
        <v>90</v>
      </c>
      <c r="AU29" s="374">
        <v>8010</v>
      </c>
      <c r="AV29" s="374">
        <v>8070</v>
      </c>
      <c r="AW29" s="374">
        <v>16080</v>
      </c>
      <c r="AX29" s="374">
        <v>94</v>
      </c>
      <c r="AY29" s="374">
        <v>89</v>
      </c>
      <c r="AZ29" s="374">
        <v>91</v>
      </c>
      <c r="BA29" s="374">
        <v>11750</v>
      </c>
      <c r="BB29" s="374">
        <v>11856</v>
      </c>
      <c r="BC29" s="374">
        <v>23606</v>
      </c>
      <c r="BD29" s="374">
        <v>91</v>
      </c>
      <c r="BE29" s="374">
        <v>84</v>
      </c>
      <c r="BF29" s="374">
        <v>87</v>
      </c>
      <c r="BG29" s="374">
        <v>11750</v>
      </c>
      <c r="BH29" s="374">
        <v>11856</v>
      </c>
      <c r="BI29" s="374">
        <v>23606</v>
      </c>
      <c r="BJ29" s="374">
        <v>93</v>
      </c>
      <c r="BK29" s="374">
        <v>89</v>
      </c>
      <c r="BL29" s="374">
        <v>91</v>
      </c>
      <c r="BM29" s="374">
        <v>11750</v>
      </c>
      <c r="BN29" s="374">
        <v>11857</v>
      </c>
      <c r="BO29" s="374">
        <v>23607</v>
      </c>
      <c r="BP29" s="374">
        <v>91</v>
      </c>
      <c r="BQ29" s="374">
        <v>86</v>
      </c>
      <c r="BR29" s="374">
        <v>89</v>
      </c>
      <c r="BS29" s="374">
        <v>11750</v>
      </c>
      <c r="BT29" s="374">
        <v>11857</v>
      </c>
      <c r="BU29" s="374">
        <v>23607</v>
      </c>
    </row>
    <row r="30" spans="1:73">
      <c r="A30" s="82" t="s">
        <v>89</v>
      </c>
      <c r="B30" s="374">
        <v>91</v>
      </c>
      <c r="C30" s="374">
        <v>77</v>
      </c>
      <c r="D30" s="374">
        <v>84</v>
      </c>
      <c r="E30" s="374">
        <v>739</v>
      </c>
      <c r="F30" s="374">
        <v>789</v>
      </c>
      <c r="G30" s="374">
        <v>1528</v>
      </c>
      <c r="H30" s="374">
        <v>88</v>
      </c>
      <c r="I30" s="374">
        <v>70</v>
      </c>
      <c r="J30" s="374">
        <v>79</v>
      </c>
      <c r="K30" s="374">
        <v>739</v>
      </c>
      <c r="L30" s="374">
        <v>789</v>
      </c>
      <c r="M30" s="374">
        <v>1528</v>
      </c>
      <c r="N30" s="374">
        <v>89</v>
      </c>
      <c r="O30" s="374">
        <v>80</v>
      </c>
      <c r="P30" s="374">
        <v>84</v>
      </c>
      <c r="Q30" s="374">
        <v>739</v>
      </c>
      <c r="R30" s="374">
        <v>789</v>
      </c>
      <c r="S30" s="374">
        <v>1528</v>
      </c>
      <c r="T30" s="374">
        <v>88</v>
      </c>
      <c r="U30" s="374">
        <v>75</v>
      </c>
      <c r="V30" s="374">
        <v>81</v>
      </c>
      <c r="W30" s="374">
        <v>739</v>
      </c>
      <c r="X30" s="374">
        <v>789</v>
      </c>
      <c r="Y30" s="374">
        <v>1528</v>
      </c>
      <c r="Z30" s="374">
        <v>94</v>
      </c>
      <c r="AA30" s="374">
        <v>88</v>
      </c>
      <c r="AB30" s="374">
        <v>91</v>
      </c>
      <c r="AC30" s="374">
        <v>1415</v>
      </c>
      <c r="AD30" s="374">
        <v>1524</v>
      </c>
      <c r="AE30" s="374">
        <v>2939</v>
      </c>
      <c r="AF30" s="374">
        <v>92</v>
      </c>
      <c r="AG30" s="374">
        <v>84</v>
      </c>
      <c r="AH30" s="374">
        <v>88</v>
      </c>
      <c r="AI30" s="374">
        <v>1415</v>
      </c>
      <c r="AJ30" s="374">
        <v>1524</v>
      </c>
      <c r="AK30" s="374">
        <v>2939</v>
      </c>
      <c r="AL30" s="374">
        <v>94</v>
      </c>
      <c r="AM30" s="374">
        <v>89</v>
      </c>
      <c r="AN30" s="374">
        <v>92</v>
      </c>
      <c r="AO30" s="374">
        <v>1415</v>
      </c>
      <c r="AP30" s="374">
        <v>1524</v>
      </c>
      <c r="AQ30" s="374">
        <v>2939</v>
      </c>
      <c r="AR30" s="374">
        <v>93</v>
      </c>
      <c r="AS30" s="374">
        <v>88</v>
      </c>
      <c r="AT30" s="374">
        <v>90</v>
      </c>
      <c r="AU30" s="374">
        <v>1415</v>
      </c>
      <c r="AV30" s="374">
        <v>1524</v>
      </c>
      <c r="AW30" s="374">
        <v>2939</v>
      </c>
      <c r="AX30" s="374">
        <v>93</v>
      </c>
      <c r="AY30" s="374">
        <v>85</v>
      </c>
      <c r="AZ30" s="374">
        <v>89</v>
      </c>
      <c r="BA30" s="374">
        <v>2154</v>
      </c>
      <c r="BB30" s="374">
        <v>2313</v>
      </c>
      <c r="BC30" s="374">
        <v>4467</v>
      </c>
      <c r="BD30" s="374">
        <v>91</v>
      </c>
      <c r="BE30" s="374">
        <v>79</v>
      </c>
      <c r="BF30" s="374">
        <v>85</v>
      </c>
      <c r="BG30" s="374">
        <v>2154</v>
      </c>
      <c r="BH30" s="374">
        <v>2313</v>
      </c>
      <c r="BI30" s="374">
        <v>4467</v>
      </c>
      <c r="BJ30" s="374">
        <v>92</v>
      </c>
      <c r="BK30" s="374">
        <v>86</v>
      </c>
      <c r="BL30" s="374">
        <v>89</v>
      </c>
      <c r="BM30" s="374">
        <v>2154</v>
      </c>
      <c r="BN30" s="374">
        <v>2313</v>
      </c>
      <c r="BO30" s="374">
        <v>4467</v>
      </c>
      <c r="BP30" s="374">
        <v>91</v>
      </c>
      <c r="BQ30" s="374">
        <v>83</v>
      </c>
      <c r="BR30" s="374">
        <v>87</v>
      </c>
      <c r="BS30" s="374">
        <v>2154</v>
      </c>
      <c r="BT30" s="374">
        <v>2313</v>
      </c>
      <c r="BU30" s="374">
        <v>4467</v>
      </c>
    </row>
    <row r="31" spans="1:73">
      <c r="A31" s="82" t="s">
        <v>14</v>
      </c>
      <c r="B31" s="374">
        <v>95</v>
      </c>
      <c r="C31" s="374">
        <v>79</v>
      </c>
      <c r="D31" s="374">
        <v>87</v>
      </c>
      <c r="E31" s="374">
        <v>110</v>
      </c>
      <c r="F31" s="374">
        <v>99</v>
      </c>
      <c r="G31" s="374">
        <v>209</v>
      </c>
      <c r="H31" s="374">
        <v>93</v>
      </c>
      <c r="I31" s="374">
        <v>75</v>
      </c>
      <c r="J31" s="374">
        <v>84</v>
      </c>
      <c r="K31" s="374">
        <v>110</v>
      </c>
      <c r="L31" s="374">
        <v>99</v>
      </c>
      <c r="M31" s="374">
        <v>209</v>
      </c>
      <c r="N31" s="374">
        <v>95</v>
      </c>
      <c r="O31" s="374">
        <v>88</v>
      </c>
      <c r="P31" s="374">
        <v>92</v>
      </c>
      <c r="Q31" s="374">
        <v>110</v>
      </c>
      <c r="R31" s="374">
        <v>99</v>
      </c>
      <c r="S31" s="374">
        <v>209</v>
      </c>
      <c r="T31" s="374">
        <v>92</v>
      </c>
      <c r="U31" s="374">
        <v>83</v>
      </c>
      <c r="V31" s="374">
        <v>88</v>
      </c>
      <c r="W31" s="374">
        <v>110</v>
      </c>
      <c r="X31" s="374">
        <v>99</v>
      </c>
      <c r="Y31" s="374">
        <v>209</v>
      </c>
      <c r="Z31" s="374">
        <v>94</v>
      </c>
      <c r="AA31" s="374">
        <v>90</v>
      </c>
      <c r="AB31" s="374">
        <v>92</v>
      </c>
      <c r="AC31" s="374">
        <v>1116</v>
      </c>
      <c r="AD31" s="374">
        <v>1161</v>
      </c>
      <c r="AE31" s="374">
        <v>2277</v>
      </c>
      <c r="AF31" s="374">
        <v>93</v>
      </c>
      <c r="AG31" s="374">
        <v>87</v>
      </c>
      <c r="AH31" s="374">
        <v>90</v>
      </c>
      <c r="AI31" s="374">
        <v>1116</v>
      </c>
      <c r="AJ31" s="374">
        <v>1161</v>
      </c>
      <c r="AK31" s="374">
        <v>2277</v>
      </c>
      <c r="AL31" s="374">
        <v>97</v>
      </c>
      <c r="AM31" s="374">
        <v>95</v>
      </c>
      <c r="AN31" s="374">
        <v>96</v>
      </c>
      <c r="AO31" s="374">
        <v>1116</v>
      </c>
      <c r="AP31" s="374">
        <v>1161</v>
      </c>
      <c r="AQ31" s="374">
        <v>2277</v>
      </c>
      <c r="AR31" s="374">
        <v>93</v>
      </c>
      <c r="AS31" s="374">
        <v>89</v>
      </c>
      <c r="AT31" s="374">
        <v>91</v>
      </c>
      <c r="AU31" s="374">
        <v>1116</v>
      </c>
      <c r="AV31" s="374">
        <v>1161</v>
      </c>
      <c r="AW31" s="374">
        <v>2277</v>
      </c>
      <c r="AX31" s="374">
        <v>94</v>
      </c>
      <c r="AY31" s="374">
        <v>90</v>
      </c>
      <c r="AZ31" s="374">
        <v>92</v>
      </c>
      <c r="BA31" s="374">
        <v>1226</v>
      </c>
      <c r="BB31" s="374">
        <v>1260</v>
      </c>
      <c r="BC31" s="374">
        <v>2486</v>
      </c>
      <c r="BD31" s="374">
        <v>93</v>
      </c>
      <c r="BE31" s="374">
        <v>86</v>
      </c>
      <c r="BF31" s="374">
        <v>89</v>
      </c>
      <c r="BG31" s="374">
        <v>1226</v>
      </c>
      <c r="BH31" s="374">
        <v>1260</v>
      </c>
      <c r="BI31" s="374">
        <v>2486</v>
      </c>
      <c r="BJ31" s="374">
        <v>97</v>
      </c>
      <c r="BK31" s="374">
        <v>95</v>
      </c>
      <c r="BL31" s="374">
        <v>96</v>
      </c>
      <c r="BM31" s="374">
        <v>1226</v>
      </c>
      <c r="BN31" s="374">
        <v>1260</v>
      </c>
      <c r="BO31" s="374">
        <v>2486</v>
      </c>
      <c r="BP31" s="374">
        <v>93</v>
      </c>
      <c r="BQ31" s="374">
        <v>89</v>
      </c>
      <c r="BR31" s="374">
        <v>91</v>
      </c>
      <c r="BS31" s="374">
        <v>1226</v>
      </c>
      <c r="BT31" s="374">
        <v>1260</v>
      </c>
      <c r="BU31" s="374">
        <v>2486</v>
      </c>
    </row>
    <row r="32" spans="1:73">
      <c r="A32" s="82" t="s">
        <v>53</v>
      </c>
      <c r="B32" s="374">
        <v>86</v>
      </c>
      <c r="C32" s="374">
        <v>77</v>
      </c>
      <c r="D32" s="374">
        <v>81</v>
      </c>
      <c r="E32" s="374">
        <v>1368</v>
      </c>
      <c r="F32" s="374">
        <v>1426</v>
      </c>
      <c r="G32" s="374">
        <v>2794</v>
      </c>
      <c r="H32" s="374">
        <v>84</v>
      </c>
      <c r="I32" s="374">
        <v>71</v>
      </c>
      <c r="J32" s="374">
        <v>77</v>
      </c>
      <c r="K32" s="374">
        <v>1368</v>
      </c>
      <c r="L32" s="374">
        <v>1426</v>
      </c>
      <c r="M32" s="374">
        <v>2794</v>
      </c>
      <c r="N32" s="374">
        <v>88</v>
      </c>
      <c r="O32" s="374">
        <v>83</v>
      </c>
      <c r="P32" s="374">
        <v>85</v>
      </c>
      <c r="Q32" s="374">
        <v>1368</v>
      </c>
      <c r="R32" s="374">
        <v>1426</v>
      </c>
      <c r="S32" s="374">
        <v>2794</v>
      </c>
      <c r="T32" s="374">
        <v>85</v>
      </c>
      <c r="U32" s="374">
        <v>77</v>
      </c>
      <c r="V32" s="374">
        <v>81</v>
      </c>
      <c r="W32" s="374">
        <v>1368</v>
      </c>
      <c r="X32" s="374">
        <v>1426</v>
      </c>
      <c r="Y32" s="374">
        <v>2794</v>
      </c>
      <c r="Z32" s="374">
        <v>89</v>
      </c>
      <c r="AA32" s="374">
        <v>85</v>
      </c>
      <c r="AB32" s="374">
        <v>87</v>
      </c>
      <c r="AC32" s="374">
        <v>3686</v>
      </c>
      <c r="AD32" s="374">
        <v>3910</v>
      </c>
      <c r="AE32" s="374">
        <v>7596</v>
      </c>
      <c r="AF32" s="374">
        <v>87</v>
      </c>
      <c r="AG32" s="374">
        <v>81</v>
      </c>
      <c r="AH32" s="374">
        <v>84</v>
      </c>
      <c r="AI32" s="374">
        <v>3686</v>
      </c>
      <c r="AJ32" s="374">
        <v>3910</v>
      </c>
      <c r="AK32" s="374">
        <v>7596</v>
      </c>
      <c r="AL32" s="374">
        <v>91</v>
      </c>
      <c r="AM32" s="374">
        <v>90</v>
      </c>
      <c r="AN32" s="374">
        <v>90</v>
      </c>
      <c r="AO32" s="374">
        <v>3686</v>
      </c>
      <c r="AP32" s="374">
        <v>3910</v>
      </c>
      <c r="AQ32" s="374">
        <v>7596</v>
      </c>
      <c r="AR32" s="374">
        <v>88</v>
      </c>
      <c r="AS32" s="374">
        <v>85</v>
      </c>
      <c r="AT32" s="374">
        <v>86</v>
      </c>
      <c r="AU32" s="374">
        <v>3686</v>
      </c>
      <c r="AV32" s="374">
        <v>3910</v>
      </c>
      <c r="AW32" s="374">
        <v>7596</v>
      </c>
      <c r="AX32" s="374">
        <v>88</v>
      </c>
      <c r="AY32" s="374">
        <v>83</v>
      </c>
      <c r="AZ32" s="374">
        <v>85</v>
      </c>
      <c r="BA32" s="374">
        <v>5054</v>
      </c>
      <c r="BB32" s="374">
        <v>5336</v>
      </c>
      <c r="BC32" s="374">
        <v>10390</v>
      </c>
      <c r="BD32" s="374">
        <v>86</v>
      </c>
      <c r="BE32" s="374">
        <v>78</v>
      </c>
      <c r="BF32" s="374">
        <v>82</v>
      </c>
      <c r="BG32" s="374">
        <v>5054</v>
      </c>
      <c r="BH32" s="374">
        <v>5336</v>
      </c>
      <c r="BI32" s="374">
        <v>10390</v>
      </c>
      <c r="BJ32" s="374">
        <v>90</v>
      </c>
      <c r="BK32" s="374">
        <v>88</v>
      </c>
      <c r="BL32" s="374">
        <v>89</v>
      </c>
      <c r="BM32" s="374">
        <v>5054</v>
      </c>
      <c r="BN32" s="374">
        <v>5336</v>
      </c>
      <c r="BO32" s="374">
        <v>10390</v>
      </c>
      <c r="BP32" s="374">
        <v>87</v>
      </c>
      <c r="BQ32" s="374">
        <v>83</v>
      </c>
      <c r="BR32" s="374">
        <v>85</v>
      </c>
      <c r="BS32" s="374">
        <v>5054</v>
      </c>
      <c r="BT32" s="374">
        <v>5336</v>
      </c>
      <c r="BU32" s="374">
        <v>10390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AY28"/>
  <sheetViews>
    <sheetView showGridLines="0" zoomScaleNormal="100" workbookViewId="0">
      <pane ySplit="9" topLeftCell="A10" activePane="bottomLeft" state="frozen"/>
      <selection pane="bottomLeft" activeCell="A10" sqref="A10"/>
    </sheetView>
  </sheetViews>
  <sheetFormatPr defaultRowHeight="11.25"/>
  <cols>
    <col min="1" max="1" width="2.7109375" style="12" customWidth="1"/>
    <col min="2" max="2" width="19.140625" style="12" customWidth="1"/>
    <col min="3" max="3" width="8.42578125" style="12" customWidth="1"/>
    <col min="4" max="4" width="8.7109375" style="12" customWidth="1"/>
    <col min="5" max="5" width="7.7109375" style="12" customWidth="1"/>
    <col min="6" max="6" width="7.85546875" style="12" customWidth="1"/>
    <col min="7" max="7" width="8.28515625" style="12" customWidth="1"/>
    <col min="8" max="8" width="9" style="12" customWidth="1"/>
    <col min="9" max="9" width="8.28515625" style="12" customWidth="1"/>
    <col min="10" max="10" width="9.140625" style="12"/>
    <col min="11" max="11" width="7.42578125" style="12" customWidth="1"/>
    <col min="12" max="12" width="9.140625" style="12"/>
    <col min="13" max="13" width="7.5703125" style="12" customWidth="1"/>
    <col min="14" max="14" width="8.7109375" style="12" customWidth="1"/>
    <col min="15" max="15" width="8" style="12" customWidth="1"/>
    <col min="16" max="16" width="8.85546875" style="12" customWidth="1"/>
    <col min="17" max="17" width="8.7109375" style="12" customWidth="1"/>
    <col min="18" max="18" width="8" style="12" customWidth="1"/>
    <col min="19" max="19" width="9.140625" style="12"/>
    <col min="20" max="20" width="7.5703125" style="12" customWidth="1"/>
    <col min="21" max="26" width="9.140625" style="12"/>
    <col min="27" max="30" width="0" style="12" hidden="1" customWidth="1"/>
    <col min="31" max="31" width="14.7109375" style="12" hidden="1" customWidth="1"/>
    <col min="32" max="38" width="9.140625" style="12" hidden="1" customWidth="1"/>
    <col min="39" max="42" width="9.140625" style="12" customWidth="1"/>
    <col min="43" max="16384" width="9.140625" style="12"/>
  </cols>
  <sheetData>
    <row r="1" spans="1:48" ht="14.25">
      <c r="A1" s="40" t="s">
        <v>343</v>
      </c>
      <c r="B1" s="41"/>
      <c r="C1" s="41"/>
      <c r="D1" s="41"/>
      <c r="E1" s="41"/>
      <c r="F1" s="41"/>
      <c r="G1" s="41"/>
      <c r="H1" s="41"/>
      <c r="I1" s="41"/>
      <c r="J1" s="41"/>
      <c r="K1" s="41"/>
      <c r="L1" s="1"/>
      <c r="AE1" s="60" t="s">
        <v>1</v>
      </c>
      <c r="AF1" s="60"/>
      <c r="AG1" s="60"/>
      <c r="AH1" s="60"/>
      <c r="AI1" s="60"/>
      <c r="AJ1" s="60"/>
      <c r="AK1" s="60"/>
      <c r="AL1" s="60"/>
      <c r="AM1" s="60"/>
      <c r="AN1" s="60"/>
      <c r="AO1" s="60"/>
      <c r="AP1" s="60"/>
      <c r="AQ1" s="60"/>
      <c r="AR1" s="60"/>
      <c r="AS1" s="60"/>
      <c r="AT1" s="60"/>
      <c r="AU1" s="60"/>
      <c r="AV1" s="60"/>
    </row>
    <row r="2" spans="1:48" ht="15" thickBot="1">
      <c r="A2" s="373" t="s">
        <v>383</v>
      </c>
      <c r="B2" s="18"/>
      <c r="C2" s="41"/>
      <c r="D2" s="42"/>
      <c r="E2" s="42"/>
      <c r="F2" s="41"/>
      <c r="G2" s="41"/>
      <c r="H2" s="1"/>
      <c r="I2" s="1"/>
      <c r="J2" s="1"/>
      <c r="K2" s="1"/>
      <c r="L2" s="1"/>
      <c r="AE2" s="60" t="s">
        <v>2</v>
      </c>
      <c r="AF2" s="60"/>
      <c r="AG2" s="60"/>
      <c r="AH2" s="60"/>
      <c r="AI2" s="60"/>
      <c r="AJ2" s="60"/>
      <c r="AK2" s="60"/>
      <c r="AL2" s="60"/>
      <c r="AM2" s="60"/>
      <c r="AN2" s="60"/>
      <c r="AO2" s="60"/>
      <c r="AP2" s="60"/>
      <c r="AQ2" s="60"/>
      <c r="AR2" s="60"/>
      <c r="AS2" s="60"/>
      <c r="AT2" s="60"/>
      <c r="AU2" s="60"/>
      <c r="AV2" s="60"/>
    </row>
    <row r="3" spans="1:48" ht="15" thickBot="1">
      <c r="A3" s="373" t="s">
        <v>411</v>
      </c>
      <c r="B3" s="41"/>
      <c r="C3" s="41"/>
      <c r="D3" s="41"/>
      <c r="E3" s="41"/>
      <c r="F3" s="41"/>
      <c r="G3" s="41"/>
      <c r="H3" s="1"/>
      <c r="I3" s="1"/>
      <c r="N3" s="20"/>
      <c r="O3" s="554" t="s">
        <v>43</v>
      </c>
      <c r="P3" s="555"/>
      <c r="Q3" s="555"/>
      <c r="R3" s="555"/>
      <c r="S3" s="555"/>
      <c r="T3" s="556"/>
      <c r="AE3" s="60" t="s">
        <v>4</v>
      </c>
      <c r="AF3" s="60"/>
      <c r="AG3" s="60"/>
      <c r="AH3" s="60"/>
      <c r="AI3" s="60"/>
      <c r="AJ3" s="60"/>
      <c r="AK3" s="60"/>
      <c r="AL3" s="60"/>
      <c r="AM3" s="60"/>
      <c r="AN3" s="60"/>
      <c r="AO3" s="60"/>
      <c r="AP3" s="60"/>
      <c r="AQ3" s="60"/>
      <c r="AR3" s="60"/>
      <c r="AS3" s="60"/>
      <c r="AT3" s="60"/>
      <c r="AU3" s="60"/>
      <c r="AV3" s="60"/>
    </row>
    <row r="4" spans="1:48" ht="12.75">
      <c r="A4" s="431" t="s">
        <v>381</v>
      </c>
      <c r="N4" s="20"/>
      <c r="O4" s="560" t="s">
        <v>44</v>
      </c>
      <c r="P4" s="561"/>
      <c r="Q4" s="564" t="s">
        <v>1</v>
      </c>
      <c r="R4" s="565"/>
      <c r="S4" s="565"/>
      <c r="T4" s="566"/>
      <c r="AE4" s="60" t="s">
        <v>5</v>
      </c>
      <c r="AF4" s="60"/>
      <c r="AG4" s="60"/>
      <c r="AH4" s="60"/>
      <c r="AI4" s="60"/>
      <c r="AJ4" s="60"/>
      <c r="AK4" s="60"/>
      <c r="AL4" s="60"/>
      <c r="AM4" s="60"/>
      <c r="AN4" s="60"/>
      <c r="AO4" s="60"/>
      <c r="AP4" s="60"/>
      <c r="AQ4" s="60"/>
      <c r="AR4" s="60"/>
      <c r="AS4" s="60"/>
      <c r="AT4" s="60"/>
      <c r="AU4" s="60"/>
      <c r="AV4" s="60"/>
    </row>
    <row r="5" spans="1:48" ht="13.5" thickBot="1">
      <c r="N5" s="20"/>
      <c r="O5" s="562" t="s">
        <v>46</v>
      </c>
      <c r="P5" s="563"/>
      <c r="Q5" s="543">
        <v>2014</v>
      </c>
      <c r="R5" s="567"/>
      <c r="S5" s="567"/>
      <c r="T5" s="568"/>
      <c r="AE5" s="60"/>
      <c r="AF5" s="60"/>
      <c r="AG5" s="60"/>
      <c r="AH5" s="60"/>
      <c r="AI5" s="60"/>
      <c r="AJ5" s="60"/>
      <c r="AK5" s="60"/>
      <c r="AL5" s="60"/>
      <c r="AM5" s="60"/>
      <c r="AN5" s="60"/>
      <c r="AO5" s="60"/>
      <c r="AP5" s="60"/>
      <c r="AQ5" s="60"/>
      <c r="AR5" s="60"/>
      <c r="AS5" s="60"/>
      <c r="AT5" s="60"/>
      <c r="AU5" s="60"/>
      <c r="AV5" s="60"/>
    </row>
    <row r="6" spans="1:48">
      <c r="AE6" s="60"/>
      <c r="AF6" s="60"/>
      <c r="AG6" s="60"/>
      <c r="AH6" s="60"/>
      <c r="AI6" s="60"/>
      <c r="AJ6" s="60"/>
      <c r="AK6" s="60"/>
      <c r="AL6" s="60"/>
      <c r="AM6" s="60"/>
      <c r="AN6" s="60"/>
      <c r="AO6" s="60"/>
      <c r="AP6" s="60"/>
      <c r="AQ6" s="60"/>
      <c r="AR6" s="60"/>
      <c r="AS6" s="60"/>
      <c r="AT6" s="60"/>
      <c r="AU6" s="60"/>
      <c r="AV6" s="60"/>
    </row>
    <row r="7" spans="1:48" s="2" customFormat="1" ht="13.5" customHeight="1">
      <c r="A7" s="557" t="str">
        <f>"Key stage 1 "&amp;Q4</f>
        <v>Key stage 1 Reading</v>
      </c>
      <c r="B7" s="557"/>
      <c r="C7" s="547" t="s">
        <v>72</v>
      </c>
      <c r="D7" s="547"/>
      <c r="E7" s="547"/>
      <c r="F7" s="547"/>
      <c r="G7" s="547"/>
      <c r="H7" s="547"/>
      <c r="I7" s="547" t="s">
        <v>99</v>
      </c>
      <c r="J7" s="547"/>
      <c r="K7" s="547"/>
      <c r="L7" s="547"/>
      <c r="M7" s="547"/>
      <c r="N7" s="547"/>
      <c r="O7" s="547" t="s">
        <v>6</v>
      </c>
      <c r="P7" s="547"/>
      <c r="Q7" s="547"/>
      <c r="R7" s="547"/>
      <c r="S7" s="547"/>
      <c r="T7" s="547"/>
      <c r="AE7" s="61"/>
      <c r="AF7" s="61"/>
      <c r="AG7" s="61"/>
      <c r="AH7" s="61"/>
      <c r="AI7" s="61"/>
      <c r="AJ7" s="61"/>
      <c r="AK7" s="61"/>
      <c r="AL7" s="61"/>
      <c r="AM7" s="61"/>
      <c r="AN7" s="61"/>
      <c r="AO7" s="61"/>
      <c r="AP7" s="61"/>
      <c r="AQ7" s="61"/>
      <c r="AR7" s="61"/>
      <c r="AS7" s="61"/>
      <c r="AT7" s="61"/>
      <c r="AU7" s="61"/>
      <c r="AV7" s="61"/>
    </row>
    <row r="8" spans="1:48" s="2" customFormat="1" ht="38.25" customHeight="1">
      <c r="A8" s="558"/>
      <c r="B8" s="558"/>
      <c r="C8" s="545" t="s">
        <v>100</v>
      </c>
      <c r="D8" s="545"/>
      <c r="E8" s="545"/>
      <c r="F8" s="546" t="s">
        <v>101</v>
      </c>
      <c r="G8" s="546"/>
      <c r="H8" s="546"/>
      <c r="I8" s="545" t="s">
        <v>100</v>
      </c>
      <c r="J8" s="545"/>
      <c r="K8" s="545"/>
      <c r="L8" s="546" t="s">
        <v>101</v>
      </c>
      <c r="M8" s="546"/>
      <c r="N8" s="546"/>
      <c r="O8" s="545" t="s">
        <v>100</v>
      </c>
      <c r="P8" s="545"/>
      <c r="Q8" s="545"/>
      <c r="R8" s="546" t="s">
        <v>101</v>
      </c>
      <c r="S8" s="546"/>
      <c r="T8" s="546"/>
      <c r="AE8" s="61"/>
      <c r="AF8" s="61"/>
      <c r="AG8" s="61"/>
      <c r="AH8" s="61"/>
      <c r="AI8" s="61"/>
      <c r="AJ8" s="61"/>
      <c r="AK8" s="62"/>
      <c r="AL8" s="61"/>
      <c r="AM8" s="61"/>
      <c r="AN8" s="61"/>
      <c r="AO8" s="61"/>
      <c r="AP8" s="61"/>
      <c r="AQ8" s="61"/>
      <c r="AR8" s="61"/>
      <c r="AS8" s="61"/>
      <c r="AT8" s="61"/>
      <c r="AU8" s="61"/>
      <c r="AV8" s="61"/>
    </row>
    <row r="9" spans="1:48" s="2" customFormat="1" ht="22.5" customHeight="1">
      <c r="A9" s="559"/>
      <c r="B9" s="559"/>
      <c r="C9" s="63" t="s">
        <v>7</v>
      </c>
      <c r="D9" s="63" t="s">
        <v>8</v>
      </c>
      <c r="E9" s="63" t="s">
        <v>73</v>
      </c>
      <c r="F9" s="63" t="s">
        <v>7</v>
      </c>
      <c r="G9" s="63" t="s">
        <v>8</v>
      </c>
      <c r="H9" s="63" t="s">
        <v>73</v>
      </c>
      <c r="I9" s="63" t="s">
        <v>7</v>
      </c>
      <c r="J9" s="63" t="s">
        <v>8</v>
      </c>
      <c r="K9" s="63" t="s">
        <v>73</v>
      </c>
      <c r="L9" s="64" t="s">
        <v>7</v>
      </c>
      <c r="M9" s="64" t="s">
        <v>8</v>
      </c>
      <c r="N9" s="64" t="s">
        <v>73</v>
      </c>
      <c r="O9" s="63" t="s">
        <v>7</v>
      </c>
      <c r="P9" s="63" t="s">
        <v>8</v>
      </c>
      <c r="Q9" s="63" t="s">
        <v>73</v>
      </c>
      <c r="R9" s="63" t="s">
        <v>7</v>
      </c>
      <c r="S9" s="63" t="s">
        <v>8</v>
      </c>
      <c r="T9" s="63" t="s">
        <v>73</v>
      </c>
      <c r="AE9" s="94"/>
      <c r="AF9" s="61"/>
      <c r="AG9" s="61"/>
      <c r="AH9" s="61"/>
      <c r="AI9" s="61"/>
      <c r="AJ9" s="61"/>
      <c r="AK9" s="61"/>
      <c r="AL9" s="61"/>
      <c r="AM9" s="61"/>
      <c r="AN9" s="61"/>
      <c r="AO9" s="61"/>
      <c r="AP9" s="61"/>
      <c r="AQ9" s="61"/>
      <c r="AR9" s="61"/>
      <c r="AS9" s="61"/>
      <c r="AT9" s="61"/>
      <c r="AU9" s="61"/>
      <c r="AV9" s="61"/>
    </row>
    <row r="10" spans="1:48" s="2" customFormat="1">
      <c r="A10" s="406"/>
      <c r="B10" s="406"/>
      <c r="C10" s="419"/>
      <c r="D10" s="419"/>
      <c r="E10" s="419"/>
      <c r="F10" s="419"/>
      <c r="G10" s="419"/>
      <c r="H10" s="419"/>
      <c r="I10" s="419"/>
      <c r="J10" s="419"/>
      <c r="K10" s="419"/>
      <c r="L10" s="420"/>
      <c r="M10" s="420"/>
      <c r="N10" s="420"/>
      <c r="O10" s="419"/>
      <c r="P10" s="419"/>
      <c r="Q10" s="419"/>
      <c r="R10" s="419"/>
      <c r="S10" s="419"/>
      <c r="T10" s="419"/>
      <c r="AE10" s="404"/>
      <c r="AF10" s="61"/>
      <c r="AG10" s="61"/>
      <c r="AH10" s="61"/>
      <c r="AI10" s="61"/>
      <c r="AJ10" s="61"/>
      <c r="AK10" s="61"/>
      <c r="AL10" s="61"/>
      <c r="AM10" s="61"/>
      <c r="AN10" s="61"/>
      <c r="AO10" s="61"/>
      <c r="AP10" s="61"/>
      <c r="AQ10" s="61"/>
      <c r="AR10" s="61"/>
      <c r="AS10" s="61"/>
      <c r="AT10" s="61"/>
      <c r="AU10" s="61"/>
      <c r="AV10" s="61"/>
    </row>
    <row r="11" spans="1:48" s="8" customFormat="1" ht="12.75" customHeight="1">
      <c r="A11" s="3" t="s">
        <v>55</v>
      </c>
      <c r="B11" s="65"/>
      <c r="C11" s="53"/>
      <c r="D11" s="53"/>
      <c r="E11" s="53"/>
      <c r="F11" s="55"/>
      <c r="G11" s="55"/>
      <c r="H11" s="55"/>
      <c r="I11" s="55"/>
      <c r="J11" s="55"/>
      <c r="K11" s="55"/>
      <c r="L11" s="55"/>
      <c r="M11" s="55"/>
      <c r="N11" s="55"/>
      <c r="O11" s="53"/>
      <c r="P11" s="53"/>
      <c r="Q11" s="53"/>
      <c r="R11" s="55"/>
      <c r="S11" s="55"/>
      <c r="T11" s="55"/>
      <c r="AF11" s="62"/>
      <c r="AG11" s="62"/>
      <c r="AH11" s="62"/>
      <c r="AI11" s="62"/>
      <c r="AJ11" s="62"/>
      <c r="AK11" s="62"/>
      <c r="AL11" s="62"/>
      <c r="AM11" s="62"/>
      <c r="AN11" s="62"/>
      <c r="AO11" s="62"/>
      <c r="AP11" s="62"/>
      <c r="AQ11" s="62"/>
      <c r="AR11" s="62"/>
      <c r="AS11" s="62"/>
      <c r="AT11" s="62"/>
      <c r="AU11" s="62"/>
      <c r="AV11" s="62"/>
    </row>
    <row r="12" spans="1:48" s="2" customFormat="1" ht="12.75" customHeight="1">
      <c r="A12" s="7"/>
      <c r="B12" s="182" t="s">
        <v>20</v>
      </c>
      <c r="C12" s="91">
        <f t="shared" ref="C12:C18" ca="1" si="0">VLOOKUP(TRIM($B12),INDIRECT($AK$13),6+$AK$17,FALSE)</f>
        <v>34516</v>
      </c>
      <c r="D12" s="91">
        <f t="shared" ref="D12:D18" ca="1" si="1">VLOOKUP(TRIM($B12),INDIRECT($AK$13),5+$AK$17,FALSE)</f>
        <v>42114</v>
      </c>
      <c r="E12" s="91">
        <f t="shared" ref="E12:E18" ca="1" si="2">VLOOKUP(TRIM($B12),INDIRECT($AK$13),7+$AK$17,FALSE)</f>
        <v>76630</v>
      </c>
      <c r="F12" s="92">
        <f t="shared" ref="F12:F18" ca="1" si="3">VLOOKUP(TRIM($B12),INDIRECT($AK$13),3+$AK$17,FALSE)</f>
        <v>92</v>
      </c>
      <c r="G12" s="92">
        <f t="shared" ref="G12:G18" ca="1" si="4">VLOOKUP(TRIM($B12),INDIRECT($AK$13),2+$AK$17,FALSE)</f>
        <v>94</v>
      </c>
      <c r="H12" s="92">
        <f t="shared" ref="H12:H18" ca="1" si="5">VLOOKUP(TRIM($B12),INDIRECT($AK$13),4+$AK$17,FALSE)</f>
        <v>93</v>
      </c>
      <c r="I12" s="91">
        <f t="shared" ref="I12:I18" ca="1" si="6">VLOOKUP(TRIM($B12),INDIRECT($AK$13),30+$AK$17,FALSE)</f>
        <v>203660</v>
      </c>
      <c r="J12" s="91">
        <f t="shared" ref="J12:J18" ca="1" si="7">VLOOKUP(TRIM($B12),INDIRECT($AK$13),29+$AK$17,FALSE)</f>
        <v>219680</v>
      </c>
      <c r="K12" s="91">
        <f t="shared" ref="K12:K18" ca="1" si="8">VLOOKUP(TRIM($B12),INDIRECT($AK$13),31+$AK$17,FALSE)</f>
        <v>423340</v>
      </c>
      <c r="L12" s="92">
        <f t="shared" ref="L12:L18" ca="1" si="9">VLOOKUP(TRIM($B12),INDIRECT($AK$13),27+$AK$17,FALSE)</f>
        <v>96</v>
      </c>
      <c r="M12" s="92">
        <f t="shared" ref="M12:M18" ca="1" si="10">VLOOKUP(TRIM($B12),INDIRECT($AK$13),26+$AK$17,FALSE)</f>
        <v>98</v>
      </c>
      <c r="N12" s="92">
        <f t="shared" ref="N12:N18" ca="1" si="11">VLOOKUP(TRIM($B12),INDIRECT($AK$13),28+$AK$17,FALSE)</f>
        <v>97</v>
      </c>
      <c r="O12" s="91">
        <f t="shared" ref="O12:O18" ca="1" si="12">VLOOKUP(TRIM($B12),INDIRECT($AK$13),54+$AK$17,FALSE)</f>
        <v>238176</v>
      </c>
      <c r="P12" s="91">
        <f t="shared" ref="P12:P18" ca="1" si="13">VLOOKUP(TRIM($B12),INDIRECT($AK$13),53+$AK$17,FALSE)</f>
        <v>261794</v>
      </c>
      <c r="Q12" s="91">
        <f t="shared" ref="Q12:Q18" ca="1" si="14">VLOOKUP(TRIM($B12),INDIRECT($AK$13),55+$AK$17,FALSE)</f>
        <v>499970</v>
      </c>
      <c r="R12" s="92">
        <f t="shared" ref="R12:R18" ca="1" si="15">VLOOKUP(TRIM($B12),INDIRECT($AK$13),51+$AK$17,FALSE)</f>
        <v>96</v>
      </c>
      <c r="S12" s="92">
        <f t="shared" ref="S12:S18" ca="1" si="16">VLOOKUP(TRIM($B12),INDIRECT($AK$13),50+$AK$17,FALSE)</f>
        <v>97</v>
      </c>
      <c r="T12" s="92">
        <f t="shared" ref="T12:T18" ca="1" si="17">VLOOKUP(TRIM($B12),INDIRECT($AK$13),52+$AK$17,FALSE)</f>
        <v>97</v>
      </c>
      <c r="AE12" s="94"/>
      <c r="AF12" s="61"/>
      <c r="AG12" s="61"/>
      <c r="AH12" s="61"/>
      <c r="AI12" s="61"/>
      <c r="AJ12" s="61"/>
      <c r="AK12" s="61"/>
      <c r="AL12" s="61"/>
      <c r="AM12" s="61"/>
      <c r="AN12" s="61"/>
      <c r="AO12" s="61"/>
      <c r="AP12" s="61"/>
      <c r="AQ12" s="61"/>
      <c r="AR12" s="61"/>
      <c r="AS12" s="61"/>
      <c r="AT12" s="61"/>
      <c r="AU12" s="61"/>
      <c r="AV12" s="61"/>
    </row>
    <row r="13" spans="1:48" s="2" customFormat="1" ht="12.75" customHeight="1">
      <c r="A13" s="7"/>
      <c r="B13" s="182" t="s">
        <v>21</v>
      </c>
      <c r="C13" s="91">
        <f t="shared" ca="1" si="0"/>
        <v>22681</v>
      </c>
      <c r="D13" s="91">
        <f t="shared" ca="1" si="1"/>
        <v>12481</v>
      </c>
      <c r="E13" s="91">
        <f t="shared" ca="1" si="2"/>
        <v>35162</v>
      </c>
      <c r="F13" s="92">
        <f t="shared" ca="1" si="3"/>
        <v>51</v>
      </c>
      <c r="G13" s="92">
        <f t="shared" ca="1" si="4"/>
        <v>55</v>
      </c>
      <c r="H13" s="92">
        <f t="shared" ca="1" si="5"/>
        <v>52</v>
      </c>
      <c r="I13" s="91">
        <f t="shared" ca="1" si="6"/>
        <v>52139</v>
      </c>
      <c r="J13" s="91">
        <f t="shared" ca="1" si="7"/>
        <v>23690</v>
      </c>
      <c r="K13" s="91">
        <f t="shared" ca="1" si="8"/>
        <v>75829</v>
      </c>
      <c r="L13" s="92">
        <f t="shared" ca="1" si="9"/>
        <v>63</v>
      </c>
      <c r="M13" s="92">
        <f t="shared" ca="1" si="10"/>
        <v>65</v>
      </c>
      <c r="N13" s="92">
        <f t="shared" ca="1" si="11"/>
        <v>63</v>
      </c>
      <c r="O13" s="91">
        <f t="shared" ca="1" si="12"/>
        <v>74820</v>
      </c>
      <c r="P13" s="91">
        <f t="shared" ca="1" si="13"/>
        <v>36171</v>
      </c>
      <c r="Q13" s="91">
        <f t="shared" ca="1" si="14"/>
        <v>110991</v>
      </c>
      <c r="R13" s="92">
        <f t="shared" ca="1" si="15"/>
        <v>59</v>
      </c>
      <c r="S13" s="92">
        <f t="shared" ca="1" si="16"/>
        <v>61</v>
      </c>
      <c r="T13" s="92">
        <f t="shared" ca="1" si="17"/>
        <v>60</v>
      </c>
      <c r="AE13" s="66"/>
      <c r="AF13" s="61"/>
      <c r="AG13" s="61"/>
      <c r="AH13" s="61"/>
      <c r="AI13" s="61"/>
      <c r="AJ13" s="61"/>
      <c r="AK13" s="61" t="str">
        <f>"Table16b_"&amp;Q5</f>
        <v>Table16b_2014</v>
      </c>
      <c r="AL13" s="61"/>
      <c r="AM13" s="61"/>
      <c r="AN13" s="61"/>
      <c r="AO13" s="61"/>
      <c r="AP13" s="61"/>
      <c r="AQ13" s="61"/>
      <c r="AR13" s="61"/>
      <c r="AS13" s="61"/>
      <c r="AT13" s="61"/>
      <c r="AU13" s="61"/>
      <c r="AV13" s="61"/>
    </row>
    <row r="14" spans="1:48" s="2" customFormat="1" ht="12.75" customHeight="1">
      <c r="A14" s="7"/>
      <c r="B14" s="182" t="s">
        <v>22</v>
      </c>
      <c r="C14" s="91">
        <f t="shared" ca="1" si="0"/>
        <v>19989</v>
      </c>
      <c r="D14" s="91">
        <f t="shared" ca="1" si="1"/>
        <v>11508</v>
      </c>
      <c r="E14" s="91">
        <f t="shared" ca="1" si="2"/>
        <v>31497</v>
      </c>
      <c r="F14" s="92">
        <f t="shared" ca="1" si="3"/>
        <v>55</v>
      </c>
      <c r="G14" s="92">
        <f t="shared" ca="1" si="4"/>
        <v>58</v>
      </c>
      <c r="H14" s="92">
        <f t="shared" ca="1" si="5"/>
        <v>56</v>
      </c>
      <c r="I14" s="91">
        <f t="shared" ca="1" si="6"/>
        <v>46269</v>
      </c>
      <c r="J14" s="91">
        <f t="shared" ca="1" si="7"/>
        <v>21448</v>
      </c>
      <c r="K14" s="91">
        <f t="shared" ca="1" si="8"/>
        <v>67717</v>
      </c>
      <c r="L14" s="92">
        <f t="shared" ca="1" si="9"/>
        <v>67</v>
      </c>
      <c r="M14" s="92">
        <f t="shared" ca="1" si="10"/>
        <v>69</v>
      </c>
      <c r="N14" s="92">
        <f t="shared" ca="1" si="11"/>
        <v>68</v>
      </c>
      <c r="O14" s="91">
        <f t="shared" ca="1" si="12"/>
        <v>66258</v>
      </c>
      <c r="P14" s="91">
        <f t="shared" ca="1" si="13"/>
        <v>32956</v>
      </c>
      <c r="Q14" s="91">
        <f t="shared" ca="1" si="14"/>
        <v>99214</v>
      </c>
      <c r="R14" s="92">
        <f t="shared" ca="1" si="15"/>
        <v>63</v>
      </c>
      <c r="S14" s="92">
        <f t="shared" ca="1" si="16"/>
        <v>65</v>
      </c>
      <c r="T14" s="92">
        <f t="shared" ca="1" si="17"/>
        <v>64</v>
      </c>
      <c r="AE14" s="61"/>
      <c r="AF14" s="61"/>
      <c r="AG14" s="61"/>
      <c r="AH14" s="61"/>
      <c r="AI14" s="61"/>
      <c r="AJ14" s="61"/>
      <c r="AK14" s="61"/>
      <c r="AL14" s="61"/>
      <c r="AM14" s="61"/>
      <c r="AN14" s="61"/>
      <c r="AO14" s="61"/>
      <c r="AP14" s="61"/>
      <c r="AQ14" s="61"/>
      <c r="AR14" s="61"/>
      <c r="AS14" s="61"/>
      <c r="AT14" s="61"/>
      <c r="AU14" s="61"/>
      <c r="AV14" s="61"/>
    </row>
    <row r="15" spans="1:48" s="2" customFormat="1" ht="12.75" customHeight="1">
      <c r="A15" s="7"/>
      <c r="B15" s="182" t="s">
        <v>301</v>
      </c>
      <c r="C15" s="91">
        <f t="shared" ca="1" si="0"/>
        <v>11109</v>
      </c>
      <c r="D15" s="91">
        <f t="shared" ca="1" si="1"/>
        <v>7409</v>
      </c>
      <c r="E15" s="91">
        <f t="shared" ca="1" si="2"/>
        <v>18518</v>
      </c>
      <c r="F15" s="92">
        <f t="shared" ca="1" si="3"/>
        <v>61</v>
      </c>
      <c r="G15" s="92">
        <f t="shared" ca="1" si="4"/>
        <v>63</v>
      </c>
      <c r="H15" s="92">
        <f t="shared" ca="1" si="5"/>
        <v>62</v>
      </c>
      <c r="I15" s="91">
        <f t="shared" ca="1" si="6"/>
        <v>27285</v>
      </c>
      <c r="J15" s="91">
        <f t="shared" ca="1" si="7"/>
        <v>14202</v>
      </c>
      <c r="K15" s="91">
        <f t="shared" ca="1" si="8"/>
        <v>41487</v>
      </c>
      <c r="L15" s="92">
        <f t="shared" ca="1" si="9"/>
        <v>71</v>
      </c>
      <c r="M15" s="92">
        <f t="shared" ca="1" si="10"/>
        <v>73</v>
      </c>
      <c r="N15" s="92">
        <f t="shared" ca="1" si="11"/>
        <v>72</v>
      </c>
      <c r="O15" s="91">
        <f t="shared" ca="1" si="12"/>
        <v>38394</v>
      </c>
      <c r="P15" s="91">
        <f t="shared" ca="1" si="13"/>
        <v>21611</v>
      </c>
      <c r="Q15" s="91">
        <f t="shared" ca="1" si="14"/>
        <v>60005</v>
      </c>
      <c r="R15" s="92">
        <f t="shared" ca="1" si="15"/>
        <v>68</v>
      </c>
      <c r="S15" s="92">
        <f t="shared" ca="1" si="16"/>
        <v>70</v>
      </c>
      <c r="T15" s="92">
        <f t="shared" ca="1" si="17"/>
        <v>69</v>
      </c>
      <c r="AE15" s="61"/>
      <c r="AF15" s="61"/>
      <c r="AG15" s="61"/>
      <c r="AH15" s="61"/>
      <c r="AI15" s="61"/>
      <c r="AJ15" s="61"/>
      <c r="AK15" s="61"/>
      <c r="AL15" s="61"/>
      <c r="AM15" s="61"/>
      <c r="AN15" s="61"/>
      <c r="AO15" s="61"/>
      <c r="AP15" s="61"/>
      <c r="AQ15" s="61"/>
      <c r="AR15" s="61"/>
      <c r="AS15" s="61"/>
      <c r="AT15" s="61"/>
      <c r="AU15" s="61"/>
      <c r="AV15" s="61"/>
    </row>
    <row r="16" spans="1:48" s="2" customFormat="1" ht="12.75" customHeight="1">
      <c r="A16" s="7"/>
      <c r="B16" s="182" t="s">
        <v>302</v>
      </c>
      <c r="C16" s="91">
        <f t="shared" ca="1" si="0"/>
        <v>8880</v>
      </c>
      <c r="D16" s="91">
        <f t="shared" ca="1" si="1"/>
        <v>4099</v>
      </c>
      <c r="E16" s="91">
        <f t="shared" ca="1" si="2"/>
        <v>12979</v>
      </c>
      <c r="F16" s="92">
        <f t="shared" ca="1" si="3"/>
        <v>48</v>
      </c>
      <c r="G16" s="92">
        <f t="shared" ca="1" si="4"/>
        <v>48</v>
      </c>
      <c r="H16" s="92">
        <f t="shared" ca="1" si="5"/>
        <v>48</v>
      </c>
      <c r="I16" s="91">
        <f t="shared" ca="1" si="6"/>
        <v>18984</v>
      </c>
      <c r="J16" s="91">
        <f t="shared" ca="1" si="7"/>
        <v>7246</v>
      </c>
      <c r="K16" s="91">
        <f t="shared" ca="1" si="8"/>
        <v>26230</v>
      </c>
      <c r="L16" s="92">
        <f t="shared" ca="1" si="9"/>
        <v>61</v>
      </c>
      <c r="M16" s="92">
        <f t="shared" ca="1" si="10"/>
        <v>61</v>
      </c>
      <c r="N16" s="92">
        <f t="shared" ca="1" si="11"/>
        <v>61</v>
      </c>
      <c r="O16" s="91">
        <f t="shared" ca="1" si="12"/>
        <v>27864</v>
      </c>
      <c r="P16" s="91">
        <f t="shared" ca="1" si="13"/>
        <v>11345</v>
      </c>
      <c r="Q16" s="91">
        <f t="shared" ca="1" si="14"/>
        <v>39209</v>
      </c>
      <c r="R16" s="92">
        <f t="shared" ca="1" si="15"/>
        <v>57</v>
      </c>
      <c r="S16" s="92">
        <f t="shared" ca="1" si="16"/>
        <v>57</v>
      </c>
      <c r="T16" s="92">
        <f t="shared" ca="1" si="17"/>
        <v>57</v>
      </c>
      <c r="AE16" s="61"/>
      <c r="AF16" s="61"/>
      <c r="AG16" s="61"/>
      <c r="AH16" s="61"/>
      <c r="AI16" s="61"/>
      <c r="AJ16" s="61"/>
      <c r="AK16" s="61"/>
      <c r="AL16" s="61"/>
      <c r="AM16" s="61"/>
      <c r="AN16" s="61"/>
      <c r="AO16" s="61"/>
      <c r="AP16" s="61"/>
      <c r="AQ16" s="61"/>
      <c r="AR16" s="61"/>
      <c r="AS16" s="61"/>
      <c r="AT16" s="61"/>
      <c r="AU16" s="61"/>
      <c r="AV16" s="61"/>
    </row>
    <row r="17" spans="1:51" s="2" customFormat="1" ht="12.75" customHeight="1">
      <c r="A17" s="7"/>
      <c r="B17" s="182" t="s">
        <v>25</v>
      </c>
      <c r="C17" s="91">
        <f t="shared" ca="1" si="0"/>
        <v>2692</v>
      </c>
      <c r="D17" s="91">
        <f t="shared" ca="1" si="1"/>
        <v>973</v>
      </c>
      <c r="E17" s="91">
        <f t="shared" ca="1" si="2"/>
        <v>3665</v>
      </c>
      <c r="F17" s="92">
        <f t="shared" ca="1" si="3"/>
        <v>22</v>
      </c>
      <c r="G17" s="92">
        <f t="shared" ca="1" si="4"/>
        <v>17</v>
      </c>
      <c r="H17" s="92">
        <f t="shared" ca="1" si="5"/>
        <v>21</v>
      </c>
      <c r="I17" s="91">
        <f t="shared" ca="1" si="6"/>
        <v>5870</v>
      </c>
      <c r="J17" s="91">
        <f t="shared" ca="1" si="7"/>
        <v>2242</v>
      </c>
      <c r="K17" s="91">
        <f t="shared" ca="1" si="8"/>
        <v>8112</v>
      </c>
      <c r="L17" s="92">
        <f t="shared" ca="1" si="9"/>
        <v>29</v>
      </c>
      <c r="M17" s="92">
        <f t="shared" ca="1" si="10"/>
        <v>22</v>
      </c>
      <c r="N17" s="92">
        <f t="shared" ca="1" si="11"/>
        <v>27</v>
      </c>
      <c r="O17" s="91">
        <f t="shared" ca="1" si="12"/>
        <v>8562</v>
      </c>
      <c r="P17" s="91">
        <f t="shared" ca="1" si="13"/>
        <v>3215</v>
      </c>
      <c r="Q17" s="91">
        <f t="shared" ca="1" si="14"/>
        <v>11777</v>
      </c>
      <c r="R17" s="92">
        <f t="shared" ca="1" si="15"/>
        <v>27</v>
      </c>
      <c r="S17" s="92">
        <f t="shared" ca="1" si="16"/>
        <v>20</v>
      </c>
      <c r="T17" s="92">
        <f t="shared" ca="1" si="17"/>
        <v>25</v>
      </c>
      <c r="AE17" s="61"/>
      <c r="AF17" s="61"/>
      <c r="AG17" s="61"/>
      <c r="AH17" s="61"/>
      <c r="AI17" s="61"/>
      <c r="AJ17" s="61"/>
      <c r="AK17" s="61">
        <f>IF(Q4="Reading",0,IF(Q4="Writing",6,IF(Q4="Mathematics",12,IF(Q4="Science",18))))</f>
        <v>0</v>
      </c>
      <c r="AL17" s="61"/>
      <c r="AM17" s="61"/>
      <c r="AN17" s="61"/>
      <c r="AO17" s="61"/>
      <c r="AP17" s="61"/>
      <c r="AQ17" s="61"/>
      <c r="AR17" s="61"/>
      <c r="AS17" s="61"/>
      <c r="AT17" s="61"/>
      <c r="AU17" s="61"/>
      <c r="AV17" s="61"/>
    </row>
    <row r="18" spans="1:51" s="2" customFormat="1" ht="12.75" customHeight="1">
      <c r="A18" s="7"/>
      <c r="B18" s="7" t="s">
        <v>102</v>
      </c>
      <c r="C18" s="53">
        <f t="shared" ca="1" si="0"/>
        <v>57197</v>
      </c>
      <c r="D18" s="53">
        <f t="shared" ca="1" si="1"/>
        <v>54595</v>
      </c>
      <c r="E18" s="53">
        <f t="shared" ca="1" si="2"/>
        <v>111792</v>
      </c>
      <c r="F18" s="54">
        <f t="shared" ca="1" si="3"/>
        <v>76</v>
      </c>
      <c r="G18" s="54">
        <f t="shared" ca="1" si="4"/>
        <v>85</v>
      </c>
      <c r="H18" s="54">
        <f t="shared" ca="1" si="5"/>
        <v>80</v>
      </c>
      <c r="I18" s="53">
        <f t="shared" ca="1" si="6"/>
        <v>257446</v>
      </c>
      <c r="J18" s="53">
        <f t="shared" ca="1" si="7"/>
        <v>244804</v>
      </c>
      <c r="K18" s="53">
        <f t="shared" ca="1" si="8"/>
        <v>502250</v>
      </c>
      <c r="L18" s="54">
        <f t="shared" ca="1" si="9"/>
        <v>89</v>
      </c>
      <c r="M18" s="54">
        <f t="shared" ca="1" si="10"/>
        <v>94</v>
      </c>
      <c r="N18" s="54">
        <f t="shared" ca="1" si="11"/>
        <v>92</v>
      </c>
      <c r="O18" s="53">
        <f t="shared" ca="1" si="12"/>
        <v>314643</v>
      </c>
      <c r="P18" s="53">
        <f t="shared" ca="1" si="13"/>
        <v>299399</v>
      </c>
      <c r="Q18" s="53">
        <f t="shared" ca="1" si="14"/>
        <v>614042</v>
      </c>
      <c r="R18" s="54">
        <f t="shared" ca="1" si="15"/>
        <v>87</v>
      </c>
      <c r="S18" s="54">
        <f t="shared" ca="1" si="16"/>
        <v>93</v>
      </c>
      <c r="T18" s="54">
        <f t="shared" ca="1" si="17"/>
        <v>90</v>
      </c>
      <c r="AE18" s="61"/>
      <c r="AF18" s="61"/>
      <c r="AG18" s="61"/>
      <c r="AH18" s="61"/>
      <c r="AI18" s="61"/>
      <c r="AJ18" s="61"/>
      <c r="AK18" s="61"/>
      <c r="AL18" s="61"/>
      <c r="AM18" s="61"/>
      <c r="AN18" s="61"/>
      <c r="AO18" s="61"/>
      <c r="AP18" s="61"/>
      <c r="AQ18" s="61"/>
      <c r="AR18" s="61"/>
      <c r="AS18" s="61"/>
      <c r="AT18" s="61"/>
      <c r="AU18" s="61"/>
      <c r="AV18" s="61"/>
    </row>
    <row r="19" spans="1:51" s="2" customFormat="1" ht="12.75" customHeight="1">
      <c r="A19" s="9"/>
      <c r="B19" s="9"/>
      <c r="C19" s="37"/>
      <c r="D19" s="37"/>
      <c r="E19" s="37"/>
      <c r="F19" s="38"/>
      <c r="G19" s="38"/>
      <c r="H19" s="38"/>
      <c r="I19" s="37"/>
      <c r="J19" s="37"/>
      <c r="K19" s="37"/>
      <c r="L19" s="38"/>
      <c r="M19" s="38"/>
      <c r="N19" s="38"/>
      <c r="O19" s="37"/>
      <c r="P19" s="37"/>
      <c r="Q19" s="37"/>
      <c r="R19" s="38"/>
      <c r="S19" s="38"/>
      <c r="T19" s="38"/>
      <c r="AE19" s="61"/>
      <c r="AF19" s="61"/>
      <c r="AG19" s="61"/>
      <c r="AH19" s="61"/>
      <c r="AI19" s="61"/>
      <c r="AJ19" s="61"/>
      <c r="AK19" s="61"/>
      <c r="AL19" s="61"/>
      <c r="AM19" s="61"/>
      <c r="AN19" s="61"/>
      <c r="AO19" s="61"/>
      <c r="AP19" s="61"/>
      <c r="AQ19" s="61"/>
      <c r="AR19" s="61"/>
      <c r="AS19" s="61"/>
      <c r="AT19" s="61"/>
      <c r="AU19" s="61"/>
      <c r="AV19" s="61"/>
    </row>
    <row r="20" spans="1:51" s="2" customFormat="1" ht="12.75" customHeight="1">
      <c r="C20" s="58"/>
      <c r="D20" s="58"/>
      <c r="E20" s="58"/>
      <c r="F20" s="5"/>
      <c r="G20" s="5"/>
      <c r="H20" s="5"/>
      <c r="I20" s="58"/>
      <c r="J20" s="58"/>
      <c r="K20" s="58"/>
      <c r="T20" s="146" t="s">
        <v>393</v>
      </c>
      <c r="AE20" s="61"/>
      <c r="AF20" s="61"/>
      <c r="AG20" s="61"/>
      <c r="AH20" s="61"/>
      <c r="AI20" s="61"/>
      <c r="AJ20" s="61"/>
      <c r="AK20" s="61"/>
      <c r="AL20" s="61"/>
      <c r="AM20" s="61"/>
      <c r="AN20" s="61"/>
      <c r="AO20" s="61"/>
      <c r="AP20" s="61"/>
      <c r="AQ20" s="61"/>
      <c r="AR20" s="61"/>
      <c r="AS20" s="61"/>
      <c r="AT20" s="61"/>
      <c r="AU20" s="61"/>
      <c r="AV20" s="61"/>
    </row>
    <row r="21" spans="1:51" ht="12.75" customHeight="1">
      <c r="A21" s="10" t="s">
        <v>91</v>
      </c>
      <c r="B21" s="58"/>
      <c r="C21" s="58"/>
      <c r="D21" s="58"/>
      <c r="E21" s="2"/>
      <c r="F21" s="2"/>
      <c r="G21" s="2"/>
      <c r="H21" s="58"/>
      <c r="I21" s="58"/>
      <c r="J21" s="58"/>
      <c r="K21" s="2"/>
      <c r="L21" s="2"/>
      <c r="M21" s="2"/>
      <c r="N21" s="58"/>
      <c r="O21" s="58"/>
      <c r="P21" s="58"/>
      <c r="Q21" s="2"/>
      <c r="R21" s="2"/>
      <c r="S21" s="2"/>
      <c r="AE21" s="60">
        <v>2009</v>
      </c>
      <c r="AF21" s="60"/>
      <c r="AG21" s="60"/>
      <c r="AH21" s="60"/>
      <c r="AI21" s="60"/>
      <c r="AJ21" s="60"/>
      <c r="AK21" s="60"/>
      <c r="AL21" s="60"/>
      <c r="AM21" s="60"/>
      <c r="AN21" s="60"/>
      <c r="AO21" s="60"/>
      <c r="AP21" s="60"/>
      <c r="AQ21" s="60"/>
      <c r="AR21" s="60"/>
      <c r="AS21" s="60"/>
      <c r="AT21" s="60"/>
      <c r="AU21" s="60"/>
      <c r="AV21" s="60"/>
      <c r="AW21" s="60"/>
      <c r="AX21" s="60"/>
      <c r="AY21" s="60"/>
    </row>
    <row r="22" spans="1:51" ht="12.75" customHeight="1">
      <c r="A22" s="119" t="s">
        <v>336</v>
      </c>
      <c r="B22" s="10"/>
      <c r="C22" s="11"/>
      <c r="D22" s="13"/>
      <c r="E22" s="13"/>
      <c r="F22" s="13"/>
      <c r="G22" s="13"/>
      <c r="H22" s="13"/>
      <c r="I22" s="13"/>
      <c r="J22" s="13"/>
      <c r="K22" s="14"/>
      <c r="L22" s="14"/>
      <c r="M22" s="14"/>
      <c r="N22" s="14"/>
      <c r="O22" s="14"/>
      <c r="P22" s="14"/>
      <c r="Q22" s="14"/>
      <c r="R22" s="14"/>
      <c r="S22" s="14"/>
      <c r="T22" s="14"/>
      <c r="U22" s="14"/>
      <c r="V22" s="14"/>
      <c r="W22" s="14"/>
      <c r="X22" s="14"/>
      <c r="Y22" s="14"/>
      <c r="Z22" s="15"/>
      <c r="AE22" s="16">
        <v>2010</v>
      </c>
      <c r="AF22" s="93"/>
      <c r="AG22" s="93"/>
      <c r="AH22" s="93"/>
      <c r="AI22" s="93"/>
      <c r="AJ22" s="93"/>
      <c r="AK22" s="93"/>
      <c r="AL22" s="93"/>
      <c r="AM22" s="93"/>
    </row>
    <row r="23" spans="1:51" ht="12.75" customHeight="1">
      <c r="A23" s="119" t="s">
        <v>323</v>
      </c>
      <c r="B23" s="10"/>
      <c r="C23" s="11"/>
      <c r="D23" s="13"/>
      <c r="E23" s="13"/>
      <c r="F23" s="13"/>
      <c r="G23" s="13"/>
      <c r="H23" s="13"/>
      <c r="I23" s="13"/>
      <c r="J23" s="13"/>
      <c r="K23" s="14"/>
      <c r="L23" s="14"/>
      <c r="M23" s="14"/>
      <c r="N23" s="14"/>
      <c r="O23" s="14"/>
      <c r="P23" s="14"/>
      <c r="Q23" s="14"/>
      <c r="R23" s="14"/>
      <c r="S23" s="14"/>
      <c r="T23" s="14"/>
      <c r="U23" s="14"/>
      <c r="V23" s="14"/>
      <c r="W23" s="14"/>
      <c r="X23" s="14"/>
      <c r="Y23" s="14"/>
      <c r="Z23" s="15"/>
      <c r="AE23" s="16">
        <v>2011</v>
      </c>
      <c r="AF23" s="93"/>
      <c r="AG23" s="93"/>
      <c r="AH23" s="93"/>
      <c r="AI23" s="93"/>
      <c r="AJ23" s="93"/>
      <c r="AK23" s="93"/>
      <c r="AL23" s="93"/>
      <c r="AM23" s="93"/>
    </row>
    <row r="24" spans="1:51" ht="22.5" customHeight="1">
      <c r="A24" s="553" t="s">
        <v>414</v>
      </c>
      <c r="B24" s="553"/>
      <c r="C24" s="553"/>
      <c r="D24" s="553"/>
      <c r="E24" s="553"/>
      <c r="F24" s="553"/>
      <c r="G24" s="553"/>
      <c r="H24" s="553"/>
      <c r="I24" s="553"/>
      <c r="J24" s="553"/>
      <c r="K24" s="553"/>
      <c r="L24" s="553"/>
      <c r="M24" s="553"/>
      <c r="N24" s="553"/>
      <c r="O24" s="553"/>
      <c r="P24" s="553"/>
      <c r="Q24" s="553"/>
      <c r="R24" s="553"/>
      <c r="S24" s="553"/>
      <c r="T24" s="553"/>
      <c r="U24" s="463"/>
      <c r="AE24" s="93">
        <v>2012</v>
      </c>
      <c r="AF24" s="93"/>
      <c r="AG24" s="93"/>
      <c r="AH24" s="93"/>
      <c r="AI24" s="93"/>
      <c r="AJ24" s="93"/>
      <c r="AK24" s="93"/>
      <c r="AL24" s="93"/>
      <c r="AM24" s="93"/>
    </row>
    <row r="25" spans="1:51" ht="12.75" customHeight="1">
      <c r="A25" s="10" t="s">
        <v>92</v>
      </c>
      <c r="B25" s="10"/>
      <c r="C25" s="11"/>
      <c r="D25" s="11"/>
      <c r="E25" s="11"/>
      <c r="F25" s="11"/>
      <c r="G25" s="11"/>
      <c r="H25" s="26"/>
      <c r="I25" s="26"/>
      <c r="J25" s="11"/>
      <c r="K25" s="26"/>
      <c r="L25" s="26"/>
      <c r="M25" s="26"/>
      <c r="N25" s="26"/>
      <c r="O25" s="26"/>
      <c r="AE25" s="12">
        <v>2013</v>
      </c>
    </row>
    <row r="26" spans="1:51" ht="12.75" customHeight="1">
      <c r="A26" s="479" t="s">
        <v>410</v>
      </c>
      <c r="B26" s="480"/>
      <c r="C26" s="480"/>
      <c r="D26" s="480"/>
      <c r="E26" s="480"/>
      <c r="F26" s="480"/>
      <c r="G26" s="480"/>
      <c r="H26" s="480"/>
      <c r="I26" s="480"/>
      <c r="J26" s="480"/>
      <c r="K26" s="480"/>
      <c r="L26" s="480"/>
      <c r="M26" s="480"/>
      <c r="N26" s="480"/>
      <c r="O26" s="480"/>
      <c r="P26" s="480"/>
      <c r="Q26" s="480"/>
      <c r="R26" s="480"/>
      <c r="AE26" s="12">
        <v>2014</v>
      </c>
    </row>
    <row r="27" spans="1:51" ht="12.75" customHeight="1">
      <c r="A27" s="461"/>
      <c r="B27" s="460"/>
      <c r="C27" s="460"/>
      <c r="D27" s="460"/>
      <c r="E27" s="460"/>
      <c r="F27" s="460"/>
      <c r="G27" s="460"/>
      <c r="H27" s="460"/>
      <c r="I27" s="460"/>
      <c r="J27" s="460"/>
      <c r="K27" s="460"/>
      <c r="L27" s="460"/>
      <c r="M27" s="460"/>
      <c r="N27" s="460"/>
      <c r="O27" s="460"/>
      <c r="P27" s="460"/>
      <c r="Q27" s="460"/>
      <c r="R27" s="460"/>
    </row>
    <row r="28" spans="1:51">
      <c r="A28" s="10" t="s">
        <v>27</v>
      </c>
    </row>
  </sheetData>
  <mergeCells count="17">
    <mergeCell ref="O3:T3"/>
    <mergeCell ref="A7:B9"/>
    <mergeCell ref="C7:H7"/>
    <mergeCell ref="O4:P4"/>
    <mergeCell ref="O5:P5"/>
    <mergeCell ref="Q4:T4"/>
    <mergeCell ref="Q5:T5"/>
    <mergeCell ref="I8:K8"/>
    <mergeCell ref="R8:T8"/>
    <mergeCell ref="O7:T7"/>
    <mergeCell ref="C8:E8"/>
    <mergeCell ref="F8:H8"/>
    <mergeCell ref="O8:Q8"/>
    <mergeCell ref="I7:N7"/>
    <mergeCell ref="L8:N8"/>
    <mergeCell ref="A26:R26"/>
    <mergeCell ref="A24:T24"/>
  </mergeCells>
  <phoneticPr fontId="25" type="noConversion"/>
  <dataValidations count="2">
    <dataValidation type="list" allowBlank="1" showInputMessage="1" showErrorMessage="1" sqref="Q4">
      <formula1>$AE$1:$AE$4</formula1>
    </dataValidation>
    <dataValidation type="list" allowBlank="1" showInputMessage="1" showErrorMessage="1" sqref="Q5:T5">
      <formula1>$AE$22:$AE$26</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ignoredErrors>
    <ignoredError sqref="C12:Q18" evalErro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E53" sqref="E53"/>
    </sheetView>
  </sheetViews>
  <sheetFormatPr defaultRowHeight="12.75"/>
  <cols>
    <col min="1" max="1" width="9.140625" style="82"/>
    <col min="2" max="2" width="19.42578125" style="82" bestFit="1" customWidth="1"/>
    <col min="3" max="16384" width="9.140625" style="82"/>
  </cols>
  <sheetData>
    <row r="1" spans="1:74" ht="15.75">
      <c r="A1" s="81" t="s">
        <v>195</v>
      </c>
      <c r="B1" s="103"/>
      <c r="C1" s="103"/>
      <c r="D1" s="103"/>
      <c r="E1" s="103"/>
      <c r="F1" s="103"/>
      <c r="G1" s="103"/>
      <c r="H1" s="103"/>
      <c r="I1" s="103"/>
      <c r="J1" s="103"/>
      <c r="K1" s="103"/>
      <c r="L1" s="103"/>
      <c r="M1" s="103"/>
      <c r="N1" s="103"/>
      <c r="O1" s="103"/>
      <c r="P1" s="103"/>
      <c r="Q1" s="103"/>
      <c r="R1" s="103"/>
      <c r="S1" s="103">
        <v>18</v>
      </c>
      <c r="T1" s="103">
        <v>19</v>
      </c>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row>
    <row r="2" spans="1:74">
      <c r="A2" s="82" t="s">
        <v>108</v>
      </c>
      <c r="B2" s="82" t="s">
        <v>108</v>
      </c>
      <c r="C2" s="82" t="s">
        <v>224</v>
      </c>
    </row>
    <row r="3" spans="1:74">
      <c r="C3" s="82" t="s">
        <v>242</v>
      </c>
      <c r="AA3" s="82" t="s">
        <v>251</v>
      </c>
      <c r="AY3" s="82" t="s">
        <v>73</v>
      </c>
    </row>
    <row r="4" spans="1:74">
      <c r="C4" s="82" t="s">
        <v>245</v>
      </c>
      <c r="I4" s="82" t="s">
        <v>252</v>
      </c>
      <c r="O4" s="82" t="s">
        <v>197</v>
      </c>
      <c r="U4" s="82" t="s">
        <v>198</v>
      </c>
      <c r="AA4" s="82" t="s">
        <v>245</v>
      </c>
      <c r="AG4" s="82" t="s">
        <v>196</v>
      </c>
      <c r="AM4" s="82" t="s">
        <v>197</v>
      </c>
      <c r="AS4" s="82" t="s">
        <v>198</v>
      </c>
      <c r="AY4" s="82" t="s">
        <v>245</v>
      </c>
      <c r="BE4" s="82" t="s">
        <v>196</v>
      </c>
      <c r="BK4" s="82" t="s">
        <v>197</v>
      </c>
      <c r="BQ4" s="82" t="s">
        <v>198</v>
      </c>
    </row>
    <row r="5" spans="1:74">
      <c r="C5" s="82">
        <v>1</v>
      </c>
      <c r="I5" s="82">
        <v>1</v>
      </c>
      <c r="O5" s="82">
        <v>1</v>
      </c>
      <c r="U5" s="82">
        <v>1</v>
      </c>
      <c r="AA5" s="82">
        <v>1</v>
      </c>
      <c r="AG5" s="82">
        <v>1</v>
      </c>
      <c r="AM5" s="82">
        <v>1</v>
      </c>
      <c r="AS5" s="82">
        <v>1</v>
      </c>
      <c r="AY5" s="82">
        <v>1</v>
      </c>
      <c r="BE5" s="82">
        <v>1</v>
      </c>
      <c r="BK5" s="82">
        <v>1</v>
      </c>
      <c r="BQ5" s="82">
        <v>1</v>
      </c>
    </row>
    <row r="6" spans="1:74">
      <c r="C6" s="82" t="s">
        <v>200</v>
      </c>
      <c r="I6" s="82" t="s">
        <v>202</v>
      </c>
      <c r="O6" s="82" t="s">
        <v>204</v>
      </c>
      <c r="U6" s="82" t="s">
        <v>206</v>
      </c>
      <c r="AA6" s="82" t="s">
        <v>200</v>
      </c>
      <c r="AG6" s="82" t="s">
        <v>202</v>
      </c>
      <c r="AM6" s="82" t="s">
        <v>204</v>
      </c>
      <c r="AS6" s="82" t="s">
        <v>206</v>
      </c>
      <c r="AY6" s="82" t="s">
        <v>200</v>
      </c>
      <c r="BE6" s="82" t="s">
        <v>202</v>
      </c>
      <c r="BK6" s="82" t="s">
        <v>204</v>
      </c>
      <c r="BQ6" s="82" t="s">
        <v>206</v>
      </c>
    </row>
    <row r="7" spans="1:74">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row>
    <row r="8" spans="1:74">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row>
    <row r="9" spans="1:74">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row>
    <row r="10" spans="1:74">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row>
    <row r="11" spans="1:74">
      <c r="A11" s="82" t="s">
        <v>226</v>
      </c>
      <c r="B11" s="82" t="s">
        <v>20</v>
      </c>
      <c r="C11" s="82">
        <v>91</v>
      </c>
      <c r="D11" s="82">
        <v>87</v>
      </c>
      <c r="E11" s="82">
        <v>89</v>
      </c>
      <c r="F11" s="82">
        <v>36466</v>
      </c>
      <c r="G11" s="82">
        <v>28554</v>
      </c>
      <c r="H11" s="82">
        <v>65020</v>
      </c>
      <c r="I11" s="82">
        <v>89</v>
      </c>
      <c r="J11" s="82">
        <v>81</v>
      </c>
      <c r="K11" s="82">
        <v>85</v>
      </c>
      <c r="L11" s="82">
        <v>36466</v>
      </c>
      <c r="M11" s="82">
        <v>28554</v>
      </c>
      <c r="N11" s="82">
        <v>65020</v>
      </c>
      <c r="O11" s="82">
        <v>93</v>
      </c>
      <c r="P11" s="82">
        <v>94</v>
      </c>
      <c r="Q11" s="82">
        <v>94</v>
      </c>
      <c r="R11" s="82">
        <v>36466</v>
      </c>
      <c r="S11" s="82">
        <v>28555</v>
      </c>
      <c r="T11" s="82">
        <v>65021</v>
      </c>
      <c r="U11" s="82">
        <v>92</v>
      </c>
      <c r="V11" s="82">
        <v>92</v>
      </c>
      <c r="W11" s="82">
        <v>92</v>
      </c>
      <c r="X11" s="82">
        <v>36467</v>
      </c>
      <c r="Y11" s="82">
        <v>28555</v>
      </c>
      <c r="Z11" s="82">
        <v>65022</v>
      </c>
      <c r="AA11" s="87">
        <v>96</v>
      </c>
      <c r="AB11" s="87">
        <v>94</v>
      </c>
      <c r="AC11" s="87">
        <v>95</v>
      </c>
      <c r="AD11" s="87">
        <v>189558</v>
      </c>
      <c r="AE11" s="87">
        <v>172730</v>
      </c>
      <c r="AF11" s="87">
        <v>362288</v>
      </c>
      <c r="AG11" s="87">
        <v>95</v>
      </c>
      <c r="AH11" s="87">
        <v>91</v>
      </c>
      <c r="AI11" s="87">
        <v>93</v>
      </c>
      <c r="AJ11" s="87">
        <v>189559</v>
      </c>
      <c r="AK11" s="87">
        <v>172730</v>
      </c>
      <c r="AL11" s="87">
        <v>362289</v>
      </c>
      <c r="AM11" s="87">
        <v>97</v>
      </c>
      <c r="AN11" s="87">
        <v>97</v>
      </c>
      <c r="AO11" s="87">
        <v>97</v>
      </c>
      <c r="AP11" s="87">
        <v>189559</v>
      </c>
      <c r="AQ11" s="87">
        <v>172731</v>
      </c>
      <c r="AR11" s="87">
        <v>362290</v>
      </c>
      <c r="AS11" s="87">
        <v>97</v>
      </c>
      <c r="AT11" s="87">
        <v>97</v>
      </c>
      <c r="AU11" s="87">
        <v>97</v>
      </c>
      <c r="AV11" s="87">
        <v>189560</v>
      </c>
      <c r="AW11" s="87">
        <v>172733</v>
      </c>
      <c r="AX11" s="87">
        <v>362293</v>
      </c>
      <c r="AY11" s="82">
        <v>95</v>
      </c>
      <c r="AZ11" s="82">
        <v>93</v>
      </c>
      <c r="BA11" s="82">
        <v>94</v>
      </c>
      <c r="BB11" s="82">
        <v>226024</v>
      </c>
      <c r="BC11" s="82">
        <v>201284</v>
      </c>
      <c r="BD11" s="82">
        <v>427308</v>
      </c>
      <c r="BE11" s="82">
        <v>94</v>
      </c>
      <c r="BF11" s="82">
        <v>89</v>
      </c>
      <c r="BG11" s="82">
        <v>92</v>
      </c>
      <c r="BH11" s="82">
        <v>226025</v>
      </c>
      <c r="BI11" s="82">
        <v>201284</v>
      </c>
      <c r="BJ11" s="82">
        <v>427309</v>
      </c>
      <c r="BK11" s="82">
        <v>97</v>
      </c>
      <c r="BL11" s="82">
        <v>97</v>
      </c>
      <c r="BM11" s="82">
        <v>97</v>
      </c>
      <c r="BN11" s="82">
        <v>226025</v>
      </c>
      <c r="BO11" s="82">
        <v>201286</v>
      </c>
      <c r="BP11" s="82">
        <v>427311</v>
      </c>
      <c r="BQ11" s="82">
        <v>96</v>
      </c>
      <c r="BR11" s="82">
        <v>96</v>
      </c>
      <c r="BS11" s="82">
        <v>96</v>
      </c>
      <c r="BT11" s="82">
        <v>226027</v>
      </c>
      <c r="BU11" s="82">
        <v>201288</v>
      </c>
      <c r="BV11" s="82">
        <v>427315</v>
      </c>
    </row>
    <row r="12" spans="1:74">
      <c r="B12" s="82" t="s">
        <v>253</v>
      </c>
      <c r="C12" s="82">
        <v>45</v>
      </c>
      <c r="D12" s="82">
        <v>41</v>
      </c>
      <c r="E12" s="82">
        <v>42</v>
      </c>
      <c r="F12" s="82">
        <v>14576</v>
      </c>
      <c r="G12" s="82">
        <v>24332</v>
      </c>
      <c r="H12" s="82">
        <v>38908</v>
      </c>
      <c r="I12" s="82">
        <v>39</v>
      </c>
      <c r="J12" s="82">
        <v>32</v>
      </c>
      <c r="K12" s="82">
        <v>35</v>
      </c>
      <c r="L12" s="82">
        <v>14575</v>
      </c>
      <c r="M12" s="82">
        <v>24335</v>
      </c>
      <c r="N12" s="82">
        <v>38910</v>
      </c>
      <c r="O12" s="82">
        <v>54</v>
      </c>
      <c r="P12" s="82">
        <v>58</v>
      </c>
      <c r="Q12" s="82">
        <v>57</v>
      </c>
      <c r="R12" s="82">
        <v>14577</v>
      </c>
      <c r="S12" s="82">
        <v>24335</v>
      </c>
      <c r="T12" s="82">
        <v>38912</v>
      </c>
      <c r="U12" s="82">
        <v>54</v>
      </c>
      <c r="V12" s="82">
        <v>58</v>
      </c>
      <c r="W12" s="82">
        <v>56</v>
      </c>
      <c r="X12" s="82">
        <v>14575</v>
      </c>
      <c r="Y12" s="82">
        <v>24337</v>
      </c>
      <c r="Z12" s="82">
        <v>38912</v>
      </c>
      <c r="AA12" s="87">
        <v>58</v>
      </c>
      <c r="AB12" s="87">
        <v>55</v>
      </c>
      <c r="AC12" s="87">
        <v>56</v>
      </c>
      <c r="AD12" s="87">
        <v>27186</v>
      </c>
      <c r="AE12" s="87">
        <v>56431</v>
      </c>
      <c r="AF12" s="87">
        <v>83617</v>
      </c>
      <c r="AG12" s="87">
        <v>52</v>
      </c>
      <c r="AH12" s="87">
        <v>45</v>
      </c>
      <c r="AI12" s="87">
        <v>47</v>
      </c>
      <c r="AJ12" s="87">
        <v>27185</v>
      </c>
      <c r="AK12" s="87">
        <v>56431</v>
      </c>
      <c r="AL12" s="87">
        <v>83616</v>
      </c>
      <c r="AM12" s="87">
        <v>64</v>
      </c>
      <c r="AN12" s="87">
        <v>69</v>
      </c>
      <c r="AO12" s="87">
        <v>67</v>
      </c>
      <c r="AP12" s="87">
        <v>27187</v>
      </c>
      <c r="AQ12" s="87">
        <v>56436</v>
      </c>
      <c r="AR12" s="87">
        <v>83623</v>
      </c>
      <c r="AS12" s="87">
        <v>65</v>
      </c>
      <c r="AT12" s="87">
        <v>69</v>
      </c>
      <c r="AU12" s="87">
        <v>68</v>
      </c>
      <c r="AV12" s="87">
        <v>27187</v>
      </c>
      <c r="AW12" s="87">
        <v>56434</v>
      </c>
      <c r="AX12" s="87">
        <v>83621</v>
      </c>
      <c r="AY12" s="82">
        <v>53</v>
      </c>
      <c r="AZ12" s="82">
        <v>51</v>
      </c>
      <c r="BA12" s="82">
        <v>52</v>
      </c>
      <c r="BB12" s="82">
        <v>41762</v>
      </c>
      <c r="BC12" s="82">
        <v>80763</v>
      </c>
      <c r="BD12" s="82">
        <v>122525</v>
      </c>
      <c r="BE12" s="82">
        <v>48</v>
      </c>
      <c r="BF12" s="82">
        <v>41</v>
      </c>
      <c r="BG12" s="82">
        <v>43</v>
      </c>
      <c r="BH12" s="82">
        <v>41760</v>
      </c>
      <c r="BI12" s="82">
        <v>80766</v>
      </c>
      <c r="BJ12" s="82">
        <v>122526</v>
      </c>
      <c r="BK12" s="82">
        <v>60</v>
      </c>
      <c r="BL12" s="82">
        <v>66</v>
      </c>
      <c r="BM12" s="82">
        <v>64</v>
      </c>
      <c r="BN12" s="82">
        <v>41764</v>
      </c>
      <c r="BO12" s="82">
        <v>80771</v>
      </c>
      <c r="BP12" s="82">
        <v>122535</v>
      </c>
      <c r="BQ12" s="82">
        <v>61</v>
      </c>
      <c r="BR12" s="82">
        <v>66</v>
      </c>
      <c r="BS12" s="82">
        <v>64</v>
      </c>
      <c r="BT12" s="82">
        <v>41762</v>
      </c>
      <c r="BU12" s="82">
        <v>80771</v>
      </c>
      <c r="BV12" s="82">
        <v>122533</v>
      </c>
    </row>
    <row r="13" spans="1:74">
      <c r="B13" s="82" t="s">
        <v>22</v>
      </c>
      <c r="C13" s="82">
        <v>47</v>
      </c>
      <c r="D13" s="82">
        <v>43</v>
      </c>
      <c r="E13" s="82">
        <v>45</v>
      </c>
      <c r="F13" s="82">
        <v>13749</v>
      </c>
      <c r="G13" s="82">
        <v>22311</v>
      </c>
      <c r="H13" s="82">
        <v>36060</v>
      </c>
      <c r="I13" s="82">
        <v>41</v>
      </c>
      <c r="J13" s="82">
        <v>34</v>
      </c>
      <c r="K13" s="82">
        <v>37</v>
      </c>
      <c r="L13" s="82">
        <v>13748</v>
      </c>
      <c r="M13" s="82">
        <v>22314</v>
      </c>
      <c r="N13" s="82">
        <v>36062</v>
      </c>
      <c r="O13" s="82">
        <v>56</v>
      </c>
      <c r="P13" s="82">
        <v>62</v>
      </c>
      <c r="Q13" s="82">
        <v>60</v>
      </c>
      <c r="R13" s="82">
        <v>13750</v>
      </c>
      <c r="S13" s="82">
        <v>22312</v>
      </c>
      <c r="T13" s="82">
        <v>36062</v>
      </c>
      <c r="U13" s="82">
        <v>56</v>
      </c>
      <c r="V13" s="82">
        <v>61</v>
      </c>
      <c r="W13" s="82">
        <v>59</v>
      </c>
      <c r="X13" s="82">
        <v>13748</v>
      </c>
      <c r="Y13" s="82">
        <v>22314</v>
      </c>
      <c r="Z13" s="82">
        <v>36062</v>
      </c>
      <c r="AA13" s="87">
        <v>61</v>
      </c>
      <c r="AB13" s="87">
        <v>58</v>
      </c>
      <c r="AC13" s="87">
        <v>59</v>
      </c>
      <c r="AD13" s="87">
        <v>25188</v>
      </c>
      <c r="AE13" s="87">
        <v>51240</v>
      </c>
      <c r="AF13" s="87">
        <v>76428</v>
      </c>
      <c r="AG13" s="87">
        <v>55</v>
      </c>
      <c r="AH13" s="87">
        <v>47</v>
      </c>
      <c r="AI13" s="87">
        <v>50</v>
      </c>
      <c r="AJ13" s="87">
        <v>25187</v>
      </c>
      <c r="AK13" s="87">
        <v>51241</v>
      </c>
      <c r="AL13" s="87">
        <v>76428</v>
      </c>
      <c r="AM13" s="87">
        <v>67</v>
      </c>
      <c r="AN13" s="87">
        <v>73</v>
      </c>
      <c r="AO13" s="87">
        <v>71</v>
      </c>
      <c r="AP13" s="87">
        <v>25188</v>
      </c>
      <c r="AQ13" s="87">
        <v>51243</v>
      </c>
      <c r="AR13" s="87">
        <v>76431</v>
      </c>
      <c r="AS13" s="87">
        <v>68</v>
      </c>
      <c r="AT13" s="87">
        <v>73</v>
      </c>
      <c r="AU13" s="87">
        <v>71</v>
      </c>
      <c r="AV13" s="87">
        <v>25188</v>
      </c>
      <c r="AW13" s="87">
        <v>51241</v>
      </c>
      <c r="AX13" s="87">
        <v>76429</v>
      </c>
      <c r="AY13" s="82">
        <v>56</v>
      </c>
      <c r="AZ13" s="82">
        <v>53</v>
      </c>
      <c r="BA13" s="82">
        <v>54</v>
      </c>
      <c r="BB13" s="82">
        <v>38937</v>
      </c>
      <c r="BC13" s="82">
        <v>73551</v>
      </c>
      <c r="BD13" s="82">
        <v>112488</v>
      </c>
      <c r="BE13" s="82">
        <v>50</v>
      </c>
      <c r="BF13" s="82">
        <v>43</v>
      </c>
      <c r="BG13" s="82">
        <v>46</v>
      </c>
      <c r="BH13" s="82">
        <v>38935</v>
      </c>
      <c r="BI13" s="82">
        <v>73555</v>
      </c>
      <c r="BJ13" s="82">
        <v>112490</v>
      </c>
      <c r="BK13" s="82">
        <v>63</v>
      </c>
      <c r="BL13" s="82">
        <v>69</v>
      </c>
      <c r="BM13" s="82">
        <v>67</v>
      </c>
      <c r="BN13" s="82">
        <v>38938</v>
      </c>
      <c r="BO13" s="82">
        <v>73555</v>
      </c>
      <c r="BP13" s="82">
        <v>112493</v>
      </c>
      <c r="BQ13" s="82">
        <v>64</v>
      </c>
      <c r="BR13" s="82">
        <v>70</v>
      </c>
      <c r="BS13" s="82">
        <v>68</v>
      </c>
      <c r="BT13" s="82">
        <v>38936</v>
      </c>
      <c r="BU13" s="82">
        <v>73555</v>
      </c>
      <c r="BV13" s="82">
        <v>112491</v>
      </c>
    </row>
    <row r="14" spans="1:74">
      <c r="B14" s="82" t="s">
        <v>23</v>
      </c>
      <c r="C14" s="82">
        <v>51</v>
      </c>
      <c r="D14" s="82">
        <v>49</v>
      </c>
      <c r="E14" s="82">
        <v>50</v>
      </c>
      <c r="F14" s="82">
        <v>9527</v>
      </c>
      <c r="G14" s="82">
        <v>13473</v>
      </c>
      <c r="H14" s="82">
        <v>23000</v>
      </c>
      <c r="I14" s="82">
        <v>45</v>
      </c>
      <c r="J14" s="82">
        <v>39</v>
      </c>
      <c r="K14" s="82">
        <v>42</v>
      </c>
      <c r="L14" s="82">
        <v>9526</v>
      </c>
      <c r="M14" s="82">
        <v>13475</v>
      </c>
      <c r="N14" s="82">
        <v>23001</v>
      </c>
      <c r="O14" s="82">
        <v>61</v>
      </c>
      <c r="P14" s="82">
        <v>69</v>
      </c>
      <c r="Q14" s="82">
        <v>66</v>
      </c>
      <c r="R14" s="82">
        <v>9528</v>
      </c>
      <c r="S14" s="82">
        <v>13475</v>
      </c>
      <c r="T14" s="82">
        <v>23003</v>
      </c>
      <c r="U14" s="82">
        <v>61</v>
      </c>
      <c r="V14" s="82">
        <v>68</v>
      </c>
      <c r="W14" s="82">
        <v>65</v>
      </c>
      <c r="X14" s="82">
        <v>9528</v>
      </c>
      <c r="Y14" s="82">
        <v>13475</v>
      </c>
      <c r="Z14" s="82">
        <v>23003</v>
      </c>
      <c r="AA14" s="87">
        <v>64</v>
      </c>
      <c r="AB14" s="87">
        <v>62</v>
      </c>
      <c r="AC14" s="87">
        <v>63</v>
      </c>
      <c r="AD14" s="87">
        <v>18304</v>
      </c>
      <c r="AE14" s="87">
        <v>33619</v>
      </c>
      <c r="AF14" s="87">
        <v>51923</v>
      </c>
      <c r="AG14" s="87">
        <v>58</v>
      </c>
      <c r="AH14" s="87">
        <v>51</v>
      </c>
      <c r="AI14" s="87">
        <v>54</v>
      </c>
      <c r="AJ14" s="87">
        <v>18303</v>
      </c>
      <c r="AK14" s="87">
        <v>33619</v>
      </c>
      <c r="AL14" s="87">
        <v>51922</v>
      </c>
      <c r="AM14" s="87">
        <v>71</v>
      </c>
      <c r="AN14" s="87">
        <v>78</v>
      </c>
      <c r="AO14" s="87">
        <v>76</v>
      </c>
      <c r="AP14" s="87">
        <v>18304</v>
      </c>
      <c r="AQ14" s="87">
        <v>33620</v>
      </c>
      <c r="AR14" s="87">
        <v>51924</v>
      </c>
      <c r="AS14" s="87">
        <v>72</v>
      </c>
      <c r="AT14" s="87">
        <v>78</v>
      </c>
      <c r="AU14" s="87">
        <v>76</v>
      </c>
      <c r="AV14" s="87">
        <v>18304</v>
      </c>
      <c r="AW14" s="87">
        <v>33619</v>
      </c>
      <c r="AX14" s="87">
        <v>51923</v>
      </c>
      <c r="AY14" s="82">
        <v>60</v>
      </c>
      <c r="AZ14" s="82">
        <v>58</v>
      </c>
      <c r="BA14" s="82">
        <v>59</v>
      </c>
      <c r="BB14" s="82">
        <v>27831</v>
      </c>
      <c r="BC14" s="82">
        <v>47092</v>
      </c>
      <c r="BD14" s="82">
        <v>74923</v>
      </c>
      <c r="BE14" s="82">
        <v>54</v>
      </c>
      <c r="BF14" s="82">
        <v>48</v>
      </c>
      <c r="BG14" s="82">
        <v>50</v>
      </c>
      <c r="BH14" s="82">
        <v>27829</v>
      </c>
      <c r="BI14" s="82">
        <v>47094</v>
      </c>
      <c r="BJ14" s="82">
        <v>74923</v>
      </c>
      <c r="BK14" s="82">
        <v>68</v>
      </c>
      <c r="BL14" s="82">
        <v>75</v>
      </c>
      <c r="BM14" s="82">
        <v>73</v>
      </c>
      <c r="BN14" s="82">
        <v>27832</v>
      </c>
      <c r="BO14" s="82">
        <v>47095</v>
      </c>
      <c r="BP14" s="82">
        <v>74927</v>
      </c>
      <c r="BQ14" s="82">
        <v>68</v>
      </c>
      <c r="BR14" s="82">
        <v>75</v>
      </c>
      <c r="BS14" s="82">
        <v>73</v>
      </c>
      <c r="BT14" s="82">
        <v>27832</v>
      </c>
      <c r="BU14" s="82">
        <v>47094</v>
      </c>
      <c r="BV14" s="82">
        <v>74926</v>
      </c>
    </row>
    <row r="15" spans="1:74">
      <c r="B15" s="82" t="s">
        <v>24</v>
      </c>
      <c r="C15" s="82">
        <v>37</v>
      </c>
      <c r="D15" s="82">
        <v>35</v>
      </c>
      <c r="E15" s="82">
        <v>35</v>
      </c>
      <c r="F15" s="82">
        <v>4222</v>
      </c>
      <c r="G15" s="82">
        <v>8838</v>
      </c>
      <c r="H15" s="82">
        <v>13060</v>
      </c>
      <c r="I15" s="82">
        <v>32</v>
      </c>
      <c r="J15" s="82">
        <v>26</v>
      </c>
      <c r="K15" s="82">
        <v>28</v>
      </c>
      <c r="L15" s="82">
        <v>4222</v>
      </c>
      <c r="M15" s="82">
        <v>8839</v>
      </c>
      <c r="N15" s="82">
        <v>13061</v>
      </c>
      <c r="O15" s="82">
        <v>44</v>
      </c>
      <c r="P15" s="82">
        <v>50</v>
      </c>
      <c r="Q15" s="82">
        <v>48</v>
      </c>
      <c r="R15" s="82">
        <v>4222</v>
      </c>
      <c r="S15" s="82">
        <v>8837</v>
      </c>
      <c r="T15" s="82">
        <v>13059</v>
      </c>
      <c r="U15" s="82">
        <v>45</v>
      </c>
      <c r="V15" s="82">
        <v>51</v>
      </c>
      <c r="W15" s="82">
        <v>49</v>
      </c>
      <c r="X15" s="82">
        <v>4220</v>
      </c>
      <c r="Y15" s="82">
        <v>8839</v>
      </c>
      <c r="Z15" s="82">
        <v>13059</v>
      </c>
      <c r="AA15" s="87">
        <v>52</v>
      </c>
      <c r="AB15" s="87">
        <v>50</v>
      </c>
      <c r="AC15" s="87">
        <v>51</v>
      </c>
      <c r="AD15" s="87">
        <v>6884</v>
      </c>
      <c r="AE15" s="87">
        <v>17621</v>
      </c>
      <c r="AF15" s="87">
        <v>24505</v>
      </c>
      <c r="AG15" s="87">
        <v>45</v>
      </c>
      <c r="AH15" s="87">
        <v>40</v>
      </c>
      <c r="AI15" s="87">
        <v>42</v>
      </c>
      <c r="AJ15" s="87">
        <v>6884</v>
      </c>
      <c r="AK15" s="87">
        <v>17622</v>
      </c>
      <c r="AL15" s="87">
        <v>24506</v>
      </c>
      <c r="AM15" s="87">
        <v>56</v>
      </c>
      <c r="AN15" s="87">
        <v>63</v>
      </c>
      <c r="AO15" s="87">
        <v>61</v>
      </c>
      <c r="AP15" s="87">
        <v>6884</v>
      </c>
      <c r="AQ15" s="87">
        <v>17623</v>
      </c>
      <c r="AR15" s="87">
        <v>24507</v>
      </c>
      <c r="AS15" s="87">
        <v>58</v>
      </c>
      <c r="AT15" s="87">
        <v>64</v>
      </c>
      <c r="AU15" s="87">
        <v>62</v>
      </c>
      <c r="AV15" s="87">
        <v>6884</v>
      </c>
      <c r="AW15" s="87">
        <v>17622</v>
      </c>
      <c r="AX15" s="87">
        <v>24506</v>
      </c>
      <c r="AY15" s="82">
        <v>46</v>
      </c>
      <c r="AZ15" s="82">
        <v>45</v>
      </c>
      <c r="BA15" s="82">
        <v>45</v>
      </c>
      <c r="BB15" s="82">
        <v>11106</v>
      </c>
      <c r="BC15" s="82">
        <v>26459</v>
      </c>
      <c r="BD15" s="82">
        <v>37565</v>
      </c>
      <c r="BE15" s="82">
        <v>40</v>
      </c>
      <c r="BF15" s="82">
        <v>36</v>
      </c>
      <c r="BG15" s="82">
        <v>37</v>
      </c>
      <c r="BH15" s="82">
        <v>11106</v>
      </c>
      <c r="BI15" s="82">
        <v>26461</v>
      </c>
      <c r="BJ15" s="82">
        <v>37567</v>
      </c>
      <c r="BK15" s="82">
        <v>52</v>
      </c>
      <c r="BL15" s="82">
        <v>59</v>
      </c>
      <c r="BM15" s="82">
        <v>57</v>
      </c>
      <c r="BN15" s="82">
        <v>11106</v>
      </c>
      <c r="BO15" s="82">
        <v>26460</v>
      </c>
      <c r="BP15" s="82">
        <v>37566</v>
      </c>
      <c r="BQ15" s="82">
        <v>53</v>
      </c>
      <c r="BR15" s="82">
        <v>60</v>
      </c>
      <c r="BS15" s="82">
        <v>58</v>
      </c>
      <c r="BT15" s="82">
        <v>11104</v>
      </c>
      <c r="BU15" s="82">
        <v>26461</v>
      </c>
      <c r="BV15" s="82">
        <v>37565</v>
      </c>
    </row>
    <row r="16" spans="1:74">
      <c r="B16" s="82" t="s">
        <v>25</v>
      </c>
      <c r="C16" s="82">
        <v>14</v>
      </c>
      <c r="D16" s="82">
        <v>15</v>
      </c>
      <c r="E16" s="82">
        <v>15</v>
      </c>
      <c r="F16" s="82">
        <v>827</v>
      </c>
      <c r="G16" s="82">
        <v>2021</v>
      </c>
      <c r="H16" s="82">
        <v>2848</v>
      </c>
      <c r="I16" s="82">
        <v>11</v>
      </c>
      <c r="J16" s="82">
        <v>11</v>
      </c>
      <c r="K16" s="82">
        <v>11</v>
      </c>
      <c r="L16" s="82">
        <v>827</v>
      </c>
      <c r="M16" s="82">
        <v>2021</v>
      </c>
      <c r="N16" s="82">
        <v>2848</v>
      </c>
      <c r="O16" s="82">
        <v>14</v>
      </c>
      <c r="P16" s="82">
        <v>20</v>
      </c>
      <c r="Q16" s="82">
        <v>18</v>
      </c>
      <c r="R16" s="82">
        <v>827</v>
      </c>
      <c r="S16" s="82">
        <v>2023</v>
      </c>
      <c r="T16" s="82">
        <v>2850</v>
      </c>
      <c r="U16" s="82">
        <v>15</v>
      </c>
      <c r="V16" s="82">
        <v>18</v>
      </c>
      <c r="W16" s="82">
        <v>17</v>
      </c>
      <c r="X16" s="82">
        <v>827</v>
      </c>
      <c r="Y16" s="82">
        <v>2023</v>
      </c>
      <c r="Z16" s="82">
        <v>2850</v>
      </c>
      <c r="AA16" s="87">
        <v>22</v>
      </c>
      <c r="AB16" s="87">
        <v>28</v>
      </c>
      <c r="AC16" s="87">
        <v>26</v>
      </c>
      <c r="AD16" s="87">
        <v>1998</v>
      </c>
      <c r="AE16" s="87">
        <v>5191</v>
      </c>
      <c r="AF16" s="87">
        <v>7189</v>
      </c>
      <c r="AG16" s="87">
        <v>18</v>
      </c>
      <c r="AH16" s="87">
        <v>20</v>
      </c>
      <c r="AI16" s="87">
        <v>20</v>
      </c>
      <c r="AJ16" s="87">
        <v>1998</v>
      </c>
      <c r="AK16" s="87">
        <v>5190</v>
      </c>
      <c r="AL16" s="87">
        <v>7188</v>
      </c>
      <c r="AM16" s="87">
        <v>22</v>
      </c>
      <c r="AN16" s="87">
        <v>31</v>
      </c>
      <c r="AO16" s="87">
        <v>28</v>
      </c>
      <c r="AP16" s="87">
        <v>1999</v>
      </c>
      <c r="AQ16" s="87">
        <v>5193</v>
      </c>
      <c r="AR16" s="87">
        <v>7192</v>
      </c>
      <c r="AS16" s="87">
        <v>22</v>
      </c>
      <c r="AT16" s="87">
        <v>29</v>
      </c>
      <c r="AU16" s="87">
        <v>27</v>
      </c>
      <c r="AV16" s="87">
        <v>1999</v>
      </c>
      <c r="AW16" s="87">
        <v>5193</v>
      </c>
      <c r="AX16" s="87">
        <v>7192</v>
      </c>
      <c r="AY16" s="82">
        <v>20</v>
      </c>
      <c r="AZ16" s="82">
        <v>24</v>
      </c>
      <c r="BA16" s="82">
        <v>23</v>
      </c>
      <c r="BB16" s="82">
        <v>2825</v>
      </c>
      <c r="BC16" s="82">
        <v>7212</v>
      </c>
      <c r="BD16" s="82">
        <v>10037</v>
      </c>
      <c r="BE16" s="82">
        <v>16</v>
      </c>
      <c r="BF16" s="82">
        <v>18</v>
      </c>
      <c r="BG16" s="82">
        <v>17</v>
      </c>
      <c r="BH16" s="82">
        <v>2825</v>
      </c>
      <c r="BI16" s="82">
        <v>7211</v>
      </c>
      <c r="BJ16" s="82">
        <v>10036</v>
      </c>
      <c r="BK16" s="82">
        <v>19</v>
      </c>
      <c r="BL16" s="82">
        <v>28</v>
      </c>
      <c r="BM16" s="82">
        <v>26</v>
      </c>
      <c r="BN16" s="82">
        <v>2826</v>
      </c>
      <c r="BO16" s="82">
        <v>7216</v>
      </c>
      <c r="BP16" s="82">
        <v>10042</v>
      </c>
      <c r="BQ16" s="82">
        <v>20</v>
      </c>
      <c r="BR16" s="82">
        <v>26</v>
      </c>
      <c r="BS16" s="82">
        <v>24</v>
      </c>
      <c r="BT16" s="82">
        <v>2826</v>
      </c>
      <c r="BU16" s="82">
        <v>7216</v>
      </c>
      <c r="BV16" s="82">
        <v>10042</v>
      </c>
    </row>
    <row r="17" spans="2:74">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row>
    <row r="18" spans="2:74" ht="14.25">
      <c r="B18" s="82" t="s">
        <v>250</v>
      </c>
      <c r="C18" s="82">
        <v>78</v>
      </c>
      <c r="D18" s="82">
        <v>66</v>
      </c>
      <c r="E18" s="82">
        <v>72</v>
      </c>
      <c r="F18" s="82">
        <v>51042</v>
      </c>
      <c r="G18" s="82">
        <v>52886</v>
      </c>
      <c r="H18" s="82">
        <v>103928</v>
      </c>
      <c r="I18" s="82">
        <v>75</v>
      </c>
      <c r="J18" s="82">
        <v>59</v>
      </c>
      <c r="K18" s="82">
        <v>66</v>
      </c>
      <c r="L18" s="82">
        <v>51041</v>
      </c>
      <c r="M18" s="82">
        <v>52889</v>
      </c>
      <c r="N18" s="82">
        <v>103930</v>
      </c>
      <c r="O18" s="82">
        <v>82</v>
      </c>
      <c r="P18" s="82">
        <v>77</v>
      </c>
      <c r="Q18" s="82">
        <v>80</v>
      </c>
      <c r="R18" s="82">
        <v>51043</v>
      </c>
      <c r="S18" s="82">
        <v>52890</v>
      </c>
      <c r="T18" s="82">
        <v>103933</v>
      </c>
      <c r="U18" s="82">
        <v>81</v>
      </c>
      <c r="V18" s="82">
        <v>76</v>
      </c>
      <c r="W18" s="82">
        <v>79</v>
      </c>
      <c r="X18" s="82">
        <v>51042</v>
      </c>
      <c r="Y18" s="82">
        <v>52892</v>
      </c>
      <c r="Z18" s="82">
        <v>103934</v>
      </c>
      <c r="AA18" s="87">
        <v>91</v>
      </c>
      <c r="AB18" s="87">
        <v>84</v>
      </c>
      <c r="AC18" s="87">
        <v>88</v>
      </c>
      <c r="AD18" s="87">
        <v>217951</v>
      </c>
      <c r="AE18" s="87">
        <v>230446</v>
      </c>
      <c r="AF18" s="87">
        <v>448397</v>
      </c>
      <c r="AG18" s="87">
        <v>89</v>
      </c>
      <c r="AH18" s="87">
        <v>79</v>
      </c>
      <c r="AI18" s="87">
        <v>84</v>
      </c>
      <c r="AJ18" s="87">
        <v>217951</v>
      </c>
      <c r="AK18" s="87">
        <v>230446</v>
      </c>
      <c r="AL18" s="87">
        <v>448397</v>
      </c>
      <c r="AM18" s="87">
        <v>93</v>
      </c>
      <c r="AN18" s="87">
        <v>90</v>
      </c>
      <c r="AO18" s="87">
        <v>91</v>
      </c>
      <c r="AP18" s="87">
        <v>217952</v>
      </c>
      <c r="AQ18" s="87">
        <v>230452</v>
      </c>
      <c r="AR18" s="87">
        <v>448404</v>
      </c>
      <c r="AS18" s="87">
        <v>93</v>
      </c>
      <c r="AT18" s="87">
        <v>90</v>
      </c>
      <c r="AU18" s="87">
        <v>91</v>
      </c>
      <c r="AV18" s="87">
        <v>217954</v>
      </c>
      <c r="AW18" s="87">
        <v>230450</v>
      </c>
      <c r="AX18" s="87">
        <v>448404</v>
      </c>
      <c r="AY18" s="82">
        <v>89</v>
      </c>
      <c r="AZ18" s="82">
        <v>81</v>
      </c>
      <c r="BA18" s="82">
        <v>85</v>
      </c>
      <c r="BB18" s="82">
        <v>268993</v>
      </c>
      <c r="BC18" s="82">
        <v>283332</v>
      </c>
      <c r="BD18" s="82">
        <v>552325</v>
      </c>
      <c r="BE18" s="82">
        <v>87</v>
      </c>
      <c r="BF18" s="82">
        <v>75</v>
      </c>
      <c r="BG18" s="82">
        <v>81</v>
      </c>
      <c r="BH18" s="82">
        <v>268992</v>
      </c>
      <c r="BI18" s="82">
        <v>283335</v>
      </c>
      <c r="BJ18" s="82">
        <v>552327</v>
      </c>
      <c r="BK18" s="82">
        <v>91</v>
      </c>
      <c r="BL18" s="82">
        <v>88</v>
      </c>
      <c r="BM18" s="82">
        <v>89</v>
      </c>
      <c r="BN18" s="82">
        <v>268995</v>
      </c>
      <c r="BO18" s="82">
        <v>283342</v>
      </c>
      <c r="BP18" s="82">
        <v>552337</v>
      </c>
      <c r="BQ18" s="82">
        <v>90</v>
      </c>
      <c r="BR18" s="82">
        <v>87</v>
      </c>
      <c r="BS18" s="82">
        <v>89</v>
      </c>
      <c r="BT18" s="82">
        <v>268996</v>
      </c>
      <c r="BU18" s="82">
        <v>283342</v>
      </c>
      <c r="BV18" s="82">
        <v>552338</v>
      </c>
    </row>
  </sheetData>
  <phoneticPr fontId="0"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H54" sqref="H54"/>
    </sheetView>
  </sheetViews>
  <sheetFormatPr defaultRowHeight="12.75"/>
  <cols>
    <col min="1" max="1" width="9.140625" style="82"/>
    <col min="2" max="2" width="19.42578125" style="82" bestFit="1" customWidth="1"/>
    <col min="3" max="16384" width="9.140625" style="82"/>
  </cols>
  <sheetData>
    <row r="1" spans="1:74" ht="15.75">
      <c r="A1" s="81" t="s">
        <v>195</v>
      </c>
      <c r="B1" s="103"/>
      <c r="C1" s="103"/>
      <c r="D1" s="103"/>
      <c r="E1" s="103"/>
      <c r="F1" s="103"/>
      <c r="G1" s="103"/>
      <c r="H1" s="103"/>
      <c r="I1" s="103"/>
      <c r="J1" s="103"/>
      <c r="K1" s="103"/>
      <c r="L1" s="103"/>
      <c r="M1" s="103"/>
      <c r="N1" s="103"/>
      <c r="O1" s="103"/>
      <c r="P1" s="103"/>
      <c r="Q1" s="103"/>
      <c r="R1" s="103"/>
      <c r="S1" s="103"/>
      <c r="T1" s="103"/>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row>
    <row r="2" spans="1:74">
      <c r="A2" s="82" t="s">
        <v>108</v>
      </c>
      <c r="C2" s="82" t="s">
        <v>224</v>
      </c>
    </row>
    <row r="3" spans="1:74">
      <c r="C3" s="82" t="s">
        <v>242</v>
      </c>
      <c r="AA3" s="82" t="s">
        <v>251</v>
      </c>
      <c r="AY3" s="82" t="s">
        <v>73</v>
      </c>
    </row>
    <row r="4" spans="1:74">
      <c r="C4" s="82" t="s">
        <v>245</v>
      </c>
      <c r="I4" s="82" t="s">
        <v>252</v>
      </c>
      <c r="O4" s="82" t="s">
        <v>197</v>
      </c>
      <c r="U4" s="82" t="s">
        <v>198</v>
      </c>
      <c r="AA4" s="82" t="s">
        <v>245</v>
      </c>
      <c r="AG4" s="82" t="s">
        <v>196</v>
      </c>
      <c r="AM4" s="82" t="s">
        <v>197</v>
      </c>
      <c r="AS4" s="82" t="s">
        <v>198</v>
      </c>
      <c r="AY4" s="82" t="s">
        <v>245</v>
      </c>
      <c r="BE4" s="82" t="s">
        <v>196</v>
      </c>
      <c r="BK4" s="82" t="s">
        <v>197</v>
      </c>
      <c r="BQ4" s="82" t="s">
        <v>198</v>
      </c>
    </row>
    <row r="5" spans="1:74">
      <c r="C5" s="82">
        <v>1</v>
      </c>
      <c r="I5" s="82">
        <v>1</v>
      </c>
      <c r="O5" s="82">
        <v>1</v>
      </c>
      <c r="U5" s="82">
        <v>1</v>
      </c>
      <c r="AA5" s="82">
        <v>1</v>
      </c>
      <c r="AG5" s="82">
        <v>1</v>
      </c>
      <c r="AM5" s="82">
        <v>1</v>
      </c>
      <c r="AS5" s="82">
        <v>1</v>
      </c>
      <c r="AY5" s="82">
        <v>1</v>
      </c>
      <c r="BE5" s="82">
        <v>1</v>
      </c>
      <c r="BK5" s="82">
        <v>1</v>
      </c>
      <c r="BQ5" s="82">
        <v>1</v>
      </c>
    </row>
    <row r="6" spans="1:74">
      <c r="C6" s="82" t="s">
        <v>200</v>
      </c>
      <c r="I6" s="82" t="s">
        <v>202</v>
      </c>
      <c r="O6" s="82" t="s">
        <v>204</v>
      </c>
      <c r="U6" s="82" t="s">
        <v>206</v>
      </c>
      <c r="AA6" s="82" t="s">
        <v>200</v>
      </c>
      <c r="AG6" s="82" t="s">
        <v>202</v>
      </c>
      <c r="AM6" s="82" t="s">
        <v>204</v>
      </c>
      <c r="AS6" s="82" t="s">
        <v>206</v>
      </c>
      <c r="AY6" s="82" t="s">
        <v>200</v>
      </c>
      <c r="BE6" s="82" t="s">
        <v>202</v>
      </c>
      <c r="BK6" s="82" t="s">
        <v>204</v>
      </c>
      <c r="BQ6" s="82" t="s">
        <v>206</v>
      </c>
    </row>
    <row r="7" spans="1:74">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row>
    <row r="8" spans="1:74">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row>
    <row r="9" spans="1:74">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row>
    <row r="10" spans="1:74">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row>
    <row r="11" spans="1:74">
      <c r="A11" s="82" t="s">
        <v>226</v>
      </c>
      <c r="B11" s="82" t="s">
        <v>20</v>
      </c>
      <c r="C11" s="82">
        <v>91</v>
      </c>
      <c r="D11" s="82">
        <v>88</v>
      </c>
      <c r="E11" s="82">
        <v>90</v>
      </c>
      <c r="F11" s="82">
        <v>39469</v>
      </c>
      <c r="G11" s="82">
        <v>30935</v>
      </c>
      <c r="H11" s="82">
        <v>70404</v>
      </c>
      <c r="I11" s="82">
        <v>89</v>
      </c>
      <c r="J11" s="82">
        <v>81</v>
      </c>
      <c r="K11" s="82">
        <v>85</v>
      </c>
      <c r="L11" s="82">
        <v>39469</v>
      </c>
      <c r="M11" s="82">
        <v>30935</v>
      </c>
      <c r="N11" s="82">
        <v>70404</v>
      </c>
      <c r="O11" s="82">
        <v>94</v>
      </c>
      <c r="P11" s="82">
        <v>94</v>
      </c>
      <c r="Q11" s="82">
        <v>94</v>
      </c>
      <c r="R11" s="82">
        <v>39469</v>
      </c>
      <c r="S11" s="82">
        <v>30935</v>
      </c>
      <c r="T11" s="82">
        <v>70404</v>
      </c>
      <c r="U11" s="82">
        <v>92</v>
      </c>
      <c r="V11" s="82">
        <v>92</v>
      </c>
      <c r="W11" s="82">
        <v>92</v>
      </c>
      <c r="X11" s="82">
        <v>39469</v>
      </c>
      <c r="Y11" s="82">
        <v>30935</v>
      </c>
      <c r="Z11" s="82">
        <v>70404</v>
      </c>
      <c r="AA11" s="82">
        <v>96</v>
      </c>
      <c r="AB11" s="82">
        <v>95</v>
      </c>
      <c r="AC11" s="82">
        <v>96</v>
      </c>
      <c r="AD11" s="82">
        <v>195459</v>
      </c>
      <c r="AE11" s="82">
        <v>178148</v>
      </c>
      <c r="AF11" s="82">
        <v>373607</v>
      </c>
      <c r="AG11" s="82">
        <v>95</v>
      </c>
      <c r="AH11" s="82">
        <v>91</v>
      </c>
      <c r="AI11" s="82">
        <v>93</v>
      </c>
      <c r="AJ11" s="82">
        <v>195459</v>
      </c>
      <c r="AK11" s="82">
        <v>178148</v>
      </c>
      <c r="AL11" s="82">
        <v>373607</v>
      </c>
      <c r="AM11" s="82">
        <v>97</v>
      </c>
      <c r="AN11" s="82">
        <v>97</v>
      </c>
      <c r="AO11" s="82">
        <v>97</v>
      </c>
      <c r="AP11" s="82">
        <v>195460</v>
      </c>
      <c r="AQ11" s="82">
        <v>178148</v>
      </c>
      <c r="AR11" s="82">
        <v>373608</v>
      </c>
      <c r="AS11" s="82">
        <v>97</v>
      </c>
      <c r="AT11" s="82">
        <v>97</v>
      </c>
      <c r="AU11" s="82">
        <v>97</v>
      </c>
      <c r="AV11" s="82">
        <v>195459</v>
      </c>
      <c r="AW11" s="82">
        <v>178148</v>
      </c>
      <c r="AX11" s="82">
        <v>373607</v>
      </c>
      <c r="AY11" s="82">
        <v>96</v>
      </c>
      <c r="AZ11" s="82">
        <v>94</v>
      </c>
      <c r="BA11" s="82">
        <v>95</v>
      </c>
      <c r="BB11" s="82">
        <v>234928</v>
      </c>
      <c r="BC11" s="82">
        <v>209083</v>
      </c>
      <c r="BD11" s="82">
        <v>444011</v>
      </c>
      <c r="BE11" s="82">
        <v>94</v>
      </c>
      <c r="BF11" s="82">
        <v>90</v>
      </c>
      <c r="BG11" s="82">
        <v>92</v>
      </c>
      <c r="BH11" s="82">
        <v>234928</v>
      </c>
      <c r="BI11" s="82">
        <v>209083</v>
      </c>
      <c r="BJ11" s="82">
        <v>444011</v>
      </c>
      <c r="BK11" s="82">
        <v>97</v>
      </c>
      <c r="BL11" s="82">
        <v>97</v>
      </c>
      <c r="BM11" s="82">
        <v>97</v>
      </c>
      <c r="BN11" s="82">
        <v>234929</v>
      </c>
      <c r="BO11" s="82">
        <v>209083</v>
      </c>
      <c r="BP11" s="82">
        <v>444012</v>
      </c>
      <c r="BQ11" s="82">
        <v>96</v>
      </c>
      <c r="BR11" s="82">
        <v>96</v>
      </c>
      <c r="BS11" s="82">
        <v>96</v>
      </c>
      <c r="BT11" s="82">
        <v>234928</v>
      </c>
      <c r="BU11" s="82">
        <v>209083</v>
      </c>
      <c r="BV11" s="82">
        <v>444011</v>
      </c>
    </row>
    <row r="12" spans="1:74">
      <c r="B12" s="82" t="s">
        <v>253</v>
      </c>
      <c r="C12" s="82">
        <v>46</v>
      </c>
      <c r="D12" s="82">
        <v>42</v>
      </c>
      <c r="E12" s="82">
        <v>44</v>
      </c>
      <c r="F12" s="82">
        <v>14962</v>
      </c>
      <c r="G12" s="82">
        <v>25473</v>
      </c>
      <c r="H12" s="82">
        <v>40435</v>
      </c>
      <c r="I12" s="82">
        <v>40</v>
      </c>
      <c r="J12" s="82">
        <v>32</v>
      </c>
      <c r="K12" s="82">
        <v>35</v>
      </c>
      <c r="L12" s="82">
        <v>14962</v>
      </c>
      <c r="M12" s="82">
        <v>25473</v>
      </c>
      <c r="N12" s="82">
        <v>40435</v>
      </c>
      <c r="O12" s="82">
        <v>55</v>
      </c>
      <c r="P12" s="82">
        <v>59</v>
      </c>
      <c r="Q12" s="82">
        <v>57</v>
      </c>
      <c r="R12" s="82">
        <v>14961</v>
      </c>
      <c r="S12" s="82">
        <v>25473</v>
      </c>
      <c r="T12" s="82">
        <v>40434</v>
      </c>
      <c r="U12" s="82">
        <v>54</v>
      </c>
      <c r="V12" s="82">
        <v>57</v>
      </c>
      <c r="W12" s="82">
        <v>56</v>
      </c>
      <c r="X12" s="82">
        <v>14962</v>
      </c>
      <c r="Y12" s="82">
        <v>25472</v>
      </c>
      <c r="Z12" s="82">
        <v>40434</v>
      </c>
      <c r="AA12" s="82">
        <v>57</v>
      </c>
      <c r="AB12" s="82">
        <v>56</v>
      </c>
      <c r="AC12" s="82">
        <v>56</v>
      </c>
      <c r="AD12" s="82">
        <v>26730</v>
      </c>
      <c r="AE12" s="82">
        <v>55879</v>
      </c>
      <c r="AF12" s="82">
        <v>82609</v>
      </c>
      <c r="AG12" s="82">
        <v>51</v>
      </c>
      <c r="AH12" s="82">
        <v>45</v>
      </c>
      <c r="AI12" s="82">
        <v>47</v>
      </c>
      <c r="AJ12" s="82">
        <v>26730</v>
      </c>
      <c r="AK12" s="82">
        <v>55879</v>
      </c>
      <c r="AL12" s="82">
        <v>82609</v>
      </c>
      <c r="AM12" s="82">
        <v>63</v>
      </c>
      <c r="AN12" s="82">
        <v>69</v>
      </c>
      <c r="AO12" s="82">
        <v>67</v>
      </c>
      <c r="AP12" s="82">
        <v>26730</v>
      </c>
      <c r="AQ12" s="82">
        <v>55880</v>
      </c>
      <c r="AR12" s="82">
        <v>82610</v>
      </c>
      <c r="AS12" s="82">
        <v>63</v>
      </c>
      <c r="AT12" s="82">
        <v>68</v>
      </c>
      <c r="AU12" s="82">
        <v>67</v>
      </c>
      <c r="AV12" s="82">
        <v>26730</v>
      </c>
      <c r="AW12" s="82">
        <v>55879</v>
      </c>
      <c r="AX12" s="82">
        <v>82609</v>
      </c>
      <c r="AY12" s="82">
        <v>53</v>
      </c>
      <c r="AZ12" s="82">
        <v>52</v>
      </c>
      <c r="BA12" s="82">
        <v>52</v>
      </c>
      <c r="BB12" s="82">
        <v>41692</v>
      </c>
      <c r="BC12" s="82">
        <v>81352</v>
      </c>
      <c r="BD12" s="82">
        <v>123044</v>
      </c>
      <c r="BE12" s="82">
        <v>47</v>
      </c>
      <c r="BF12" s="82">
        <v>41</v>
      </c>
      <c r="BG12" s="82">
        <v>43</v>
      </c>
      <c r="BH12" s="82">
        <v>41692</v>
      </c>
      <c r="BI12" s="82">
        <v>81352</v>
      </c>
      <c r="BJ12" s="82">
        <v>123044</v>
      </c>
      <c r="BK12" s="82">
        <v>60</v>
      </c>
      <c r="BL12" s="82">
        <v>66</v>
      </c>
      <c r="BM12" s="82">
        <v>64</v>
      </c>
      <c r="BN12" s="82">
        <v>41691</v>
      </c>
      <c r="BO12" s="82">
        <v>81353</v>
      </c>
      <c r="BP12" s="82">
        <v>123044</v>
      </c>
      <c r="BQ12" s="82">
        <v>60</v>
      </c>
      <c r="BR12" s="82">
        <v>65</v>
      </c>
      <c r="BS12" s="82">
        <v>63</v>
      </c>
      <c r="BT12" s="82">
        <v>41692</v>
      </c>
      <c r="BU12" s="82">
        <v>81351</v>
      </c>
      <c r="BV12" s="82">
        <v>123043</v>
      </c>
    </row>
    <row r="13" spans="1:74">
      <c r="B13" s="82" t="s">
        <v>22</v>
      </c>
      <c r="C13" s="82">
        <v>48</v>
      </c>
      <c r="D13" s="82">
        <v>45</v>
      </c>
      <c r="E13" s="82">
        <v>46</v>
      </c>
      <c r="F13" s="82">
        <v>14047</v>
      </c>
      <c r="G13" s="82">
        <v>23185</v>
      </c>
      <c r="H13" s="82">
        <v>37232</v>
      </c>
      <c r="I13" s="82">
        <v>42</v>
      </c>
      <c r="J13" s="82">
        <v>34</v>
      </c>
      <c r="K13" s="82">
        <v>37</v>
      </c>
      <c r="L13" s="82">
        <v>14047</v>
      </c>
      <c r="M13" s="82">
        <v>23185</v>
      </c>
      <c r="N13" s="82">
        <v>37232</v>
      </c>
      <c r="O13" s="82">
        <v>57</v>
      </c>
      <c r="P13" s="82">
        <v>62</v>
      </c>
      <c r="Q13" s="82">
        <v>61</v>
      </c>
      <c r="R13" s="82">
        <v>14046</v>
      </c>
      <c r="S13" s="82">
        <v>23185</v>
      </c>
      <c r="T13" s="82">
        <v>37231</v>
      </c>
      <c r="U13" s="82">
        <v>56</v>
      </c>
      <c r="V13" s="82">
        <v>60</v>
      </c>
      <c r="W13" s="82">
        <v>59</v>
      </c>
      <c r="X13" s="82">
        <v>14047</v>
      </c>
      <c r="Y13" s="82">
        <v>23184</v>
      </c>
      <c r="Z13" s="82">
        <v>37231</v>
      </c>
      <c r="AA13" s="82">
        <v>60</v>
      </c>
      <c r="AB13" s="82">
        <v>59</v>
      </c>
      <c r="AC13" s="82">
        <v>59</v>
      </c>
      <c r="AD13" s="82">
        <v>24664</v>
      </c>
      <c r="AE13" s="82">
        <v>50499</v>
      </c>
      <c r="AF13" s="82">
        <v>75163</v>
      </c>
      <c r="AG13" s="82">
        <v>54</v>
      </c>
      <c r="AH13" s="82">
        <v>48</v>
      </c>
      <c r="AI13" s="82">
        <v>50</v>
      </c>
      <c r="AJ13" s="82">
        <v>24664</v>
      </c>
      <c r="AK13" s="82">
        <v>50499</v>
      </c>
      <c r="AL13" s="82">
        <v>75163</v>
      </c>
      <c r="AM13" s="82">
        <v>67</v>
      </c>
      <c r="AN13" s="82">
        <v>73</v>
      </c>
      <c r="AO13" s="82">
        <v>71</v>
      </c>
      <c r="AP13" s="82">
        <v>24664</v>
      </c>
      <c r="AQ13" s="82">
        <v>50500</v>
      </c>
      <c r="AR13" s="82">
        <v>75164</v>
      </c>
      <c r="AS13" s="82">
        <v>67</v>
      </c>
      <c r="AT13" s="82">
        <v>73</v>
      </c>
      <c r="AU13" s="82">
        <v>71</v>
      </c>
      <c r="AV13" s="82">
        <v>24664</v>
      </c>
      <c r="AW13" s="82">
        <v>50500</v>
      </c>
      <c r="AX13" s="82">
        <v>75164</v>
      </c>
      <c r="AY13" s="82">
        <v>56</v>
      </c>
      <c r="AZ13" s="82">
        <v>54</v>
      </c>
      <c r="BA13" s="82">
        <v>55</v>
      </c>
      <c r="BB13" s="82">
        <v>38711</v>
      </c>
      <c r="BC13" s="82">
        <v>73684</v>
      </c>
      <c r="BD13" s="82">
        <v>112395</v>
      </c>
      <c r="BE13" s="82">
        <v>49</v>
      </c>
      <c r="BF13" s="82">
        <v>44</v>
      </c>
      <c r="BG13" s="82">
        <v>46</v>
      </c>
      <c r="BH13" s="82">
        <v>38711</v>
      </c>
      <c r="BI13" s="82">
        <v>73684</v>
      </c>
      <c r="BJ13" s="82">
        <v>112395</v>
      </c>
      <c r="BK13" s="82">
        <v>63</v>
      </c>
      <c r="BL13" s="82">
        <v>70</v>
      </c>
      <c r="BM13" s="82">
        <v>68</v>
      </c>
      <c r="BN13" s="82">
        <v>38710</v>
      </c>
      <c r="BO13" s="82">
        <v>73685</v>
      </c>
      <c r="BP13" s="82">
        <v>112395</v>
      </c>
      <c r="BQ13" s="82">
        <v>63</v>
      </c>
      <c r="BR13" s="82">
        <v>69</v>
      </c>
      <c r="BS13" s="82">
        <v>67</v>
      </c>
      <c r="BT13" s="82">
        <v>38711</v>
      </c>
      <c r="BU13" s="82">
        <v>73684</v>
      </c>
      <c r="BV13" s="82">
        <v>112395</v>
      </c>
    </row>
    <row r="14" spans="1:74">
      <c r="B14" s="82" t="s">
        <v>23</v>
      </c>
      <c r="C14" s="82">
        <v>53</v>
      </c>
      <c r="D14" s="82">
        <v>50</v>
      </c>
      <c r="E14" s="82">
        <v>51</v>
      </c>
      <c r="F14" s="82">
        <v>9544</v>
      </c>
      <c r="G14" s="82">
        <v>13982</v>
      </c>
      <c r="H14" s="82">
        <v>23526</v>
      </c>
      <c r="I14" s="82">
        <v>46</v>
      </c>
      <c r="J14" s="82">
        <v>39</v>
      </c>
      <c r="K14" s="82">
        <v>42</v>
      </c>
      <c r="L14" s="82">
        <v>9544</v>
      </c>
      <c r="M14" s="82">
        <v>13982</v>
      </c>
      <c r="N14" s="82">
        <v>23526</v>
      </c>
      <c r="O14" s="82">
        <v>63</v>
      </c>
      <c r="P14" s="82">
        <v>69</v>
      </c>
      <c r="Q14" s="82">
        <v>67</v>
      </c>
      <c r="R14" s="82">
        <v>9544</v>
      </c>
      <c r="S14" s="82">
        <v>13982</v>
      </c>
      <c r="T14" s="82">
        <v>23526</v>
      </c>
      <c r="U14" s="82">
        <v>62</v>
      </c>
      <c r="V14" s="82">
        <v>66</v>
      </c>
      <c r="W14" s="82">
        <v>64</v>
      </c>
      <c r="X14" s="82">
        <v>9544</v>
      </c>
      <c r="Y14" s="82">
        <v>13981</v>
      </c>
      <c r="Z14" s="82">
        <v>23525</v>
      </c>
      <c r="AA14" s="82">
        <v>64</v>
      </c>
      <c r="AB14" s="82">
        <v>63</v>
      </c>
      <c r="AC14" s="82">
        <v>63</v>
      </c>
      <c r="AD14" s="82">
        <v>17675</v>
      </c>
      <c r="AE14" s="82">
        <v>32698</v>
      </c>
      <c r="AF14" s="82">
        <v>50373</v>
      </c>
      <c r="AG14" s="82">
        <v>57</v>
      </c>
      <c r="AH14" s="82">
        <v>51</v>
      </c>
      <c r="AI14" s="82">
        <v>53</v>
      </c>
      <c r="AJ14" s="82">
        <v>17675</v>
      </c>
      <c r="AK14" s="82">
        <v>32698</v>
      </c>
      <c r="AL14" s="82">
        <v>50373</v>
      </c>
      <c r="AM14" s="82">
        <v>71</v>
      </c>
      <c r="AN14" s="82">
        <v>78</v>
      </c>
      <c r="AO14" s="82">
        <v>76</v>
      </c>
      <c r="AP14" s="82">
        <v>17675</v>
      </c>
      <c r="AQ14" s="82">
        <v>32699</v>
      </c>
      <c r="AR14" s="82">
        <v>50374</v>
      </c>
      <c r="AS14" s="82">
        <v>71</v>
      </c>
      <c r="AT14" s="82">
        <v>77</v>
      </c>
      <c r="AU14" s="82">
        <v>75</v>
      </c>
      <c r="AV14" s="82">
        <v>17675</v>
      </c>
      <c r="AW14" s="82">
        <v>32699</v>
      </c>
      <c r="AX14" s="82">
        <v>50374</v>
      </c>
      <c r="AY14" s="82">
        <v>60</v>
      </c>
      <c r="AZ14" s="82">
        <v>59</v>
      </c>
      <c r="BA14" s="82">
        <v>59</v>
      </c>
      <c r="BB14" s="82">
        <v>27219</v>
      </c>
      <c r="BC14" s="82">
        <v>46680</v>
      </c>
      <c r="BD14" s="82">
        <v>73899</v>
      </c>
      <c r="BE14" s="82">
        <v>53</v>
      </c>
      <c r="BF14" s="82">
        <v>48</v>
      </c>
      <c r="BG14" s="82">
        <v>50</v>
      </c>
      <c r="BH14" s="82">
        <v>27219</v>
      </c>
      <c r="BI14" s="82">
        <v>46680</v>
      </c>
      <c r="BJ14" s="82">
        <v>73899</v>
      </c>
      <c r="BK14" s="82">
        <v>68</v>
      </c>
      <c r="BL14" s="82">
        <v>75</v>
      </c>
      <c r="BM14" s="82">
        <v>73</v>
      </c>
      <c r="BN14" s="82">
        <v>27219</v>
      </c>
      <c r="BO14" s="82">
        <v>46681</v>
      </c>
      <c r="BP14" s="82">
        <v>73900</v>
      </c>
      <c r="BQ14" s="82">
        <v>67</v>
      </c>
      <c r="BR14" s="82">
        <v>74</v>
      </c>
      <c r="BS14" s="82">
        <v>72</v>
      </c>
      <c r="BT14" s="82">
        <v>27219</v>
      </c>
      <c r="BU14" s="82">
        <v>46680</v>
      </c>
      <c r="BV14" s="82">
        <v>73899</v>
      </c>
    </row>
    <row r="15" spans="1:74">
      <c r="B15" s="82" t="s">
        <v>24</v>
      </c>
      <c r="C15" s="82">
        <v>38</v>
      </c>
      <c r="D15" s="82">
        <v>36</v>
      </c>
      <c r="E15" s="82">
        <v>37</v>
      </c>
      <c r="F15" s="82">
        <v>4503</v>
      </c>
      <c r="G15" s="82">
        <v>9203</v>
      </c>
      <c r="H15" s="82">
        <v>13706</v>
      </c>
      <c r="I15" s="82">
        <v>32</v>
      </c>
      <c r="J15" s="82">
        <v>27</v>
      </c>
      <c r="K15" s="82">
        <v>28</v>
      </c>
      <c r="L15" s="82">
        <v>4503</v>
      </c>
      <c r="M15" s="82">
        <v>9203</v>
      </c>
      <c r="N15" s="82">
        <v>13706</v>
      </c>
      <c r="O15" s="82">
        <v>45</v>
      </c>
      <c r="P15" s="82">
        <v>53</v>
      </c>
      <c r="Q15" s="82">
        <v>50</v>
      </c>
      <c r="R15" s="82">
        <v>4502</v>
      </c>
      <c r="S15" s="82">
        <v>9203</v>
      </c>
      <c r="T15" s="82">
        <v>13705</v>
      </c>
      <c r="U15" s="82">
        <v>45</v>
      </c>
      <c r="V15" s="82">
        <v>51</v>
      </c>
      <c r="W15" s="82">
        <v>49</v>
      </c>
      <c r="X15" s="82">
        <v>4503</v>
      </c>
      <c r="Y15" s="82">
        <v>9203</v>
      </c>
      <c r="Z15" s="82">
        <v>13706</v>
      </c>
      <c r="AA15" s="82">
        <v>52</v>
      </c>
      <c r="AB15" s="82">
        <v>52</v>
      </c>
      <c r="AC15" s="82">
        <v>52</v>
      </c>
      <c r="AD15" s="82">
        <v>6989</v>
      </c>
      <c r="AE15" s="82">
        <v>17801</v>
      </c>
      <c r="AF15" s="82">
        <v>24790</v>
      </c>
      <c r="AG15" s="82">
        <v>45</v>
      </c>
      <c r="AH15" s="82">
        <v>41</v>
      </c>
      <c r="AI15" s="82">
        <v>42</v>
      </c>
      <c r="AJ15" s="82">
        <v>6989</v>
      </c>
      <c r="AK15" s="82">
        <v>17801</v>
      </c>
      <c r="AL15" s="82">
        <v>24790</v>
      </c>
      <c r="AM15" s="82">
        <v>57</v>
      </c>
      <c r="AN15" s="82">
        <v>64</v>
      </c>
      <c r="AO15" s="82">
        <v>62</v>
      </c>
      <c r="AP15" s="82">
        <v>6989</v>
      </c>
      <c r="AQ15" s="82">
        <v>17801</v>
      </c>
      <c r="AR15" s="82">
        <v>24790</v>
      </c>
      <c r="AS15" s="82">
        <v>58</v>
      </c>
      <c r="AT15" s="82">
        <v>64</v>
      </c>
      <c r="AU15" s="82">
        <v>62</v>
      </c>
      <c r="AV15" s="82">
        <v>6989</v>
      </c>
      <c r="AW15" s="82">
        <v>17801</v>
      </c>
      <c r="AX15" s="82">
        <v>24790</v>
      </c>
      <c r="AY15" s="82">
        <v>46</v>
      </c>
      <c r="AZ15" s="82">
        <v>47</v>
      </c>
      <c r="BA15" s="82">
        <v>46</v>
      </c>
      <c r="BB15" s="82">
        <v>11492</v>
      </c>
      <c r="BC15" s="82">
        <v>27004</v>
      </c>
      <c r="BD15" s="82">
        <v>38496</v>
      </c>
      <c r="BE15" s="82">
        <v>40</v>
      </c>
      <c r="BF15" s="82">
        <v>36</v>
      </c>
      <c r="BG15" s="82">
        <v>37</v>
      </c>
      <c r="BH15" s="82">
        <v>11492</v>
      </c>
      <c r="BI15" s="82">
        <v>27004</v>
      </c>
      <c r="BJ15" s="82">
        <v>38496</v>
      </c>
      <c r="BK15" s="82">
        <v>52</v>
      </c>
      <c r="BL15" s="82">
        <v>60</v>
      </c>
      <c r="BM15" s="82">
        <v>58</v>
      </c>
      <c r="BN15" s="82">
        <v>11491</v>
      </c>
      <c r="BO15" s="82">
        <v>27004</v>
      </c>
      <c r="BP15" s="82">
        <v>38495</v>
      </c>
      <c r="BQ15" s="82">
        <v>53</v>
      </c>
      <c r="BR15" s="82">
        <v>60</v>
      </c>
      <c r="BS15" s="82">
        <v>58</v>
      </c>
      <c r="BT15" s="82">
        <v>11492</v>
      </c>
      <c r="BU15" s="82">
        <v>27004</v>
      </c>
      <c r="BV15" s="82">
        <v>38496</v>
      </c>
    </row>
    <row r="16" spans="1:74">
      <c r="B16" s="82" t="s">
        <v>25</v>
      </c>
      <c r="C16" s="82">
        <v>15</v>
      </c>
      <c r="D16" s="82">
        <v>18</v>
      </c>
      <c r="E16" s="82">
        <v>17</v>
      </c>
      <c r="F16" s="82">
        <v>915</v>
      </c>
      <c r="G16" s="82">
        <v>2288</v>
      </c>
      <c r="H16" s="82">
        <v>3203</v>
      </c>
      <c r="I16" s="82">
        <v>11</v>
      </c>
      <c r="J16" s="82">
        <v>12</v>
      </c>
      <c r="K16" s="82">
        <v>12</v>
      </c>
      <c r="L16" s="82">
        <v>915</v>
      </c>
      <c r="M16" s="82">
        <v>2288</v>
      </c>
      <c r="N16" s="82">
        <v>3203</v>
      </c>
      <c r="O16" s="82">
        <v>17</v>
      </c>
      <c r="P16" s="82">
        <v>23</v>
      </c>
      <c r="Q16" s="82">
        <v>21</v>
      </c>
      <c r="R16" s="82">
        <v>915</v>
      </c>
      <c r="S16" s="82">
        <v>2288</v>
      </c>
      <c r="T16" s="82">
        <v>3203</v>
      </c>
      <c r="U16" s="82">
        <v>15</v>
      </c>
      <c r="V16" s="82">
        <v>20</v>
      </c>
      <c r="W16" s="82">
        <v>19</v>
      </c>
      <c r="X16" s="82">
        <v>915</v>
      </c>
      <c r="Y16" s="82">
        <v>2288</v>
      </c>
      <c r="Z16" s="82">
        <v>3203</v>
      </c>
      <c r="AA16" s="82">
        <v>23</v>
      </c>
      <c r="AB16" s="82">
        <v>26</v>
      </c>
      <c r="AC16" s="82">
        <v>25</v>
      </c>
      <c r="AD16" s="82">
        <v>2066</v>
      </c>
      <c r="AE16" s="82">
        <v>5380</v>
      </c>
      <c r="AF16" s="82">
        <v>7446</v>
      </c>
      <c r="AG16" s="82">
        <v>17</v>
      </c>
      <c r="AH16" s="82">
        <v>19</v>
      </c>
      <c r="AI16" s="82">
        <v>18</v>
      </c>
      <c r="AJ16" s="82">
        <v>2066</v>
      </c>
      <c r="AK16" s="82">
        <v>5380</v>
      </c>
      <c r="AL16" s="82">
        <v>7446</v>
      </c>
      <c r="AM16" s="82">
        <v>21</v>
      </c>
      <c r="AN16" s="82">
        <v>31</v>
      </c>
      <c r="AO16" s="82">
        <v>28</v>
      </c>
      <c r="AP16" s="82">
        <v>2066</v>
      </c>
      <c r="AQ16" s="82">
        <v>5380</v>
      </c>
      <c r="AR16" s="82">
        <v>7446</v>
      </c>
      <c r="AS16" s="82">
        <v>21</v>
      </c>
      <c r="AT16" s="82">
        <v>27</v>
      </c>
      <c r="AU16" s="82">
        <v>26</v>
      </c>
      <c r="AV16" s="82">
        <v>2066</v>
      </c>
      <c r="AW16" s="82">
        <v>5379</v>
      </c>
      <c r="AX16" s="82">
        <v>7445</v>
      </c>
      <c r="AY16" s="82">
        <v>20</v>
      </c>
      <c r="AZ16" s="82">
        <v>24</v>
      </c>
      <c r="BA16" s="82">
        <v>23</v>
      </c>
      <c r="BB16" s="82">
        <v>2981</v>
      </c>
      <c r="BC16" s="82">
        <v>7668</v>
      </c>
      <c r="BD16" s="82">
        <v>10649</v>
      </c>
      <c r="BE16" s="82">
        <v>16</v>
      </c>
      <c r="BF16" s="82">
        <v>17</v>
      </c>
      <c r="BG16" s="82">
        <v>16</v>
      </c>
      <c r="BH16" s="82">
        <v>2981</v>
      </c>
      <c r="BI16" s="82">
        <v>7668</v>
      </c>
      <c r="BJ16" s="82">
        <v>10649</v>
      </c>
      <c r="BK16" s="82">
        <v>20</v>
      </c>
      <c r="BL16" s="82">
        <v>28</v>
      </c>
      <c r="BM16" s="82">
        <v>26</v>
      </c>
      <c r="BN16" s="82">
        <v>2981</v>
      </c>
      <c r="BO16" s="82">
        <v>7668</v>
      </c>
      <c r="BP16" s="82">
        <v>10649</v>
      </c>
      <c r="BQ16" s="82">
        <v>19</v>
      </c>
      <c r="BR16" s="82">
        <v>25</v>
      </c>
      <c r="BS16" s="82">
        <v>23</v>
      </c>
      <c r="BT16" s="82">
        <v>2981</v>
      </c>
      <c r="BU16" s="82">
        <v>7667</v>
      </c>
      <c r="BV16" s="82">
        <v>10648</v>
      </c>
    </row>
    <row r="18" spans="2:74" ht="14.25">
      <c r="B18" s="82" t="s">
        <v>250</v>
      </c>
      <c r="C18" s="82">
        <v>79</v>
      </c>
      <c r="D18" s="82">
        <v>67</v>
      </c>
      <c r="E18" s="82">
        <v>73</v>
      </c>
      <c r="F18" s="82">
        <v>54431</v>
      </c>
      <c r="G18" s="82">
        <v>56408</v>
      </c>
      <c r="H18" s="82">
        <v>110839</v>
      </c>
      <c r="I18" s="82">
        <v>75</v>
      </c>
      <c r="J18" s="82">
        <v>59</v>
      </c>
      <c r="K18" s="82">
        <v>67</v>
      </c>
      <c r="L18" s="82">
        <v>54431</v>
      </c>
      <c r="M18" s="82">
        <v>56408</v>
      </c>
      <c r="N18" s="82">
        <v>110839</v>
      </c>
      <c r="O18" s="82">
        <v>83</v>
      </c>
      <c r="P18" s="82">
        <v>78</v>
      </c>
      <c r="Q18" s="82">
        <v>81</v>
      </c>
      <c r="R18" s="82">
        <v>54430</v>
      </c>
      <c r="S18" s="82">
        <v>56408</v>
      </c>
      <c r="T18" s="82">
        <v>110838</v>
      </c>
      <c r="U18" s="82">
        <v>82</v>
      </c>
      <c r="V18" s="82">
        <v>76</v>
      </c>
      <c r="W18" s="82">
        <v>79</v>
      </c>
      <c r="X18" s="82">
        <v>54431</v>
      </c>
      <c r="Y18" s="82">
        <v>56407</v>
      </c>
      <c r="Z18" s="82">
        <v>110838</v>
      </c>
      <c r="AA18" s="82">
        <v>92</v>
      </c>
      <c r="AB18" s="82">
        <v>85</v>
      </c>
      <c r="AC18" s="82">
        <v>88</v>
      </c>
      <c r="AD18" s="82">
        <v>223376</v>
      </c>
      <c r="AE18" s="82">
        <v>235326</v>
      </c>
      <c r="AF18" s="82">
        <v>458702</v>
      </c>
      <c r="AG18" s="82">
        <v>90</v>
      </c>
      <c r="AH18" s="82">
        <v>80</v>
      </c>
      <c r="AI18" s="82">
        <v>85</v>
      </c>
      <c r="AJ18" s="82">
        <v>223376</v>
      </c>
      <c r="AK18" s="82">
        <v>235326</v>
      </c>
      <c r="AL18" s="82">
        <v>458702</v>
      </c>
      <c r="AM18" s="82">
        <v>93</v>
      </c>
      <c r="AN18" s="82">
        <v>90</v>
      </c>
      <c r="AO18" s="82">
        <v>92</v>
      </c>
      <c r="AP18" s="82">
        <v>223377</v>
      </c>
      <c r="AQ18" s="82">
        <v>235327</v>
      </c>
      <c r="AR18" s="82">
        <v>458704</v>
      </c>
      <c r="AS18" s="82">
        <v>93</v>
      </c>
      <c r="AT18" s="82">
        <v>90</v>
      </c>
      <c r="AU18" s="82">
        <v>91</v>
      </c>
      <c r="AV18" s="82">
        <v>223375</v>
      </c>
      <c r="AW18" s="82">
        <v>235326</v>
      </c>
      <c r="AX18" s="82">
        <v>458701</v>
      </c>
      <c r="AY18" s="82">
        <v>89</v>
      </c>
      <c r="AZ18" s="82">
        <v>82</v>
      </c>
      <c r="BA18" s="82">
        <v>85</v>
      </c>
      <c r="BB18" s="82">
        <v>277807</v>
      </c>
      <c r="BC18" s="82">
        <v>291734</v>
      </c>
      <c r="BD18" s="82">
        <v>569541</v>
      </c>
      <c r="BE18" s="82">
        <v>87</v>
      </c>
      <c r="BF18" s="82">
        <v>76</v>
      </c>
      <c r="BG18" s="82">
        <v>81</v>
      </c>
      <c r="BH18" s="82">
        <v>277807</v>
      </c>
      <c r="BI18" s="82">
        <v>291734</v>
      </c>
      <c r="BJ18" s="82">
        <v>569541</v>
      </c>
      <c r="BK18" s="82">
        <v>91</v>
      </c>
      <c r="BL18" s="82">
        <v>88</v>
      </c>
      <c r="BM18" s="82">
        <v>90</v>
      </c>
      <c r="BN18" s="82">
        <v>277807</v>
      </c>
      <c r="BO18" s="82">
        <v>291735</v>
      </c>
      <c r="BP18" s="82">
        <v>569542</v>
      </c>
      <c r="BQ18" s="82">
        <v>90</v>
      </c>
      <c r="BR18" s="82">
        <v>87</v>
      </c>
      <c r="BS18" s="82">
        <v>89</v>
      </c>
      <c r="BT18" s="82">
        <v>277806</v>
      </c>
      <c r="BU18" s="82">
        <v>291733</v>
      </c>
      <c r="BV18" s="82">
        <v>569539</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J52" sqref="J52"/>
    </sheetView>
  </sheetViews>
  <sheetFormatPr defaultRowHeight="12.75"/>
  <cols>
    <col min="1" max="1" width="9.140625" style="82"/>
    <col min="2" max="2" width="19.42578125" style="82" bestFit="1" customWidth="1"/>
    <col min="3" max="16384" width="9.140625" style="82"/>
  </cols>
  <sheetData>
    <row r="1" spans="1:74" ht="15.75">
      <c r="A1" s="81" t="s">
        <v>195</v>
      </c>
      <c r="B1" s="103"/>
      <c r="C1" s="103"/>
      <c r="D1" s="103"/>
      <c r="E1" s="103"/>
      <c r="F1" s="103"/>
      <c r="G1" s="103"/>
      <c r="H1" s="103"/>
      <c r="I1" s="103"/>
      <c r="J1" s="103"/>
      <c r="K1" s="103"/>
      <c r="L1" s="103"/>
      <c r="M1" s="103"/>
      <c r="N1" s="103"/>
      <c r="O1" s="103"/>
      <c r="P1" s="103"/>
      <c r="Q1" s="103"/>
      <c r="R1" s="103"/>
      <c r="S1" s="103"/>
      <c r="T1" s="103"/>
      <c r="U1" s="103">
        <v>21</v>
      </c>
      <c r="V1" s="103">
        <v>22</v>
      </c>
      <c r="W1" s="103">
        <v>23</v>
      </c>
      <c r="X1" s="103">
        <v>24</v>
      </c>
      <c r="Y1" s="103">
        <v>25</v>
      </c>
      <c r="Z1" s="103">
        <v>26</v>
      </c>
      <c r="AA1" s="103">
        <v>27</v>
      </c>
      <c r="AB1" s="103">
        <v>28</v>
      </c>
      <c r="AC1" s="103">
        <v>29</v>
      </c>
      <c r="AD1" s="103">
        <v>30</v>
      </c>
      <c r="AE1" s="103">
        <v>31</v>
      </c>
      <c r="AF1" s="103">
        <v>32</v>
      </c>
      <c r="AG1" s="103">
        <v>33</v>
      </c>
      <c r="AH1" s="103">
        <v>34</v>
      </c>
      <c r="AI1" s="103">
        <v>35</v>
      </c>
      <c r="AJ1" s="103">
        <v>36</v>
      </c>
      <c r="AK1" s="103">
        <v>37</v>
      </c>
      <c r="AL1" s="103">
        <v>38</v>
      </c>
      <c r="AM1" s="103">
        <v>39</v>
      </c>
      <c r="AN1" s="103">
        <v>40</v>
      </c>
      <c r="AO1" s="103">
        <v>41</v>
      </c>
      <c r="AP1" s="103">
        <v>42</v>
      </c>
      <c r="AQ1" s="103">
        <v>43</v>
      </c>
      <c r="AR1" s="103">
        <v>44</v>
      </c>
      <c r="AS1" s="103">
        <v>45</v>
      </c>
      <c r="AT1" s="103">
        <v>46</v>
      </c>
      <c r="AU1" s="103">
        <v>47</v>
      </c>
      <c r="AV1" s="103">
        <v>48</v>
      </c>
      <c r="AW1" s="103">
        <v>49</v>
      </c>
      <c r="AX1" s="103">
        <v>50</v>
      </c>
      <c r="AY1" s="103">
        <v>51</v>
      </c>
      <c r="AZ1" s="103">
        <v>52</v>
      </c>
      <c r="BA1" s="103">
        <v>53</v>
      </c>
      <c r="BB1" s="103">
        <v>54</v>
      </c>
      <c r="BC1" s="103">
        <v>55</v>
      </c>
      <c r="BD1" s="103">
        <v>56</v>
      </c>
      <c r="BE1" s="103">
        <v>57</v>
      </c>
      <c r="BF1" s="103">
        <v>58</v>
      </c>
      <c r="BG1" s="103">
        <v>59</v>
      </c>
      <c r="BH1" s="103">
        <v>60</v>
      </c>
      <c r="BI1" s="103">
        <v>61</v>
      </c>
      <c r="BJ1" s="103">
        <v>62</v>
      </c>
      <c r="BK1" s="103">
        <v>63</v>
      </c>
      <c r="BL1" s="103">
        <v>64</v>
      </c>
      <c r="BM1" s="103">
        <v>65</v>
      </c>
      <c r="BN1" s="103">
        <v>66</v>
      </c>
      <c r="BO1" s="103">
        <v>67</v>
      </c>
      <c r="BP1" s="103">
        <v>68</v>
      </c>
      <c r="BQ1" s="103">
        <v>69</v>
      </c>
      <c r="BR1" s="103">
        <v>70</v>
      </c>
      <c r="BS1" s="103">
        <v>71</v>
      </c>
      <c r="BT1" s="103">
        <v>72</v>
      </c>
      <c r="BU1" s="103">
        <v>73</v>
      </c>
      <c r="BV1" s="103">
        <v>74</v>
      </c>
    </row>
    <row r="2" spans="1:74">
      <c r="A2" s="82" t="s">
        <v>108</v>
      </c>
      <c r="C2" s="82" t="s">
        <v>224</v>
      </c>
    </row>
    <row r="3" spans="1:74">
      <c r="C3" s="82" t="s">
        <v>242</v>
      </c>
      <c r="AA3" s="82" t="s">
        <v>254</v>
      </c>
      <c r="AY3" s="82" t="s">
        <v>73</v>
      </c>
    </row>
    <row r="4" spans="1:74">
      <c r="C4" s="82" t="s">
        <v>245</v>
      </c>
      <c r="I4" s="82" t="s">
        <v>252</v>
      </c>
      <c r="O4" s="82" t="s">
        <v>197</v>
      </c>
      <c r="U4" s="82" t="s">
        <v>198</v>
      </c>
      <c r="AA4" s="82" t="s">
        <v>245</v>
      </c>
      <c r="AG4" s="82" t="s">
        <v>196</v>
      </c>
      <c r="AM4" s="82" t="s">
        <v>197</v>
      </c>
      <c r="AS4" s="82" t="s">
        <v>198</v>
      </c>
      <c r="AY4" s="82" t="s">
        <v>245</v>
      </c>
      <c r="BE4" s="82" t="s">
        <v>196</v>
      </c>
      <c r="BK4" s="82" t="s">
        <v>197</v>
      </c>
      <c r="BQ4" s="82" t="s">
        <v>198</v>
      </c>
    </row>
    <row r="5" spans="1:74">
      <c r="C5" s="82">
        <v>1</v>
      </c>
      <c r="I5" s="82">
        <v>1</v>
      </c>
      <c r="O5" s="82">
        <v>1</v>
      </c>
      <c r="U5" s="82">
        <v>1</v>
      </c>
      <c r="AA5" s="82">
        <v>1</v>
      </c>
      <c r="AG5" s="82">
        <v>1</v>
      </c>
      <c r="AM5" s="82">
        <v>1</v>
      </c>
      <c r="AS5" s="82">
        <v>1</v>
      </c>
      <c r="AY5" s="82">
        <v>1</v>
      </c>
      <c r="BE5" s="82">
        <v>1</v>
      </c>
      <c r="BK5" s="82">
        <v>1</v>
      </c>
      <c r="BQ5" s="82">
        <v>1</v>
      </c>
    </row>
    <row r="6" spans="1:74">
      <c r="C6" s="82" t="s">
        <v>200</v>
      </c>
      <c r="I6" s="82" t="s">
        <v>202</v>
      </c>
      <c r="O6" s="82" t="s">
        <v>204</v>
      </c>
      <c r="U6" s="82" t="s">
        <v>206</v>
      </c>
      <c r="AA6" s="82" t="s">
        <v>200</v>
      </c>
      <c r="AG6" s="82" t="s">
        <v>202</v>
      </c>
      <c r="AM6" s="82" t="s">
        <v>204</v>
      </c>
      <c r="AS6" s="82" t="s">
        <v>206</v>
      </c>
      <c r="AY6" s="82" t="s">
        <v>200</v>
      </c>
      <c r="BE6" s="82" t="s">
        <v>202</v>
      </c>
      <c r="BK6" s="82" t="s">
        <v>204</v>
      </c>
      <c r="BQ6" s="82" t="s">
        <v>206</v>
      </c>
    </row>
    <row r="7" spans="1:74">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row>
    <row r="8" spans="1:74">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row>
    <row r="9" spans="1:74">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row>
    <row r="10" spans="1:74">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row>
    <row r="11" spans="1:74">
      <c r="A11" s="82" t="s">
        <v>226</v>
      </c>
      <c r="B11" s="82" t="s">
        <v>20</v>
      </c>
      <c r="C11" s="82">
        <v>93</v>
      </c>
      <c r="D11" s="82">
        <v>90</v>
      </c>
      <c r="E11" s="82">
        <v>91</v>
      </c>
      <c r="F11" s="82">
        <v>42188</v>
      </c>
      <c r="G11" s="82">
        <v>33592</v>
      </c>
      <c r="H11" s="82">
        <v>75780</v>
      </c>
      <c r="I11" s="82">
        <v>90</v>
      </c>
      <c r="J11" s="82">
        <v>84</v>
      </c>
      <c r="K11" s="82">
        <v>87</v>
      </c>
      <c r="L11" s="82">
        <v>42188</v>
      </c>
      <c r="M11" s="82">
        <v>33592</v>
      </c>
      <c r="N11" s="82">
        <v>75780</v>
      </c>
      <c r="O11" s="82">
        <v>94</v>
      </c>
      <c r="P11" s="82">
        <v>95</v>
      </c>
      <c r="Q11" s="82">
        <v>95</v>
      </c>
      <c r="R11" s="82">
        <v>42188</v>
      </c>
      <c r="S11" s="82">
        <v>33592</v>
      </c>
      <c r="T11" s="82">
        <v>75780</v>
      </c>
      <c r="U11" s="82">
        <v>93</v>
      </c>
      <c r="V11" s="82">
        <v>93</v>
      </c>
      <c r="W11" s="82">
        <v>93</v>
      </c>
      <c r="X11" s="82">
        <v>42188</v>
      </c>
      <c r="Y11" s="82">
        <v>33592</v>
      </c>
      <c r="Z11" s="82">
        <v>75780</v>
      </c>
      <c r="AA11" s="82">
        <v>97</v>
      </c>
      <c r="AB11" s="82">
        <v>95</v>
      </c>
      <c r="AC11" s="82">
        <v>96</v>
      </c>
      <c r="AD11" s="82">
        <v>200844</v>
      </c>
      <c r="AE11" s="82">
        <v>184053</v>
      </c>
      <c r="AF11" s="82">
        <v>384897</v>
      </c>
      <c r="AG11" s="82">
        <v>96</v>
      </c>
      <c r="AH11" s="82">
        <v>92</v>
      </c>
      <c r="AI11" s="82">
        <v>94</v>
      </c>
      <c r="AJ11" s="82">
        <v>200844</v>
      </c>
      <c r="AK11" s="82">
        <v>184053</v>
      </c>
      <c r="AL11" s="82">
        <v>384897</v>
      </c>
      <c r="AM11" s="82">
        <v>98</v>
      </c>
      <c r="AN11" s="82">
        <v>98</v>
      </c>
      <c r="AO11" s="82">
        <v>98</v>
      </c>
      <c r="AP11" s="82">
        <v>200844</v>
      </c>
      <c r="AQ11" s="82">
        <v>184052</v>
      </c>
      <c r="AR11" s="82">
        <v>384896</v>
      </c>
      <c r="AS11" s="82">
        <v>97</v>
      </c>
      <c r="AT11" s="82">
        <v>97</v>
      </c>
      <c r="AU11" s="82">
        <v>97</v>
      </c>
      <c r="AV11" s="82">
        <v>200844</v>
      </c>
      <c r="AW11" s="82">
        <v>184053</v>
      </c>
      <c r="AX11" s="82">
        <v>384897</v>
      </c>
      <c r="AY11" s="82">
        <v>96</v>
      </c>
      <c r="AZ11" s="82">
        <v>95</v>
      </c>
      <c r="BA11" s="82">
        <v>95</v>
      </c>
      <c r="BB11" s="82">
        <v>243032</v>
      </c>
      <c r="BC11" s="82">
        <v>217645</v>
      </c>
      <c r="BD11" s="82">
        <v>460677</v>
      </c>
      <c r="BE11" s="82">
        <v>95</v>
      </c>
      <c r="BF11" s="82">
        <v>91</v>
      </c>
      <c r="BG11" s="82">
        <v>93</v>
      </c>
      <c r="BH11" s="82">
        <v>243032</v>
      </c>
      <c r="BI11" s="82">
        <v>217645</v>
      </c>
      <c r="BJ11" s="82">
        <v>460677</v>
      </c>
      <c r="BK11" s="82">
        <v>97</v>
      </c>
      <c r="BL11" s="82">
        <v>97</v>
      </c>
      <c r="BM11" s="82">
        <v>97</v>
      </c>
      <c r="BN11" s="82">
        <v>243032</v>
      </c>
      <c r="BO11" s="82">
        <v>217644</v>
      </c>
      <c r="BP11" s="82">
        <v>460676</v>
      </c>
      <c r="BQ11" s="82">
        <v>96</v>
      </c>
      <c r="BR11" s="82">
        <v>96</v>
      </c>
      <c r="BS11" s="82">
        <v>96</v>
      </c>
      <c r="BT11" s="82">
        <v>243032</v>
      </c>
      <c r="BU11" s="82">
        <v>217645</v>
      </c>
      <c r="BV11" s="82">
        <v>460677</v>
      </c>
    </row>
    <row r="12" spans="1:74">
      <c r="B12" s="82" t="s">
        <v>253</v>
      </c>
      <c r="C12" s="82">
        <v>49</v>
      </c>
      <c r="D12" s="82">
        <v>46</v>
      </c>
      <c r="E12" s="82">
        <v>47</v>
      </c>
      <c r="F12" s="82">
        <v>14662</v>
      </c>
      <c r="G12" s="82">
        <v>25420</v>
      </c>
      <c r="H12" s="82">
        <v>40082</v>
      </c>
      <c r="I12" s="82">
        <v>43</v>
      </c>
      <c r="J12" s="82">
        <v>35</v>
      </c>
      <c r="K12" s="82">
        <v>38</v>
      </c>
      <c r="L12" s="82">
        <v>14662</v>
      </c>
      <c r="M12" s="82">
        <v>25420</v>
      </c>
      <c r="N12" s="82">
        <v>40082</v>
      </c>
      <c r="O12" s="82">
        <v>57</v>
      </c>
      <c r="P12" s="82">
        <v>61</v>
      </c>
      <c r="Q12" s="82">
        <v>59</v>
      </c>
      <c r="R12" s="82">
        <v>14662</v>
      </c>
      <c r="S12" s="82">
        <v>25420</v>
      </c>
      <c r="T12" s="82">
        <v>40082</v>
      </c>
      <c r="U12" s="82">
        <v>55</v>
      </c>
      <c r="V12" s="82">
        <v>58</v>
      </c>
      <c r="W12" s="82">
        <v>57</v>
      </c>
      <c r="X12" s="82">
        <v>14663</v>
      </c>
      <c r="Y12" s="82">
        <v>25419</v>
      </c>
      <c r="Z12" s="82">
        <v>40082</v>
      </c>
      <c r="AA12" s="82">
        <v>61</v>
      </c>
      <c r="AB12" s="82">
        <v>59</v>
      </c>
      <c r="AC12" s="82">
        <v>59</v>
      </c>
      <c r="AD12" s="82">
        <v>25463</v>
      </c>
      <c r="AE12" s="82">
        <v>53697</v>
      </c>
      <c r="AF12" s="82">
        <v>79160</v>
      </c>
      <c r="AG12" s="82">
        <v>54</v>
      </c>
      <c r="AH12" s="82">
        <v>47</v>
      </c>
      <c r="AI12" s="82">
        <v>50</v>
      </c>
      <c r="AJ12" s="82">
        <v>25461</v>
      </c>
      <c r="AK12" s="82">
        <v>53696</v>
      </c>
      <c r="AL12" s="82">
        <v>79157</v>
      </c>
      <c r="AM12" s="82">
        <v>65</v>
      </c>
      <c r="AN12" s="82">
        <v>71</v>
      </c>
      <c r="AO12" s="82">
        <v>69</v>
      </c>
      <c r="AP12" s="82">
        <v>25463</v>
      </c>
      <c r="AQ12" s="82">
        <v>53698</v>
      </c>
      <c r="AR12" s="82">
        <v>79161</v>
      </c>
      <c r="AS12" s="82">
        <v>65</v>
      </c>
      <c r="AT12" s="82">
        <v>69</v>
      </c>
      <c r="AU12" s="82">
        <v>68</v>
      </c>
      <c r="AV12" s="82">
        <v>25464</v>
      </c>
      <c r="AW12" s="82">
        <v>53692</v>
      </c>
      <c r="AX12" s="82">
        <v>79156</v>
      </c>
      <c r="AY12" s="82">
        <v>56</v>
      </c>
      <c r="AZ12" s="82">
        <v>54</v>
      </c>
      <c r="BA12" s="82">
        <v>55</v>
      </c>
      <c r="BB12" s="82">
        <v>40125</v>
      </c>
      <c r="BC12" s="82">
        <v>79117</v>
      </c>
      <c r="BD12" s="82">
        <v>119242</v>
      </c>
      <c r="BE12" s="82">
        <v>50</v>
      </c>
      <c r="BF12" s="82">
        <v>44</v>
      </c>
      <c r="BG12" s="82">
        <v>46</v>
      </c>
      <c r="BH12" s="82">
        <v>40123</v>
      </c>
      <c r="BI12" s="82">
        <v>79116</v>
      </c>
      <c r="BJ12" s="82">
        <v>119239</v>
      </c>
      <c r="BK12" s="82">
        <v>62</v>
      </c>
      <c r="BL12" s="82">
        <v>67</v>
      </c>
      <c r="BM12" s="82">
        <v>66</v>
      </c>
      <c r="BN12" s="82">
        <v>40125</v>
      </c>
      <c r="BO12" s="82">
        <v>79118</v>
      </c>
      <c r="BP12" s="82">
        <v>119243</v>
      </c>
      <c r="BQ12" s="82">
        <v>61</v>
      </c>
      <c r="BR12" s="82">
        <v>65</v>
      </c>
      <c r="BS12" s="82">
        <v>64</v>
      </c>
      <c r="BT12" s="82">
        <v>40127</v>
      </c>
      <c r="BU12" s="82">
        <v>79111</v>
      </c>
      <c r="BV12" s="82">
        <v>119238</v>
      </c>
    </row>
    <row r="13" spans="1:74">
      <c r="B13" s="82" t="s">
        <v>22</v>
      </c>
      <c r="C13" s="82">
        <v>51</v>
      </c>
      <c r="D13" s="82">
        <v>49</v>
      </c>
      <c r="E13" s="82">
        <v>50</v>
      </c>
      <c r="F13" s="82">
        <v>13707</v>
      </c>
      <c r="G13" s="82">
        <v>22910</v>
      </c>
      <c r="H13" s="82">
        <v>36617</v>
      </c>
      <c r="I13" s="82">
        <v>45</v>
      </c>
      <c r="J13" s="82">
        <v>38</v>
      </c>
      <c r="K13" s="82">
        <v>41</v>
      </c>
      <c r="L13" s="82">
        <v>13707</v>
      </c>
      <c r="M13" s="82">
        <v>22910</v>
      </c>
      <c r="N13" s="82">
        <v>36617</v>
      </c>
      <c r="O13" s="82">
        <v>59</v>
      </c>
      <c r="P13" s="82">
        <v>65</v>
      </c>
      <c r="Q13" s="82">
        <v>63</v>
      </c>
      <c r="R13" s="82">
        <v>13707</v>
      </c>
      <c r="S13" s="82">
        <v>22910</v>
      </c>
      <c r="T13" s="82">
        <v>36617</v>
      </c>
      <c r="U13" s="82">
        <v>57</v>
      </c>
      <c r="V13" s="82">
        <v>62</v>
      </c>
      <c r="W13" s="82">
        <v>60</v>
      </c>
      <c r="X13" s="82">
        <v>13708</v>
      </c>
      <c r="Y13" s="82">
        <v>22910</v>
      </c>
      <c r="Z13" s="82">
        <v>36618</v>
      </c>
      <c r="AA13" s="82">
        <v>64</v>
      </c>
      <c r="AB13" s="82">
        <v>62</v>
      </c>
      <c r="AC13" s="82">
        <v>63</v>
      </c>
      <c r="AD13" s="82">
        <v>23355</v>
      </c>
      <c r="AE13" s="82">
        <v>48384</v>
      </c>
      <c r="AF13" s="82">
        <v>71739</v>
      </c>
      <c r="AG13" s="82">
        <v>57</v>
      </c>
      <c r="AH13" s="82">
        <v>50</v>
      </c>
      <c r="AI13" s="82">
        <v>53</v>
      </c>
      <c r="AJ13" s="82">
        <v>23354</v>
      </c>
      <c r="AK13" s="82">
        <v>48384</v>
      </c>
      <c r="AL13" s="82">
        <v>71738</v>
      </c>
      <c r="AM13" s="82">
        <v>69</v>
      </c>
      <c r="AN13" s="82">
        <v>75</v>
      </c>
      <c r="AO13" s="82">
        <v>73</v>
      </c>
      <c r="AP13" s="82">
        <v>23354</v>
      </c>
      <c r="AQ13" s="82">
        <v>48384</v>
      </c>
      <c r="AR13" s="82">
        <v>71738</v>
      </c>
      <c r="AS13" s="82">
        <v>68</v>
      </c>
      <c r="AT13" s="82">
        <v>73</v>
      </c>
      <c r="AU13" s="82">
        <v>72</v>
      </c>
      <c r="AV13" s="82">
        <v>23355</v>
      </c>
      <c r="AW13" s="82">
        <v>48384</v>
      </c>
      <c r="AX13" s="82">
        <v>71739</v>
      </c>
      <c r="AY13" s="82">
        <v>59</v>
      </c>
      <c r="AZ13" s="82">
        <v>58</v>
      </c>
      <c r="BA13" s="82">
        <v>58</v>
      </c>
      <c r="BB13" s="82">
        <v>37062</v>
      </c>
      <c r="BC13" s="82">
        <v>71294</v>
      </c>
      <c r="BD13" s="82">
        <v>108356</v>
      </c>
      <c r="BE13" s="82">
        <v>53</v>
      </c>
      <c r="BF13" s="82">
        <v>46</v>
      </c>
      <c r="BG13" s="82">
        <v>49</v>
      </c>
      <c r="BH13" s="82">
        <v>37061</v>
      </c>
      <c r="BI13" s="82">
        <v>71294</v>
      </c>
      <c r="BJ13" s="82">
        <v>108355</v>
      </c>
      <c r="BK13" s="82">
        <v>65</v>
      </c>
      <c r="BL13" s="82">
        <v>72</v>
      </c>
      <c r="BM13" s="82">
        <v>70</v>
      </c>
      <c r="BN13" s="82">
        <v>37061</v>
      </c>
      <c r="BO13" s="82">
        <v>71294</v>
      </c>
      <c r="BP13" s="82">
        <v>108355</v>
      </c>
      <c r="BQ13" s="82">
        <v>64</v>
      </c>
      <c r="BR13" s="82">
        <v>70</v>
      </c>
      <c r="BS13" s="82">
        <v>68</v>
      </c>
      <c r="BT13" s="82">
        <v>37063</v>
      </c>
      <c r="BU13" s="82">
        <v>71294</v>
      </c>
      <c r="BV13" s="82">
        <v>108357</v>
      </c>
    </row>
    <row r="14" spans="1:74">
      <c r="B14" s="82" t="s">
        <v>23</v>
      </c>
      <c r="C14" s="82">
        <v>56</v>
      </c>
      <c r="D14" s="82">
        <v>55</v>
      </c>
      <c r="E14" s="82">
        <v>55</v>
      </c>
      <c r="F14" s="82">
        <v>9262</v>
      </c>
      <c r="G14" s="82">
        <v>13592</v>
      </c>
      <c r="H14" s="82">
        <v>22854</v>
      </c>
      <c r="I14" s="82">
        <v>50</v>
      </c>
      <c r="J14" s="82">
        <v>43</v>
      </c>
      <c r="K14" s="82">
        <v>46</v>
      </c>
      <c r="L14" s="82">
        <v>9262</v>
      </c>
      <c r="M14" s="82">
        <v>13592</v>
      </c>
      <c r="N14" s="82">
        <v>22854</v>
      </c>
      <c r="O14" s="82">
        <v>64</v>
      </c>
      <c r="P14" s="82">
        <v>71</v>
      </c>
      <c r="Q14" s="82">
        <v>69</v>
      </c>
      <c r="R14" s="82">
        <v>9262</v>
      </c>
      <c r="S14" s="82">
        <v>13592</v>
      </c>
      <c r="T14" s="82">
        <v>22854</v>
      </c>
      <c r="U14" s="82">
        <v>62</v>
      </c>
      <c r="V14" s="82">
        <v>68</v>
      </c>
      <c r="W14" s="82">
        <v>66</v>
      </c>
      <c r="X14" s="82">
        <v>9262</v>
      </c>
      <c r="Y14" s="82">
        <v>13592</v>
      </c>
      <c r="Z14" s="82">
        <v>22854</v>
      </c>
      <c r="AA14" s="82">
        <v>67</v>
      </c>
      <c r="AB14" s="82">
        <v>66</v>
      </c>
      <c r="AC14" s="82">
        <v>66</v>
      </c>
      <c r="AD14" s="82">
        <v>16503</v>
      </c>
      <c r="AE14" s="82">
        <v>30686</v>
      </c>
      <c r="AF14" s="82">
        <v>47189</v>
      </c>
      <c r="AG14" s="82">
        <v>61</v>
      </c>
      <c r="AH14" s="82">
        <v>54</v>
      </c>
      <c r="AI14" s="82">
        <v>56</v>
      </c>
      <c r="AJ14" s="82">
        <v>16503</v>
      </c>
      <c r="AK14" s="82">
        <v>30686</v>
      </c>
      <c r="AL14" s="82">
        <v>47189</v>
      </c>
      <c r="AM14" s="82">
        <v>73</v>
      </c>
      <c r="AN14" s="82">
        <v>80</v>
      </c>
      <c r="AO14" s="82">
        <v>77</v>
      </c>
      <c r="AP14" s="82">
        <v>16503</v>
      </c>
      <c r="AQ14" s="82">
        <v>30686</v>
      </c>
      <c r="AR14" s="82">
        <v>47189</v>
      </c>
      <c r="AS14" s="82">
        <v>72</v>
      </c>
      <c r="AT14" s="82">
        <v>78</v>
      </c>
      <c r="AU14" s="82">
        <v>76</v>
      </c>
      <c r="AV14" s="82">
        <v>16503</v>
      </c>
      <c r="AW14" s="82">
        <v>30686</v>
      </c>
      <c r="AX14" s="82">
        <v>47189</v>
      </c>
      <c r="AY14" s="82">
        <v>63</v>
      </c>
      <c r="AZ14" s="82">
        <v>62</v>
      </c>
      <c r="BA14" s="82">
        <v>63</v>
      </c>
      <c r="BB14" s="82">
        <v>25765</v>
      </c>
      <c r="BC14" s="82">
        <v>44278</v>
      </c>
      <c r="BD14" s="82">
        <v>70043</v>
      </c>
      <c r="BE14" s="82">
        <v>57</v>
      </c>
      <c r="BF14" s="82">
        <v>51</v>
      </c>
      <c r="BG14" s="82">
        <v>53</v>
      </c>
      <c r="BH14" s="82">
        <v>25765</v>
      </c>
      <c r="BI14" s="82">
        <v>44278</v>
      </c>
      <c r="BJ14" s="82">
        <v>70043</v>
      </c>
      <c r="BK14" s="82">
        <v>70</v>
      </c>
      <c r="BL14" s="82">
        <v>77</v>
      </c>
      <c r="BM14" s="82">
        <v>74</v>
      </c>
      <c r="BN14" s="82">
        <v>25765</v>
      </c>
      <c r="BO14" s="82">
        <v>44278</v>
      </c>
      <c r="BP14" s="82">
        <v>70043</v>
      </c>
      <c r="BQ14" s="82">
        <v>69</v>
      </c>
      <c r="BR14" s="82">
        <v>75</v>
      </c>
      <c r="BS14" s="82">
        <v>73</v>
      </c>
      <c r="BT14" s="82">
        <v>25765</v>
      </c>
      <c r="BU14" s="82">
        <v>44278</v>
      </c>
      <c r="BV14" s="82">
        <v>70043</v>
      </c>
    </row>
    <row r="15" spans="1:74">
      <c r="B15" s="82" t="s">
        <v>24</v>
      </c>
      <c r="C15" s="82">
        <v>42</v>
      </c>
      <c r="D15" s="82">
        <v>40</v>
      </c>
      <c r="E15" s="82">
        <v>41</v>
      </c>
      <c r="F15" s="82">
        <v>4445</v>
      </c>
      <c r="G15" s="82">
        <v>9318</v>
      </c>
      <c r="H15" s="82">
        <v>13763</v>
      </c>
      <c r="I15" s="82">
        <v>36</v>
      </c>
      <c r="J15" s="82">
        <v>31</v>
      </c>
      <c r="K15" s="82">
        <v>32</v>
      </c>
      <c r="L15" s="82">
        <v>4445</v>
      </c>
      <c r="M15" s="82">
        <v>9318</v>
      </c>
      <c r="N15" s="82">
        <v>13763</v>
      </c>
      <c r="O15" s="82">
        <v>49</v>
      </c>
      <c r="P15" s="82">
        <v>55</v>
      </c>
      <c r="Q15" s="82">
        <v>53</v>
      </c>
      <c r="R15" s="82">
        <v>4445</v>
      </c>
      <c r="S15" s="82">
        <v>9318</v>
      </c>
      <c r="T15" s="82">
        <v>13763</v>
      </c>
      <c r="U15" s="82">
        <v>47</v>
      </c>
      <c r="V15" s="82">
        <v>53</v>
      </c>
      <c r="W15" s="82">
        <v>51</v>
      </c>
      <c r="X15" s="82">
        <v>4446</v>
      </c>
      <c r="Y15" s="82">
        <v>9318</v>
      </c>
      <c r="Z15" s="82">
        <v>13764</v>
      </c>
      <c r="AA15" s="82">
        <v>56</v>
      </c>
      <c r="AB15" s="82">
        <v>56</v>
      </c>
      <c r="AC15" s="82">
        <v>56</v>
      </c>
      <c r="AD15" s="82">
        <v>6852</v>
      </c>
      <c r="AE15" s="82">
        <v>17698</v>
      </c>
      <c r="AF15" s="82">
        <v>24550</v>
      </c>
      <c r="AG15" s="82">
        <v>49</v>
      </c>
      <c r="AH15" s="82">
        <v>45</v>
      </c>
      <c r="AI15" s="82">
        <v>46</v>
      </c>
      <c r="AJ15" s="82">
        <v>6851</v>
      </c>
      <c r="AK15" s="82">
        <v>17698</v>
      </c>
      <c r="AL15" s="82">
        <v>24549</v>
      </c>
      <c r="AM15" s="82">
        <v>60</v>
      </c>
      <c r="AN15" s="82">
        <v>67</v>
      </c>
      <c r="AO15" s="82">
        <v>65</v>
      </c>
      <c r="AP15" s="82">
        <v>6851</v>
      </c>
      <c r="AQ15" s="82">
        <v>17698</v>
      </c>
      <c r="AR15" s="82">
        <v>24549</v>
      </c>
      <c r="AS15" s="82">
        <v>59</v>
      </c>
      <c r="AT15" s="82">
        <v>65</v>
      </c>
      <c r="AU15" s="82">
        <v>64</v>
      </c>
      <c r="AV15" s="82">
        <v>6852</v>
      </c>
      <c r="AW15" s="82">
        <v>17698</v>
      </c>
      <c r="AX15" s="82">
        <v>24550</v>
      </c>
      <c r="AY15" s="82">
        <v>50</v>
      </c>
      <c r="AZ15" s="82">
        <v>50</v>
      </c>
      <c r="BA15" s="82">
        <v>50</v>
      </c>
      <c r="BB15" s="82">
        <v>11297</v>
      </c>
      <c r="BC15" s="82">
        <v>27016</v>
      </c>
      <c r="BD15" s="82">
        <v>38313</v>
      </c>
      <c r="BE15" s="82">
        <v>44</v>
      </c>
      <c r="BF15" s="82">
        <v>40</v>
      </c>
      <c r="BG15" s="82">
        <v>41</v>
      </c>
      <c r="BH15" s="82">
        <v>11296</v>
      </c>
      <c r="BI15" s="82">
        <v>27016</v>
      </c>
      <c r="BJ15" s="82">
        <v>38312</v>
      </c>
      <c r="BK15" s="82">
        <v>55</v>
      </c>
      <c r="BL15" s="82">
        <v>63</v>
      </c>
      <c r="BM15" s="82">
        <v>61</v>
      </c>
      <c r="BN15" s="82">
        <v>11296</v>
      </c>
      <c r="BO15" s="82">
        <v>27016</v>
      </c>
      <c r="BP15" s="82">
        <v>38312</v>
      </c>
      <c r="BQ15" s="82">
        <v>54</v>
      </c>
      <c r="BR15" s="82">
        <v>61</v>
      </c>
      <c r="BS15" s="82">
        <v>59</v>
      </c>
      <c r="BT15" s="82">
        <v>11298</v>
      </c>
      <c r="BU15" s="82">
        <v>27016</v>
      </c>
      <c r="BV15" s="82">
        <v>38314</v>
      </c>
    </row>
    <row r="16" spans="1:74">
      <c r="B16" s="82" t="s">
        <v>25</v>
      </c>
      <c r="C16" s="82">
        <v>16</v>
      </c>
      <c r="D16" s="82">
        <v>18</v>
      </c>
      <c r="E16" s="82">
        <v>18</v>
      </c>
      <c r="F16" s="82">
        <v>955</v>
      </c>
      <c r="G16" s="82">
        <v>2510</v>
      </c>
      <c r="H16" s="82">
        <v>3465</v>
      </c>
      <c r="I16" s="82">
        <v>13</v>
      </c>
      <c r="J16" s="82">
        <v>12</v>
      </c>
      <c r="K16" s="82">
        <v>12</v>
      </c>
      <c r="L16" s="82">
        <v>955</v>
      </c>
      <c r="M16" s="82">
        <v>2510</v>
      </c>
      <c r="N16" s="82">
        <v>3465</v>
      </c>
      <c r="O16" s="82">
        <v>17</v>
      </c>
      <c r="P16" s="82">
        <v>23</v>
      </c>
      <c r="Q16" s="82">
        <v>21</v>
      </c>
      <c r="R16" s="82">
        <v>955</v>
      </c>
      <c r="S16" s="82">
        <v>2510</v>
      </c>
      <c r="T16" s="82">
        <v>3465</v>
      </c>
      <c r="U16" s="82">
        <v>17</v>
      </c>
      <c r="V16" s="82">
        <v>21</v>
      </c>
      <c r="W16" s="82">
        <v>20</v>
      </c>
      <c r="X16" s="82">
        <v>955</v>
      </c>
      <c r="Y16" s="82">
        <v>2509</v>
      </c>
      <c r="Z16" s="82">
        <v>3464</v>
      </c>
      <c r="AA16" s="82">
        <v>24</v>
      </c>
      <c r="AB16" s="82">
        <v>27</v>
      </c>
      <c r="AC16" s="82">
        <v>26</v>
      </c>
      <c r="AD16" s="82">
        <v>2108</v>
      </c>
      <c r="AE16" s="82">
        <v>5313</v>
      </c>
      <c r="AF16" s="82">
        <v>7421</v>
      </c>
      <c r="AG16" s="82">
        <v>19</v>
      </c>
      <c r="AH16" s="82">
        <v>20</v>
      </c>
      <c r="AI16" s="82">
        <v>19</v>
      </c>
      <c r="AJ16" s="82">
        <v>2107</v>
      </c>
      <c r="AK16" s="82">
        <v>5312</v>
      </c>
      <c r="AL16" s="82">
        <v>7419</v>
      </c>
      <c r="AM16" s="82">
        <v>23</v>
      </c>
      <c r="AN16" s="82">
        <v>31</v>
      </c>
      <c r="AO16" s="82">
        <v>29</v>
      </c>
      <c r="AP16" s="82">
        <v>2109</v>
      </c>
      <c r="AQ16" s="82">
        <v>5314</v>
      </c>
      <c r="AR16" s="82">
        <v>7423</v>
      </c>
      <c r="AS16" s="82">
        <v>22</v>
      </c>
      <c r="AT16" s="82">
        <v>29</v>
      </c>
      <c r="AU16" s="82">
        <v>27</v>
      </c>
      <c r="AV16" s="82">
        <v>2109</v>
      </c>
      <c r="AW16" s="82">
        <v>5308</v>
      </c>
      <c r="AX16" s="82">
        <v>7417</v>
      </c>
      <c r="AY16" s="82">
        <v>21</v>
      </c>
      <c r="AZ16" s="82">
        <v>24</v>
      </c>
      <c r="BA16" s="82">
        <v>23</v>
      </c>
      <c r="BB16" s="82">
        <v>3063</v>
      </c>
      <c r="BC16" s="82">
        <v>7823</v>
      </c>
      <c r="BD16" s="82">
        <v>10886</v>
      </c>
      <c r="BE16" s="82">
        <v>17</v>
      </c>
      <c r="BF16" s="82">
        <v>17</v>
      </c>
      <c r="BG16" s="82">
        <v>17</v>
      </c>
      <c r="BH16" s="82">
        <v>3062</v>
      </c>
      <c r="BI16" s="82">
        <v>7822</v>
      </c>
      <c r="BJ16" s="82">
        <v>10884</v>
      </c>
      <c r="BK16" s="82">
        <v>21</v>
      </c>
      <c r="BL16" s="82">
        <v>28</v>
      </c>
      <c r="BM16" s="82">
        <v>26</v>
      </c>
      <c r="BN16" s="82">
        <v>3064</v>
      </c>
      <c r="BO16" s="82">
        <v>7824</v>
      </c>
      <c r="BP16" s="82">
        <v>10888</v>
      </c>
      <c r="BQ16" s="82">
        <v>20</v>
      </c>
      <c r="BR16" s="82">
        <v>26</v>
      </c>
      <c r="BS16" s="82">
        <v>24</v>
      </c>
      <c r="BT16" s="82">
        <v>3064</v>
      </c>
      <c r="BU16" s="82">
        <v>7817</v>
      </c>
      <c r="BV16" s="82">
        <v>10881</v>
      </c>
    </row>
    <row r="18" spans="2:74" ht="14.25">
      <c r="B18" s="84" t="s">
        <v>250</v>
      </c>
      <c r="C18" s="82">
        <v>81</v>
      </c>
      <c r="D18" s="82">
        <v>71</v>
      </c>
      <c r="E18" s="82">
        <v>76</v>
      </c>
      <c r="F18" s="82">
        <v>56850</v>
      </c>
      <c r="G18" s="82">
        <v>59012</v>
      </c>
      <c r="H18" s="82">
        <v>115862</v>
      </c>
      <c r="I18" s="82">
        <v>78</v>
      </c>
      <c r="J18" s="82">
        <v>63</v>
      </c>
      <c r="K18" s="82">
        <v>70</v>
      </c>
      <c r="L18" s="82">
        <v>56850</v>
      </c>
      <c r="M18" s="82">
        <v>59012</v>
      </c>
      <c r="N18" s="82">
        <v>115862</v>
      </c>
      <c r="O18" s="82">
        <v>85</v>
      </c>
      <c r="P18" s="82">
        <v>80</v>
      </c>
      <c r="Q18" s="82">
        <v>82</v>
      </c>
      <c r="R18" s="82">
        <v>56850</v>
      </c>
      <c r="S18" s="82">
        <v>59012</v>
      </c>
      <c r="T18" s="82">
        <v>115862</v>
      </c>
      <c r="U18" s="82">
        <v>83</v>
      </c>
      <c r="V18" s="82">
        <v>77</v>
      </c>
      <c r="W18" s="82">
        <v>80</v>
      </c>
      <c r="X18" s="82">
        <v>56851</v>
      </c>
      <c r="Y18" s="82">
        <v>59011</v>
      </c>
      <c r="Z18" s="82">
        <v>115862</v>
      </c>
      <c r="AA18" s="82">
        <v>93</v>
      </c>
      <c r="AB18" s="82">
        <v>87</v>
      </c>
      <c r="AC18" s="82">
        <v>90</v>
      </c>
      <c r="AD18" s="82">
        <v>227436</v>
      </c>
      <c r="AE18" s="82">
        <v>239039</v>
      </c>
      <c r="AF18" s="82">
        <v>466475</v>
      </c>
      <c r="AG18" s="82">
        <v>91</v>
      </c>
      <c r="AH18" s="82">
        <v>82</v>
      </c>
      <c r="AI18" s="82">
        <v>86</v>
      </c>
      <c r="AJ18" s="82">
        <v>227433</v>
      </c>
      <c r="AK18" s="82">
        <v>239038</v>
      </c>
      <c r="AL18" s="82">
        <v>466471</v>
      </c>
      <c r="AM18" s="82">
        <v>94</v>
      </c>
      <c r="AN18" s="82">
        <v>91</v>
      </c>
      <c r="AO18" s="82">
        <v>93</v>
      </c>
      <c r="AP18" s="82">
        <v>227435</v>
      </c>
      <c r="AQ18" s="82">
        <v>239039</v>
      </c>
      <c r="AR18" s="82">
        <v>466474</v>
      </c>
      <c r="AS18" s="82">
        <v>93</v>
      </c>
      <c r="AT18" s="82">
        <v>90</v>
      </c>
      <c r="AU18" s="82">
        <v>92</v>
      </c>
      <c r="AV18" s="82">
        <v>227436</v>
      </c>
      <c r="AW18" s="82">
        <v>239034</v>
      </c>
      <c r="AX18" s="82">
        <v>466470</v>
      </c>
      <c r="AY18" s="82">
        <v>90</v>
      </c>
      <c r="AZ18" s="82">
        <v>84</v>
      </c>
      <c r="BA18" s="82">
        <v>87</v>
      </c>
      <c r="BB18" s="82">
        <v>284286</v>
      </c>
      <c r="BC18" s="82">
        <v>298051</v>
      </c>
      <c r="BD18" s="82">
        <v>582337</v>
      </c>
      <c r="BE18" s="82">
        <v>88</v>
      </c>
      <c r="BF18" s="82">
        <v>78</v>
      </c>
      <c r="BG18" s="82">
        <v>83</v>
      </c>
      <c r="BH18" s="82">
        <v>284283</v>
      </c>
      <c r="BI18" s="82">
        <v>298050</v>
      </c>
      <c r="BJ18" s="82">
        <v>582333</v>
      </c>
      <c r="BK18" s="82">
        <v>92</v>
      </c>
      <c r="BL18" s="82">
        <v>89</v>
      </c>
      <c r="BM18" s="82">
        <v>91</v>
      </c>
      <c r="BN18" s="82">
        <v>284285</v>
      </c>
      <c r="BO18" s="82">
        <v>298051</v>
      </c>
      <c r="BP18" s="82">
        <v>582336</v>
      </c>
      <c r="BQ18" s="82">
        <v>91</v>
      </c>
      <c r="BR18" s="82">
        <v>88</v>
      </c>
      <c r="BS18" s="82">
        <v>89</v>
      </c>
      <c r="BT18" s="82">
        <v>284287</v>
      </c>
      <c r="BU18" s="82">
        <v>298045</v>
      </c>
      <c r="BV18" s="82">
        <v>582332</v>
      </c>
    </row>
  </sheetData>
  <phoneticPr fontId="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B1" sqref="B1"/>
    </sheetView>
  </sheetViews>
  <sheetFormatPr defaultRowHeight="12.75"/>
  <sheetData>
    <row r="1" spans="1:74" ht="15.75">
      <c r="A1" s="81" t="s">
        <v>195</v>
      </c>
      <c r="B1" s="103"/>
      <c r="C1" s="103"/>
      <c r="D1" s="103"/>
      <c r="E1" s="103"/>
      <c r="F1" s="103"/>
      <c r="G1" s="103"/>
      <c r="H1" s="103"/>
      <c r="I1" s="103"/>
      <c r="J1" s="103"/>
      <c r="K1" s="103"/>
      <c r="L1" s="103"/>
      <c r="M1" s="103"/>
      <c r="N1" s="103"/>
      <c r="O1" s="103"/>
      <c r="P1" s="103"/>
      <c r="Q1" s="103"/>
      <c r="R1" s="103"/>
      <c r="S1" s="103"/>
      <c r="T1" s="103"/>
      <c r="U1" s="103">
        <v>21</v>
      </c>
      <c r="V1" s="103">
        <v>22</v>
      </c>
      <c r="W1" s="103">
        <v>23</v>
      </c>
      <c r="X1" s="103">
        <v>24</v>
      </c>
      <c r="Y1" s="103">
        <v>25</v>
      </c>
      <c r="Z1" s="103">
        <v>26</v>
      </c>
      <c r="AA1" s="103">
        <v>27</v>
      </c>
      <c r="AB1" s="103">
        <v>28</v>
      </c>
      <c r="AC1" s="103">
        <v>29</v>
      </c>
      <c r="AD1" s="103">
        <v>30</v>
      </c>
      <c r="AE1" s="103">
        <v>31</v>
      </c>
      <c r="AF1" s="103">
        <v>32</v>
      </c>
      <c r="AG1" s="103">
        <v>33</v>
      </c>
      <c r="AH1" s="103">
        <v>34</v>
      </c>
      <c r="AI1" s="103">
        <v>35</v>
      </c>
      <c r="AJ1" s="103">
        <v>36</v>
      </c>
      <c r="AK1" s="103">
        <v>37</v>
      </c>
      <c r="AL1" s="103">
        <v>38</v>
      </c>
      <c r="AM1" s="103">
        <v>39</v>
      </c>
      <c r="AN1" s="103">
        <v>40</v>
      </c>
      <c r="AO1" s="103">
        <v>41</v>
      </c>
      <c r="AP1" s="103">
        <v>42</v>
      </c>
      <c r="AQ1" s="103">
        <v>43</v>
      </c>
      <c r="AR1" s="103">
        <v>44</v>
      </c>
      <c r="AS1" s="103">
        <v>45</v>
      </c>
      <c r="AT1" s="103">
        <v>46</v>
      </c>
      <c r="AU1" s="103">
        <v>47</v>
      </c>
      <c r="AV1" s="103">
        <v>48</v>
      </c>
      <c r="AW1" s="103">
        <v>49</v>
      </c>
      <c r="AX1" s="103">
        <v>50</v>
      </c>
      <c r="AY1" s="103">
        <v>51</v>
      </c>
      <c r="AZ1" s="103">
        <v>52</v>
      </c>
      <c r="BA1" s="103">
        <v>53</v>
      </c>
      <c r="BB1" s="103">
        <v>54</v>
      </c>
      <c r="BC1" s="103">
        <v>55</v>
      </c>
      <c r="BD1" s="103">
        <v>56</v>
      </c>
      <c r="BE1" s="103">
        <v>57</v>
      </c>
      <c r="BF1" s="103">
        <v>58</v>
      </c>
      <c r="BG1" s="103">
        <v>59</v>
      </c>
      <c r="BH1" s="103">
        <v>60</v>
      </c>
      <c r="BI1" s="103">
        <v>61</v>
      </c>
      <c r="BJ1" s="103">
        <v>62</v>
      </c>
      <c r="BK1" s="103">
        <v>63</v>
      </c>
      <c r="BL1" s="103">
        <v>64</v>
      </c>
      <c r="BM1" s="103">
        <v>65</v>
      </c>
      <c r="BN1" s="103">
        <v>66</v>
      </c>
      <c r="BO1" s="103">
        <v>67</v>
      </c>
      <c r="BP1" s="103">
        <v>68</v>
      </c>
      <c r="BQ1" s="103">
        <v>69</v>
      </c>
      <c r="BR1" s="103">
        <v>70</v>
      </c>
      <c r="BS1" s="103">
        <v>71</v>
      </c>
      <c r="BT1" s="103">
        <v>72</v>
      </c>
      <c r="BU1" s="103">
        <v>73</v>
      </c>
      <c r="BV1" s="103">
        <v>74</v>
      </c>
    </row>
    <row r="2" spans="1:74">
      <c r="A2" s="82" t="s">
        <v>108</v>
      </c>
      <c r="B2" s="82"/>
      <c r="C2" s="82" t="s">
        <v>224</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row>
    <row r="3" spans="1:74">
      <c r="A3" s="82"/>
      <c r="B3" s="82"/>
      <c r="C3" s="82" t="s">
        <v>242</v>
      </c>
      <c r="D3" s="82"/>
      <c r="E3" s="82"/>
      <c r="F3" s="82"/>
      <c r="G3" s="82"/>
      <c r="H3" s="82"/>
      <c r="I3" s="82"/>
      <c r="J3" s="82"/>
      <c r="K3" s="82"/>
      <c r="L3" s="82"/>
      <c r="M3" s="82"/>
      <c r="N3" s="82"/>
      <c r="O3" s="82"/>
      <c r="P3" s="82"/>
      <c r="Q3" s="82"/>
      <c r="R3" s="82"/>
      <c r="S3" s="82"/>
      <c r="T3" s="82"/>
      <c r="U3" s="82"/>
      <c r="V3" s="82"/>
      <c r="W3" s="82"/>
      <c r="X3" s="82"/>
      <c r="Y3" s="82"/>
      <c r="Z3" s="82"/>
      <c r="AA3" s="82" t="s">
        <v>254</v>
      </c>
      <c r="AB3" s="82"/>
      <c r="AC3" s="82"/>
      <c r="AD3" s="82"/>
      <c r="AE3" s="82"/>
      <c r="AF3" s="82"/>
      <c r="AG3" s="82"/>
      <c r="AH3" s="82"/>
      <c r="AI3" s="82"/>
      <c r="AJ3" s="82"/>
      <c r="AK3" s="82"/>
      <c r="AL3" s="82"/>
      <c r="AM3" s="82"/>
      <c r="AN3" s="82"/>
      <c r="AO3" s="82"/>
      <c r="AP3" s="82"/>
      <c r="AQ3" s="82"/>
      <c r="AR3" s="82"/>
      <c r="AS3" s="82"/>
      <c r="AT3" s="82"/>
      <c r="AU3" s="82"/>
      <c r="AV3" s="82"/>
      <c r="AW3" s="82"/>
      <c r="AX3" s="82"/>
      <c r="AY3" s="82" t="s">
        <v>73</v>
      </c>
      <c r="AZ3" s="82"/>
      <c r="BA3" s="82"/>
      <c r="BB3" s="82"/>
      <c r="BC3" s="82"/>
      <c r="BD3" s="82"/>
      <c r="BE3" s="82"/>
      <c r="BF3" s="82"/>
      <c r="BG3" s="82"/>
      <c r="BH3" s="82"/>
      <c r="BI3" s="82"/>
      <c r="BJ3" s="82"/>
      <c r="BK3" s="82"/>
      <c r="BL3" s="82"/>
      <c r="BM3" s="82"/>
      <c r="BN3" s="82"/>
      <c r="BO3" s="82"/>
      <c r="BP3" s="82"/>
      <c r="BQ3" s="82"/>
      <c r="BR3" s="82"/>
      <c r="BS3" s="82"/>
      <c r="BT3" s="82"/>
      <c r="BU3" s="82"/>
      <c r="BV3" s="82"/>
    </row>
    <row r="4" spans="1:74">
      <c r="A4" s="82"/>
      <c r="B4" s="82"/>
      <c r="C4" s="82" t="s">
        <v>245</v>
      </c>
      <c r="D4" s="82"/>
      <c r="E4" s="82"/>
      <c r="F4" s="82"/>
      <c r="G4" s="82"/>
      <c r="H4" s="82"/>
      <c r="I4" s="82" t="s">
        <v>252</v>
      </c>
      <c r="J4" s="82"/>
      <c r="K4" s="82"/>
      <c r="L4" s="82"/>
      <c r="M4" s="82"/>
      <c r="N4" s="82"/>
      <c r="O4" s="82" t="s">
        <v>197</v>
      </c>
      <c r="P4" s="82"/>
      <c r="Q4" s="82"/>
      <c r="R4" s="82"/>
      <c r="S4" s="82"/>
      <c r="T4" s="82"/>
      <c r="U4" s="82" t="s">
        <v>198</v>
      </c>
      <c r="V4" s="82"/>
      <c r="W4" s="82"/>
      <c r="X4" s="82"/>
      <c r="Y4" s="82"/>
      <c r="Z4" s="82"/>
      <c r="AA4" s="82" t="s">
        <v>245</v>
      </c>
      <c r="AB4" s="82"/>
      <c r="AC4" s="82"/>
      <c r="AD4" s="82"/>
      <c r="AE4" s="82"/>
      <c r="AF4" s="82"/>
      <c r="AG4" s="82" t="s">
        <v>196</v>
      </c>
      <c r="AH4" s="82"/>
      <c r="AI4" s="82"/>
      <c r="AJ4" s="82"/>
      <c r="AK4" s="82"/>
      <c r="AL4" s="82"/>
      <c r="AM4" s="82" t="s">
        <v>197</v>
      </c>
      <c r="AN4" s="82"/>
      <c r="AO4" s="82"/>
      <c r="AP4" s="82"/>
      <c r="AQ4" s="82"/>
      <c r="AR4" s="82"/>
      <c r="AS4" s="82" t="s">
        <v>198</v>
      </c>
      <c r="AT4" s="82"/>
      <c r="AU4" s="82"/>
      <c r="AV4" s="82"/>
      <c r="AW4" s="82"/>
      <c r="AX4" s="82"/>
      <c r="AY4" s="82" t="s">
        <v>245</v>
      </c>
      <c r="AZ4" s="82"/>
      <c r="BA4" s="82"/>
      <c r="BB4" s="82"/>
      <c r="BC4" s="82"/>
      <c r="BD4" s="82"/>
      <c r="BE4" s="82" t="s">
        <v>196</v>
      </c>
      <c r="BF4" s="82"/>
      <c r="BG4" s="82"/>
      <c r="BH4" s="82"/>
      <c r="BI4" s="82"/>
      <c r="BJ4" s="82"/>
      <c r="BK4" s="82" t="s">
        <v>197</v>
      </c>
      <c r="BL4" s="82"/>
      <c r="BM4" s="82"/>
      <c r="BN4" s="82"/>
      <c r="BO4" s="82"/>
      <c r="BP4" s="82"/>
      <c r="BQ4" s="82" t="s">
        <v>198</v>
      </c>
      <c r="BR4" s="82"/>
      <c r="BS4" s="82"/>
      <c r="BT4" s="82"/>
      <c r="BU4" s="82"/>
      <c r="BV4" s="82"/>
    </row>
    <row r="5" spans="1:74">
      <c r="A5" s="82"/>
      <c r="B5" s="82"/>
      <c r="C5" s="82">
        <v>1</v>
      </c>
      <c r="D5" s="82"/>
      <c r="E5" s="82"/>
      <c r="F5" s="82"/>
      <c r="G5" s="82"/>
      <c r="H5" s="82"/>
      <c r="I5" s="82">
        <v>1</v>
      </c>
      <c r="J5" s="82"/>
      <c r="K5" s="82"/>
      <c r="L5" s="82"/>
      <c r="M5" s="82"/>
      <c r="N5" s="82"/>
      <c r="O5" s="82">
        <v>1</v>
      </c>
      <c r="P5" s="82"/>
      <c r="Q5" s="82"/>
      <c r="R5" s="82"/>
      <c r="S5" s="82"/>
      <c r="T5" s="82"/>
      <c r="U5" s="82">
        <v>1</v>
      </c>
      <c r="V5" s="82"/>
      <c r="W5" s="82"/>
      <c r="X5" s="82"/>
      <c r="Y5" s="82"/>
      <c r="Z5" s="82"/>
      <c r="AA5" s="82">
        <v>1</v>
      </c>
      <c r="AB5" s="82"/>
      <c r="AC5" s="82"/>
      <c r="AD5" s="82"/>
      <c r="AE5" s="82"/>
      <c r="AF5" s="82"/>
      <c r="AG5" s="82">
        <v>1</v>
      </c>
      <c r="AH5" s="82"/>
      <c r="AI5" s="82"/>
      <c r="AJ5" s="82"/>
      <c r="AK5" s="82"/>
      <c r="AL5" s="82"/>
      <c r="AM5" s="82">
        <v>1</v>
      </c>
      <c r="AN5" s="82"/>
      <c r="AO5" s="82"/>
      <c r="AP5" s="82"/>
      <c r="AQ5" s="82"/>
      <c r="AR5" s="82"/>
      <c r="AS5" s="82">
        <v>1</v>
      </c>
      <c r="AT5" s="82"/>
      <c r="AU5" s="82"/>
      <c r="AV5" s="82"/>
      <c r="AW5" s="82"/>
      <c r="AX5" s="82"/>
      <c r="AY5" s="82">
        <v>1</v>
      </c>
      <c r="AZ5" s="82"/>
      <c r="BA5" s="82"/>
      <c r="BB5" s="82"/>
      <c r="BC5" s="82"/>
      <c r="BD5" s="82"/>
      <c r="BE5" s="82">
        <v>1</v>
      </c>
      <c r="BF5" s="82"/>
      <c r="BG5" s="82"/>
      <c r="BH5" s="82"/>
      <c r="BI5" s="82"/>
      <c r="BJ5" s="82"/>
      <c r="BK5" s="82">
        <v>1</v>
      </c>
      <c r="BL5" s="82"/>
      <c r="BM5" s="82"/>
      <c r="BN5" s="82"/>
      <c r="BO5" s="82"/>
      <c r="BP5" s="82"/>
      <c r="BQ5" s="82">
        <v>1</v>
      </c>
      <c r="BR5" s="82"/>
      <c r="BS5" s="82"/>
      <c r="BT5" s="82"/>
      <c r="BU5" s="82"/>
      <c r="BV5" s="82"/>
    </row>
    <row r="6" spans="1:74">
      <c r="A6" s="82"/>
      <c r="B6" s="82"/>
      <c r="C6" s="82" t="s">
        <v>200</v>
      </c>
      <c r="D6" s="82"/>
      <c r="E6" s="82"/>
      <c r="F6" s="82"/>
      <c r="G6" s="82"/>
      <c r="H6" s="82"/>
      <c r="I6" s="82" t="s">
        <v>202</v>
      </c>
      <c r="J6" s="82"/>
      <c r="K6" s="82"/>
      <c r="L6" s="82"/>
      <c r="M6" s="82"/>
      <c r="N6" s="82"/>
      <c r="O6" s="82" t="s">
        <v>204</v>
      </c>
      <c r="P6" s="82"/>
      <c r="Q6" s="82"/>
      <c r="R6" s="82"/>
      <c r="S6" s="82"/>
      <c r="T6" s="82"/>
      <c r="U6" s="82" t="s">
        <v>206</v>
      </c>
      <c r="V6" s="82"/>
      <c r="W6" s="82"/>
      <c r="X6" s="82"/>
      <c r="Y6" s="82"/>
      <c r="Z6" s="82"/>
      <c r="AA6" s="82" t="s">
        <v>200</v>
      </c>
      <c r="AB6" s="82"/>
      <c r="AC6" s="82"/>
      <c r="AD6" s="82"/>
      <c r="AE6" s="82"/>
      <c r="AF6" s="82"/>
      <c r="AG6" s="82" t="s">
        <v>202</v>
      </c>
      <c r="AH6" s="82"/>
      <c r="AI6" s="82"/>
      <c r="AJ6" s="82"/>
      <c r="AK6" s="82"/>
      <c r="AL6" s="82"/>
      <c r="AM6" s="82" t="s">
        <v>204</v>
      </c>
      <c r="AN6" s="82"/>
      <c r="AO6" s="82"/>
      <c r="AP6" s="82"/>
      <c r="AQ6" s="82"/>
      <c r="AR6" s="82"/>
      <c r="AS6" s="82" t="s">
        <v>206</v>
      </c>
      <c r="AT6" s="82"/>
      <c r="AU6" s="82"/>
      <c r="AV6" s="82"/>
      <c r="AW6" s="82"/>
      <c r="AX6" s="82"/>
      <c r="AY6" s="82" t="s">
        <v>200</v>
      </c>
      <c r="AZ6" s="82"/>
      <c r="BA6" s="82"/>
      <c r="BB6" s="82"/>
      <c r="BC6" s="82"/>
      <c r="BD6" s="82"/>
      <c r="BE6" s="82" t="s">
        <v>202</v>
      </c>
      <c r="BF6" s="82"/>
      <c r="BG6" s="82"/>
      <c r="BH6" s="82"/>
      <c r="BI6" s="82"/>
      <c r="BJ6" s="82"/>
      <c r="BK6" s="82" t="s">
        <v>204</v>
      </c>
      <c r="BL6" s="82"/>
      <c r="BM6" s="82"/>
      <c r="BN6" s="82"/>
      <c r="BO6" s="82"/>
      <c r="BP6" s="82"/>
      <c r="BQ6" s="82" t="s">
        <v>206</v>
      </c>
      <c r="BR6" s="82"/>
      <c r="BS6" s="82"/>
      <c r="BT6" s="82"/>
      <c r="BU6" s="82"/>
      <c r="BV6" s="82"/>
    </row>
    <row r="7" spans="1:74">
      <c r="A7" s="82"/>
      <c r="B7" s="82"/>
      <c r="C7" s="82">
        <v>1</v>
      </c>
      <c r="D7" s="82"/>
      <c r="E7" s="82"/>
      <c r="F7" s="82" t="s">
        <v>73</v>
      </c>
      <c r="G7" s="82"/>
      <c r="H7" s="82"/>
      <c r="I7" s="82">
        <v>1</v>
      </c>
      <c r="J7" s="82"/>
      <c r="K7" s="82"/>
      <c r="L7" s="82" t="s">
        <v>73</v>
      </c>
      <c r="M7" s="82"/>
      <c r="N7" s="82"/>
      <c r="O7" s="82">
        <v>1</v>
      </c>
      <c r="P7" s="82"/>
      <c r="Q7" s="82"/>
      <c r="R7" s="82" t="s">
        <v>73</v>
      </c>
      <c r="S7" s="82"/>
      <c r="T7" s="82"/>
      <c r="U7" s="82">
        <v>1</v>
      </c>
      <c r="V7" s="82"/>
      <c r="W7" s="82"/>
      <c r="X7" s="82" t="s">
        <v>73</v>
      </c>
      <c r="Y7" s="82"/>
      <c r="Z7" s="82"/>
      <c r="AA7" s="82">
        <v>1</v>
      </c>
      <c r="AB7" s="82"/>
      <c r="AC7" s="82"/>
      <c r="AD7" s="82" t="s">
        <v>73</v>
      </c>
      <c r="AE7" s="82"/>
      <c r="AF7" s="82"/>
      <c r="AG7" s="82">
        <v>1</v>
      </c>
      <c r="AH7" s="82"/>
      <c r="AI7" s="82"/>
      <c r="AJ7" s="82" t="s">
        <v>73</v>
      </c>
      <c r="AK7" s="82"/>
      <c r="AL7" s="82"/>
      <c r="AM7" s="82">
        <v>1</v>
      </c>
      <c r="AN7" s="82"/>
      <c r="AO7" s="82"/>
      <c r="AP7" s="82" t="s">
        <v>73</v>
      </c>
      <c r="AQ7" s="82"/>
      <c r="AR7" s="82"/>
      <c r="AS7" s="82">
        <v>1</v>
      </c>
      <c r="AT7" s="82"/>
      <c r="AU7" s="82"/>
      <c r="AV7" s="82" t="s">
        <v>73</v>
      </c>
      <c r="AW7" s="82"/>
      <c r="AX7" s="82"/>
      <c r="AY7" s="82">
        <v>1</v>
      </c>
      <c r="AZ7" s="82"/>
      <c r="BA7" s="82"/>
      <c r="BB7" s="82" t="s">
        <v>73</v>
      </c>
      <c r="BC7" s="82"/>
      <c r="BD7" s="82"/>
      <c r="BE7" s="82">
        <v>1</v>
      </c>
      <c r="BF7" s="82"/>
      <c r="BG7" s="82"/>
      <c r="BH7" s="82" t="s">
        <v>73</v>
      </c>
      <c r="BI7" s="82"/>
      <c r="BJ7" s="82"/>
      <c r="BK7" s="82">
        <v>1</v>
      </c>
      <c r="BL7" s="82"/>
      <c r="BM7" s="82"/>
      <c r="BN7" s="82" t="s">
        <v>73</v>
      </c>
      <c r="BO7" s="82"/>
      <c r="BP7" s="82"/>
      <c r="BQ7" s="82">
        <v>1</v>
      </c>
      <c r="BR7" s="82"/>
      <c r="BS7" s="82"/>
      <c r="BT7" s="82" t="s">
        <v>73</v>
      </c>
      <c r="BU7" s="82"/>
      <c r="BV7" s="82"/>
    </row>
    <row r="8" spans="1:74">
      <c r="A8" s="82"/>
      <c r="B8" s="82"/>
      <c r="C8" s="82" t="s">
        <v>246</v>
      </c>
      <c r="D8" s="82"/>
      <c r="E8" s="82"/>
      <c r="F8" s="82" t="s">
        <v>246</v>
      </c>
      <c r="G8" s="82"/>
      <c r="H8" s="82"/>
      <c r="I8" s="82" t="s">
        <v>246</v>
      </c>
      <c r="J8" s="82"/>
      <c r="K8" s="82"/>
      <c r="L8" s="82" t="s">
        <v>246</v>
      </c>
      <c r="M8" s="82"/>
      <c r="N8" s="82"/>
      <c r="O8" s="82" t="s">
        <v>246</v>
      </c>
      <c r="P8" s="82"/>
      <c r="Q8" s="82"/>
      <c r="R8" s="82" t="s">
        <v>246</v>
      </c>
      <c r="S8" s="82"/>
      <c r="T8" s="82"/>
      <c r="U8" s="82" t="s">
        <v>246</v>
      </c>
      <c r="V8" s="82"/>
      <c r="W8" s="82"/>
      <c r="X8" s="82" t="s">
        <v>246</v>
      </c>
      <c r="Y8" s="82"/>
      <c r="Z8" s="82"/>
      <c r="AA8" s="82" t="s">
        <v>246</v>
      </c>
      <c r="AB8" s="82"/>
      <c r="AC8" s="82"/>
      <c r="AD8" s="82" t="s">
        <v>246</v>
      </c>
      <c r="AE8" s="82"/>
      <c r="AF8" s="82"/>
      <c r="AG8" s="82" t="s">
        <v>246</v>
      </c>
      <c r="AH8" s="82"/>
      <c r="AI8" s="82"/>
      <c r="AJ8" s="82" t="s">
        <v>246</v>
      </c>
      <c r="AK8" s="82"/>
      <c r="AL8" s="82"/>
      <c r="AM8" s="82" t="s">
        <v>246</v>
      </c>
      <c r="AN8" s="82"/>
      <c r="AO8" s="82"/>
      <c r="AP8" s="82" t="s">
        <v>246</v>
      </c>
      <c r="AQ8" s="82"/>
      <c r="AR8" s="82"/>
      <c r="AS8" s="82" t="s">
        <v>246</v>
      </c>
      <c r="AT8" s="82"/>
      <c r="AU8" s="82"/>
      <c r="AV8" s="82" t="s">
        <v>246</v>
      </c>
      <c r="AW8" s="82"/>
      <c r="AX8" s="82"/>
      <c r="AY8" s="82" t="s">
        <v>246</v>
      </c>
      <c r="AZ8" s="82"/>
      <c r="BA8" s="82"/>
      <c r="BB8" s="82" t="s">
        <v>246</v>
      </c>
      <c r="BC8" s="82"/>
      <c r="BD8" s="82"/>
      <c r="BE8" s="82" t="s">
        <v>246</v>
      </c>
      <c r="BF8" s="82"/>
      <c r="BG8" s="82"/>
      <c r="BH8" s="82" t="s">
        <v>246</v>
      </c>
      <c r="BI8" s="82"/>
      <c r="BJ8" s="82"/>
      <c r="BK8" s="82" t="s">
        <v>246</v>
      </c>
      <c r="BL8" s="82"/>
      <c r="BM8" s="82"/>
      <c r="BN8" s="82" t="s">
        <v>246</v>
      </c>
      <c r="BO8" s="82"/>
      <c r="BP8" s="82"/>
      <c r="BQ8" s="82" t="s">
        <v>246</v>
      </c>
      <c r="BR8" s="82"/>
      <c r="BS8" s="82"/>
      <c r="BT8" s="82" t="s">
        <v>246</v>
      </c>
      <c r="BU8" s="82"/>
      <c r="BV8" s="82"/>
    </row>
    <row r="9" spans="1:74">
      <c r="A9" s="82"/>
      <c r="B9" s="82"/>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row>
    <row r="10" spans="1:74">
      <c r="A10" s="82"/>
      <c r="B10" s="82"/>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row>
    <row r="11" spans="1:74">
      <c r="A11" s="82" t="s">
        <v>226</v>
      </c>
      <c r="B11" s="82" t="s">
        <v>20</v>
      </c>
      <c r="C11" s="82">
        <v>94</v>
      </c>
      <c r="D11" s="82">
        <v>91</v>
      </c>
      <c r="E11" s="82">
        <v>93</v>
      </c>
      <c r="F11" s="82">
        <v>43899</v>
      </c>
      <c r="G11" s="82">
        <v>35799</v>
      </c>
      <c r="H11" s="82">
        <v>79698</v>
      </c>
      <c r="I11" s="82">
        <v>91</v>
      </c>
      <c r="J11" s="82">
        <v>85</v>
      </c>
      <c r="K11" s="82">
        <v>89</v>
      </c>
      <c r="L11" s="82">
        <v>43899</v>
      </c>
      <c r="M11" s="82">
        <v>35799</v>
      </c>
      <c r="N11" s="82">
        <v>79698</v>
      </c>
      <c r="O11" s="82">
        <v>95</v>
      </c>
      <c r="P11" s="82">
        <v>95</v>
      </c>
      <c r="Q11" s="82">
        <v>95</v>
      </c>
      <c r="R11" s="82">
        <v>43899</v>
      </c>
      <c r="S11" s="82">
        <v>35799</v>
      </c>
      <c r="T11" s="82">
        <v>79698</v>
      </c>
      <c r="U11" s="82">
        <v>93</v>
      </c>
      <c r="V11" s="82">
        <v>93</v>
      </c>
      <c r="W11" s="82">
        <v>93</v>
      </c>
      <c r="X11" s="82">
        <v>43899</v>
      </c>
      <c r="Y11" s="82">
        <v>35799</v>
      </c>
      <c r="Z11" s="82">
        <v>79698</v>
      </c>
      <c r="AA11" s="82">
        <v>98</v>
      </c>
      <c r="AB11" s="82">
        <v>96</v>
      </c>
      <c r="AC11" s="82">
        <v>97</v>
      </c>
      <c r="AD11" s="82">
        <v>206902</v>
      </c>
      <c r="AE11" s="82">
        <v>191324</v>
      </c>
      <c r="AF11" s="82">
        <v>398226</v>
      </c>
      <c r="AG11" s="82">
        <v>97</v>
      </c>
      <c r="AH11" s="82">
        <v>93</v>
      </c>
      <c r="AI11" s="82">
        <v>95</v>
      </c>
      <c r="AJ11" s="82">
        <v>206902</v>
      </c>
      <c r="AK11" s="82">
        <v>191324</v>
      </c>
      <c r="AL11" s="82">
        <v>398226</v>
      </c>
      <c r="AM11" s="82">
        <v>98</v>
      </c>
      <c r="AN11" s="82">
        <v>98</v>
      </c>
      <c r="AO11" s="82">
        <v>98</v>
      </c>
      <c r="AP11" s="82">
        <v>206901</v>
      </c>
      <c r="AQ11" s="82">
        <v>191324</v>
      </c>
      <c r="AR11" s="82">
        <v>398225</v>
      </c>
      <c r="AS11" s="82">
        <v>97</v>
      </c>
      <c r="AT11" s="82">
        <v>97</v>
      </c>
      <c r="AU11" s="82">
        <v>97</v>
      </c>
      <c r="AV11" s="82">
        <v>206902</v>
      </c>
      <c r="AW11" s="82">
        <v>191324</v>
      </c>
      <c r="AX11" s="82">
        <v>398226</v>
      </c>
      <c r="AY11" s="82">
        <v>97</v>
      </c>
      <c r="AZ11" s="82">
        <v>95</v>
      </c>
      <c r="BA11" s="82">
        <v>96</v>
      </c>
      <c r="BB11" s="82">
        <v>250801</v>
      </c>
      <c r="BC11" s="82">
        <v>227123</v>
      </c>
      <c r="BD11" s="82">
        <v>477924</v>
      </c>
      <c r="BE11" s="82">
        <v>96</v>
      </c>
      <c r="BF11" s="82">
        <v>92</v>
      </c>
      <c r="BG11" s="82">
        <v>94</v>
      </c>
      <c r="BH11" s="82">
        <v>250801</v>
      </c>
      <c r="BI11" s="82">
        <v>227123</v>
      </c>
      <c r="BJ11" s="82">
        <v>477924</v>
      </c>
      <c r="BK11" s="82">
        <v>97</v>
      </c>
      <c r="BL11" s="82">
        <v>97</v>
      </c>
      <c r="BM11" s="82">
        <v>97</v>
      </c>
      <c r="BN11" s="82">
        <v>250800</v>
      </c>
      <c r="BO11" s="82">
        <v>227123</v>
      </c>
      <c r="BP11" s="82">
        <v>477923</v>
      </c>
      <c r="BQ11" s="82">
        <v>97</v>
      </c>
      <c r="BR11" s="82">
        <v>96</v>
      </c>
      <c r="BS11" s="82">
        <v>96</v>
      </c>
      <c r="BT11" s="82">
        <v>250801</v>
      </c>
      <c r="BU11" s="82">
        <v>227123</v>
      </c>
      <c r="BV11" s="82">
        <v>477924</v>
      </c>
    </row>
    <row r="12" spans="1:74">
      <c r="A12" s="82"/>
      <c r="B12" s="82" t="s">
        <v>253</v>
      </c>
      <c r="C12" s="82">
        <v>52</v>
      </c>
      <c r="D12" s="82">
        <v>49</v>
      </c>
      <c r="E12" s="82">
        <v>50</v>
      </c>
      <c r="F12" s="82">
        <v>13948</v>
      </c>
      <c r="G12" s="82">
        <v>24389</v>
      </c>
      <c r="H12" s="82">
        <v>38337</v>
      </c>
      <c r="I12" s="82">
        <v>46</v>
      </c>
      <c r="J12" s="82">
        <v>38</v>
      </c>
      <c r="K12" s="82">
        <v>41</v>
      </c>
      <c r="L12" s="82">
        <v>13948</v>
      </c>
      <c r="M12" s="82">
        <v>24389</v>
      </c>
      <c r="N12" s="82">
        <v>38337</v>
      </c>
      <c r="O12" s="82">
        <v>58</v>
      </c>
      <c r="P12" s="82">
        <v>61</v>
      </c>
      <c r="Q12" s="82">
        <v>60</v>
      </c>
      <c r="R12" s="82">
        <v>13948</v>
      </c>
      <c r="S12" s="82">
        <v>24389</v>
      </c>
      <c r="T12" s="82">
        <v>38337</v>
      </c>
      <c r="U12" s="82">
        <v>56</v>
      </c>
      <c r="V12" s="82">
        <v>58</v>
      </c>
      <c r="W12" s="82">
        <v>57</v>
      </c>
      <c r="X12" s="82">
        <v>13948</v>
      </c>
      <c r="Y12" s="82">
        <v>24389</v>
      </c>
      <c r="Z12" s="82">
        <v>38337</v>
      </c>
      <c r="AA12" s="82">
        <v>64</v>
      </c>
      <c r="AB12" s="82">
        <v>62</v>
      </c>
      <c r="AC12" s="82">
        <v>62</v>
      </c>
      <c r="AD12" s="82">
        <v>24175</v>
      </c>
      <c r="AE12" s="82">
        <v>51741</v>
      </c>
      <c r="AF12" s="82">
        <v>75916</v>
      </c>
      <c r="AG12" s="82">
        <v>57</v>
      </c>
      <c r="AH12" s="82">
        <v>51</v>
      </c>
      <c r="AI12" s="82">
        <v>53</v>
      </c>
      <c r="AJ12" s="82">
        <v>24175</v>
      </c>
      <c r="AK12" s="82">
        <v>51741</v>
      </c>
      <c r="AL12" s="82">
        <v>75916</v>
      </c>
      <c r="AM12" s="82">
        <v>67</v>
      </c>
      <c r="AN12" s="82">
        <v>71</v>
      </c>
      <c r="AO12" s="82">
        <v>70</v>
      </c>
      <c r="AP12" s="82">
        <v>24175</v>
      </c>
      <c r="AQ12" s="82">
        <v>51741</v>
      </c>
      <c r="AR12" s="82">
        <v>75916</v>
      </c>
      <c r="AS12" s="82">
        <v>66</v>
      </c>
      <c r="AT12" s="82">
        <v>70</v>
      </c>
      <c r="AU12" s="82">
        <v>69</v>
      </c>
      <c r="AV12" s="82">
        <v>24175</v>
      </c>
      <c r="AW12" s="82">
        <v>51741</v>
      </c>
      <c r="AX12" s="82">
        <v>75916</v>
      </c>
      <c r="AY12" s="82">
        <v>60</v>
      </c>
      <c r="AZ12" s="82">
        <v>57</v>
      </c>
      <c r="BA12" s="82">
        <v>58</v>
      </c>
      <c r="BB12" s="82">
        <v>38123</v>
      </c>
      <c r="BC12" s="82">
        <v>76130</v>
      </c>
      <c r="BD12" s="82">
        <v>114253</v>
      </c>
      <c r="BE12" s="82">
        <v>53</v>
      </c>
      <c r="BF12" s="82">
        <v>46</v>
      </c>
      <c r="BG12" s="82">
        <v>49</v>
      </c>
      <c r="BH12" s="82">
        <v>38123</v>
      </c>
      <c r="BI12" s="82">
        <v>76130</v>
      </c>
      <c r="BJ12" s="82">
        <v>114253</v>
      </c>
      <c r="BK12" s="82">
        <v>64</v>
      </c>
      <c r="BL12" s="82">
        <v>68</v>
      </c>
      <c r="BM12" s="82">
        <v>67</v>
      </c>
      <c r="BN12" s="82">
        <v>38123</v>
      </c>
      <c r="BO12" s="82">
        <v>76130</v>
      </c>
      <c r="BP12" s="82">
        <v>114253</v>
      </c>
      <c r="BQ12" s="82">
        <v>62</v>
      </c>
      <c r="BR12" s="82">
        <v>66</v>
      </c>
      <c r="BS12" s="82">
        <v>65</v>
      </c>
      <c r="BT12" s="82">
        <v>38123</v>
      </c>
      <c r="BU12" s="82">
        <v>76130</v>
      </c>
      <c r="BV12" s="82">
        <v>114253</v>
      </c>
    </row>
    <row r="13" spans="1:74">
      <c r="A13" s="82"/>
      <c r="B13" s="82" t="s">
        <v>22</v>
      </c>
      <c r="C13" s="82">
        <v>55</v>
      </c>
      <c r="D13" s="82">
        <v>52</v>
      </c>
      <c r="E13" s="82">
        <v>53</v>
      </c>
      <c r="F13" s="82">
        <v>12933</v>
      </c>
      <c r="G13" s="82">
        <v>21780</v>
      </c>
      <c r="H13" s="82">
        <v>34713</v>
      </c>
      <c r="I13" s="82">
        <v>48</v>
      </c>
      <c r="J13" s="82">
        <v>41</v>
      </c>
      <c r="K13" s="82">
        <v>43</v>
      </c>
      <c r="L13" s="82">
        <v>12933</v>
      </c>
      <c r="M13" s="82">
        <v>21780</v>
      </c>
      <c r="N13" s="82">
        <v>34713</v>
      </c>
      <c r="O13" s="82">
        <v>61</v>
      </c>
      <c r="P13" s="82">
        <v>66</v>
      </c>
      <c r="Q13" s="82">
        <v>64</v>
      </c>
      <c r="R13" s="82">
        <v>12933</v>
      </c>
      <c r="S13" s="82">
        <v>21780</v>
      </c>
      <c r="T13" s="82">
        <v>34713</v>
      </c>
      <c r="U13" s="82">
        <v>59</v>
      </c>
      <c r="V13" s="82">
        <v>63</v>
      </c>
      <c r="W13" s="82">
        <v>61</v>
      </c>
      <c r="X13" s="82">
        <v>12933</v>
      </c>
      <c r="Y13" s="82">
        <v>21780</v>
      </c>
      <c r="Z13" s="82">
        <v>34713</v>
      </c>
      <c r="AA13" s="82">
        <v>68</v>
      </c>
      <c r="AB13" s="82">
        <v>65</v>
      </c>
      <c r="AC13" s="82">
        <v>66</v>
      </c>
      <c r="AD13" s="82">
        <v>22048</v>
      </c>
      <c r="AE13" s="82">
        <v>46358</v>
      </c>
      <c r="AF13" s="82">
        <v>68406</v>
      </c>
      <c r="AG13" s="82">
        <v>61</v>
      </c>
      <c r="AH13" s="82">
        <v>54</v>
      </c>
      <c r="AI13" s="82">
        <v>56</v>
      </c>
      <c r="AJ13" s="82">
        <v>22048</v>
      </c>
      <c r="AK13" s="82">
        <v>46358</v>
      </c>
      <c r="AL13" s="82">
        <v>68406</v>
      </c>
      <c r="AM13" s="82">
        <v>71</v>
      </c>
      <c r="AN13" s="82">
        <v>76</v>
      </c>
      <c r="AO13" s="82">
        <v>74</v>
      </c>
      <c r="AP13" s="82">
        <v>22048</v>
      </c>
      <c r="AQ13" s="82">
        <v>46358</v>
      </c>
      <c r="AR13" s="82">
        <v>68406</v>
      </c>
      <c r="AS13" s="82">
        <v>70</v>
      </c>
      <c r="AT13" s="82">
        <v>75</v>
      </c>
      <c r="AU13" s="82">
        <v>73</v>
      </c>
      <c r="AV13" s="82">
        <v>22048</v>
      </c>
      <c r="AW13" s="82">
        <v>46358</v>
      </c>
      <c r="AX13" s="82">
        <v>68406</v>
      </c>
      <c r="AY13" s="82">
        <v>63</v>
      </c>
      <c r="AZ13" s="82">
        <v>61</v>
      </c>
      <c r="BA13" s="82">
        <v>62</v>
      </c>
      <c r="BB13" s="82">
        <v>34981</v>
      </c>
      <c r="BC13" s="82">
        <v>68138</v>
      </c>
      <c r="BD13" s="82">
        <v>103119</v>
      </c>
      <c r="BE13" s="82">
        <v>56</v>
      </c>
      <c r="BF13" s="82">
        <v>50</v>
      </c>
      <c r="BG13" s="82">
        <v>52</v>
      </c>
      <c r="BH13" s="82">
        <v>34981</v>
      </c>
      <c r="BI13" s="82">
        <v>68138</v>
      </c>
      <c r="BJ13" s="82">
        <v>103119</v>
      </c>
      <c r="BK13" s="82">
        <v>67</v>
      </c>
      <c r="BL13" s="82">
        <v>73</v>
      </c>
      <c r="BM13" s="82">
        <v>71</v>
      </c>
      <c r="BN13" s="82">
        <v>34981</v>
      </c>
      <c r="BO13" s="82">
        <v>68138</v>
      </c>
      <c r="BP13" s="82">
        <v>103119</v>
      </c>
      <c r="BQ13" s="82">
        <v>66</v>
      </c>
      <c r="BR13" s="82">
        <v>71</v>
      </c>
      <c r="BS13" s="82">
        <v>69</v>
      </c>
      <c r="BT13" s="82">
        <v>34981</v>
      </c>
      <c r="BU13" s="82">
        <v>68138</v>
      </c>
      <c r="BV13" s="82">
        <v>103119</v>
      </c>
    </row>
    <row r="14" spans="1:74">
      <c r="A14" s="82"/>
      <c r="B14" s="82" t="s">
        <v>23</v>
      </c>
      <c r="C14" s="82">
        <v>60</v>
      </c>
      <c r="D14" s="82">
        <v>59</v>
      </c>
      <c r="E14" s="82">
        <v>59</v>
      </c>
      <c r="F14" s="82">
        <v>8655</v>
      </c>
      <c r="G14" s="82">
        <v>12531</v>
      </c>
      <c r="H14" s="82">
        <v>21186</v>
      </c>
      <c r="I14" s="82">
        <v>53</v>
      </c>
      <c r="J14" s="82">
        <v>46</v>
      </c>
      <c r="K14" s="82">
        <v>49</v>
      </c>
      <c r="L14" s="82">
        <v>8655</v>
      </c>
      <c r="M14" s="82">
        <v>12531</v>
      </c>
      <c r="N14" s="82">
        <v>21186</v>
      </c>
      <c r="O14" s="82">
        <v>67</v>
      </c>
      <c r="P14" s="82">
        <v>73</v>
      </c>
      <c r="Q14" s="82">
        <v>70</v>
      </c>
      <c r="R14" s="82">
        <v>8655</v>
      </c>
      <c r="S14" s="82">
        <v>12531</v>
      </c>
      <c r="T14" s="82">
        <v>21186</v>
      </c>
      <c r="U14" s="82">
        <v>64</v>
      </c>
      <c r="V14" s="82">
        <v>70</v>
      </c>
      <c r="W14" s="82">
        <v>67</v>
      </c>
      <c r="X14" s="82">
        <v>8655</v>
      </c>
      <c r="Y14" s="82">
        <v>12531</v>
      </c>
      <c r="Z14" s="82">
        <v>21186</v>
      </c>
      <c r="AA14" s="82">
        <v>71</v>
      </c>
      <c r="AB14" s="82">
        <v>70</v>
      </c>
      <c r="AC14" s="82">
        <v>70</v>
      </c>
      <c r="AD14" s="82">
        <v>15165</v>
      </c>
      <c r="AE14" s="82">
        <v>28510</v>
      </c>
      <c r="AF14" s="82">
        <v>43675</v>
      </c>
      <c r="AG14" s="82">
        <v>65</v>
      </c>
      <c r="AH14" s="82">
        <v>58</v>
      </c>
      <c r="AI14" s="82">
        <v>60</v>
      </c>
      <c r="AJ14" s="82">
        <v>15165</v>
      </c>
      <c r="AK14" s="82">
        <v>28510</v>
      </c>
      <c r="AL14" s="82">
        <v>43675</v>
      </c>
      <c r="AM14" s="82">
        <v>75</v>
      </c>
      <c r="AN14" s="82">
        <v>81</v>
      </c>
      <c r="AO14" s="82">
        <v>79</v>
      </c>
      <c r="AP14" s="82">
        <v>15165</v>
      </c>
      <c r="AQ14" s="82">
        <v>28510</v>
      </c>
      <c r="AR14" s="82">
        <v>43675</v>
      </c>
      <c r="AS14" s="82">
        <v>74</v>
      </c>
      <c r="AT14" s="82">
        <v>79</v>
      </c>
      <c r="AU14" s="82">
        <v>78</v>
      </c>
      <c r="AV14" s="82">
        <v>15165</v>
      </c>
      <c r="AW14" s="82">
        <v>28510</v>
      </c>
      <c r="AX14" s="82">
        <v>43675</v>
      </c>
      <c r="AY14" s="82">
        <v>67</v>
      </c>
      <c r="AZ14" s="82">
        <v>66</v>
      </c>
      <c r="BA14" s="82">
        <v>67</v>
      </c>
      <c r="BB14" s="82">
        <v>23820</v>
      </c>
      <c r="BC14" s="82">
        <v>41041</v>
      </c>
      <c r="BD14" s="82">
        <v>64861</v>
      </c>
      <c r="BE14" s="82">
        <v>60</v>
      </c>
      <c r="BF14" s="82">
        <v>54</v>
      </c>
      <c r="BG14" s="82">
        <v>57</v>
      </c>
      <c r="BH14" s="82">
        <v>23820</v>
      </c>
      <c r="BI14" s="82">
        <v>41041</v>
      </c>
      <c r="BJ14" s="82">
        <v>64861</v>
      </c>
      <c r="BK14" s="82">
        <v>72</v>
      </c>
      <c r="BL14" s="82">
        <v>78</v>
      </c>
      <c r="BM14" s="82">
        <v>76</v>
      </c>
      <c r="BN14" s="82">
        <v>23820</v>
      </c>
      <c r="BO14" s="82">
        <v>41041</v>
      </c>
      <c r="BP14" s="82">
        <v>64861</v>
      </c>
      <c r="BQ14" s="82">
        <v>70</v>
      </c>
      <c r="BR14" s="82">
        <v>76</v>
      </c>
      <c r="BS14" s="82">
        <v>74</v>
      </c>
      <c r="BT14" s="82">
        <v>23820</v>
      </c>
      <c r="BU14" s="82">
        <v>41041</v>
      </c>
      <c r="BV14" s="82">
        <v>64861</v>
      </c>
    </row>
    <row r="15" spans="1:74">
      <c r="A15" s="82"/>
      <c r="B15" s="82" t="s">
        <v>24</v>
      </c>
      <c r="C15" s="82">
        <v>46</v>
      </c>
      <c r="D15" s="82">
        <v>44</v>
      </c>
      <c r="E15" s="82">
        <v>44</v>
      </c>
      <c r="F15" s="82">
        <v>4278</v>
      </c>
      <c r="G15" s="82">
        <v>9249</v>
      </c>
      <c r="H15" s="82">
        <v>13527</v>
      </c>
      <c r="I15" s="82">
        <v>39</v>
      </c>
      <c r="J15" s="82">
        <v>33</v>
      </c>
      <c r="K15" s="82">
        <v>35</v>
      </c>
      <c r="L15" s="82">
        <v>4278</v>
      </c>
      <c r="M15" s="82">
        <v>9249</v>
      </c>
      <c r="N15" s="82">
        <v>13527</v>
      </c>
      <c r="O15" s="82">
        <v>51</v>
      </c>
      <c r="P15" s="82">
        <v>56</v>
      </c>
      <c r="Q15" s="82">
        <v>54</v>
      </c>
      <c r="R15" s="82">
        <v>4278</v>
      </c>
      <c r="S15" s="82">
        <v>9249</v>
      </c>
      <c r="T15" s="82">
        <v>13527</v>
      </c>
      <c r="U15" s="82">
        <v>49</v>
      </c>
      <c r="V15" s="82">
        <v>53</v>
      </c>
      <c r="W15" s="82">
        <v>52</v>
      </c>
      <c r="X15" s="82">
        <v>4278</v>
      </c>
      <c r="Y15" s="82">
        <v>9249</v>
      </c>
      <c r="Z15" s="82">
        <v>13527</v>
      </c>
      <c r="AA15" s="82">
        <v>59</v>
      </c>
      <c r="AB15" s="82">
        <v>58</v>
      </c>
      <c r="AC15" s="82">
        <v>59</v>
      </c>
      <c r="AD15" s="82">
        <v>6883</v>
      </c>
      <c r="AE15" s="82">
        <v>17848</v>
      </c>
      <c r="AF15" s="82">
        <v>24731</v>
      </c>
      <c r="AG15" s="82">
        <v>52</v>
      </c>
      <c r="AH15" s="82">
        <v>48</v>
      </c>
      <c r="AI15" s="82">
        <v>49</v>
      </c>
      <c r="AJ15" s="82">
        <v>6883</v>
      </c>
      <c r="AK15" s="82">
        <v>17848</v>
      </c>
      <c r="AL15" s="82">
        <v>24731</v>
      </c>
      <c r="AM15" s="82">
        <v>61</v>
      </c>
      <c r="AN15" s="82">
        <v>69</v>
      </c>
      <c r="AO15" s="82">
        <v>67</v>
      </c>
      <c r="AP15" s="82">
        <v>6883</v>
      </c>
      <c r="AQ15" s="82">
        <v>17848</v>
      </c>
      <c r="AR15" s="82">
        <v>24731</v>
      </c>
      <c r="AS15" s="82">
        <v>62</v>
      </c>
      <c r="AT15" s="82">
        <v>67</v>
      </c>
      <c r="AU15" s="82">
        <v>65</v>
      </c>
      <c r="AV15" s="82">
        <v>6883</v>
      </c>
      <c r="AW15" s="82">
        <v>17848</v>
      </c>
      <c r="AX15" s="82">
        <v>24731</v>
      </c>
      <c r="AY15" s="82">
        <v>54</v>
      </c>
      <c r="AZ15" s="82">
        <v>53</v>
      </c>
      <c r="BA15" s="82">
        <v>54</v>
      </c>
      <c r="BB15" s="82">
        <v>11161</v>
      </c>
      <c r="BC15" s="82">
        <v>27097</v>
      </c>
      <c r="BD15" s="82">
        <v>38258</v>
      </c>
      <c r="BE15" s="82">
        <v>47</v>
      </c>
      <c r="BF15" s="82">
        <v>43</v>
      </c>
      <c r="BG15" s="82">
        <v>44</v>
      </c>
      <c r="BH15" s="82">
        <v>11161</v>
      </c>
      <c r="BI15" s="82">
        <v>27097</v>
      </c>
      <c r="BJ15" s="82">
        <v>38258</v>
      </c>
      <c r="BK15" s="82">
        <v>57</v>
      </c>
      <c r="BL15" s="82">
        <v>64</v>
      </c>
      <c r="BM15" s="82">
        <v>62</v>
      </c>
      <c r="BN15" s="82">
        <v>11161</v>
      </c>
      <c r="BO15" s="82">
        <v>27097</v>
      </c>
      <c r="BP15" s="82">
        <v>38258</v>
      </c>
      <c r="BQ15" s="82">
        <v>57</v>
      </c>
      <c r="BR15" s="82">
        <v>62</v>
      </c>
      <c r="BS15" s="82">
        <v>61</v>
      </c>
      <c r="BT15" s="82">
        <v>11161</v>
      </c>
      <c r="BU15" s="82">
        <v>27097</v>
      </c>
      <c r="BV15" s="82">
        <v>38258</v>
      </c>
    </row>
    <row r="16" spans="1:74">
      <c r="A16" s="82"/>
      <c r="B16" s="82" t="s">
        <v>25</v>
      </c>
      <c r="C16" s="82">
        <v>18</v>
      </c>
      <c r="D16" s="82">
        <v>18</v>
      </c>
      <c r="E16" s="82">
        <v>18</v>
      </c>
      <c r="F16" s="82">
        <v>1015</v>
      </c>
      <c r="G16" s="82">
        <v>2609</v>
      </c>
      <c r="H16" s="82">
        <v>3624</v>
      </c>
      <c r="I16" s="82">
        <v>15</v>
      </c>
      <c r="J16" s="82">
        <v>13</v>
      </c>
      <c r="K16" s="82">
        <v>13</v>
      </c>
      <c r="L16" s="82">
        <v>1015</v>
      </c>
      <c r="M16" s="82">
        <v>2609</v>
      </c>
      <c r="N16" s="82">
        <v>3624</v>
      </c>
      <c r="O16" s="82">
        <v>18</v>
      </c>
      <c r="P16" s="82">
        <v>24</v>
      </c>
      <c r="Q16" s="82">
        <v>22</v>
      </c>
      <c r="R16" s="82">
        <v>1015</v>
      </c>
      <c r="S16" s="82">
        <v>2609</v>
      </c>
      <c r="T16" s="82">
        <v>3624</v>
      </c>
      <c r="U16" s="82">
        <v>17</v>
      </c>
      <c r="V16" s="82">
        <v>21</v>
      </c>
      <c r="W16" s="82">
        <v>20</v>
      </c>
      <c r="X16" s="82">
        <v>1015</v>
      </c>
      <c r="Y16" s="82">
        <v>2609</v>
      </c>
      <c r="Z16" s="82">
        <v>3624</v>
      </c>
      <c r="AA16" s="82">
        <v>25</v>
      </c>
      <c r="AB16" s="82">
        <v>28</v>
      </c>
      <c r="AC16" s="82">
        <v>27</v>
      </c>
      <c r="AD16" s="82">
        <v>2127</v>
      </c>
      <c r="AE16" s="82">
        <v>5383</v>
      </c>
      <c r="AF16" s="82">
        <v>7510</v>
      </c>
      <c r="AG16" s="82">
        <v>22</v>
      </c>
      <c r="AH16" s="82">
        <v>21</v>
      </c>
      <c r="AI16" s="82">
        <v>21</v>
      </c>
      <c r="AJ16" s="82">
        <v>2127</v>
      </c>
      <c r="AK16" s="82">
        <v>5383</v>
      </c>
      <c r="AL16" s="82">
        <v>7510</v>
      </c>
      <c r="AM16" s="82">
        <v>25</v>
      </c>
      <c r="AN16" s="82">
        <v>31</v>
      </c>
      <c r="AO16" s="82">
        <v>29</v>
      </c>
      <c r="AP16" s="82">
        <v>2127</v>
      </c>
      <c r="AQ16" s="82">
        <v>5383</v>
      </c>
      <c r="AR16" s="82">
        <v>7510</v>
      </c>
      <c r="AS16" s="82">
        <v>24</v>
      </c>
      <c r="AT16" s="82">
        <v>27</v>
      </c>
      <c r="AU16" s="82">
        <v>27</v>
      </c>
      <c r="AV16" s="82">
        <v>2127</v>
      </c>
      <c r="AW16" s="82">
        <v>5383</v>
      </c>
      <c r="AX16" s="82">
        <v>7510</v>
      </c>
      <c r="AY16" s="82">
        <v>23</v>
      </c>
      <c r="AZ16" s="82">
        <v>25</v>
      </c>
      <c r="BA16" s="82">
        <v>24</v>
      </c>
      <c r="BB16" s="82">
        <v>3142</v>
      </c>
      <c r="BC16" s="82">
        <v>7992</v>
      </c>
      <c r="BD16" s="82">
        <v>11134</v>
      </c>
      <c r="BE16" s="82">
        <v>19</v>
      </c>
      <c r="BF16" s="82">
        <v>18</v>
      </c>
      <c r="BG16" s="82">
        <v>18</v>
      </c>
      <c r="BH16" s="82">
        <v>3142</v>
      </c>
      <c r="BI16" s="82">
        <v>7992</v>
      </c>
      <c r="BJ16" s="82">
        <v>11134</v>
      </c>
      <c r="BK16" s="82">
        <v>23</v>
      </c>
      <c r="BL16" s="82">
        <v>29</v>
      </c>
      <c r="BM16" s="82">
        <v>27</v>
      </c>
      <c r="BN16" s="82">
        <v>3142</v>
      </c>
      <c r="BO16" s="82">
        <v>7992</v>
      </c>
      <c r="BP16" s="82">
        <v>11134</v>
      </c>
      <c r="BQ16" s="82">
        <v>22</v>
      </c>
      <c r="BR16" s="82">
        <v>25</v>
      </c>
      <c r="BS16" s="82">
        <v>24</v>
      </c>
      <c r="BT16" s="82">
        <v>3142</v>
      </c>
      <c r="BU16" s="82">
        <v>7992</v>
      </c>
      <c r="BV16" s="82">
        <v>11134</v>
      </c>
    </row>
    <row r="17" spans="1:74">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row>
    <row r="18" spans="1:74" ht="14.25">
      <c r="A18" s="82"/>
      <c r="B18" s="84" t="s">
        <v>250</v>
      </c>
      <c r="C18" s="82">
        <v>84</v>
      </c>
      <c r="D18" s="82">
        <v>74</v>
      </c>
      <c r="E18" s="82">
        <v>79</v>
      </c>
      <c r="F18" s="82">
        <v>57847</v>
      </c>
      <c r="G18" s="82">
        <v>60188</v>
      </c>
      <c r="H18" s="82">
        <v>118035</v>
      </c>
      <c r="I18" s="82">
        <v>80</v>
      </c>
      <c r="J18" s="82">
        <v>66</v>
      </c>
      <c r="K18" s="82">
        <v>73</v>
      </c>
      <c r="L18" s="82">
        <v>57847</v>
      </c>
      <c r="M18" s="82">
        <v>60188</v>
      </c>
      <c r="N18" s="82">
        <v>118035</v>
      </c>
      <c r="O18" s="82">
        <v>86</v>
      </c>
      <c r="P18" s="82">
        <v>81</v>
      </c>
      <c r="Q18" s="82">
        <v>84</v>
      </c>
      <c r="R18" s="82">
        <v>57847</v>
      </c>
      <c r="S18" s="82">
        <v>60188</v>
      </c>
      <c r="T18" s="82">
        <v>118035</v>
      </c>
      <c r="U18" s="82">
        <v>84</v>
      </c>
      <c r="V18" s="82">
        <v>79</v>
      </c>
      <c r="W18" s="82">
        <v>81</v>
      </c>
      <c r="X18" s="82">
        <v>57847</v>
      </c>
      <c r="Y18" s="82">
        <v>60188</v>
      </c>
      <c r="Z18" s="82">
        <v>118035</v>
      </c>
      <c r="AA18" s="82">
        <v>94</v>
      </c>
      <c r="AB18" s="82">
        <v>88</v>
      </c>
      <c r="AC18" s="82">
        <v>91</v>
      </c>
      <c r="AD18" s="82">
        <v>232496</v>
      </c>
      <c r="AE18" s="82">
        <v>244561</v>
      </c>
      <c r="AF18" s="82">
        <v>477057</v>
      </c>
      <c r="AG18" s="82">
        <v>92</v>
      </c>
      <c r="AH18" s="82">
        <v>84</v>
      </c>
      <c r="AI18" s="82">
        <v>88</v>
      </c>
      <c r="AJ18" s="82">
        <v>232496</v>
      </c>
      <c r="AK18" s="82">
        <v>244561</v>
      </c>
      <c r="AL18" s="82">
        <v>477057</v>
      </c>
      <c r="AM18" s="82">
        <v>94</v>
      </c>
      <c r="AN18" s="82">
        <v>92</v>
      </c>
      <c r="AO18" s="82">
        <v>93</v>
      </c>
      <c r="AP18" s="82">
        <v>232495</v>
      </c>
      <c r="AQ18" s="82">
        <v>244561</v>
      </c>
      <c r="AR18" s="82">
        <v>477056</v>
      </c>
      <c r="AS18" s="82">
        <v>94</v>
      </c>
      <c r="AT18" s="82">
        <v>91</v>
      </c>
      <c r="AU18" s="82">
        <v>92</v>
      </c>
      <c r="AV18" s="82">
        <v>232496</v>
      </c>
      <c r="AW18" s="82">
        <v>244561</v>
      </c>
      <c r="AX18" s="82">
        <v>477057</v>
      </c>
      <c r="AY18" s="82">
        <v>92</v>
      </c>
      <c r="AZ18" s="82">
        <v>86</v>
      </c>
      <c r="BA18" s="82">
        <v>89</v>
      </c>
      <c r="BB18" s="82">
        <v>290343</v>
      </c>
      <c r="BC18" s="82">
        <v>304749</v>
      </c>
      <c r="BD18" s="82">
        <v>595092</v>
      </c>
      <c r="BE18" s="82">
        <v>90</v>
      </c>
      <c r="BF18" s="82">
        <v>80</v>
      </c>
      <c r="BG18" s="82">
        <v>85</v>
      </c>
      <c r="BH18" s="82">
        <v>290343</v>
      </c>
      <c r="BI18" s="82">
        <v>304749</v>
      </c>
      <c r="BJ18" s="82">
        <v>595092</v>
      </c>
      <c r="BK18" s="82">
        <v>93</v>
      </c>
      <c r="BL18" s="82">
        <v>90</v>
      </c>
      <c r="BM18" s="82">
        <v>91</v>
      </c>
      <c r="BN18" s="82">
        <v>290342</v>
      </c>
      <c r="BO18" s="82">
        <v>304749</v>
      </c>
      <c r="BP18" s="82">
        <v>595091</v>
      </c>
      <c r="BQ18" s="82">
        <v>92</v>
      </c>
      <c r="BR18" s="82">
        <v>88</v>
      </c>
      <c r="BS18" s="82">
        <v>90</v>
      </c>
      <c r="BT18" s="82">
        <v>290343</v>
      </c>
      <c r="BU18" s="82">
        <v>304749</v>
      </c>
      <c r="BV18" s="82">
        <v>595092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C11" sqref="C11:BV18"/>
    </sheetView>
  </sheetViews>
  <sheetFormatPr defaultRowHeight="12.75"/>
  <sheetData>
    <row r="1" spans="1:74" ht="15.75">
      <c r="A1" s="81" t="s">
        <v>195</v>
      </c>
      <c r="B1" s="103"/>
      <c r="C1" s="103"/>
      <c r="D1" s="103"/>
      <c r="E1" s="103"/>
      <c r="F1" s="103"/>
      <c r="G1" s="103"/>
      <c r="H1" s="103"/>
      <c r="I1" s="103"/>
      <c r="J1" s="103"/>
      <c r="K1" s="103"/>
      <c r="L1" s="103"/>
      <c r="M1" s="103"/>
      <c r="N1" s="103"/>
      <c r="O1" s="103"/>
      <c r="P1" s="103"/>
      <c r="Q1" s="103"/>
      <c r="R1" s="103"/>
      <c r="S1" s="103"/>
      <c r="T1" s="103"/>
      <c r="U1" s="103">
        <v>21</v>
      </c>
      <c r="V1" s="103">
        <v>22</v>
      </c>
      <c r="W1" s="103">
        <v>23</v>
      </c>
      <c r="X1" s="103">
        <v>24</v>
      </c>
      <c r="Y1" s="103">
        <v>25</v>
      </c>
      <c r="Z1" s="103">
        <v>26</v>
      </c>
      <c r="AA1" s="103">
        <v>27</v>
      </c>
      <c r="AB1" s="103">
        <v>28</v>
      </c>
      <c r="AC1" s="103">
        <v>29</v>
      </c>
      <c r="AD1" s="103">
        <v>30</v>
      </c>
      <c r="AE1" s="103">
        <v>31</v>
      </c>
      <c r="AF1" s="103">
        <v>32</v>
      </c>
      <c r="AG1" s="103">
        <v>33</v>
      </c>
      <c r="AH1" s="103">
        <v>34</v>
      </c>
      <c r="AI1" s="103">
        <v>35</v>
      </c>
      <c r="AJ1" s="103">
        <v>36</v>
      </c>
      <c r="AK1" s="103">
        <v>37</v>
      </c>
      <c r="AL1" s="103">
        <v>38</v>
      </c>
      <c r="AM1" s="103">
        <v>39</v>
      </c>
      <c r="AN1" s="103">
        <v>40</v>
      </c>
      <c r="AO1" s="103">
        <v>41</v>
      </c>
      <c r="AP1" s="103">
        <v>42</v>
      </c>
      <c r="AQ1" s="103">
        <v>43</v>
      </c>
      <c r="AR1" s="103">
        <v>44</v>
      </c>
      <c r="AS1" s="103">
        <v>45</v>
      </c>
      <c r="AT1" s="103">
        <v>46</v>
      </c>
      <c r="AU1" s="103">
        <v>47</v>
      </c>
      <c r="AV1" s="103">
        <v>48</v>
      </c>
      <c r="AW1" s="103">
        <v>49</v>
      </c>
      <c r="AX1" s="103">
        <v>50</v>
      </c>
      <c r="AY1" s="103">
        <v>51</v>
      </c>
      <c r="AZ1" s="103">
        <v>52</v>
      </c>
      <c r="BA1" s="103">
        <v>53</v>
      </c>
      <c r="BB1" s="103">
        <v>54</v>
      </c>
      <c r="BC1" s="103">
        <v>55</v>
      </c>
      <c r="BD1" s="103">
        <v>56</v>
      </c>
      <c r="BE1" s="103">
        <v>57</v>
      </c>
      <c r="BF1" s="103">
        <v>58</v>
      </c>
      <c r="BG1" s="103">
        <v>59</v>
      </c>
      <c r="BH1" s="103">
        <v>60</v>
      </c>
      <c r="BI1" s="103">
        <v>61</v>
      </c>
      <c r="BJ1" s="103">
        <v>62</v>
      </c>
      <c r="BK1" s="103">
        <v>63</v>
      </c>
      <c r="BL1" s="103">
        <v>64</v>
      </c>
      <c r="BM1" s="103">
        <v>65</v>
      </c>
      <c r="BN1" s="103">
        <v>66</v>
      </c>
      <c r="BO1" s="103">
        <v>67</v>
      </c>
      <c r="BP1" s="103">
        <v>68</v>
      </c>
      <c r="BQ1" s="103">
        <v>69</v>
      </c>
      <c r="BR1" s="103">
        <v>70</v>
      </c>
      <c r="BS1" s="103">
        <v>71</v>
      </c>
      <c r="BT1" s="103">
        <v>72</v>
      </c>
      <c r="BU1" s="103">
        <v>73</v>
      </c>
      <c r="BV1" s="103">
        <v>74</v>
      </c>
    </row>
    <row r="2" spans="1:74">
      <c r="A2" s="82" t="s">
        <v>108</v>
      </c>
      <c r="B2" s="82"/>
      <c r="C2" s="82" t="s">
        <v>224</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row>
    <row r="3" spans="1:74">
      <c r="A3" s="82"/>
      <c r="B3" s="82"/>
      <c r="C3" s="82" t="s">
        <v>242</v>
      </c>
      <c r="D3" s="82"/>
      <c r="E3" s="82"/>
      <c r="F3" s="82"/>
      <c r="G3" s="82"/>
      <c r="H3" s="82"/>
      <c r="I3" s="82"/>
      <c r="J3" s="82"/>
      <c r="K3" s="82"/>
      <c r="L3" s="82"/>
      <c r="M3" s="82"/>
      <c r="N3" s="82"/>
      <c r="O3" s="82"/>
      <c r="P3" s="82"/>
      <c r="Q3" s="82"/>
      <c r="R3" s="82"/>
      <c r="S3" s="82"/>
      <c r="T3" s="82"/>
      <c r="U3" s="82"/>
      <c r="V3" s="82"/>
      <c r="W3" s="82"/>
      <c r="X3" s="82"/>
      <c r="Y3" s="82"/>
      <c r="Z3" s="82"/>
      <c r="AA3" s="82" t="s">
        <v>254</v>
      </c>
      <c r="AB3" s="82"/>
      <c r="AC3" s="82"/>
      <c r="AD3" s="82"/>
      <c r="AE3" s="82"/>
      <c r="AF3" s="82"/>
      <c r="AG3" s="82"/>
      <c r="AH3" s="82"/>
      <c r="AI3" s="82"/>
      <c r="AJ3" s="82"/>
      <c r="AK3" s="82"/>
      <c r="AL3" s="82"/>
      <c r="AM3" s="82"/>
      <c r="AN3" s="82"/>
      <c r="AO3" s="82"/>
      <c r="AP3" s="82"/>
      <c r="AQ3" s="82"/>
      <c r="AR3" s="82"/>
      <c r="AS3" s="82"/>
      <c r="AT3" s="82"/>
      <c r="AU3" s="82"/>
      <c r="AV3" s="82"/>
      <c r="AW3" s="82"/>
      <c r="AX3" s="82"/>
      <c r="AY3" s="82" t="s">
        <v>73</v>
      </c>
      <c r="AZ3" s="82"/>
      <c r="BA3" s="82"/>
      <c r="BB3" s="82"/>
      <c r="BC3" s="82"/>
      <c r="BD3" s="82"/>
      <c r="BE3" s="82"/>
      <c r="BF3" s="82"/>
      <c r="BG3" s="82"/>
      <c r="BH3" s="82"/>
      <c r="BI3" s="82"/>
      <c r="BJ3" s="82"/>
      <c r="BK3" s="82"/>
      <c r="BL3" s="82"/>
      <c r="BM3" s="82"/>
      <c r="BN3" s="82"/>
      <c r="BO3" s="82"/>
      <c r="BP3" s="82"/>
      <c r="BQ3" s="82"/>
      <c r="BR3" s="82"/>
      <c r="BS3" s="82"/>
      <c r="BT3" s="82"/>
      <c r="BU3" s="82"/>
      <c r="BV3" s="82"/>
    </row>
    <row r="4" spans="1:74">
      <c r="A4" s="82"/>
      <c r="B4" s="82"/>
      <c r="C4" s="82" t="s">
        <v>245</v>
      </c>
      <c r="D4" s="82"/>
      <c r="E4" s="82"/>
      <c r="F4" s="82"/>
      <c r="G4" s="82"/>
      <c r="H4" s="82"/>
      <c r="I4" s="82" t="s">
        <v>252</v>
      </c>
      <c r="J4" s="82"/>
      <c r="K4" s="82"/>
      <c r="L4" s="82"/>
      <c r="M4" s="82"/>
      <c r="N4" s="82"/>
      <c r="O4" s="82" t="s">
        <v>197</v>
      </c>
      <c r="P4" s="82"/>
      <c r="Q4" s="82"/>
      <c r="R4" s="82"/>
      <c r="S4" s="82"/>
      <c r="T4" s="82"/>
      <c r="U4" s="82" t="s">
        <v>198</v>
      </c>
      <c r="V4" s="82"/>
      <c r="W4" s="82"/>
      <c r="X4" s="82"/>
      <c r="Y4" s="82"/>
      <c r="Z4" s="82"/>
      <c r="AA4" s="82" t="s">
        <v>245</v>
      </c>
      <c r="AB4" s="82"/>
      <c r="AC4" s="82"/>
      <c r="AD4" s="82"/>
      <c r="AE4" s="82"/>
      <c r="AF4" s="82"/>
      <c r="AG4" s="82" t="s">
        <v>196</v>
      </c>
      <c r="AH4" s="82"/>
      <c r="AI4" s="82"/>
      <c r="AJ4" s="82"/>
      <c r="AK4" s="82"/>
      <c r="AL4" s="82"/>
      <c r="AM4" s="82" t="s">
        <v>197</v>
      </c>
      <c r="AN4" s="82"/>
      <c r="AO4" s="82"/>
      <c r="AP4" s="82"/>
      <c r="AQ4" s="82"/>
      <c r="AR4" s="82"/>
      <c r="AS4" s="82" t="s">
        <v>198</v>
      </c>
      <c r="AT4" s="82"/>
      <c r="AU4" s="82"/>
      <c r="AV4" s="82"/>
      <c r="AW4" s="82"/>
      <c r="AX4" s="82"/>
      <c r="AY4" s="82" t="s">
        <v>245</v>
      </c>
      <c r="AZ4" s="82"/>
      <c r="BA4" s="82"/>
      <c r="BB4" s="82"/>
      <c r="BC4" s="82"/>
      <c r="BD4" s="82"/>
      <c r="BE4" s="82" t="s">
        <v>196</v>
      </c>
      <c r="BF4" s="82"/>
      <c r="BG4" s="82"/>
      <c r="BH4" s="82"/>
      <c r="BI4" s="82"/>
      <c r="BJ4" s="82"/>
      <c r="BK4" s="82" t="s">
        <v>197</v>
      </c>
      <c r="BL4" s="82"/>
      <c r="BM4" s="82"/>
      <c r="BN4" s="82"/>
      <c r="BO4" s="82"/>
      <c r="BP4" s="82"/>
      <c r="BQ4" s="82" t="s">
        <v>198</v>
      </c>
      <c r="BR4" s="82"/>
      <c r="BS4" s="82"/>
      <c r="BT4" s="82"/>
      <c r="BU4" s="82"/>
      <c r="BV4" s="82"/>
    </row>
    <row r="5" spans="1:74">
      <c r="A5" s="82"/>
      <c r="B5" s="82"/>
      <c r="C5" s="82">
        <v>1</v>
      </c>
      <c r="D5" s="82"/>
      <c r="E5" s="82"/>
      <c r="F5" s="82"/>
      <c r="G5" s="82"/>
      <c r="H5" s="82"/>
      <c r="I5" s="82">
        <v>1</v>
      </c>
      <c r="J5" s="82"/>
      <c r="K5" s="82"/>
      <c r="L5" s="82"/>
      <c r="M5" s="82"/>
      <c r="N5" s="82"/>
      <c r="O5" s="82">
        <v>1</v>
      </c>
      <c r="P5" s="82"/>
      <c r="Q5" s="82"/>
      <c r="R5" s="82"/>
      <c r="S5" s="82"/>
      <c r="T5" s="82"/>
      <c r="U5" s="82">
        <v>1</v>
      </c>
      <c r="V5" s="82"/>
      <c r="W5" s="82"/>
      <c r="X5" s="82"/>
      <c r="Y5" s="82"/>
      <c r="Z5" s="82"/>
      <c r="AA5" s="82">
        <v>1</v>
      </c>
      <c r="AB5" s="82"/>
      <c r="AC5" s="82"/>
      <c r="AD5" s="82"/>
      <c r="AE5" s="82"/>
      <c r="AF5" s="82"/>
      <c r="AG5" s="82">
        <v>1</v>
      </c>
      <c r="AH5" s="82"/>
      <c r="AI5" s="82"/>
      <c r="AJ5" s="82"/>
      <c r="AK5" s="82"/>
      <c r="AL5" s="82"/>
      <c r="AM5" s="82">
        <v>1</v>
      </c>
      <c r="AN5" s="82"/>
      <c r="AO5" s="82"/>
      <c r="AP5" s="82"/>
      <c r="AQ5" s="82"/>
      <c r="AR5" s="82"/>
      <c r="AS5" s="82">
        <v>1</v>
      </c>
      <c r="AT5" s="82"/>
      <c r="AU5" s="82"/>
      <c r="AV5" s="82"/>
      <c r="AW5" s="82"/>
      <c r="AX5" s="82"/>
      <c r="AY5" s="82">
        <v>1</v>
      </c>
      <c r="AZ5" s="82"/>
      <c r="BA5" s="82"/>
      <c r="BB5" s="82"/>
      <c r="BC5" s="82"/>
      <c r="BD5" s="82"/>
      <c r="BE5" s="82">
        <v>1</v>
      </c>
      <c r="BF5" s="82"/>
      <c r="BG5" s="82"/>
      <c r="BH5" s="82"/>
      <c r="BI5" s="82"/>
      <c r="BJ5" s="82"/>
      <c r="BK5" s="82">
        <v>1</v>
      </c>
      <c r="BL5" s="82"/>
      <c r="BM5" s="82"/>
      <c r="BN5" s="82"/>
      <c r="BO5" s="82"/>
      <c r="BP5" s="82"/>
      <c r="BQ5" s="82">
        <v>1</v>
      </c>
      <c r="BR5" s="82"/>
      <c r="BS5" s="82"/>
      <c r="BT5" s="82"/>
      <c r="BU5" s="82"/>
      <c r="BV5" s="82"/>
    </row>
    <row r="6" spans="1:74">
      <c r="A6" s="82"/>
      <c r="B6" s="82"/>
      <c r="C6" s="82" t="s">
        <v>200</v>
      </c>
      <c r="D6" s="82"/>
      <c r="E6" s="82"/>
      <c r="F6" s="82"/>
      <c r="G6" s="82"/>
      <c r="H6" s="82"/>
      <c r="I6" s="82" t="s">
        <v>202</v>
      </c>
      <c r="J6" s="82"/>
      <c r="K6" s="82"/>
      <c r="L6" s="82"/>
      <c r="M6" s="82"/>
      <c r="N6" s="82"/>
      <c r="O6" s="82" t="s">
        <v>204</v>
      </c>
      <c r="P6" s="82"/>
      <c r="Q6" s="82"/>
      <c r="R6" s="82"/>
      <c r="S6" s="82"/>
      <c r="T6" s="82"/>
      <c r="U6" s="82" t="s">
        <v>206</v>
      </c>
      <c r="V6" s="82"/>
      <c r="W6" s="82"/>
      <c r="X6" s="82"/>
      <c r="Y6" s="82"/>
      <c r="Z6" s="82"/>
      <c r="AA6" s="82" t="s">
        <v>200</v>
      </c>
      <c r="AB6" s="82"/>
      <c r="AC6" s="82"/>
      <c r="AD6" s="82"/>
      <c r="AE6" s="82"/>
      <c r="AF6" s="82"/>
      <c r="AG6" s="82" t="s">
        <v>202</v>
      </c>
      <c r="AH6" s="82"/>
      <c r="AI6" s="82"/>
      <c r="AJ6" s="82"/>
      <c r="AK6" s="82"/>
      <c r="AL6" s="82"/>
      <c r="AM6" s="82" t="s">
        <v>204</v>
      </c>
      <c r="AN6" s="82"/>
      <c r="AO6" s="82"/>
      <c r="AP6" s="82"/>
      <c r="AQ6" s="82"/>
      <c r="AR6" s="82"/>
      <c r="AS6" s="82" t="s">
        <v>206</v>
      </c>
      <c r="AT6" s="82"/>
      <c r="AU6" s="82"/>
      <c r="AV6" s="82"/>
      <c r="AW6" s="82"/>
      <c r="AX6" s="82"/>
      <c r="AY6" s="82" t="s">
        <v>200</v>
      </c>
      <c r="AZ6" s="82"/>
      <c r="BA6" s="82"/>
      <c r="BB6" s="82"/>
      <c r="BC6" s="82"/>
      <c r="BD6" s="82"/>
      <c r="BE6" s="82" t="s">
        <v>202</v>
      </c>
      <c r="BF6" s="82"/>
      <c r="BG6" s="82"/>
      <c r="BH6" s="82"/>
      <c r="BI6" s="82"/>
      <c r="BJ6" s="82"/>
      <c r="BK6" s="82" t="s">
        <v>204</v>
      </c>
      <c r="BL6" s="82"/>
      <c r="BM6" s="82"/>
      <c r="BN6" s="82"/>
      <c r="BO6" s="82"/>
      <c r="BP6" s="82"/>
      <c r="BQ6" s="82" t="s">
        <v>206</v>
      </c>
      <c r="BR6" s="82"/>
      <c r="BS6" s="82"/>
      <c r="BT6" s="82"/>
      <c r="BU6" s="82"/>
      <c r="BV6" s="82"/>
    </row>
    <row r="7" spans="1:74">
      <c r="A7" s="82"/>
      <c r="B7" s="82"/>
      <c r="C7" s="82">
        <v>1</v>
      </c>
      <c r="D7" s="82"/>
      <c r="E7" s="82"/>
      <c r="F7" s="82" t="s">
        <v>73</v>
      </c>
      <c r="G7" s="82"/>
      <c r="H7" s="82"/>
      <c r="I7" s="82">
        <v>1</v>
      </c>
      <c r="J7" s="82"/>
      <c r="K7" s="82"/>
      <c r="L7" s="82" t="s">
        <v>73</v>
      </c>
      <c r="M7" s="82"/>
      <c r="N7" s="82"/>
      <c r="O7" s="82">
        <v>1</v>
      </c>
      <c r="P7" s="82"/>
      <c r="Q7" s="82"/>
      <c r="R7" s="82" t="s">
        <v>73</v>
      </c>
      <c r="S7" s="82"/>
      <c r="T7" s="82"/>
      <c r="U7" s="82">
        <v>1</v>
      </c>
      <c r="V7" s="82"/>
      <c r="W7" s="82"/>
      <c r="X7" s="82" t="s">
        <v>73</v>
      </c>
      <c r="Y7" s="82"/>
      <c r="Z7" s="82"/>
      <c r="AA7" s="82">
        <v>1</v>
      </c>
      <c r="AB7" s="82"/>
      <c r="AC7" s="82"/>
      <c r="AD7" s="82" t="s">
        <v>73</v>
      </c>
      <c r="AE7" s="82"/>
      <c r="AF7" s="82"/>
      <c r="AG7" s="82">
        <v>1</v>
      </c>
      <c r="AH7" s="82"/>
      <c r="AI7" s="82"/>
      <c r="AJ7" s="82" t="s">
        <v>73</v>
      </c>
      <c r="AK7" s="82"/>
      <c r="AL7" s="82"/>
      <c r="AM7" s="82">
        <v>1</v>
      </c>
      <c r="AN7" s="82"/>
      <c r="AO7" s="82"/>
      <c r="AP7" s="82" t="s">
        <v>73</v>
      </c>
      <c r="AQ7" s="82"/>
      <c r="AR7" s="82"/>
      <c r="AS7" s="82">
        <v>1</v>
      </c>
      <c r="AT7" s="82"/>
      <c r="AU7" s="82"/>
      <c r="AV7" s="82" t="s">
        <v>73</v>
      </c>
      <c r="AW7" s="82"/>
      <c r="AX7" s="82"/>
      <c r="AY7" s="82">
        <v>1</v>
      </c>
      <c r="AZ7" s="82"/>
      <c r="BA7" s="82"/>
      <c r="BB7" s="82" t="s">
        <v>73</v>
      </c>
      <c r="BC7" s="82"/>
      <c r="BD7" s="82"/>
      <c r="BE7" s="82">
        <v>1</v>
      </c>
      <c r="BF7" s="82"/>
      <c r="BG7" s="82"/>
      <c r="BH7" s="82" t="s">
        <v>73</v>
      </c>
      <c r="BI7" s="82"/>
      <c r="BJ7" s="82"/>
      <c r="BK7" s="82">
        <v>1</v>
      </c>
      <c r="BL7" s="82"/>
      <c r="BM7" s="82"/>
      <c r="BN7" s="82" t="s">
        <v>73</v>
      </c>
      <c r="BO7" s="82"/>
      <c r="BP7" s="82"/>
      <c r="BQ7" s="82">
        <v>1</v>
      </c>
      <c r="BR7" s="82"/>
      <c r="BS7" s="82"/>
      <c r="BT7" s="82" t="s">
        <v>73</v>
      </c>
      <c r="BU7" s="82"/>
      <c r="BV7" s="82"/>
    </row>
    <row r="8" spans="1:74">
      <c r="A8" s="82"/>
      <c r="B8" s="82"/>
      <c r="C8" s="82" t="s">
        <v>246</v>
      </c>
      <c r="D8" s="82"/>
      <c r="E8" s="82"/>
      <c r="F8" s="82" t="s">
        <v>246</v>
      </c>
      <c r="G8" s="82"/>
      <c r="H8" s="82"/>
      <c r="I8" s="82" t="s">
        <v>246</v>
      </c>
      <c r="J8" s="82"/>
      <c r="K8" s="82"/>
      <c r="L8" s="82" t="s">
        <v>246</v>
      </c>
      <c r="M8" s="82"/>
      <c r="N8" s="82"/>
      <c r="O8" s="82" t="s">
        <v>246</v>
      </c>
      <c r="P8" s="82"/>
      <c r="Q8" s="82"/>
      <c r="R8" s="82" t="s">
        <v>246</v>
      </c>
      <c r="S8" s="82"/>
      <c r="T8" s="82"/>
      <c r="U8" s="82" t="s">
        <v>246</v>
      </c>
      <c r="V8" s="82"/>
      <c r="W8" s="82"/>
      <c r="X8" s="82" t="s">
        <v>246</v>
      </c>
      <c r="Y8" s="82"/>
      <c r="Z8" s="82"/>
      <c r="AA8" s="82" t="s">
        <v>246</v>
      </c>
      <c r="AB8" s="82"/>
      <c r="AC8" s="82"/>
      <c r="AD8" s="82" t="s">
        <v>246</v>
      </c>
      <c r="AE8" s="82"/>
      <c r="AF8" s="82"/>
      <c r="AG8" s="82" t="s">
        <v>246</v>
      </c>
      <c r="AH8" s="82"/>
      <c r="AI8" s="82"/>
      <c r="AJ8" s="82" t="s">
        <v>246</v>
      </c>
      <c r="AK8" s="82"/>
      <c r="AL8" s="82"/>
      <c r="AM8" s="82" t="s">
        <v>246</v>
      </c>
      <c r="AN8" s="82"/>
      <c r="AO8" s="82"/>
      <c r="AP8" s="82" t="s">
        <v>246</v>
      </c>
      <c r="AQ8" s="82"/>
      <c r="AR8" s="82"/>
      <c r="AS8" s="82" t="s">
        <v>246</v>
      </c>
      <c r="AT8" s="82"/>
      <c r="AU8" s="82"/>
      <c r="AV8" s="82" t="s">
        <v>246</v>
      </c>
      <c r="AW8" s="82"/>
      <c r="AX8" s="82"/>
      <c r="AY8" s="82" t="s">
        <v>246</v>
      </c>
      <c r="AZ8" s="82"/>
      <c r="BA8" s="82"/>
      <c r="BB8" s="82" t="s">
        <v>246</v>
      </c>
      <c r="BC8" s="82"/>
      <c r="BD8" s="82"/>
      <c r="BE8" s="82" t="s">
        <v>246</v>
      </c>
      <c r="BF8" s="82"/>
      <c r="BG8" s="82"/>
      <c r="BH8" s="82" t="s">
        <v>246</v>
      </c>
      <c r="BI8" s="82"/>
      <c r="BJ8" s="82"/>
      <c r="BK8" s="82" t="s">
        <v>246</v>
      </c>
      <c r="BL8" s="82"/>
      <c r="BM8" s="82"/>
      <c r="BN8" s="82" t="s">
        <v>246</v>
      </c>
      <c r="BO8" s="82"/>
      <c r="BP8" s="82"/>
      <c r="BQ8" s="82" t="s">
        <v>246</v>
      </c>
      <c r="BR8" s="82"/>
      <c r="BS8" s="82"/>
      <c r="BT8" s="82" t="s">
        <v>246</v>
      </c>
      <c r="BU8" s="82"/>
      <c r="BV8" s="82"/>
    </row>
    <row r="9" spans="1:74">
      <c r="A9" s="82"/>
      <c r="B9" s="82"/>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row>
    <row r="10" spans="1:74">
      <c r="A10" s="82"/>
      <c r="B10" s="82"/>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row>
    <row r="11" spans="1:74">
      <c r="A11" s="82" t="s">
        <v>226</v>
      </c>
      <c r="B11" s="82" t="s">
        <v>20</v>
      </c>
      <c r="C11" s="374">
        <v>94</v>
      </c>
      <c r="D11" s="374">
        <v>92</v>
      </c>
      <c r="E11" s="374">
        <v>93</v>
      </c>
      <c r="F11" s="374">
        <v>42114</v>
      </c>
      <c r="G11" s="374">
        <v>34516</v>
      </c>
      <c r="H11" s="374">
        <v>76630</v>
      </c>
      <c r="I11" s="374">
        <v>92</v>
      </c>
      <c r="J11" s="374">
        <v>87</v>
      </c>
      <c r="K11" s="374">
        <v>90</v>
      </c>
      <c r="L11" s="374">
        <v>42114</v>
      </c>
      <c r="M11" s="374">
        <v>34516</v>
      </c>
      <c r="N11" s="374">
        <v>76630</v>
      </c>
      <c r="O11" s="374">
        <v>95</v>
      </c>
      <c r="P11" s="374">
        <v>95</v>
      </c>
      <c r="Q11" s="374">
        <v>95</v>
      </c>
      <c r="R11" s="374">
        <v>42114</v>
      </c>
      <c r="S11" s="374">
        <v>34518</v>
      </c>
      <c r="T11" s="374">
        <v>76632</v>
      </c>
      <c r="U11" s="374">
        <v>93</v>
      </c>
      <c r="V11" s="374">
        <v>93</v>
      </c>
      <c r="W11" s="374">
        <v>93</v>
      </c>
      <c r="X11" s="374">
        <v>42114</v>
      </c>
      <c r="Y11" s="374">
        <v>34518</v>
      </c>
      <c r="Z11" s="374">
        <v>76632</v>
      </c>
      <c r="AA11" s="374">
        <v>98</v>
      </c>
      <c r="AB11" s="374">
        <v>96</v>
      </c>
      <c r="AC11" s="374">
        <v>97</v>
      </c>
      <c r="AD11" s="374">
        <v>219680</v>
      </c>
      <c r="AE11" s="374">
        <v>203660</v>
      </c>
      <c r="AF11" s="374">
        <v>423340</v>
      </c>
      <c r="AG11" s="374">
        <v>97</v>
      </c>
      <c r="AH11" s="374">
        <v>94</v>
      </c>
      <c r="AI11" s="374">
        <v>95</v>
      </c>
      <c r="AJ11" s="374">
        <v>219680</v>
      </c>
      <c r="AK11" s="374">
        <v>203660</v>
      </c>
      <c r="AL11" s="374">
        <v>423340</v>
      </c>
      <c r="AM11" s="374">
        <v>98</v>
      </c>
      <c r="AN11" s="374">
        <v>98</v>
      </c>
      <c r="AO11" s="374">
        <v>98</v>
      </c>
      <c r="AP11" s="374">
        <v>219680</v>
      </c>
      <c r="AQ11" s="374">
        <v>203660</v>
      </c>
      <c r="AR11" s="374">
        <v>423340</v>
      </c>
      <c r="AS11" s="374">
        <v>97</v>
      </c>
      <c r="AT11" s="374">
        <v>97</v>
      </c>
      <c r="AU11" s="374">
        <v>97</v>
      </c>
      <c r="AV11" s="374">
        <v>219680</v>
      </c>
      <c r="AW11" s="374">
        <v>203660</v>
      </c>
      <c r="AX11" s="374">
        <v>423340</v>
      </c>
      <c r="AY11" s="374">
        <v>97</v>
      </c>
      <c r="AZ11" s="374">
        <v>96</v>
      </c>
      <c r="BA11" s="374">
        <v>97</v>
      </c>
      <c r="BB11" s="374">
        <v>261794</v>
      </c>
      <c r="BC11" s="374">
        <v>238176</v>
      </c>
      <c r="BD11" s="374">
        <v>499970</v>
      </c>
      <c r="BE11" s="374">
        <v>96</v>
      </c>
      <c r="BF11" s="374">
        <v>93</v>
      </c>
      <c r="BG11" s="374">
        <v>94</v>
      </c>
      <c r="BH11" s="374">
        <v>261794</v>
      </c>
      <c r="BI11" s="374">
        <v>238176</v>
      </c>
      <c r="BJ11" s="374">
        <v>499970</v>
      </c>
      <c r="BK11" s="374">
        <v>98</v>
      </c>
      <c r="BL11" s="374">
        <v>98</v>
      </c>
      <c r="BM11" s="374">
        <v>98</v>
      </c>
      <c r="BN11" s="374">
        <v>261794</v>
      </c>
      <c r="BO11" s="374">
        <v>238178</v>
      </c>
      <c r="BP11" s="374">
        <v>499972</v>
      </c>
      <c r="BQ11" s="374">
        <v>97</v>
      </c>
      <c r="BR11" s="374">
        <v>96</v>
      </c>
      <c r="BS11" s="374">
        <v>97</v>
      </c>
      <c r="BT11" s="374">
        <v>261794</v>
      </c>
      <c r="BU11" s="374">
        <v>238178</v>
      </c>
      <c r="BV11" s="374">
        <v>499972</v>
      </c>
    </row>
    <row r="12" spans="1:74">
      <c r="A12" s="82"/>
      <c r="B12" s="82" t="s">
        <v>253</v>
      </c>
      <c r="C12" s="374">
        <v>55</v>
      </c>
      <c r="D12" s="374">
        <v>51</v>
      </c>
      <c r="E12" s="374">
        <v>52</v>
      </c>
      <c r="F12" s="374">
        <v>12481</v>
      </c>
      <c r="G12" s="374">
        <v>22681</v>
      </c>
      <c r="H12" s="374">
        <v>35162</v>
      </c>
      <c r="I12" s="374">
        <v>48</v>
      </c>
      <c r="J12" s="374">
        <v>40</v>
      </c>
      <c r="K12" s="374">
        <v>43</v>
      </c>
      <c r="L12" s="374">
        <v>12481</v>
      </c>
      <c r="M12" s="374">
        <v>22682</v>
      </c>
      <c r="N12" s="374">
        <v>35163</v>
      </c>
      <c r="O12" s="374">
        <v>60</v>
      </c>
      <c r="P12" s="374">
        <v>63</v>
      </c>
      <c r="Q12" s="374">
        <v>62</v>
      </c>
      <c r="R12" s="374">
        <v>12481</v>
      </c>
      <c r="S12" s="374">
        <v>22682</v>
      </c>
      <c r="T12" s="374">
        <v>35163</v>
      </c>
      <c r="U12" s="374">
        <v>56</v>
      </c>
      <c r="V12" s="374">
        <v>58</v>
      </c>
      <c r="W12" s="374">
        <v>58</v>
      </c>
      <c r="X12" s="374">
        <v>12480</v>
      </c>
      <c r="Y12" s="374">
        <v>22682</v>
      </c>
      <c r="Z12" s="374">
        <v>35162</v>
      </c>
      <c r="AA12" s="374">
        <v>65</v>
      </c>
      <c r="AB12" s="374">
        <v>63</v>
      </c>
      <c r="AC12" s="374">
        <v>63</v>
      </c>
      <c r="AD12" s="374">
        <v>23690</v>
      </c>
      <c r="AE12" s="374">
        <v>52139</v>
      </c>
      <c r="AF12" s="374">
        <v>75829</v>
      </c>
      <c r="AG12" s="374">
        <v>57</v>
      </c>
      <c r="AH12" s="374">
        <v>52</v>
      </c>
      <c r="AI12" s="374">
        <v>54</v>
      </c>
      <c r="AJ12" s="374">
        <v>23690</v>
      </c>
      <c r="AK12" s="374">
        <v>52139</v>
      </c>
      <c r="AL12" s="374">
        <v>75829</v>
      </c>
      <c r="AM12" s="374">
        <v>68</v>
      </c>
      <c r="AN12" s="374">
        <v>72</v>
      </c>
      <c r="AO12" s="374">
        <v>71</v>
      </c>
      <c r="AP12" s="374">
        <v>23690</v>
      </c>
      <c r="AQ12" s="374">
        <v>52139</v>
      </c>
      <c r="AR12" s="374">
        <v>75829</v>
      </c>
      <c r="AS12" s="374">
        <v>65</v>
      </c>
      <c r="AT12" s="374">
        <v>69</v>
      </c>
      <c r="AU12" s="374">
        <v>68</v>
      </c>
      <c r="AV12" s="374">
        <v>23688</v>
      </c>
      <c r="AW12" s="374">
        <v>52136</v>
      </c>
      <c r="AX12" s="374">
        <v>75824</v>
      </c>
      <c r="AY12" s="374">
        <v>61</v>
      </c>
      <c r="AZ12" s="374">
        <v>59</v>
      </c>
      <c r="BA12" s="374">
        <v>60</v>
      </c>
      <c r="BB12" s="374">
        <v>36171</v>
      </c>
      <c r="BC12" s="374">
        <v>74820</v>
      </c>
      <c r="BD12" s="374">
        <v>110991</v>
      </c>
      <c r="BE12" s="374">
        <v>54</v>
      </c>
      <c r="BF12" s="374">
        <v>48</v>
      </c>
      <c r="BG12" s="374">
        <v>50</v>
      </c>
      <c r="BH12" s="374">
        <v>36171</v>
      </c>
      <c r="BI12" s="374">
        <v>74821</v>
      </c>
      <c r="BJ12" s="374">
        <v>110992</v>
      </c>
      <c r="BK12" s="374">
        <v>65</v>
      </c>
      <c r="BL12" s="374">
        <v>69</v>
      </c>
      <c r="BM12" s="374">
        <v>68</v>
      </c>
      <c r="BN12" s="374">
        <v>36171</v>
      </c>
      <c r="BO12" s="374">
        <v>74821</v>
      </c>
      <c r="BP12" s="374">
        <v>110992</v>
      </c>
      <c r="BQ12" s="374">
        <v>62</v>
      </c>
      <c r="BR12" s="374">
        <v>66</v>
      </c>
      <c r="BS12" s="374">
        <v>65</v>
      </c>
      <c r="BT12" s="374">
        <v>36168</v>
      </c>
      <c r="BU12" s="374">
        <v>74818</v>
      </c>
      <c r="BV12" s="374">
        <v>110986</v>
      </c>
    </row>
    <row r="13" spans="1:74">
      <c r="A13" s="82"/>
      <c r="B13" s="82" t="s">
        <v>22</v>
      </c>
      <c r="C13" s="374">
        <v>58</v>
      </c>
      <c r="D13" s="374">
        <v>55</v>
      </c>
      <c r="E13" s="374">
        <v>56</v>
      </c>
      <c r="F13" s="374">
        <v>11508</v>
      </c>
      <c r="G13" s="374">
        <v>19989</v>
      </c>
      <c r="H13" s="374">
        <v>31497</v>
      </c>
      <c r="I13" s="374">
        <v>50</v>
      </c>
      <c r="J13" s="374">
        <v>43</v>
      </c>
      <c r="K13" s="374">
        <v>46</v>
      </c>
      <c r="L13" s="374">
        <v>11508</v>
      </c>
      <c r="M13" s="374">
        <v>19989</v>
      </c>
      <c r="N13" s="374">
        <v>31497</v>
      </c>
      <c r="O13" s="374">
        <v>63</v>
      </c>
      <c r="P13" s="374">
        <v>68</v>
      </c>
      <c r="Q13" s="374">
        <v>66</v>
      </c>
      <c r="R13" s="374">
        <v>11508</v>
      </c>
      <c r="S13" s="374">
        <v>19989</v>
      </c>
      <c r="T13" s="374">
        <v>31497</v>
      </c>
      <c r="U13" s="374">
        <v>60</v>
      </c>
      <c r="V13" s="374">
        <v>63</v>
      </c>
      <c r="W13" s="374">
        <v>62</v>
      </c>
      <c r="X13" s="374">
        <v>11508</v>
      </c>
      <c r="Y13" s="374">
        <v>19989</v>
      </c>
      <c r="Z13" s="374">
        <v>31497</v>
      </c>
      <c r="AA13" s="374">
        <v>69</v>
      </c>
      <c r="AB13" s="374">
        <v>67</v>
      </c>
      <c r="AC13" s="374">
        <v>68</v>
      </c>
      <c r="AD13" s="374">
        <v>21448</v>
      </c>
      <c r="AE13" s="374">
        <v>46269</v>
      </c>
      <c r="AF13" s="374">
        <v>67717</v>
      </c>
      <c r="AG13" s="374">
        <v>62</v>
      </c>
      <c r="AH13" s="374">
        <v>56</v>
      </c>
      <c r="AI13" s="374">
        <v>58</v>
      </c>
      <c r="AJ13" s="374">
        <v>21448</v>
      </c>
      <c r="AK13" s="374">
        <v>46269</v>
      </c>
      <c r="AL13" s="374">
        <v>67717</v>
      </c>
      <c r="AM13" s="374">
        <v>72</v>
      </c>
      <c r="AN13" s="374">
        <v>77</v>
      </c>
      <c r="AO13" s="374">
        <v>76</v>
      </c>
      <c r="AP13" s="374">
        <v>21448</v>
      </c>
      <c r="AQ13" s="374">
        <v>46269</v>
      </c>
      <c r="AR13" s="374">
        <v>67717</v>
      </c>
      <c r="AS13" s="374">
        <v>70</v>
      </c>
      <c r="AT13" s="374">
        <v>74</v>
      </c>
      <c r="AU13" s="374">
        <v>73</v>
      </c>
      <c r="AV13" s="374">
        <v>21448</v>
      </c>
      <c r="AW13" s="374">
        <v>46269</v>
      </c>
      <c r="AX13" s="374">
        <v>67717</v>
      </c>
      <c r="AY13" s="374">
        <v>65</v>
      </c>
      <c r="AZ13" s="374">
        <v>63</v>
      </c>
      <c r="BA13" s="374">
        <v>64</v>
      </c>
      <c r="BB13" s="374">
        <v>32956</v>
      </c>
      <c r="BC13" s="374">
        <v>66258</v>
      </c>
      <c r="BD13" s="374">
        <v>99214</v>
      </c>
      <c r="BE13" s="374">
        <v>58</v>
      </c>
      <c r="BF13" s="374">
        <v>52</v>
      </c>
      <c r="BG13" s="374">
        <v>54</v>
      </c>
      <c r="BH13" s="374">
        <v>32956</v>
      </c>
      <c r="BI13" s="374">
        <v>66258</v>
      </c>
      <c r="BJ13" s="374">
        <v>99214</v>
      </c>
      <c r="BK13" s="374">
        <v>69</v>
      </c>
      <c r="BL13" s="374">
        <v>75</v>
      </c>
      <c r="BM13" s="374">
        <v>73</v>
      </c>
      <c r="BN13" s="374">
        <v>32956</v>
      </c>
      <c r="BO13" s="374">
        <v>66258</v>
      </c>
      <c r="BP13" s="374">
        <v>99214</v>
      </c>
      <c r="BQ13" s="374">
        <v>66</v>
      </c>
      <c r="BR13" s="374">
        <v>71</v>
      </c>
      <c r="BS13" s="374">
        <v>69</v>
      </c>
      <c r="BT13" s="374">
        <v>32956</v>
      </c>
      <c r="BU13" s="374">
        <v>66258</v>
      </c>
      <c r="BV13" s="374">
        <v>99214</v>
      </c>
    </row>
    <row r="14" spans="1:74">
      <c r="A14" s="82"/>
      <c r="B14" s="82" t="s">
        <v>23</v>
      </c>
      <c r="C14" s="374">
        <v>63</v>
      </c>
      <c r="D14" s="374">
        <v>61</v>
      </c>
      <c r="E14" s="374">
        <v>62</v>
      </c>
      <c r="F14" s="374">
        <v>7409</v>
      </c>
      <c r="G14" s="374">
        <v>11109</v>
      </c>
      <c r="H14" s="374">
        <v>18518</v>
      </c>
      <c r="I14" s="374">
        <v>56</v>
      </c>
      <c r="J14" s="374">
        <v>48</v>
      </c>
      <c r="K14" s="374">
        <v>51</v>
      </c>
      <c r="L14" s="374">
        <v>7409</v>
      </c>
      <c r="M14" s="374">
        <v>11109</v>
      </c>
      <c r="N14" s="374">
        <v>18518</v>
      </c>
      <c r="O14" s="374">
        <v>68</v>
      </c>
      <c r="P14" s="374">
        <v>74</v>
      </c>
      <c r="Q14" s="374">
        <v>72</v>
      </c>
      <c r="R14" s="374">
        <v>7409</v>
      </c>
      <c r="S14" s="374">
        <v>11109</v>
      </c>
      <c r="T14" s="374">
        <v>18518</v>
      </c>
      <c r="U14" s="374">
        <v>65</v>
      </c>
      <c r="V14" s="374">
        <v>69</v>
      </c>
      <c r="W14" s="374">
        <v>67</v>
      </c>
      <c r="X14" s="374">
        <v>7409</v>
      </c>
      <c r="Y14" s="374">
        <v>11109</v>
      </c>
      <c r="Z14" s="374">
        <v>18518</v>
      </c>
      <c r="AA14" s="374">
        <v>73</v>
      </c>
      <c r="AB14" s="374">
        <v>71</v>
      </c>
      <c r="AC14" s="374">
        <v>72</v>
      </c>
      <c r="AD14" s="374">
        <v>14202</v>
      </c>
      <c r="AE14" s="374">
        <v>27285</v>
      </c>
      <c r="AF14" s="374">
        <v>41487</v>
      </c>
      <c r="AG14" s="374">
        <v>66</v>
      </c>
      <c r="AH14" s="374">
        <v>60</v>
      </c>
      <c r="AI14" s="374">
        <v>62</v>
      </c>
      <c r="AJ14" s="374">
        <v>14202</v>
      </c>
      <c r="AK14" s="374">
        <v>27285</v>
      </c>
      <c r="AL14" s="374">
        <v>41487</v>
      </c>
      <c r="AM14" s="374">
        <v>77</v>
      </c>
      <c r="AN14" s="374">
        <v>82</v>
      </c>
      <c r="AO14" s="374">
        <v>80</v>
      </c>
      <c r="AP14" s="374">
        <v>14202</v>
      </c>
      <c r="AQ14" s="374">
        <v>27285</v>
      </c>
      <c r="AR14" s="374">
        <v>41487</v>
      </c>
      <c r="AS14" s="374">
        <v>74</v>
      </c>
      <c r="AT14" s="374">
        <v>79</v>
      </c>
      <c r="AU14" s="374">
        <v>77</v>
      </c>
      <c r="AV14" s="374">
        <v>14202</v>
      </c>
      <c r="AW14" s="374">
        <v>27285</v>
      </c>
      <c r="AX14" s="374">
        <v>41487</v>
      </c>
      <c r="AY14" s="374">
        <v>70</v>
      </c>
      <c r="AZ14" s="374">
        <v>68</v>
      </c>
      <c r="BA14" s="374">
        <v>69</v>
      </c>
      <c r="BB14" s="374">
        <v>21611</v>
      </c>
      <c r="BC14" s="374">
        <v>38394</v>
      </c>
      <c r="BD14" s="374">
        <v>60005</v>
      </c>
      <c r="BE14" s="374">
        <v>62</v>
      </c>
      <c r="BF14" s="374">
        <v>56</v>
      </c>
      <c r="BG14" s="374">
        <v>58</v>
      </c>
      <c r="BH14" s="374">
        <v>21611</v>
      </c>
      <c r="BI14" s="374">
        <v>38394</v>
      </c>
      <c r="BJ14" s="374">
        <v>60005</v>
      </c>
      <c r="BK14" s="374">
        <v>74</v>
      </c>
      <c r="BL14" s="374">
        <v>80</v>
      </c>
      <c r="BM14" s="374">
        <v>78</v>
      </c>
      <c r="BN14" s="374">
        <v>21611</v>
      </c>
      <c r="BO14" s="374">
        <v>38394</v>
      </c>
      <c r="BP14" s="374">
        <v>60005</v>
      </c>
      <c r="BQ14" s="374">
        <v>71</v>
      </c>
      <c r="BR14" s="374">
        <v>76</v>
      </c>
      <c r="BS14" s="374">
        <v>74</v>
      </c>
      <c r="BT14" s="374">
        <v>21611</v>
      </c>
      <c r="BU14" s="374">
        <v>38394</v>
      </c>
      <c r="BV14" s="374">
        <v>60005</v>
      </c>
    </row>
    <row r="15" spans="1:74">
      <c r="A15" s="82"/>
      <c r="B15" s="82" t="s">
        <v>24</v>
      </c>
      <c r="C15" s="374">
        <v>48</v>
      </c>
      <c r="D15" s="374">
        <v>48</v>
      </c>
      <c r="E15" s="374">
        <v>48</v>
      </c>
      <c r="F15" s="374">
        <v>4099</v>
      </c>
      <c r="G15" s="374">
        <v>8880</v>
      </c>
      <c r="H15" s="374">
        <v>12979</v>
      </c>
      <c r="I15" s="374">
        <v>41</v>
      </c>
      <c r="J15" s="374">
        <v>37</v>
      </c>
      <c r="K15" s="374">
        <v>38</v>
      </c>
      <c r="L15" s="374">
        <v>4099</v>
      </c>
      <c r="M15" s="374">
        <v>8880</v>
      </c>
      <c r="N15" s="374">
        <v>12979</v>
      </c>
      <c r="O15" s="374">
        <v>53</v>
      </c>
      <c r="P15" s="374">
        <v>60</v>
      </c>
      <c r="Q15" s="374">
        <v>58</v>
      </c>
      <c r="R15" s="374">
        <v>4099</v>
      </c>
      <c r="S15" s="374">
        <v>8880</v>
      </c>
      <c r="T15" s="374">
        <v>12979</v>
      </c>
      <c r="U15" s="374">
        <v>50</v>
      </c>
      <c r="V15" s="374">
        <v>55</v>
      </c>
      <c r="W15" s="374">
        <v>54</v>
      </c>
      <c r="X15" s="374">
        <v>4099</v>
      </c>
      <c r="Y15" s="374">
        <v>8880</v>
      </c>
      <c r="Z15" s="374">
        <v>12979</v>
      </c>
      <c r="AA15" s="374">
        <v>61</v>
      </c>
      <c r="AB15" s="374">
        <v>61</v>
      </c>
      <c r="AC15" s="374">
        <v>61</v>
      </c>
      <c r="AD15" s="374">
        <v>7246</v>
      </c>
      <c r="AE15" s="374">
        <v>18984</v>
      </c>
      <c r="AF15" s="374">
        <v>26230</v>
      </c>
      <c r="AG15" s="374">
        <v>54</v>
      </c>
      <c r="AH15" s="374">
        <v>50</v>
      </c>
      <c r="AI15" s="374">
        <v>51</v>
      </c>
      <c r="AJ15" s="374">
        <v>7246</v>
      </c>
      <c r="AK15" s="374">
        <v>18984</v>
      </c>
      <c r="AL15" s="374">
        <v>26230</v>
      </c>
      <c r="AM15" s="374">
        <v>64</v>
      </c>
      <c r="AN15" s="374">
        <v>70</v>
      </c>
      <c r="AO15" s="374">
        <v>68</v>
      </c>
      <c r="AP15" s="374">
        <v>7246</v>
      </c>
      <c r="AQ15" s="374">
        <v>18984</v>
      </c>
      <c r="AR15" s="374">
        <v>26230</v>
      </c>
      <c r="AS15" s="374">
        <v>62</v>
      </c>
      <c r="AT15" s="374">
        <v>68</v>
      </c>
      <c r="AU15" s="374">
        <v>66</v>
      </c>
      <c r="AV15" s="374">
        <v>7246</v>
      </c>
      <c r="AW15" s="374">
        <v>18984</v>
      </c>
      <c r="AX15" s="374">
        <v>26230</v>
      </c>
      <c r="AY15" s="374">
        <v>57</v>
      </c>
      <c r="AZ15" s="374">
        <v>57</v>
      </c>
      <c r="BA15" s="374">
        <v>57</v>
      </c>
      <c r="BB15" s="374">
        <v>11345</v>
      </c>
      <c r="BC15" s="374">
        <v>27864</v>
      </c>
      <c r="BD15" s="374">
        <v>39209</v>
      </c>
      <c r="BE15" s="374">
        <v>49</v>
      </c>
      <c r="BF15" s="374">
        <v>46</v>
      </c>
      <c r="BG15" s="374">
        <v>47</v>
      </c>
      <c r="BH15" s="374">
        <v>11345</v>
      </c>
      <c r="BI15" s="374">
        <v>27864</v>
      </c>
      <c r="BJ15" s="374">
        <v>39209</v>
      </c>
      <c r="BK15" s="374">
        <v>60</v>
      </c>
      <c r="BL15" s="374">
        <v>67</v>
      </c>
      <c r="BM15" s="374">
        <v>65</v>
      </c>
      <c r="BN15" s="374">
        <v>11345</v>
      </c>
      <c r="BO15" s="374">
        <v>27864</v>
      </c>
      <c r="BP15" s="374">
        <v>39209</v>
      </c>
      <c r="BQ15" s="374">
        <v>58</v>
      </c>
      <c r="BR15" s="374">
        <v>64</v>
      </c>
      <c r="BS15" s="374">
        <v>62</v>
      </c>
      <c r="BT15" s="374">
        <v>11345</v>
      </c>
      <c r="BU15" s="374">
        <v>27864</v>
      </c>
      <c r="BV15" s="374">
        <v>39209</v>
      </c>
    </row>
    <row r="16" spans="1:74">
      <c r="A16" s="82"/>
      <c r="B16" s="82" t="s">
        <v>25</v>
      </c>
      <c r="C16" s="374">
        <v>17</v>
      </c>
      <c r="D16" s="374">
        <v>22</v>
      </c>
      <c r="E16" s="374">
        <v>21</v>
      </c>
      <c r="F16" s="374">
        <v>973</v>
      </c>
      <c r="G16" s="374">
        <v>2692</v>
      </c>
      <c r="H16" s="374">
        <v>3665</v>
      </c>
      <c r="I16" s="374">
        <v>14</v>
      </c>
      <c r="J16" s="374">
        <v>16</v>
      </c>
      <c r="K16" s="374">
        <v>15</v>
      </c>
      <c r="L16" s="374">
        <v>973</v>
      </c>
      <c r="M16" s="374">
        <v>2693</v>
      </c>
      <c r="N16" s="374">
        <v>3666</v>
      </c>
      <c r="O16" s="374">
        <v>18</v>
      </c>
      <c r="P16" s="374">
        <v>26</v>
      </c>
      <c r="Q16" s="374">
        <v>24</v>
      </c>
      <c r="R16" s="374">
        <v>973</v>
      </c>
      <c r="S16" s="374">
        <v>2693</v>
      </c>
      <c r="T16" s="374">
        <v>3666</v>
      </c>
      <c r="U16" s="374">
        <v>17</v>
      </c>
      <c r="V16" s="374">
        <v>22</v>
      </c>
      <c r="W16" s="374">
        <v>21</v>
      </c>
      <c r="X16" s="374">
        <v>972</v>
      </c>
      <c r="Y16" s="374">
        <v>2693</v>
      </c>
      <c r="Z16" s="374">
        <v>3665</v>
      </c>
      <c r="AA16" s="374">
        <v>22</v>
      </c>
      <c r="AB16" s="374">
        <v>29</v>
      </c>
      <c r="AC16" s="374">
        <v>27</v>
      </c>
      <c r="AD16" s="374">
        <v>2242</v>
      </c>
      <c r="AE16" s="374">
        <v>5870</v>
      </c>
      <c r="AF16" s="374">
        <v>8112</v>
      </c>
      <c r="AG16" s="374">
        <v>18</v>
      </c>
      <c r="AH16" s="374">
        <v>21</v>
      </c>
      <c r="AI16" s="374">
        <v>20</v>
      </c>
      <c r="AJ16" s="374">
        <v>2242</v>
      </c>
      <c r="AK16" s="374">
        <v>5870</v>
      </c>
      <c r="AL16" s="374">
        <v>8112</v>
      </c>
      <c r="AM16" s="374">
        <v>23</v>
      </c>
      <c r="AN16" s="374">
        <v>32</v>
      </c>
      <c r="AO16" s="374">
        <v>30</v>
      </c>
      <c r="AP16" s="374">
        <v>2242</v>
      </c>
      <c r="AQ16" s="374">
        <v>5870</v>
      </c>
      <c r="AR16" s="374">
        <v>8112</v>
      </c>
      <c r="AS16" s="374">
        <v>21</v>
      </c>
      <c r="AT16" s="374">
        <v>29</v>
      </c>
      <c r="AU16" s="374">
        <v>27</v>
      </c>
      <c r="AV16" s="374">
        <v>2240</v>
      </c>
      <c r="AW16" s="374">
        <v>5867</v>
      </c>
      <c r="AX16" s="374">
        <v>8107</v>
      </c>
      <c r="AY16" s="374">
        <v>20</v>
      </c>
      <c r="AZ16" s="374">
        <v>27</v>
      </c>
      <c r="BA16" s="374">
        <v>25</v>
      </c>
      <c r="BB16" s="374">
        <v>3215</v>
      </c>
      <c r="BC16" s="374">
        <v>8562</v>
      </c>
      <c r="BD16" s="374">
        <v>11777</v>
      </c>
      <c r="BE16" s="374">
        <v>17</v>
      </c>
      <c r="BF16" s="374">
        <v>19</v>
      </c>
      <c r="BG16" s="374">
        <v>19</v>
      </c>
      <c r="BH16" s="374">
        <v>3215</v>
      </c>
      <c r="BI16" s="374">
        <v>8563</v>
      </c>
      <c r="BJ16" s="374">
        <v>11778</v>
      </c>
      <c r="BK16" s="374">
        <v>21</v>
      </c>
      <c r="BL16" s="374">
        <v>30</v>
      </c>
      <c r="BM16" s="374">
        <v>28</v>
      </c>
      <c r="BN16" s="374">
        <v>3215</v>
      </c>
      <c r="BO16" s="374">
        <v>8563</v>
      </c>
      <c r="BP16" s="374">
        <v>11778</v>
      </c>
      <c r="BQ16" s="374">
        <v>20</v>
      </c>
      <c r="BR16" s="374">
        <v>27</v>
      </c>
      <c r="BS16" s="374">
        <v>25</v>
      </c>
      <c r="BT16" s="374">
        <v>3212</v>
      </c>
      <c r="BU16" s="374">
        <v>8560</v>
      </c>
      <c r="BV16" s="374">
        <v>11772</v>
      </c>
    </row>
    <row r="17" spans="1:74">
      <c r="A17" s="82"/>
      <c r="B17" s="82"/>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374"/>
      <c r="BC17" s="374"/>
      <c r="BD17" s="374"/>
      <c r="BE17" s="374"/>
      <c r="BF17" s="374"/>
      <c r="BG17" s="374"/>
      <c r="BH17" s="374"/>
      <c r="BI17" s="374"/>
      <c r="BJ17" s="374"/>
      <c r="BK17" s="374"/>
      <c r="BL17" s="374"/>
      <c r="BM17" s="374"/>
      <c r="BN17" s="374"/>
      <c r="BO17" s="374"/>
      <c r="BP17" s="374"/>
      <c r="BQ17" s="374"/>
      <c r="BR17" s="374"/>
      <c r="BS17" s="374"/>
      <c r="BT17" s="374"/>
      <c r="BU17" s="374"/>
      <c r="BV17" s="374"/>
    </row>
    <row r="18" spans="1:74" ht="14.25">
      <c r="A18" s="82"/>
      <c r="B18" s="84" t="s">
        <v>250</v>
      </c>
      <c r="C18" s="374">
        <v>85</v>
      </c>
      <c r="D18" s="374">
        <v>76</v>
      </c>
      <c r="E18" s="374">
        <v>80</v>
      </c>
      <c r="F18" s="374">
        <v>54595</v>
      </c>
      <c r="G18" s="374">
        <v>57197</v>
      </c>
      <c r="H18" s="374">
        <v>111792</v>
      </c>
      <c r="I18" s="374">
        <v>82</v>
      </c>
      <c r="J18" s="374">
        <v>68</v>
      </c>
      <c r="K18" s="374">
        <v>75</v>
      </c>
      <c r="L18" s="374">
        <v>54595</v>
      </c>
      <c r="M18" s="374">
        <v>57198</v>
      </c>
      <c r="N18" s="374">
        <v>111793</v>
      </c>
      <c r="O18" s="374">
        <v>87</v>
      </c>
      <c r="P18" s="374">
        <v>82</v>
      </c>
      <c r="Q18" s="374">
        <v>85</v>
      </c>
      <c r="R18" s="374">
        <v>54595</v>
      </c>
      <c r="S18" s="374">
        <v>57200</v>
      </c>
      <c r="T18" s="374">
        <v>111795</v>
      </c>
      <c r="U18" s="374">
        <v>85</v>
      </c>
      <c r="V18" s="374">
        <v>79</v>
      </c>
      <c r="W18" s="374">
        <v>82</v>
      </c>
      <c r="X18" s="374">
        <v>54594</v>
      </c>
      <c r="Y18" s="374">
        <v>57200</v>
      </c>
      <c r="Z18" s="374">
        <v>111794</v>
      </c>
      <c r="AA18" s="374">
        <v>94</v>
      </c>
      <c r="AB18" s="374">
        <v>89</v>
      </c>
      <c r="AC18" s="374">
        <v>92</v>
      </c>
      <c r="AD18" s="374">
        <v>244804</v>
      </c>
      <c r="AE18" s="374">
        <v>257446</v>
      </c>
      <c r="AF18" s="374">
        <v>502250</v>
      </c>
      <c r="AG18" s="374">
        <v>93</v>
      </c>
      <c r="AH18" s="374">
        <v>85</v>
      </c>
      <c r="AI18" s="374">
        <v>89</v>
      </c>
      <c r="AJ18" s="374">
        <v>244804</v>
      </c>
      <c r="AK18" s="374">
        <v>257446</v>
      </c>
      <c r="AL18" s="374">
        <v>502250</v>
      </c>
      <c r="AM18" s="374">
        <v>95</v>
      </c>
      <c r="AN18" s="374">
        <v>93</v>
      </c>
      <c r="AO18" s="374">
        <v>94</v>
      </c>
      <c r="AP18" s="374">
        <v>244804</v>
      </c>
      <c r="AQ18" s="374">
        <v>257445</v>
      </c>
      <c r="AR18" s="374">
        <v>502249</v>
      </c>
      <c r="AS18" s="374">
        <v>94</v>
      </c>
      <c r="AT18" s="374">
        <v>91</v>
      </c>
      <c r="AU18" s="374">
        <v>92</v>
      </c>
      <c r="AV18" s="374">
        <v>244802</v>
      </c>
      <c r="AW18" s="374">
        <v>257443</v>
      </c>
      <c r="AX18" s="374">
        <v>502245</v>
      </c>
      <c r="AY18" s="374">
        <v>93</v>
      </c>
      <c r="AZ18" s="374">
        <v>87</v>
      </c>
      <c r="BA18" s="374">
        <v>90</v>
      </c>
      <c r="BB18" s="374">
        <v>299399</v>
      </c>
      <c r="BC18" s="374">
        <v>314643</v>
      </c>
      <c r="BD18" s="374">
        <v>614042</v>
      </c>
      <c r="BE18" s="374">
        <v>91</v>
      </c>
      <c r="BF18" s="374">
        <v>82</v>
      </c>
      <c r="BG18" s="374">
        <v>86</v>
      </c>
      <c r="BH18" s="374">
        <v>299399</v>
      </c>
      <c r="BI18" s="374">
        <v>314644</v>
      </c>
      <c r="BJ18" s="374">
        <v>614043</v>
      </c>
      <c r="BK18" s="374">
        <v>93</v>
      </c>
      <c r="BL18" s="374">
        <v>91</v>
      </c>
      <c r="BM18" s="374">
        <v>92</v>
      </c>
      <c r="BN18" s="374">
        <v>299399</v>
      </c>
      <c r="BO18" s="374">
        <v>314645</v>
      </c>
      <c r="BP18" s="374">
        <v>614044</v>
      </c>
      <c r="BQ18" s="374">
        <v>92</v>
      </c>
      <c r="BR18" s="374">
        <v>89</v>
      </c>
      <c r="BS18" s="374">
        <v>91</v>
      </c>
      <c r="BT18" s="374">
        <v>299396</v>
      </c>
      <c r="BU18" s="374">
        <v>314643</v>
      </c>
      <c r="BV18" s="374">
        <v>614039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AY28"/>
  <sheetViews>
    <sheetView showGridLines="0" zoomScaleNormal="100" workbookViewId="0">
      <pane ySplit="9" topLeftCell="A10" activePane="bottomLeft" state="frozen"/>
      <selection pane="bottomLeft" activeCell="A10" sqref="A10"/>
    </sheetView>
  </sheetViews>
  <sheetFormatPr defaultRowHeight="11.25"/>
  <cols>
    <col min="1" max="1" width="2.5703125" style="12" customWidth="1"/>
    <col min="2" max="2" width="31.140625" style="12" customWidth="1"/>
    <col min="3" max="3" width="11.5703125" style="12" customWidth="1"/>
    <col min="4" max="4" width="11.85546875" style="12" customWidth="1"/>
    <col min="5" max="5" width="10.7109375" style="12" customWidth="1"/>
    <col min="6" max="6" width="11.28515625" style="12" customWidth="1"/>
    <col min="7" max="8" width="12" style="12" customWidth="1"/>
    <col min="9" max="9" width="10.28515625" style="12" customWidth="1"/>
    <col min="10" max="10" width="12.140625" style="12" customWidth="1"/>
    <col min="11" max="11" width="10.7109375" style="12" customWidth="1"/>
    <col min="12" max="12" width="12.28515625" style="12" customWidth="1"/>
    <col min="13" max="13" width="10.28515625" style="12" customWidth="1"/>
    <col min="14" max="14" width="11.42578125" style="12" customWidth="1"/>
    <col min="15" max="26" width="9.140625" style="12"/>
    <col min="27" max="28" width="0" style="12" hidden="1" customWidth="1"/>
    <col min="29" max="29" width="11.7109375" style="60" hidden="1" customWidth="1"/>
    <col min="30" max="30" width="9.28515625" style="60" hidden="1" customWidth="1"/>
    <col min="31" max="31" width="9" style="60" hidden="1" customWidth="1"/>
    <col min="32" max="35" width="0" style="12" hidden="1" customWidth="1"/>
    <col min="36" max="16384" width="9.140625" style="12"/>
  </cols>
  <sheetData>
    <row r="1" spans="1:31" ht="14.25">
      <c r="A1" s="40" t="s">
        <v>344</v>
      </c>
      <c r="B1" s="41"/>
      <c r="C1" s="41"/>
      <c r="D1" s="41"/>
      <c r="E1" s="41"/>
      <c r="F1" s="41"/>
      <c r="G1" s="41"/>
      <c r="H1" s="41"/>
      <c r="I1" s="11"/>
      <c r="AC1" s="67"/>
      <c r="AD1" s="80" t="s">
        <v>1</v>
      </c>
    </row>
    <row r="2" spans="1:31" ht="15" thickBot="1">
      <c r="A2" s="373" t="s">
        <v>383</v>
      </c>
      <c r="B2" s="18"/>
      <c r="C2" s="41"/>
      <c r="D2" s="42"/>
      <c r="E2" s="42"/>
      <c r="F2" s="41"/>
      <c r="G2" s="41"/>
      <c r="H2" s="1"/>
      <c r="J2" s="20"/>
      <c r="K2" s="20"/>
      <c r="L2" s="20"/>
      <c r="M2" s="20"/>
      <c r="N2" s="20"/>
      <c r="AC2" s="67"/>
      <c r="AD2" s="80" t="s">
        <v>2</v>
      </c>
    </row>
    <row r="3" spans="1:31" ht="15" thickBot="1">
      <c r="A3" s="373" t="s">
        <v>411</v>
      </c>
      <c r="B3" s="41"/>
      <c r="C3" s="41"/>
      <c r="D3" s="41"/>
      <c r="E3" s="41"/>
      <c r="F3" s="41"/>
      <c r="G3" s="41"/>
      <c r="H3" s="1"/>
      <c r="J3" s="20"/>
      <c r="K3" s="43" t="s">
        <v>43</v>
      </c>
      <c r="L3" s="44"/>
      <c r="M3" s="44"/>
      <c r="N3" s="45"/>
      <c r="AC3" s="67"/>
      <c r="AD3" s="80" t="s">
        <v>4</v>
      </c>
    </row>
    <row r="4" spans="1:31" ht="12.75">
      <c r="A4" s="431" t="s">
        <v>381</v>
      </c>
      <c r="J4" s="20"/>
      <c r="K4" s="68" t="s">
        <v>44</v>
      </c>
      <c r="L4" s="565" t="s">
        <v>1</v>
      </c>
      <c r="M4" s="565"/>
      <c r="N4" s="566"/>
      <c r="AC4" s="67"/>
      <c r="AD4" s="80" t="s">
        <v>5</v>
      </c>
    </row>
    <row r="5" spans="1:31" ht="12.75">
      <c r="J5" s="20"/>
      <c r="K5" s="68" t="s">
        <v>45</v>
      </c>
      <c r="L5" s="572" t="s">
        <v>29</v>
      </c>
      <c r="M5" s="572"/>
      <c r="N5" s="573"/>
      <c r="AC5" s="67"/>
      <c r="AD5" s="80"/>
    </row>
    <row r="6" spans="1:31" ht="13.5" thickBot="1">
      <c r="J6" s="20"/>
      <c r="K6" s="22" t="s">
        <v>46</v>
      </c>
      <c r="L6" s="567">
        <v>2014</v>
      </c>
      <c r="M6" s="567"/>
      <c r="N6" s="568"/>
      <c r="AC6" s="67"/>
      <c r="AD6" s="80" t="s">
        <v>7</v>
      </c>
    </row>
    <row r="7" spans="1:31">
      <c r="J7" s="20"/>
      <c r="K7" s="20"/>
      <c r="L7" s="20"/>
      <c r="M7" s="20"/>
      <c r="N7" s="20"/>
      <c r="AC7" s="67"/>
      <c r="AD7" s="80" t="s">
        <v>8</v>
      </c>
    </row>
    <row r="8" spans="1:31" s="2" customFormat="1">
      <c r="A8" s="570" t="str">
        <f>"Key stage 1 "&amp;L4</f>
        <v>Key stage 1 Reading</v>
      </c>
      <c r="B8" s="570"/>
      <c r="C8" s="569" t="s">
        <v>10</v>
      </c>
      <c r="D8" s="569"/>
      <c r="E8" s="569" t="s">
        <v>11</v>
      </c>
      <c r="F8" s="569"/>
      <c r="G8" s="569" t="s">
        <v>12</v>
      </c>
      <c r="H8" s="569"/>
      <c r="I8" s="569" t="s">
        <v>13</v>
      </c>
      <c r="J8" s="569"/>
      <c r="K8" s="569" t="s">
        <v>14</v>
      </c>
      <c r="L8" s="569"/>
      <c r="M8" s="569" t="s">
        <v>103</v>
      </c>
      <c r="N8" s="569"/>
      <c r="AC8" s="69"/>
      <c r="AD8" s="106" t="s">
        <v>29</v>
      </c>
      <c r="AE8" s="61"/>
    </row>
    <row r="9" spans="1:31" s="2" customFormat="1" ht="39" customHeight="1">
      <c r="A9" s="571"/>
      <c r="B9" s="571"/>
      <c r="C9" s="70" t="s">
        <v>100</v>
      </c>
      <c r="D9" s="49" t="s">
        <v>101</v>
      </c>
      <c r="E9" s="70" t="s">
        <v>100</v>
      </c>
      <c r="F9" s="49" t="s">
        <v>101</v>
      </c>
      <c r="G9" s="70" t="s">
        <v>100</v>
      </c>
      <c r="H9" s="49" t="s">
        <v>101</v>
      </c>
      <c r="I9" s="70" t="s">
        <v>100</v>
      </c>
      <c r="J9" s="49" t="s">
        <v>101</v>
      </c>
      <c r="K9" s="70" t="s">
        <v>100</v>
      </c>
      <c r="L9" s="49" t="s">
        <v>101</v>
      </c>
      <c r="M9" s="70" t="s">
        <v>100</v>
      </c>
      <c r="N9" s="49" t="s">
        <v>101</v>
      </c>
      <c r="AC9" s="69"/>
      <c r="AD9" s="106"/>
      <c r="AE9" s="61"/>
    </row>
    <row r="10" spans="1:31" s="2" customFormat="1">
      <c r="A10" s="421"/>
      <c r="B10" s="421"/>
      <c r="C10" s="422"/>
      <c r="D10" s="422"/>
      <c r="E10" s="422"/>
      <c r="F10" s="422"/>
      <c r="G10" s="422"/>
      <c r="H10" s="422"/>
      <c r="I10" s="422"/>
      <c r="J10" s="422"/>
      <c r="K10" s="422"/>
      <c r="L10" s="422"/>
      <c r="M10" s="422"/>
      <c r="N10" s="422"/>
      <c r="AC10" s="69"/>
      <c r="AD10" s="106"/>
      <c r="AE10" s="61"/>
    </row>
    <row r="11" spans="1:31" s="8" customFormat="1" ht="12.75" customHeight="1">
      <c r="A11" s="3" t="s">
        <v>55</v>
      </c>
      <c r="B11" s="65"/>
      <c r="C11" s="71"/>
      <c r="D11" s="72"/>
      <c r="E11" s="71"/>
      <c r="F11" s="72"/>
      <c r="G11" s="71"/>
      <c r="H11" s="72"/>
      <c r="I11" s="71"/>
      <c r="J11" s="72"/>
      <c r="K11" s="71"/>
      <c r="L11" s="72"/>
      <c r="M11" s="71"/>
      <c r="N11" s="72"/>
      <c r="AC11" s="73"/>
      <c r="AD11" s="106">
        <v>2009</v>
      </c>
      <c r="AE11" s="62"/>
    </row>
    <row r="12" spans="1:31" s="2" customFormat="1" ht="12.75" customHeight="1">
      <c r="A12" s="7"/>
      <c r="B12" s="182" t="s">
        <v>20</v>
      </c>
      <c r="C12" s="104">
        <f t="shared" ref="C12:C18" ca="1" si="0">VLOOKUP(TRIM($B12),INDIRECT($AD$17),125+$AD$20+$AD$22,FALSE)</f>
        <v>375995</v>
      </c>
      <c r="D12" s="105">
        <f t="shared" ref="D12:D18" ca="1" si="1">VLOOKUP(TRIM($B12),INDIRECT($AD$17),122+$AD$20+$AD$22,FALSE)</f>
        <v>97</v>
      </c>
      <c r="E12" s="104">
        <f t="shared" ref="E12:E18" ca="1" si="2">VLOOKUP(TRIM($B12),INDIRECT($AD$17),77+$AD$20+$AD$22,FALSE)</f>
        <v>28022</v>
      </c>
      <c r="F12" s="105">
        <f t="shared" ref="F12:F18" ca="1" si="3">VLOOKUP(TRIM($B12),INDIRECT($AD$17),74+$AD$20+$AD$22,FALSE)</f>
        <v>97</v>
      </c>
      <c r="G12" s="104">
        <f t="shared" ref="G12:G18" ca="1" si="4">VLOOKUP(TRIM($B12),INDIRECT($AD$17),5+$AD$20+$AD$22,FALSE)</f>
        <v>54077</v>
      </c>
      <c r="H12" s="105">
        <f t="shared" ref="H12:H18" ca="1" si="5">VLOOKUP(TRIM($B12),INDIRECT($AD$17),2+$AD$20+$AD$22,FALSE)</f>
        <v>97</v>
      </c>
      <c r="I12" s="104">
        <f t="shared" ref="I12:I18" ca="1" si="6">VLOOKUP(TRIM($B12),INDIRECT($AD$17),29+$AD$20+$AD$22,FALSE)</f>
        <v>27755</v>
      </c>
      <c r="J12" s="105">
        <f t="shared" ref="J12:J18" ca="1" si="7">VLOOKUP(TRIM($B12),INDIRECT($AD$17),26+$AD$20+$AD$22,FALSE)</f>
        <v>97</v>
      </c>
      <c r="K12" s="104">
        <f t="shared" ref="K12:K18" ca="1" si="8">VLOOKUP(TRIM($B12),INDIRECT($AD$17),53+$AD$20+$AD$22,FALSE)</f>
        <v>2126</v>
      </c>
      <c r="L12" s="105">
        <f t="shared" ref="L12:L18" ca="1" si="9">VLOOKUP(TRIM($B12),INDIRECT($AD$17),50+$AD$20+$AD$22,FALSE)</f>
        <v>96</v>
      </c>
      <c r="M12" s="71">
        <f t="shared" ref="M12:M18" ca="1" si="10">VLOOKUP(TRIM($B12),INDIRECT($AD$17),149+$AD$20+$AD$22,FALSE)</f>
        <v>499970</v>
      </c>
      <c r="N12" s="408">
        <f t="shared" ref="N12:N18" ca="1" si="11">VLOOKUP(TRIM($B12),INDIRECT($AD$17),146+$AD$20+$AD$22,FALSE)</f>
        <v>97</v>
      </c>
      <c r="AC12" s="69"/>
      <c r="AD12" s="106">
        <v>2010</v>
      </c>
      <c r="AE12" s="61"/>
    </row>
    <row r="13" spans="1:31" s="2" customFormat="1" ht="12.75" customHeight="1">
      <c r="A13" s="7"/>
      <c r="B13" s="182" t="s">
        <v>21</v>
      </c>
      <c r="C13" s="104">
        <f t="shared" ca="1" si="0"/>
        <v>83262</v>
      </c>
      <c r="D13" s="105">
        <f t="shared" ca="1" si="1"/>
        <v>59</v>
      </c>
      <c r="E13" s="104">
        <f t="shared" ca="1" si="2"/>
        <v>6323</v>
      </c>
      <c r="F13" s="105">
        <f t="shared" ca="1" si="3"/>
        <v>62</v>
      </c>
      <c r="G13" s="104">
        <f t="shared" ca="1" si="4"/>
        <v>10785</v>
      </c>
      <c r="H13" s="105">
        <f t="shared" ca="1" si="5"/>
        <v>61</v>
      </c>
      <c r="I13" s="104">
        <f t="shared" ca="1" si="6"/>
        <v>7473</v>
      </c>
      <c r="J13" s="105">
        <f t="shared" ca="1" si="7"/>
        <v>66</v>
      </c>
      <c r="K13" s="104">
        <f t="shared" ca="1" si="8"/>
        <v>356</v>
      </c>
      <c r="L13" s="105">
        <f t="shared" ca="1" si="9"/>
        <v>66</v>
      </c>
      <c r="M13" s="71">
        <f t="shared" ca="1" si="10"/>
        <v>110991</v>
      </c>
      <c r="N13" s="408">
        <f t="shared" ca="1" si="11"/>
        <v>60</v>
      </c>
      <c r="AC13" s="69"/>
      <c r="AD13" s="106">
        <v>2011</v>
      </c>
      <c r="AE13" s="61"/>
    </row>
    <row r="14" spans="1:31" s="2" customFormat="1" ht="12.75" customHeight="1">
      <c r="A14" s="7"/>
      <c r="B14" s="182" t="s">
        <v>22</v>
      </c>
      <c r="C14" s="104">
        <f t="shared" ca="1" si="0"/>
        <v>74898</v>
      </c>
      <c r="D14" s="105">
        <f t="shared" ca="1" si="1"/>
        <v>63</v>
      </c>
      <c r="E14" s="104">
        <f t="shared" ca="1" si="2"/>
        <v>5600</v>
      </c>
      <c r="F14" s="105">
        <f t="shared" ca="1" si="3"/>
        <v>67</v>
      </c>
      <c r="G14" s="104">
        <f t="shared" ca="1" si="4"/>
        <v>9420</v>
      </c>
      <c r="H14" s="105">
        <f t="shared" ca="1" si="5"/>
        <v>67</v>
      </c>
      <c r="I14" s="104">
        <f t="shared" ca="1" si="6"/>
        <v>6494</v>
      </c>
      <c r="J14" s="105">
        <f t="shared" ca="1" si="7"/>
        <v>73</v>
      </c>
      <c r="K14" s="104">
        <f t="shared" ca="1" si="8"/>
        <v>317</v>
      </c>
      <c r="L14" s="105">
        <f t="shared" ca="1" si="9"/>
        <v>72</v>
      </c>
      <c r="M14" s="71">
        <f t="shared" ca="1" si="10"/>
        <v>99214</v>
      </c>
      <c r="N14" s="408">
        <f t="shared" ca="1" si="11"/>
        <v>64</v>
      </c>
      <c r="AC14" s="69"/>
      <c r="AD14" s="106">
        <v>2012</v>
      </c>
      <c r="AE14" s="61"/>
    </row>
    <row r="15" spans="1:31" s="2" customFormat="1" ht="12.75" customHeight="1">
      <c r="A15" s="7"/>
      <c r="B15" s="182" t="s">
        <v>301</v>
      </c>
      <c r="C15" s="104">
        <f t="shared" ca="1" si="0"/>
        <v>45176</v>
      </c>
      <c r="D15" s="105">
        <f t="shared" ca="1" si="1"/>
        <v>67</v>
      </c>
      <c r="E15" s="104">
        <f t="shared" ca="1" si="2"/>
        <v>3329</v>
      </c>
      <c r="F15" s="105">
        <f t="shared" ca="1" si="3"/>
        <v>72</v>
      </c>
      <c r="G15" s="104">
        <f t="shared" ca="1" si="4"/>
        <v>5937</v>
      </c>
      <c r="H15" s="105">
        <f t="shared" ca="1" si="5"/>
        <v>74</v>
      </c>
      <c r="I15" s="104">
        <f t="shared" ca="1" si="6"/>
        <v>3777</v>
      </c>
      <c r="J15" s="105">
        <f t="shared" ca="1" si="7"/>
        <v>79</v>
      </c>
      <c r="K15" s="104">
        <f t="shared" ca="1" si="8"/>
        <v>205</v>
      </c>
      <c r="L15" s="105">
        <f t="shared" ca="1" si="9"/>
        <v>75</v>
      </c>
      <c r="M15" s="71">
        <f t="shared" ca="1" si="10"/>
        <v>60005</v>
      </c>
      <c r="N15" s="408">
        <f t="shared" ca="1" si="11"/>
        <v>69</v>
      </c>
      <c r="AC15" s="69"/>
      <c r="AD15" s="2">
        <v>2013</v>
      </c>
      <c r="AE15" s="61"/>
    </row>
    <row r="16" spans="1:31" s="2" customFormat="1" ht="12.75" customHeight="1">
      <c r="A16" s="7"/>
      <c r="B16" s="182" t="s">
        <v>302</v>
      </c>
      <c r="C16" s="104">
        <f t="shared" ca="1" si="0"/>
        <v>29722</v>
      </c>
      <c r="D16" s="105">
        <f t="shared" ca="1" si="1"/>
        <v>56</v>
      </c>
      <c r="E16" s="104">
        <f t="shared" ca="1" si="2"/>
        <v>2271</v>
      </c>
      <c r="F16" s="105">
        <f t="shared" ca="1" si="3"/>
        <v>60</v>
      </c>
      <c r="G16" s="104">
        <f t="shared" ca="1" si="4"/>
        <v>3483</v>
      </c>
      <c r="H16" s="105">
        <f t="shared" ca="1" si="5"/>
        <v>54</v>
      </c>
      <c r="I16" s="104">
        <f t="shared" ca="1" si="6"/>
        <v>2717</v>
      </c>
      <c r="J16" s="105">
        <f t="shared" ca="1" si="7"/>
        <v>65</v>
      </c>
      <c r="K16" s="104">
        <f t="shared" ca="1" si="8"/>
        <v>112</v>
      </c>
      <c r="L16" s="105">
        <f t="shared" ca="1" si="9"/>
        <v>66</v>
      </c>
      <c r="M16" s="71">
        <f t="shared" ca="1" si="10"/>
        <v>39209</v>
      </c>
      <c r="N16" s="408">
        <f t="shared" ca="1" si="11"/>
        <v>57</v>
      </c>
      <c r="AC16" s="69"/>
      <c r="AD16" s="2">
        <v>2014</v>
      </c>
      <c r="AE16" s="61"/>
    </row>
    <row r="17" spans="1:51" s="2" customFormat="1" ht="12.75" customHeight="1">
      <c r="A17" s="7"/>
      <c r="B17" s="182" t="s">
        <v>25</v>
      </c>
      <c r="C17" s="104">
        <f t="shared" ca="1" si="0"/>
        <v>8364</v>
      </c>
      <c r="D17" s="105">
        <f t="shared" ca="1" si="1"/>
        <v>27</v>
      </c>
      <c r="E17" s="104">
        <f t="shared" ca="1" si="2"/>
        <v>723</v>
      </c>
      <c r="F17" s="105">
        <f t="shared" ca="1" si="3"/>
        <v>25</v>
      </c>
      <c r="G17" s="104">
        <f t="shared" ca="1" si="4"/>
        <v>1365</v>
      </c>
      <c r="H17" s="105">
        <f t="shared" ca="1" si="5"/>
        <v>20</v>
      </c>
      <c r="I17" s="104">
        <f t="shared" ca="1" si="6"/>
        <v>979</v>
      </c>
      <c r="J17" s="105">
        <f t="shared" ca="1" si="7"/>
        <v>21</v>
      </c>
      <c r="K17" s="104">
        <f t="shared" ca="1" si="8"/>
        <v>39</v>
      </c>
      <c r="L17" s="105">
        <f t="shared" ca="1" si="9"/>
        <v>18</v>
      </c>
      <c r="M17" s="71">
        <f t="shared" ca="1" si="10"/>
        <v>11777</v>
      </c>
      <c r="N17" s="408">
        <f t="shared" ca="1" si="11"/>
        <v>25</v>
      </c>
      <c r="AC17" s="69"/>
      <c r="AD17" s="106" t="str">
        <f>"Table16c_"&amp;L6</f>
        <v>Table16c_2014</v>
      </c>
      <c r="AE17" s="61"/>
    </row>
    <row r="18" spans="1:51" s="2" customFormat="1" ht="12.75" customHeight="1">
      <c r="A18" s="7"/>
      <c r="B18" s="7" t="s">
        <v>102</v>
      </c>
      <c r="C18" s="71">
        <f t="shared" ca="1" si="0"/>
        <v>459535</v>
      </c>
      <c r="D18" s="408">
        <f t="shared" ca="1" si="1"/>
        <v>90</v>
      </c>
      <c r="E18" s="71">
        <f t="shared" ca="1" si="2"/>
        <v>34390</v>
      </c>
      <c r="F18" s="408">
        <f t="shared" ca="1" si="3"/>
        <v>91</v>
      </c>
      <c r="G18" s="71">
        <f t="shared" ca="1" si="4"/>
        <v>64986</v>
      </c>
      <c r="H18" s="408">
        <f t="shared" ca="1" si="5"/>
        <v>91</v>
      </c>
      <c r="I18" s="71">
        <f t="shared" ca="1" si="6"/>
        <v>35277</v>
      </c>
      <c r="J18" s="408">
        <f t="shared" ca="1" si="7"/>
        <v>90</v>
      </c>
      <c r="K18" s="71">
        <f t="shared" ca="1" si="8"/>
        <v>2486</v>
      </c>
      <c r="L18" s="408">
        <f t="shared" ca="1" si="9"/>
        <v>92</v>
      </c>
      <c r="M18" s="71">
        <f t="shared" ca="1" si="10"/>
        <v>614042</v>
      </c>
      <c r="N18" s="408">
        <f t="shared" ca="1" si="11"/>
        <v>90</v>
      </c>
      <c r="AC18" s="69"/>
      <c r="AD18" s="106"/>
      <c r="AE18" s="61"/>
    </row>
    <row r="19" spans="1:51" s="2" customFormat="1" ht="12.75" customHeight="1">
      <c r="A19" s="9"/>
      <c r="B19" s="9"/>
      <c r="C19" s="75"/>
      <c r="D19" s="76"/>
      <c r="E19" s="75"/>
      <c r="F19" s="76"/>
      <c r="G19" s="75"/>
      <c r="H19" s="76"/>
      <c r="I19" s="75"/>
      <c r="J19" s="76"/>
      <c r="K19" s="75"/>
      <c r="L19" s="76"/>
      <c r="M19" s="75"/>
      <c r="N19" s="76"/>
      <c r="AC19" s="69"/>
      <c r="AD19" s="106"/>
      <c r="AE19" s="61"/>
    </row>
    <row r="20" spans="1:51" s="2" customFormat="1" ht="12.75" customHeight="1">
      <c r="A20" s="7"/>
      <c r="B20" s="4"/>
      <c r="C20" s="74"/>
      <c r="D20" s="77"/>
      <c r="E20" s="74"/>
      <c r="F20" s="77"/>
      <c r="G20" s="74"/>
      <c r="H20" s="77"/>
      <c r="I20" s="74"/>
      <c r="J20" s="77"/>
      <c r="K20" s="74"/>
      <c r="N20" s="146" t="s">
        <v>393</v>
      </c>
      <c r="AC20" s="69"/>
      <c r="AD20" s="106">
        <f>IF(L4="Reading",0,IF(L4="Writing",6, IF(L4="Mathematics",12,IF(L4="Science",18))))</f>
        <v>0</v>
      </c>
      <c r="AE20" s="61"/>
    </row>
    <row r="21" spans="1:51" ht="12.75" customHeight="1">
      <c r="A21" s="10" t="s">
        <v>91</v>
      </c>
      <c r="B21" s="58"/>
      <c r="C21" s="58"/>
      <c r="D21" s="58"/>
      <c r="E21" s="2"/>
      <c r="F21" s="2"/>
      <c r="G21" s="2"/>
      <c r="H21" s="58"/>
      <c r="I21" s="58"/>
      <c r="J21" s="58"/>
      <c r="K21" s="2"/>
      <c r="L21" s="2"/>
      <c r="M21" s="2"/>
      <c r="N21" s="58"/>
      <c r="O21" s="58"/>
      <c r="P21" s="58"/>
      <c r="Q21" s="2"/>
      <c r="R21" s="2"/>
      <c r="S21" s="2"/>
      <c r="AC21" s="67"/>
      <c r="AD21" s="80"/>
      <c r="AF21" s="60"/>
      <c r="AG21" s="60"/>
      <c r="AH21" s="60"/>
      <c r="AI21" s="60"/>
      <c r="AJ21" s="60"/>
      <c r="AK21" s="60"/>
      <c r="AL21" s="60"/>
      <c r="AM21" s="60"/>
      <c r="AN21" s="60"/>
      <c r="AO21" s="60"/>
      <c r="AP21" s="60"/>
      <c r="AQ21" s="60"/>
      <c r="AR21" s="60"/>
      <c r="AS21" s="60"/>
      <c r="AT21" s="60"/>
      <c r="AU21" s="60"/>
      <c r="AV21" s="60"/>
      <c r="AW21" s="60"/>
      <c r="AX21" s="60"/>
      <c r="AY21" s="60"/>
    </row>
    <row r="22" spans="1:51">
      <c r="A22" s="119" t="s">
        <v>336</v>
      </c>
      <c r="B22" s="10"/>
      <c r="C22" s="11"/>
      <c r="D22" s="13"/>
      <c r="E22" s="13"/>
      <c r="F22" s="13"/>
      <c r="G22" s="13"/>
      <c r="H22" s="13"/>
      <c r="I22" s="13"/>
      <c r="J22" s="13"/>
      <c r="K22" s="2"/>
      <c r="L22" s="2"/>
      <c r="M22" s="2"/>
      <c r="N22" s="58"/>
      <c r="O22" s="58"/>
      <c r="P22" s="35"/>
      <c r="Q22" s="2"/>
      <c r="R22" s="2"/>
      <c r="S22" s="2"/>
      <c r="AC22" s="67"/>
      <c r="AD22" s="80">
        <f>IF(L5="Girls",0, IF(L5="Boys",1,IF(L5="All",2)))</f>
        <v>2</v>
      </c>
      <c r="AF22" s="60"/>
      <c r="AG22" s="60"/>
      <c r="AH22" s="60"/>
      <c r="AI22" s="60"/>
      <c r="AJ22" s="60"/>
      <c r="AK22" s="60"/>
      <c r="AL22" s="60"/>
      <c r="AM22" s="60"/>
      <c r="AN22" s="60"/>
      <c r="AO22" s="60"/>
      <c r="AP22" s="60"/>
      <c r="AQ22" s="60"/>
      <c r="AR22" s="60"/>
      <c r="AS22" s="60"/>
      <c r="AT22" s="60"/>
      <c r="AU22" s="60"/>
      <c r="AV22" s="60"/>
      <c r="AW22" s="60"/>
      <c r="AX22" s="60"/>
      <c r="AY22" s="60"/>
    </row>
    <row r="23" spans="1:51">
      <c r="A23" s="10" t="s">
        <v>93</v>
      </c>
      <c r="B23" s="10"/>
      <c r="C23" s="11"/>
      <c r="D23" s="13"/>
      <c r="E23" s="13"/>
      <c r="F23" s="13"/>
      <c r="G23" s="13"/>
      <c r="H23" s="13"/>
      <c r="I23" s="13"/>
      <c r="J23" s="13"/>
      <c r="K23" s="2"/>
      <c r="L23" s="2"/>
      <c r="M23" s="2"/>
      <c r="N23" s="58"/>
      <c r="O23" s="58"/>
      <c r="P23" s="35"/>
      <c r="Q23" s="2"/>
      <c r="R23" s="2"/>
      <c r="S23" s="2"/>
      <c r="AC23" s="67"/>
      <c r="AD23" s="80"/>
      <c r="AF23" s="60"/>
      <c r="AG23" s="60"/>
      <c r="AH23" s="60"/>
      <c r="AI23" s="60"/>
      <c r="AJ23" s="60"/>
      <c r="AK23" s="60"/>
      <c r="AL23" s="60"/>
      <c r="AM23" s="60"/>
      <c r="AN23" s="60"/>
      <c r="AO23" s="60"/>
      <c r="AP23" s="60"/>
      <c r="AQ23" s="60"/>
      <c r="AR23" s="60"/>
      <c r="AS23" s="60"/>
      <c r="AT23" s="60"/>
      <c r="AU23" s="60"/>
      <c r="AV23" s="60"/>
      <c r="AW23" s="60"/>
      <c r="AX23" s="60"/>
      <c r="AY23" s="60"/>
    </row>
    <row r="24" spans="1:51" ht="23.25" customHeight="1">
      <c r="A24" s="533" t="s">
        <v>414</v>
      </c>
      <c r="B24" s="480"/>
      <c r="C24" s="480"/>
      <c r="D24" s="480"/>
      <c r="E24" s="480"/>
      <c r="F24" s="480"/>
      <c r="G24" s="480"/>
      <c r="H24" s="480"/>
      <c r="I24" s="480"/>
      <c r="J24" s="480"/>
      <c r="K24" s="480"/>
      <c r="L24" s="480"/>
      <c r="M24" s="480"/>
      <c r="N24" s="480"/>
    </row>
    <row r="25" spans="1:51" ht="12.75" customHeight="1">
      <c r="A25" s="12" t="s">
        <v>94</v>
      </c>
      <c r="K25" s="26"/>
      <c r="L25" s="26"/>
      <c r="M25" s="26"/>
      <c r="N25" s="26"/>
      <c r="O25" s="26"/>
      <c r="AC25" s="67"/>
      <c r="AD25" s="67"/>
      <c r="AE25" s="12"/>
    </row>
    <row r="26" spans="1:51" ht="12.75" customHeight="1">
      <c r="A26" s="509" t="s">
        <v>410</v>
      </c>
      <c r="B26" s="509"/>
      <c r="C26" s="509"/>
      <c r="D26" s="509"/>
      <c r="E26" s="509"/>
      <c r="F26" s="509"/>
      <c r="G26" s="509"/>
      <c r="H26" s="509"/>
      <c r="I26" s="509"/>
      <c r="J26" s="509"/>
      <c r="K26" s="509"/>
      <c r="L26" s="509"/>
      <c r="M26" s="509"/>
      <c r="N26" s="509"/>
      <c r="O26" s="463"/>
      <c r="P26" s="463"/>
      <c r="Q26" s="463"/>
      <c r="R26" s="463"/>
      <c r="AC26" s="12"/>
      <c r="AD26" s="12"/>
      <c r="AE26" s="12">
        <v>2014</v>
      </c>
    </row>
    <row r="27" spans="1:51" ht="12.75" customHeight="1">
      <c r="A27" s="461"/>
      <c r="B27" s="460"/>
      <c r="C27" s="460"/>
      <c r="D27" s="460"/>
      <c r="E27" s="460"/>
      <c r="F27" s="460"/>
      <c r="G27" s="460"/>
      <c r="H27" s="460"/>
      <c r="I27" s="460"/>
      <c r="J27" s="460"/>
      <c r="K27" s="460"/>
      <c r="L27" s="460"/>
      <c r="M27" s="460"/>
      <c r="N27" s="460"/>
      <c r="O27" s="460"/>
      <c r="P27" s="460"/>
      <c r="Q27" s="460"/>
      <c r="R27" s="460"/>
      <c r="AC27" s="12"/>
      <c r="AD27" s="12"/>
      <c r="AE27" s="12"/>
    </row>
    <row r="28" spans="1:51">
      <c r="A28" s="10" t="s">
        <v>27</v>
      </c>
      <c r="AC28" s="67"/>
      <c r="AD28" s="67"/>
    </row>
  </sheetData>
  <mergeCells count="12">
    <mergeCell ref="L4:N4"/>
    <mergeCell ref="L5:N5"/>
    <mergeCell ref="I8:J8"/>
    <mergeCell ref="K8:L8"/>
    <mergeCell ref="M8:N8"/>
    <mergeCell ref="L6:N6"/>
    <mergeCell ref="A26:N26"/>
    <mergeCell ref="E8:F8"/>
    <mergeCell ref="G8:H8"/>
    <mergeCell ref="A8:B9"/>
    <mergeCell ref="A24:N24"/>
    <mergeCell ref="C8:D8"/>
  </mergeCells>
  <phoneticPr fontId="0" type="noConversion"/>
  <dataValidations count="3">
    <dataValidation type="list" allowBlank="1" showInputMessage="1" showErrorMessage="1" sqref="L4">
      <formula1>$AD$1:$AD$4</formula1>
    </dataValidation>
    <dataValidation type="list" allowBlank="1" showInputMessage="1" showErrorMessage="1" sqref="L5:N5">
      <formula1>$AD$6:$AD$8</formula1>
    </dataValidation>
    <dataValidation type="list" allowBlank="1" showInputMessage="1" showErrorMessage="1" sqref="L6:N6">
      <formula1>$AD$12:$AD$16</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ignoredErrors>
    <ignoredError sqref="C11:H18" evalError="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pane xSplit="2" ySplit="10" topLeftCell="C11" activePane="bottomRight" state="frozen"/>
      <selection activeCell="C10" sqref="C10"/>
      <selection pane="topRight" activeCell="C10" sqref="C10"/>
      <selection pane="bottomLeft" activeCell="C10" sqref="C10"/>
      <selection pane="bottomRight" activeCell="C10" sqref="C10"/>
    </sheetView>
  </sheetViews>
  <sheetFormatPr defaultRowHeight="12.75"/>
  <cols>
    <col min="1" max="1" width="9.140625" style="82"/>
    <col min="2" max="2" width="22.140625" style="82" bestFit="1" customWidth="1"/>
    <col min="3" max="16384" width="9.140625" style="82"/>
  </cols>
  <sheetData>
    <row r="1" spans="1:170" ht="15.75">
      <c r="A1" s="81" t="s">
        <v>195</v>
      </c>
      <c r="B1" s="103"/>
      <c r="C1" s="103"/>
      <c r="D1" s="103"/>
      <c r="E1" s="103"/>
      <c r="F1" s="103"/>
      <c r="G1" s="103"/>
      <c r="H1" s="103"/>
      <c r="I1" s="103"/>
      <c r="J1" s="103"/>
      <c r="K1" s="103"/>
      <c r="L1" s="103"/>
      <c r="M1" s="103"/>
      <c r="N1" s="103"/>
      <c r="O1" s="103"/>
      <c r="P1" s="103"/>
      <c r="Q1" s="103"/>
      <c r="R1" s="103"/>
      <c r="S1" s="103"/>
      <c r="T1" s="103"/>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c r="BW1" s="103">
        <v>74</v>
      </c>
      <c r="BX1" s="103">
        <v>75</v>
      </c>
      <c r="BY1" s="103">
        <v>76</v>
      </c>
      <c r="BZ1" s="103">
        <v>77</v>
      </c>
      <c r="CA1" s="103">
        <v>78</v>
      </c>
      <c r="CB1" s="103">
        <v>79</v>
      </c>
      <c r="CC1" s="103">
        <v>80</v>
      </c>
      <c r="CD1" s="103">
        <v>81</v>
      </c>
      <c r="CE1" s="103">
        <v>82</v>
      </c>
      <c r="CF1" s="103">
        <v>83</v>
      </c>
      <c r="CG1" s="103">
        <v>84</v>
      </c>
      <c r="CH1" s="103">
        <v>85</v>
      </c>
      <c r="CI1" s="103">
        <v>86</v>
      </c>
      <c r="CJ1" s="103">
        <v>87</v>
      </c>
      <c r="CK1" s="103">
        <v>88</v>
      </c>
      <c r="CL1" s="103">
        <v>89</v>
      </c>
      <c r="CM1" s="103">
        <v>90</v>
      </c>
      <c r="CN1" s="103">
        <v>91</v>
      </c>
      <c r="CO1" s="103">
        <v>92</v>
      </c>
      <c r="CP1" s="103">
        <v>93</v>
      </c>
      <c r="CQ1" s="103">
        <v>94</v>
      </c>
      <c r="CR1" s="103">
        <v>95</v>
      </c>
      <c r="CS1" s="103">
        <v>96</v>
      </c>
      <c r="CT1" s="103">
        <v>97</v>
      </c>
      <c r="CU1" s="103">
        <v>98</v>
      </c>
      <c r="CV1" s="103">
        <v>99</v>
      </c>
      <c r="CW1" s="103">
        <v>100</v>
      </c>
      <c r="CX1" s="103">
        <v>101</v>
      </c>
      <c r="CY1" s="103">
        <v>102</v>
      </c>
      <c r="CZ1" s="103">
        <v>103</v>
      </c>
      <c r="DA1" s="103">
        <v>104</v>
      </c>
      <c r="DB1" s="103">
        <v>105</v>
      </c>
      <c r="DC1" s="103">
        <v>106</v>
      </c>
      <c r="DD1" s="103">
        <v>107</v>
      </c>
      <c r="DE1" s="103">
        <v>108</v>
      </c>
      <c r="DF1" s="103">
        <v>109</v>
      </c>
      <c r="DG1" s="103">
        <v>110</v>
      </c>
      <c r="DH1" s="103">
        <v>111</v>
      </c>
      <c r="DI1" s="103">
        <v>112</v>
      </c>
      <c r="DJ1" s="103">
        <v>113</v>
      </c>
      <c r="DK1" s="103">
        <v>114</v>
      </c>
      <c r="DL1" s="103">
        <v>115</v>
      </c>
      <c r="DM1" s="103">
        <v>116</v>
      </c>
      <c r="DN1" s="103">
        <v>117</v>
      </c>
      <c r="DO1" s="103">
        <v>118</v>
      </c>
      <c r="DP1" s="103">
        <v>119</v>
      </c>
      <c r="DQ1" s="103">
        <v>120</v>
      </c>
      <c r="DR1" s="103">
        <v>121</v>
      </c>
      <c r="DS1" s="103">
        <v>122</v>
      </c>
      <c r="DT1" s="103">
        <v>123</v>
      </c>
      <c r="DU1" s="103">
        <v>124</v>
      </c>
      <c r="DV1" s="103">
        <v>125</v>
      </c>
      <c r="DW1" s="103">
        <v>126</v>
      </c>
      <c r="DX1" s="103">
        <v>127</v>
      </c>
      <c r="DY1" s="103">
        <v>128</v>
      </c>
      <c r="DZ1" s="103">
        <v>129</v>
      </c>
      <c r="EA1" s="103">
        <v>130</v>
      </c>
      <c r="EB1" s="103">
        <v>131</v>
      </c>
      <c r="EC1" s="103">
        <v>132</v>
      </c>
      <c r="ED1" s="103">
        <v>133</v>
      </c>
      <c r="EE1" s="103">
        <v>134</v>
      </c>
      <c r="EF1" s="103">
        <v>135</v>
      </c>
      <c r="EG1" s="103">
        <v>136</v>
      </c>
      <c r="EH1" s="103">
        <v>137</v>
      </c>
      <c r="EI1" s="103">
        <v>138</v>
      </c>
      <c r="EJ1" s="103">
        <v>139</v>
      </c>
      <c r="EK1" s="103">
        <v>140</v>
      </c>
      <c r="EL1" s="103">
        <v>141</v>
      </c>
      <c r="EM1" s="103">
        <v>142</v>
      </c>
      <c r="EN1" s="103">
        <v>143</v>
      </c>
      <c r="EO1" s="103">
        <v>144</v>
      </c>
      <c r="EP1" s="103">
        <v>145</v>
      </c>
      <c r="EQ1" s="103">
        <v>146</v>
      </c>
      <c r="ER1" s="103">
        <v>147</v>
      </c>
      <c r="ES1" s="103">
        <v>148</v>
      </c>
      <c r="ET1" s="103">
        <v>149</v>
      </c>
      <c r="EU1" s="103">
        <v>150</v>
      </c>
      <c r="EV1" s="103">
        <v>151</v>
      </c>
      <c r="EW1" s="103">
        <v>152</v>
      </c>
      <c r="EX1" s="103">
        <v>153</v>
      </c>
      <c r="EY1" s="103">
        <v>154</v>
      </c>
      <c r="EZ1" s="103">
        <v>155</v>
      </c>
      <c r="FA1" s="103">
        <v>156</v>
      </c>
      <c r="FB1" s="103">
        <v>157</v>
      </c>
      <c r="FC1" s="103">
        <v>158</v>
      </c>
      <c r="FD1" s="103">
        <v>159</v>
      </c>
      <c r="FE1" s="103">
        <v>160</v>
      </c>
      <c r="FF1" s="103">
        <v>161</v>
      </c>
      <c r="FG1" s="103">
        <v>162</v>
      </c>
      <c r="FH1" s="103">
        <v>163</v>
      </c>
      <c r="FI1" s="103">
        <v>164</v>
      </c>
      <c r="FJ1" s="103">
        <v>165</v>
      </c>
      <c r="FK1" s="103">
        <v>166</v>
      </c>
      <c r="FL1" s="103">
        <v>167</v>
      </c>
      <c r="FM1" s="103">
        <v>168</v>
      </c>
      <c r="FN1" s="103">
        <v>169</v>
      </c>
    </row>
    <row r="2" spans="1:170">
      <c r="A2" s="82" t="s">
        <v>108</v>
      </c>
      <c r="B2" s="82" t="s">
        <v>108</v>
      </c>
      <c r="C2" s="82" t="s">
        <v>239</v>
      </c>
    </row>
    <row r="3" spans="1:170">
      <c r="C3" s="82" t="s">
        <v>12</v>
      </c>
      <c r="AA3" s="82" t="s">
        <v>13</v>
      </c>
      <c r="AY3" s="82" t="s">
        <v>14</v>
      </c>
      <c r="BW3" s="82" t="s">
        <v>11</v>
      </c>
      <c r="CU3" s="82" t="s">
        <v>240</v>
      </c>
      <c r="DS3" s="82" t="s">
        <v>10</v>
      </c>
      <c r="EQ3" s="82" t="s">
        <v>73</v>
      </c>
    </row>
    <row r="4" spans="1:170">
      <c r="C4" s="82" t="s">
        <v>245</v>
      </c>
      <c r="I4" s="82" t="s">
        <v>196</v>
      </c>
      <c r="O4" s="82" t="s">
        <v>197</v>
      </c>
      <c r="U4" s="82" t="s">
        <v>198</v>
      </c>
      <c r="AA4" s="82" t="s">
        <v>245</v>
      </c>
      <c r="AG4" s="82" t="s">
        <v>196</v>
      </c>
      <c r="AM4" s="82" t="s">
        <v>197</v>
      </c>
      <c r="AS4" s="82" t="s">
        <v>198</v>
      </c>
      <c r="AY4" s="82" t="s">
        <v>245</v>
      </c>
      <c r="BE4" s="82" t="s">
        <v>196</v>
      </c>
      <c r="BK4" s="82" t="s">
        <v>197</v>
      </c>
      <c r="BQ4" s="82" t="s">
        <v>198</v>
      </c>
      <c r="BW4" s="82" t="s">
        <v>245</v>
      </c>
      <c r="CC4" s="82" t="s">
        <v>196</v>
      </c>
      <c r="CI4" s="82" t="s">
        <v>197</v>
      </c>
      <c r="CO4" s="82" t="s">
        <v>198</v>
      </c>
      <c r="CU4" s="82" t="s">
        <v>245</v>
      </c>
      <c r="DA4" s="82" t="s">
        <v>196</v>
      </c>
      <c r="DG4" s="82" t="s">
        <v>197</v>
      </c>
      <c r="DM4" s="82" t="s">
        <v>198</v>
      </c>
      <c r="DS4" s="82" t="s">
        <v>245</v>
      </c>
      <c r="DY4" s="82" t="s">
        <v>196</v>
      </c>
      <c r="EE4" s="82" t="s">
        <v>197</v>
      </c>
      <c r="EK4" s="82" t="s">
        <v>198</v>
      </c>
      <c r="EQ4" s="82" t="s">
        <v>245</v>
      </c>
      <c r="EW4" s="82" t="s">
        <v>196</v>
      </c>
      <c r="FC4" s="82" t="s">
        <v>197</v>
      </c>
      <c r="FI4" s="82" t="s">
        <v>198</v>
      </c>
    </row>
    <row r="5" spans="1:170">
      <c r="C5" s="82">
        <v>1</v>
      </c>
      <c r="I5" s="82">
        <v>1</v>
      </c>
      <c r="O5" s="82">
        <v>1</v>
      </c>
      <c r="U5" s="82">
        <v>1</v>
      </c>
      <c r="AA5" s="82">
        <v>1</v>
      </c>
      <c r="AG5" s="82">
        <v>1</v>
      </c>
      <c r="AM5" s="82">
        <v>1</v>
      </c>
      <c r="AS5" s="82">
        <v>1</v>
      </c>
      <c r="AY5" s="82">
        <v>1</v>
      </c>
      <c r="BE5" s="82">
        <v>1</v>
      </c>
      <c r="BK5" s="82">
        <v>1</v>
      </c>
      <c r="BQ5" s="82">
        <v>1</v>
      </c>
      <c r="BW5" s="82">
        <v>1</v>
      </c>
      <c r="CC5" s="82">
        <v>1</v>
      </c>
      <c r="CI5" s="82">
        <v>1</v>
      </c>
      <c r="CO5" s="82">
        <v>1</v>
      </c>
      <c r="CU5" s="82">
        <v>1</v>
      </c>
      <c r="DA5" s="82">
        <v>1</v>
      </c>
      <c r="DG5" s="82">
        <v>1</v>
      </c>
      <c r="DM5" s="82">
        <v>1</v>
      </c>
      <c r="DS5" s="82">
        <v>1</v>
      </c>
      <c r="DY5" s="82">
        <v>1</v>
      </c>
      <c r="EE5" s="82">
        <v>1</v>
      </c>
      <c r="EK5" s="82">
        <v>1</v>
      </c>
      <c r="EQ5" s="82">
        <v>1</v>
      </c>
      <c r="EW5" s="82">
        <v>1</v>
      </c>
      <c r="FC5" s="82">
        <v>1</v>
      </c>
      <c r="FI5" s="82">
        <v>1</v>
      </c>
    </row>
    <row r="6" spans="1:170">
      <c r="C6" s="82" t="s">
        <v>200</v>
      </c>
      <c r="I6" s="82" t="s">
        <v>202</v>
      </c>
      <c r="O6" s="82" t="s">
        <v>204</v>
      </c>
      <c r="U6" s="82" t="s">
        <v>206</v>
      </c>
      <c r="AA6" s="82" t="s">
        <v>200</v>
      </c>
      <c r="AG6" s="82" t="s">
        <v>202</v>
      </c>
      <c r="AM6" s="82" t="s">
        <v>204</v>
      </c>
      <c r="AS6" s="82" t="s">
        <v>206</v>
      </c>
      <c r="AY6" s="82" t="s">
        <v>200</v>
      </c>
      <c r="BE6" s="82" t="s">
        <v>202</v>
      </c>
      <c r="BK6" s="82" t="s">
        <v>204</v>
      </c>
      <c r="BQ6" s="82" t="s">
        <v>206</v>
      </c>
      <c r="BW6" s="82" t="s">
        <v>200</v>
      </c>
      <c r="CC6" s="82" t="s">
        <v>202</v>
      </c>
      <c r="CI6" s="82" t="s">
        <v>204</v>
      </c>
      <c r="CO6" s="82" t="s">
        <v>206</v>
      </c>
      <c r="CU6" s="82" t="s">
        <v>200</v>
      </c>
      <c r="DA6" s="82" t="s">
        <v>202</v>
      </c>
      <c r="DG6" s="82" t="s">
        <v>204</v>
      </c>
      <c r="DM6" s="82" t="s">
        <v>206</v>
      </c>
      <c r="DS6" s="82" t="s">
        <v>200</v>
      </c>
      <c r="DY6" s="82" t="s">
        <v>202</v>
      </c>
      <c r="EE6" s="82" t="s">
        <v>204</v>
      </c>
      <c r="EK6" s="82" t="s">
        <v>206</v>
      </c>
      <c r="EQ6" s="82" t="s">
        <v>200</v>
      </c>
      <c r="EW6" s="82" t="s">
        <v>202</v>
      </c>
      <c r="FC6" s="82" t="s">
        <v>204</v>
      </c>
      <c r="FI6" s="82" t="s">
        <v>206</v>
      </c>
    </row>
    <row r="7" spans="1:170">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c r="BW7" s="82">
        <v>1</v>
      </c>
      <c r="BZ7" s="82" t="s">
        <v>73</v>
      </c>
      <c r="CC7" s="82">
        <v>1</v>
      </c>
      <c r="CF7" s="82" t="s">
        <v>73</v>
      </c>
      <c r="CI7" s="82">
        <v>1</v>
      </c>
      <c r="CL7" s="82" t="s">
        <v>73</v>
      </c>
      <c r="CO7" s="82">
        <v>1</v>
      </c>
      <c r="CR7" s="82" t="s">
        <v>73</v>
      </c>
      <c r="CU7" s="82">
        <v>1</v>
      </c>
      <c r="CX7" s="82" t="s">
        <v>73</v>
      </c>
      <c r="DA7" s="82">
        <v>1</v>
      </c>
      <c r="DD7" s="82" t="s">
        <v>73</v>
      </c>
      <c r="DG7" s="82">
        <v>1</v>
      </c>
      <c r="DJ7" s="82" t="s">
        <v>73</v>
      </c>
      <c r="DM7" s="82">
        <v>1</v>
      </c>
      <c r="DP7" s="82" t="s">
        <v>73</v>
      </c>
      <c r="DS7" s="82">
        <v>1</v>
      </c>
      <c r="DV7" s="82" t="s">
        <v>73</v>
      </c>
      <c r="DY7" s="82">
        <v>1</v>
      </c>
      <c r="EB7" s="82" t="s">
        <v>73</v>
      </c>
      <c r="EE7" s="82">
        <v>1</v>
      </c>
      <c r="EH7" s="82" t="s">
        <v>73</v>
      </c>
      <c r="EK7" s="82">
        <v>1</v>
      </c>
      <c r="EN7" s="82" t="s">
        <v>73</v>
      </c>
      <c r="EQ7" s="82">
        <v>1</v>
      </c>
      <c r="ET7" s="82" t="s">
        <v>73</v>
      </c>
      <c r="EW7" s="82">
        <v>1</v>
      </c>
      <c r="EZ7" s="82" t="s">
        <v>73</v>
      </c>
      <c r="FC7" s="82">
        <v>1</v>
      </c>
      <c r="FF7" s="82" t="s">
        <v>73</v>
      </c>
      <c r="FI7" s="82">
        <v>1</v>
      </c>
      <c r="FL7" s="82" t="s">
        <v>73</v>
      </c>
    </row>
    <row r="8" spans="1:170">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c r="BW8" s="82" t="s">
        <v>246</v>
      </c>
      <c r="BZ8" s="82" t="s">
        <v>246</v>
      </c>
      <c r="CC8" s="82" t="s">
        <v>246</v>
      </c>
      <c r="CF8" s="82" t="s">
        <v>246</v>
      </c>
      <c r="CI8" s="82" t="s">
        <v>246</v>
      </c>
      <c r="CL8" s="82" t="s">
        <v>246</v>
      </c>
      <c r="CO8" s="82" t="s">
        <v>246</v>
      </c>
      <c r="CR8" s="82" t="s">
        <v>246</v>
      </c>
      <c r="CU8" s="82" t="s">
        <v>246</v>
      </c>
      <c r="CX8" s="82" t="s">
        <v>246</v>
      </c>
      <c r="DA8" s="82" t="s">
        <v>246</v>
      </c>
      <c r="DD8" s="82" t="s">
        <v>246</v>
      </c>
      <c r="DG8" s="82" t="s">
        <v>246</v>
      </c>
      <c r="DJ8" s="82" t="s">
        <v>246</v>
      </c>
      <c r="DM8" s="82" t="s">
        <v>246</v>
      </c>
      <c r="DP8" s="82" t="s">
        <v>246</v>
      </c>
      <c r="DS8" s="82" t="s">
        <v>246</v>
      </c>
      <c r="DV8" s="82" t="s">
        <v>246</v>
      </c>
      <c r="DY8" s="82" t="s">
        <v>246</v>
      </c>
      <c r="EB8" s="82" t="s">
        <v>246</v>
      </c>
      <c r="EE8" s="82" t="s">
        <v>246</v>
      </c>
      <c r="EH8" s="82" t="s">
        <v>246</v>
      </c>
      <c r="EK8" s="82" t="s">
        <v>246</v>
      </c>
      <c r="EN8" s="82" t="s">
        <v>246</v>
      </c>
      <c r="EQ8" s="82" t="s">
        <v>246</v>
      </c>
      <c r="ET8" s="82" t="s">
        <v>246</v>
      </c>
      <c r="EW8" s="82" t="s">
        <v>246</v>
      </c>
      <c r="EZ8" s="82" t="s">
        <v>246</v>
      </c>
      <c r="FC8" s="82" t="s">
        <v>246</v>
      </c>
      <c r="FF8" s="82" t="s">
        <v>246</v>
      </c>
      <c r="FI8" s="82" t="s">
        <v>246</v>
      </c>
      <c r="FL8" s="82" t="s">
        <v>246</v>
      </c>
    </row>
    <row r="9" spans="1:170">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c r="BW9" s="82" t="s">
        <v>169</v>
      </c>
      <c r="BX9" s="82" t="s">
        <v>168</v>
      </c>
      <c r="BY9" s="82" t="s">
        <v>73</v>
      </c>
      <c r="BZ9" s="82" t="s">
        <v>169</v>
      </c>
      <c r="CA9" s="82" t="s">
        <v>168</v>
      </c>
      <c r="CB9" s="82" t="s">
        <v>73</v>
      </c>
      <c r="CC9" s="82" t="s">
        <v>169</v>
      </c>
      <c r="CD9" s="82" t="s">
        <v>168</v>
      </c>
      <c r="CE9" s="82" t="s">
        <v>73</v>
      </c>
      <c r="CF9" s="82" t="s">
        <v>169</v>
      </c>
      <c r="CG9" s="82" t="s">
        <v>168</v>
      </c>
      <c r="CH9" s="82" t="s">
        <v>73</v>
      </c>
      <c r="CI9" s="82" t="s">
        <v>169</v>
      </c>
      <c r="CJ9" s="82" t="s">
        <v>168</v>
      </c>
      <c r="CK9" s="82" t="s">
        <v>73</v>
      </c>
      <c r="CL9" s="82" t="s">
        <v>169</v>
      </c>
      <c r="CM9" s="82" t="s">
        <v>168</v>
      </c>
      <c r="CN9" s="82" t="s">
        <v>73</v>
      </c>
      <c r="CO9" s="82" t="s">
        <v>169</v>
      </c>
      <c r="CP9" s="82" t="s">
        <v>168</v>
      </c>
      <c r="CQ9" s="82" t="s">
        <v>73</v>
      </c>
      <c r="CR9" s="82" t="s">
        <v>169</v>
      </c>
      <c r="CS9" s="82" t="s">
        <v>168</v>
      </c>
      <c r="CT9" s="82" t="s">
        <v>73</v>
      </c>
      <c r="CU9" s="82" t="s">
        <v>169</v>
      </c>
      <c r="CV9" s="82" t="s">
        <v>168</v>
      </c>
      <c r="CW9" s="82" t="s">
        <v>73</v>
      </c>
      <c r="CX9" s="82" t="s">
        <v>169</v>
      </c>
      <c r="CY9" s="82" t="s">
        <v>168</v>
      </c>
      <c r="CZ9" s="82" t="s">
        <v>73</v>
      </c>
      <c r="DA9" s="82" t="s">
        <v>169</v>
      </c>
      <c r="DB9" s="82" t="s">
        <v>168</v>
      </c>
      <c r="DC9" s="82" t="s">
        <v>73</v>
      </c>
      <c r="DD9" s="82" t="s">
        <v>169</v>
      </c>
      <c r="DE9" s="82" t="s">
        <v>168</v>
      </c>
      <c r="DF9" s="82" t="s">
        <v>73</v>
      </c>
      <c r="DG9" s="82" t="s">
        <v>169</v>
      </c>
      <c r="DH9" s="82" t="s">
        <v>168</v>
      </c>
      <c r="DI9" s="82" t="s">
        <v>73</v>
      </c>
      <c r="DJ9" s="82" t="s">
        <v>169</v>
      </c>
      <c r="DK9" s="82" t="s">
        <v>168</v>
      </c>
      <c r="DL9" s="82" t="s">
        <v>73</v>
      </c>
      <c r="DM9" s="82" t="s">
        <v>169</v>
      </c>
      <c r="DN9" s="82" t="s">
        <v>168</v>
      </c>
      <c r="DO9" s="82" t="s">
        <v>73</v>
      </c>
      <c r="DP9" s="82" t="s">
        <v>169</v>
      </c>
      <c r="DQ9" s="82" t="s">
        <v>168</v>
      </c>
      <c r="DR9" s="82" t="s">
        <v>73</v>
      </c>
      <c r="DS9" s="82" t="s">
        <v>169</v>
      </c>
      <c r="DT9" s="82" t="s">
        <v>168</v>
      </c>
      <c r="DU9" s="82" t="s">
        <v>73</v>
      </c>
      <c r="DV9" s="82" t="s">
        <v>169</v>
      </c>
      <c r="DW9" s="82" t="s">
        <v>168</v>
      </c>
      <c r="DX9" s="82" t="s">
        <v>73</v>
      </c>
      <c r="DY9" s="82" t="s">
        <v>169</v>
      </c>
      <c r="DZ9" s="82" t="s">
        <v>168</v>
      </c>
      <c r="EA9" s="82" t="s">
        <v>73</v>
      </c>
      <c r="EB9" s="82" t="s">
        <v>169</v>
      </c>
      <c r="EC9" s="82" t="s">
        <v>168</v>
      </c>
      <c r="ED9" s="82" t="s">
        <v>73</v>
      </c>
      <c r="EE9" s="82" t="s">
        <v>169</v>
      </c>
      <c r="EF9" s="82" t="s">
        <v>168</v>
      </c>
      <c r="EG9" s="82" t="s">
        <v>73</v>
      </c>
      <c r="EH9" s="82" t="s">
        <v>169</v>
      </c>
      <c r="EI9" s="82" t="s">
        <v>168</v>
      </c>
      <c r="EJ9" s="82" t="s">
        <v>73</v>
      </c>
      <c r="EK9" s="82" t="s">
        <v>169</v>
      </c>
      <c r="EL9" s="82" t="s">
        <v>168</v>
      </c>
      <c r="EM9" s="82" t="s">
        <v>73</v>
      </c>
      <c r="EN9" s="82" t="s">
        <v>169</v>
      </c>
      <c r="EO9" s="82" t="s">
        <v>168</v>
      </c>
      <c r="EP9" s="82" t="s">
        <v>73</v>
      </c>
      <c r="EQ9" s="82" t="s">
        <v>169</v>
      </c>
      <c r="ER9" s="82" t="s">
        <v>168</v>
      </c>
      <c r="ES9" s="82" t="s">
        <v>73</v>
      </c>
      <c r="ET9" s="82" t="s">
        <v>169</v>
      </c>
      <c r="EU9" s="82" t="s">
        <v>168</v>
      </c>
      <c r="EV9" s="82" t="s">
        <v>73</v>
      </c>
      <c r="EW9" s="82" t="s">
        <v>169</v>
      </c>
      <c r="EX9" s="82" t="s">
        <v>168</v>
      </c>
      <c r="EY9" s="82" t="s">
        <v>73</v>
      </c>
      <c r="EZ9" s="82" t="s">
        <v>169</v>
      </c>
      <c r="FA9" s="82" t="s">
        <v>168</v>
      </c>
      <c r="FB9" s="82" t="s">
        <v>73</v>
      </c>
      <c r="FC9" s="82" t="s">
        <v>169</v>
      </c>
      <c r="FD9" s="82" t="s">
        <v>168</v>
      </c>
      <c r="FE9" s="82" t="s">
        <v>73</v>
      </c>
      <c r="FF9" s="82" t="s">
        <v>169</v>
      </c>
      <c r="FG9" s="82" t="s">
        <v>168</v>
      </c>
      <c r="FH9" s="82" t="s">
        <v>73</v>
      </c>
      <c r="FI9" s="82" t="s">
        <v>169</v>
      </c>
      <c r="FJ9" s="82" t="s">
        <v>168</v>
      </c>
      <c r="FK9" s="82" t="s">
        <v>73</v>
      </c>
      <c r="FL9" s="82" t="s">
        <v>169</v>
      </c>
      <c r="FM9" s="82" t="s">
        <v>168</v>
      </c>
      <c r="FN9" s="82" t="s">
        <v>73</v>
      </c>
    </row>
    <row r="10" spans="1:170">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c r="BW10" s="82" t="s">
        <v>217</v>
      </c>
      <c r="BX10" s="82" t="s">
        <v>217</v>
      </c>
      <c r="BY10" s="82" t="s">
        <v>217</v>
      </c>
      <c r="BZ10" s="82" t="s">
        <v>217</v>
      </c>
      <c r="CA10" s="82" t="s">
        <v>217</v>
      </c>
      <c r="CB10" s="82" t="s">
        <v>217</v>
      </c>
      <c r="CC10" s="82" t="s">
        <v>217</v>
      </c>
      <c r="CD10" s="82" t="s">
        <v>217</v>
      </c>
      <c r="CE10" s="82" t="s">
        <v>217</v>
      </c>
      <c r="CF10" s="82" t="s">
        <v>217</v>
      </c>
      <c r="CG10" s="82" t="s">
        <v>217</v>
      </c>
      <c r="CH10" s="82" t="s">
        <v>217</v>
      </c>
      <c r="CI10" s="82" t="s">
        <v>217</v>
      </c>
      <c r="CJ10" s="82" t="s">
        <v>217</v>
      </c>
      <c r="CK10" s="82" t="s">
        <v>217</v>
      </c>
      <c r="CL10" s="82" t="s">
        <v>217</v>
      </c>
      <c r="CM10" s="82" t="s">
        <v>217</v>
      </c>
      <c r="CN10" s="82" t="s">
        <v>217</v>
      </c>
      <c r="CO10" s="82" t="s">
        <v>217</v>
      </c>
      <c r="CP10" s="82" t="s">
        <v>217</v>
      </c>
      <c r="CQ10" s="82" t="s">
        <v>217</v>
      </c>
      <c r="CR10" s="82" t="s">
        <v>217</v>
      </c>
      <c r="CS10" s="82" t="s">
        <v>217</v>
      </c>
      <c r="CT10" s="82" t="s">
        <v>217</v>
      </c>
      <c r="CU10" s="82" t="s">
        <v>217</v>
      </c>
      <c r="CV10" s="82" t="s">
        <v>217</v>
      </c>
      <c r="CW10" s="82" t="s">
        <v>217</v>
      </c>
      <c r="CX10" s="82" t="s">
        <v>217</v>
      </c>
      <c r="CY10" s="82" t="s">
        <v>217</v>
      </c>
      <c r="CZ10" s="82" t="s">
        <v>217</v>
      </c>
      <c r="DA10" s="82" t="s">
        <v>217</v>
      </c>
      <c r="DB10" s="82" t="s">
        <v>217</v>
      </c>
      <c r="DC10" s="82" t="s">
        <v>217</v>
      </c>
      <c r="DD10" s="82" t="s">
        <v>217</v>
      </c>
      <c r="DE10" s="82" t="s">
        <v>217</v>
      </c>
      <c r="DF10" s="82" t="s">
        <v>217</v>
      </c>
      <c r="DG10" s="82" t="s">
        <v>217</v>
      </c>
      <c r="DH10" s="82" t="s">
        <v>217</v>
      </c>
      <c r="DI10" s="82" t="s">
        <v>217</v>
      </c>
      <c r="DJ10" s="82" t="s">
        <v>217</v>
      </c>
      <c r="DK10" s="82" t="s">
        <v>217</v>
      </c>
      <c r="DL10" s="82" t="s">
        <v>217</v>
      </c>
      <c r="DM10" s="82" t="s">
        <v>217</v>
      </c>
      <c r="DN10" s="82" t="s">
        <v>217</v>
      </c>
      <c r="DO10" s="82" t="s">
        <v>217</v>
      </c>
      <c r="DP10" s="82" t="s">
        <v>217</v>
      </c>
      <c r="DQ10" s="82" t="s">
        <v>217</v>
      </c>
      <c r="DR10" s="82" t="s">
        <v>217</v>
      </c>
      <c r="DS10" s="82" t="s">
        <v>217</v>
      </c>
      <c r="DT10" s="82" t="s">
        <v>217</v>
      </c>
      <c r="DU10" s="82" t="s">
        <v>217</v>
      </c>
      <c r="DV10" s="82" t="s">
        <v>217</v>
      </c>
      <c r="DW10" s="82" t="s">
        <v>217</v>
      </c>
      <c r="DX10" s="82" t="s">
        <v>217</v>
      </c>
      <c r="DY10" s="82" t="s">
        <v>217</v>
      </c>
      <c r="DZ10" s="82" t="s">
        <v>217</v>
      </c>
      <c r="EA10" s="82" t="s">
        <v>217</v>
      </c>
      <c r="EB10" s="82" t="s">
        <v>217</v>
      </c>
      <c r="EC10" s="82" t="s">
        <v>217</v>
      </c>
      <c r="ED10" s="82" t="s">
        <v>217</v>
      </c>
      <c r="EE10" s="82" t="s">
        <v>217</v>
      </c>
      <c r="EF10" s="82" t="s">
        <v>217</v>
      </c>
      <c r="EG10" s="82" t="s">
        <v>217</v>
      </c>
      <c r="EH10" s="82" t="s">
        <v>217</v>
      </c>
      <c r="EI10" s="82" t="s">
        <v>217</v>
      </c>
      <c r="EJ10" s="82" t="s">
        <v>217</v>
      </c>
      <c r="EK10" s="82" t="s">
        <v>217</v>
      </c>
      <c r="EL10" s="82" t="s">
        <v>217</v>
      </c>
      <c r="EM10" s="82" t="s">
        <v>217</v>
      </c>
      <c r="EN10" s="82" t="s">
        <v>217</v>
      </c>
      <c r="EO10" s="82" t="s">
        <v>217</v>
      </c>
      <c r="EP10" s="82" t="s">
        <v>217</v>
      </c>
      <c r="EQ10" s="82" t="s">
        <v>217</v>
      </c>
      <c r="ER10" s="82" t="s">
        <v>217</v>
      </c>
      <c r="ES10" s="82" t="s">
        <v>217</v>
      </c>
      <c r="ET10" s="82" t="s">
        <v>217</v>
      </c>
      <c r="EU10" s="82" t="s">
        <v>217</v>
      </c>
      <c r="EV10" s="82" t="s">
        <v>217</v>
      </c>
      <c r="EW10" s="82" t="s">
        <v>217</v>
      </c>
      <c r="EX10" s="82" t="s">
        <v>217</v>
      </c>
      <c r="EY10" s="82" t="s">
        <v>217</v>
      </c>
      <c r="EZ10" s="82" t="s">
        <v>217</v>
      </c>
      <c r="FA10" s="82" t="s">
        <v>217</v>
      </c>
      <c r="FB10" s="82" t="s">
        <v>217</v>
      </c>
      <c r="FC10" s="82" t="s">
        <v>217</v>
      </c>
      <c r="FD10" s="82" t="s">
        <v>217</v>
      </c>
      <c r="FE10" s="82" t="s">
        <v>217</v>
      </c>
      <c r="FF10" s="82" t="s">
        <v>217</v>
      </c>
      <c r="FG10" s="82" t="s">
        <v>217</v>
      </c>
      <c r="FH10" s="82" t="s">
        <v>217</v>
      </c>
      <c r="FI10" s="82" t="s">
        <v>217</v>
      </c>
      <c r="FJ10" s="82" t="s">
        <v>217</v>
      </c>
      <c r="FK10" s="82" t="s">
        <v>217</v>
      </c>
      <c r="FL10" s="82" t="s">
        <v>217</v>
      </c>
      <c r="FM10" s="82" t="s">
        <v>217</v>
      </c>
      <c r="FN10" s="82" t="s">
        <v>217</v>
      </c>
    </row>
    <row r="11" spans="1:170">
      <c r="A11" s="82" t="s">
        <v>226</v>
      </c>
      <c r="B11" s="82" t="s">
        <v>20</v>
      </c>
      <c r="C11" s="82">
        <v>95</v>
      </c>
      <c r="D11" s="82">
        <v>93</v>
      </c>
      <c r="E11" s="82">
        <v>94</v>
      </c>
      <c r="F11" s="82">
        <v>22166</v>
      </c>
      <c r="G11" s="82">
        <v>20543</v>
      </c>
      <c r="H11" s="82">
        <v>42709</v>
      </c>
      <c r="I11" s="82">
        <v>93</v>
      </c>
      <c r="J11" s="82">
        <v>89</v>
      </c>
      <c r="K11" s="82">
        <v>91</v>
      </c>
      <c r="L11" s="82">
        <v>22166</v>
      </c>
      <c r="M11" s="82">
        <v>20543</v>
      </c>
      <c r="N11" s="82">
        <v>42709</v>
      </c>
      <c r="O11" s="82">
        <v>96</v>
      </c>
      <c r="P11" s="82">
        <v>96</v>
      </c>
      <c r="Q11" s="82">
        <v>96</v>
      </c>
      <c r="R11" s="82">
        <v>22166</v>
      </c>
      <c r="S11" s="82">
        <v>20544</v>
      </c>
      <c r="T11" s="82">
        <v>42710</v>
      </c>
      <c r="U11" s="82">
        <v>93</v>
      </c>
      <c r="V11" s="82">
        <v>93</v>
      </c>
      <c r="W11" s="82">
        <v>93</v>
      </c>
      <c r="X11" s="82">
        <v>22166</v>
      </c>
      <c r="Y11" s="82">
        <v>20544</v>
      </c>
      <c r="Z11" s="82">
        <v>42710</v>
      </c>
      <c r="AA11" s="82">
        <v>94</v>
      </c>
      <c r="AB11" s="82">
        <v>91</v>
      </c>
      <c r="AC11" s="82">
        <v>93</v>
      </c>
      <c r="AD11" s="82">
        <v>11309</v>
      </c>
      <c r="AE11" s="82">
        <v>9324</v>
      </c>
      <c r="AF11" s="82">
        <v>20633</v>
      </c>
      <c r="AG11" s="82">
        <v>92</v>
      </c>
      <c r="AH11" s="82">
        <v>86</v>
      </c>
      <c r="AI11" s="82">
        <v>89</v>
      </c>
      <c r="AJ11" s="82">
        <v>11308</v>
      </c>
      <c r="AK11" s="82">
        <v>9324</v>
      </c>
      <c r="AL11" s="82">
        <v>20632</v>
      </c>
      <c r="AM11" s="82">
        <v>94</v>
      </c>
      <c r="AN11" s="82">
        <v>93</v>
      </c>
      <c r="AO11" s="82">
        <v>94</v>
      </c>
      <c r="AP11" s="82">
        <v>11308</v>
      </c>
      <c r="AQ11" s="82">
        <v>9324</v>
      </c>
      <c r="AR11" s="82">
        <v>20632</v>
      </c>
      <c r="AS11" s="82">
        <v>93</v>
      </c>
      <c r="AT11" s="82">
        <v>91</v>
      </c>
      <c r="AU11" s="82">
        <v>92</v>
      </c>
      <c r="AV11" s="82">
        <v>11309</v>
      </c>
      <c r="AW11" s="82">
        <v>9324</v>
      </c>
      <c r="AX11" s="82">
        <v>20633</v>
      </c>
      <c r="AY11" s="82">
        <v>94</v>
      </c>
      <c r="AZ11" s="82">
        <v>93</v>
      </c>
      <c r="BA11" s="82">
        <v>93</v>
      </c>
      <c r="BB11" s="82">
        <v>854</v>
      </c>
      <c r="BC11" s="82">
        <v>775</v>
      </c>
      <c r="BD11" s="82">
        <v>1629</v>
      </c>
      <c r="BE11" s="82">
        <v>93</v>
      </c>
      <c r="BF11" s="82">
        <v>90</v>
      </c>
      <c r="BG11" s="82">
        <v>92</v>
      </c>
      <c r="BH11" s="82">
        <v>854</v>
      </c>
      <c r="BI11" s="82">
        <v>775</v>
      </c>
      <c r="BJ11" s="82">
        <v>1629</v>
      </c>
      <c r="BK11" s="82">
        <v>98</v>
      </c>
      <c r="BL11" s="82">
        <v>98</v>
      </c>
      <c r="BM11" s="82">
        <v>98</v>
      </c>
      <c r="BN11" s="82">
        <v>854</v>
      </c>
      <c r="BO11" s="82">
        <v>775</v>
      </c>
      <c r="BP11" s="82">
        <v>1629</v>
      </c>
      <c r="BQ11" s="82">
        <v>95</v>
      </c>
      <c r="BR11" s="82">
        <v>93</v>
      </c>
      <c r="BS11" s="82">
        <v>94</v>
      </c>
      <c r="BT11" s="82">
        <v>854</v>
      </c>
      <c r="BU11" s="82">
        <v>775</v>
      </c>
      <c r="BV11" s="82">
        <v>1629</v>
      </c>
      <c r="BW11" s="82">
        <v>96</v>
      </c>
      <c r="BX11" s="82">
        <v>93</v>
      </c>
      <c r="BY11" s="82">
        <v>95</v>
      </c>
      <c r="BZ11" s="82">
        <v>10409</v>
      </c>
      <c r="CA11" s="82">
        <v>9063</v>
      </c>
      <c r="CB11" s="82">
        <v>19472</v>
      </c>
      <c r="CC11" s="82">
        <v>95</v>
      </c>
      <c r="CD11" s="82">
        <v>90</v>
      </c>
      <c r="CE11" s="82">
        <v>92</v>
      </c>
      <c r="CF11" s="82">
        <v>10409</v>
      </c>
      <c r="CG11" s="82">
        <v>9063</v>
      </c>
      <c r="CH11" s="82">
        <v>19472</v>
      </c>
      <c r="CI11" s="82">
        <v>97</v>
      </c>
      <c r="CJ11" s="82">
        <v>96</v>
      </c>
      <c r="CK11" s="82">
        <v>96</v>
      </c>
      <c r="CL11" s="82">
        <v>10409</v>
      </c>
      <c r="CM11" s="82">
        <v>9063</v>
      </c>
      <c r="CN11" s="82">
        <v>19472</v>
      </c>
      <c r="CO11" s="82">
        <v>96</v>
      </c>
      <c r="CP11" s="82">
        <v>96</v>
      </c>
      <c r="CQ11" s="82">
        <v>96</v>
      </c>
      <c r="CR11" s="82">
        <v>10409</v>
      </c>
      <c r="CS11" s="82">
        <v>9063</v>
      </c>
      <c r="CT11" s="82">
        <v>19472</v>
      </c>
      <c r="CU11" s="82">
        <v>91</v>
      </c>
      <c r="CV11" s="82">
        <v>88</v>
      </c>
      <c r="CW11" s="82">
        <v>89</v>
      </c>
      <c r="CX11" s="82">
        <v>4755</v>
      </c>
      <c r="CY11" s="82">
        <v>4240</v>
      </c>
      <c r="CZ11" s="82">
        <v>8995</v>
      </c>
      <c r="DA11" s="82">
        <v>89</v>
      </c>
      <c r="DB11" s="82">
        <v>83</v>
      </c>
      <c r="DC11" s="82">
        <v>86</v>
      </c>
      <c r="DD11" s="82">
        <v>4755</v>
      </c>
      <c r="DE11" s="82">
        <v>4240</v>
      </c>
      <c r="DF11" s="82">
        <v>8995</v>
      </c>
      <c r="DG11" s="82">
        <v>93</v>
      </c>
      <c r="DH11" s="82">
        <v>93</v>
      </c>
      <c r="DI11" s="82">
        <v>93</v>
      </c>
      <c r="DJ11" s="82">
        <v>4755</v>
      </c>
      <c r="DK11" s="82">
        <v>4240</v>
      </c>
      <c r="DL11" s="82">
        <v>8995</v>
      </c>
      <c r="DM11" s="82">
        <v>91</v>
      </c>
      <c r="DN11" s="82">
        <v>90</v>
      </c>
      <c r="DO11" s="82">
        <v>91</v>
      </c>
      <c r="DP11" s="82">
        <v>4755</v>
      </c>
      <c r="DQ11" s="82">
        <v>4240</v>
      </c>
      <c r="DR11" s="82">
        <v>8995</v>
      </c>
      <c r="DS11" s="82">
        <v>96</v>
      </c>
      <c r="DT11" s="82">
        <v>94</v>
      </c>
      <c r="DU11" s="82">
        <v>95</v>
      </c>
      <c r="DV11" s="82">
        <v>176531</v>
      </c>
      <c r="DW11" s="82">
        <v>157339</v>
      </c>
      <c r="DX11" s="82">
        <v>333870</v>
      </c>
      <c r="DY11" s="82">
        <v>94</v>
      </c>
      <c r="DZ11" s="82">
        <v>90</v>
      </c>
      <c r="EA11" s="82">
        <v>92</v>
      </c>
      <c r="EB11" s="82">
        <v>176533</v>
      </c>
      <c r="EC11" s="82">
        <v>157339</v>
      </c>
      <c r="ED11" s="82">
        <v>333872</v>
      </c>
      <c r="EE11" s="82">
        <v>97</v>
      </c>
      <c r="EF11" s="82">
        <v>97</v>
      </c>
      <c r="EG11" s="82">
        <v>97</v>
      </c>
      <c r="EH11" s="82">
        <v>176533</v>
      </c>
      <c r="EI11" s="82">
        <v>157340</v>
      </c>
      <c r="EJ11" s="82">
        <v>333873</v>
      </c>
      <c r="EK11" s="82">
        <v>97</v>
      </c>
      <c r="EL11" s="82">
        <v>97</v>
      </c>
      <c r="EM11" s="82">
        <v>97</v>
      </c>
      <c r="EN11" s="82">
        <v>176534</v>
      </c>
      <c r="EO11" s="82">
        <v>157342</v>
      </c>
      <c r="EP11" s="82">
        <v>333876</v>
      </c>
      <c r="EQ11" s="82">
        <v>95</v>
      </c>
      <c r="ER11" s="82">
        <v>93</v>
      </c>
      <c r="ES11" s="82">
        <v>94</v>
      </c>
      <c r="ET11" s="82">
        <v>226024</v>
      </c>
      <c r="EU11" s="82">
        <v>201284</v>
      </c>
      <c r="EV11" s="82">
        <v>427308</v>
      </c>
      <c r="EW11" s="82">
        <v>94</v>
      </c>
      <c r="EX11" s="82">
        <v>89</v>
      </c>
      <c r="EY11" s="82">
        <v>92</v>
      </c>
      <c r="EZ11" s="82">
        <v>226025</v>
      </c>
      <c r="FA11" s="82">
        <v>201284</v>
      </c>
      <c r="FB11" s="82">
        <v>427309</v>
      </c>
      <c r="FC11" s="82">
        <v>97</v>
      </c>
      <c r="FD11" s="82">
        <v>97</v>
      </c>
      <c r="FE11" s="82">
        <v>97</v>
      </c>
      <c r="FF11" s="82">
        <v>226025</v>
      </c>
      <c r="FG11" s="82">
        <v>201286</v>
      </c>
      <c r="FH11" s="82">
        <v>427311</v>
      </c>
      <c r="FI11" s="82">
        <v>96</v>
      </c>
      <c r="FJ11" s="82">
        <v>96</v>
      </c>
      <c r="FK11" s="82">
        <v>96</v>
      </c>
      <c r="FL11" s="82">
        <v>226027</v>
      </c>
      <c r="FM11" s="82">
        <v>201288</v>
      </c>
      <c r="FN11" s="82">
        <v>427315</v>
      </c>
    </row>
    <row r="12" spans="1:170">
      <c r="B12" s="82" t="s">
        <v>21</v>
      </c>
      <c r="C12" s="82">
        <v>54</v>
      </c>
      <c r="D12" s="82">
        <v>51</v>
      </c>
      <c r="E12" s="82">
        <v>52</v>
      </c>
      <c r="F12" s="82">
        <v>4370</v>
      </c>
      <c r="G12" s="82">
        <v>7753</v>
      </c>
      <c r="H12" s="82">
        <v>12123</v>
      </c>
      <c r="I12" s="82">
        <v>49</v>
      </c>
      <c r="J12" s="82">
        <v>43</v>
      </c>
      <c r="K12" s="82">
        <v>45</v>
      </c>
      <c r="L12" s="82">
        <v>4369</v>
      </c>
      <c r="M12" s="82">
        <v>7753</v>
      </c>
      <c r="N12" s="82">
        <v>12122</v>
      </c>
      <c r="O12" s="82">
        <v>58</v>
      </c>
      <c r="P12" s="82">
        <v>61</v>
      </c>
      <c r="Q12" s="82">
        <v>60</v>
      </c>
      <c r="R12" s="82">
        <v>4370</v>
      </c>
      <c r="S12" s="82">
        <v>7756</v>
      </c>
      <c r="T12" s="82">
        <v>12126</v>
      </c>
      <c r="U12" s="82">
        <v>53</v>
      </c>
      <c r="V12" s="82">
        <v>54</v>
      </c>
      <c r="W12" s="82">
        <v>54</v>
      </c>
      <c r="X12" s="82">
        <v>4370</v>
      </c>
      <c r="Y12" s="82">
        <v>7755</v>
      </c>
      <c r="Z12" s="82">
        <v>12125</v>
      </c>
      <c r="AA12" s="82">
        <v>60</v>
      </c>
      <c r="AB12" s="82">
        <v>56</v>
      </c>
      <c r="AC12" s="82">
        <v>57</v>
      </c>
      <c r="AD12" s="82">
        <v>2847</v>
      </c>
      <c r="AE12" s="82">
        <v>5438</v>
      </c>
      <c r="AF12" s="82">
        <v>8285</v>
      </c>
      <c r="AG12" s="82">
        <v>52</v>
      </c>
      <c r="AH12" s="82">
        <v>46</v>
      </c>
      <c r="AI12" s="82">
        <v>48</v>
      </c>
      <c r="AJ12" s="82">
        <v>2847</v>
      </c>
      <c r="AK12" s="82">
        <v>5437</v>
      </c>
      <c r="AL12" s="82">
        <v>8284</v>
      </c>
      <c r="AM12" s="82">
        <v>60</v>
      </c>
      <c r="AN12" s="82">
        <v>62</v>
      </c>
      <c r="AO12" s="82">
        <v>61</v>
      </c>
      <c r="AP12" s="82">
        <v>2847</v>
      </c>
      <c r="AQ12" s="82">
        <v>5439</v>
      </c>
      <c r="AR12" s="82">
        <v>8286</v>
      </c>
      <c r="AS12" s="82">
        <v>60</v>
      </c>
      <c r="AT12" s="82">
        <v>60</v>
      </c>
      <c r="AU12" s="82">
        <v>60</v>
      </c>
      <c r="AV12" s="82">
        <v>2847</v>
      </c>
      <c r="AW12" s="82">
        <v>5439</v>
      </c>
      <c r="AX12" s="82">
        <v>8286</v>
      </c>
      <c r="AY12" s="82">
        <v>74</v>
      </c>
      <c r="AZ12" s="82">
        <v>53</v>
      </c>
      <c r="BA12" s="82">
        <v>60</v>
      </c>
      <c r="BB12" s="82">
        <v>96</v>
      </c>
      <c r="BC12" s="82">
        <v>188</v>
      </c>
      <c r="BD12" s="82">
        <v>284</v>
      </c>
      <c r="BE12" s="82">
        <v>71</v>
      </c>
      <c r="BF12" s="82">
        <v>51</v>
      </c>
      <c r="BG12" s="82">
        <v>57</v>
      </c>
      <c r="BH12" s="82">
        <v>96</v>
      </c>
      <c r="BI12" s="82">
        <v>188</v>
      </c>
      <c r="BJ12" s="82">
        <v>284</v>
      </c>
      <c r="BK12" s="82">
        <v>79</v>
      </c>
      <c r="BL12" s="82">
        <v>73</v>
      </c>
      <c r="BM12" s="82">
        <v>75</v>
      </c>
      <c r="BN12" s="82">
        <v>96</v>
      </c>
      <c r="BO12" s="82">
        <v>188</v>
      </c>
      <c r="BP12" s="82">
        <v>284</v>
      </c>
      <c r="BQ12" s="82">
        <v>66</v>
      </c>
      <c r="BR12" s="82">
        <v>60</v>
      </c>
      <c r="BS12" s="82">
        <v>62</v>
      </c>
      <c r="BT12" s="82">
        <v>96</v>
      </c>
      <c r="BU12" s="82">
        <v>188</v>
      </c>
      <c r="BV12" s="82">
        <v>284</v>
      </c>
      <c r="BW12" s="82">
        <v>56</v>
      </c>
      <c r="BX12" s="82">
        <v>53</v>
      </c>
      <c r="BY12" s="82">
        <v>54</v>
      </c>
      <c r="BZ12" s="82">
        <v>1943</v>
      </c>
      <c r="CA12" s="82">
        <v>3785</v>
      </c>
      <c r="CB12" s="82">
        <v>5728</v>
      </c>
      <c r="CC12" s="82">
        <v>49</v>
      </c>
      <c r="CD12" s="82">
        <v>42</v>
      </c>
      <c r="CE12" s="82">
        <v>45</v>
      </c>
      <c r="CF12" s="82">
        <v>1943</v>
      </c>
      <c r="CG12" s="82">
        <v>3785</v>
      </c>
      <c r="CH12" s="82">
        <v>5728</v>
      </c>
      <c r="CI12" s="82">
        <v>62</v>
      </c>
      <c r="CJ12" s="82">
        <v>67</v>
      </c>
      <c r="CK12" s="82">
        <v>65</v>
      </c>
      <c r="CL12" s="82">
        <v>1943</v>
      </c>
      <c r="CM12" s="82">
        <v>3786</v>
      </c>
      <c r="CN12" s="82">
        <v>5729</v>
      </c>
      <c r="CO12" s="82">
        <v>62</v>
      </c>
      <c r="CP12" s="82">
        <v>66</v>
      </c>
      <c r="CQ12" s="82">
        <v>64</v>
      </c>
      <c r="CR12" s="82">
        <v>1943</v>
      </c>
      <c r="CS12" s="82">
        <v>3786</v>
      </c>
      <c r="CT12" s="82">
        <v>5729</v>
      </c>
      <c r="CU12" s="82">
        <v>52</v>
      </c>
      <c r="CV12" s="82">
        <v>48</v>
      </c>
      <c r="CW12" s="82">
        <v>49</v>
      </c>
      <c r="CX12" s="82">
        <v>973</v>
      </c>
      <c r="CY12" s="82">
        <v>1706</v>
      </c>
      <c r="CZ12" s="82">
        <v>2679</v>
      </c>
      <c r="DA12" s="82">
        <v>46</v>
      </c>
      <c r="DB12" s="82">
        <v>40</v>
      </c>
      <c r="DC12" s="82">
        <v>42</v>
      </c>
      <c r="DD12" s="82">
        <v>973</v>
      </c>
      <c r="DE12" s="82">
        <v>1706</v>
      </c>
      <c r="DF12" s="82">
        <v>2679</v>
      </c>
      <c r="DG12" s="82">
        <v>59</v>
      </c>
      <c r="DH12" s="82">
        <v>63</v>
      </c>
      <c r="DI12" s="82">
        <v>61</v>
      </c>
      <c r="DJ12" s="82">
        <v>973</v>
      </c>
      <c r="DK12" s="82">
        <v>1706</v>
      </c>
      <c r="DL12" s="82">
        <v>2679</v>
      </c>
      <c r="DM12" s="82">
        <v>57</v>
      </c>
      <c r="DN12" s="82">
        <v>58</v>
      </c>
      <c r="DO12" s="82">
        <v>57</v>
      </c>
      <c r="DP12" s="82">
        <v>973</v>
      </c>
      <c r="DQ12" s="82">
        <v>1706</v>
      </c>
      <c r="DR12" s="82">
        <v>2679</v>
      </c>
      <c r="DS12" s="82">
        <v>53</v>
      </c>
      <c r="DT12" s="82">
        <v>50</v>
      </c>
      <c r="DU12" s="82">
        <v>51</v>
      </c>
      <c r="DV12" s="82">
        <v>31533</v>
      </c>
      <c r="DW12" s="82">
        <v>61893</v>
      </c>
      <c r="DX12" s="82">
        <v>93426</v>
      </c>
      <c r="DY12" s="82">
        <v>47</v>
      </c>
      <c r="DZ12" s="82">
        <v>40</v>
      </c>
      <c r="EA12" s="82">
        <v>43</v>
      </c>
      <c r="EB12" s="82">
        <v>31532</v>
      </c>
      <c r="EC12" s="82">
        <v>61897</v>
      </c>
      <c r="ED12" s="82">
        <v>93429</v>
      </c>
      <c r="EE12" s="82">
        <v>60</v>
      </c>
      <c r="EF12" s="82">
        <v>67</v>
      </c>
      <c r="EG12" s="82">
        <v>65</v>
      </c>
      <c r="EH12" s="82">
        <v>31535</v>
      </c>
      <c r="EI12" s="82">
        <v>61896</v>
      </c>
      <c r="EJ12" s="82">
        <v>93431</v>
      </c>
      <c r="EK12" s="82">
        <v>62</v>
      </c>
      <c r="EL12" s="82">
        <v>68</v>
      </c>
      <c r="EM12" s="82">
        <v>66</v>
      </c>
      <c r="EN12" s="82">
        <v>31533</v>
      </c>
      <c r="EO12" s="82">
        <v>61897</v>
      </c>
      <c r="EP12" s="82">
        <v>93430</v>
      </c>
      <c r="EQ12" s="82">
        <v>53</v>
      </c>
      <c r="ER12" s="82">
        <v>51</v>
      </c>
      <c r="ES12" s="82">
        <v>52</v>
      </c>
      <c r="ET12" s="82">
        <v>41762</v>
      </c>
      <c r="EU12" s="82">
        <v>80763</v>
      </c>
      <c r="EV12" s="82">
        <v>122525</v>
      </c>
      <c r="EW12" s="82">
        <v>48</v>
      </c>
      <c r="EX12" s="82">
        <v>41</v>
      </c>
      <c r="EY12" s="82">
        <v>43</v>
      </c>
      <c r="EZ12" s="82">
        <v>41760</v>
      </c>
      <c r="FA12" s="82">
        <v>80766</v>
      </c>
      <c r="FB12" s="82">
        <v>122526</v>
      </c>
      <c r="FC12" s="82">
        <v>60</v>
      </c>
      <c r="FD12" s="82">
        <v>66</v>
      </c>
      <c r="FE12" s="82">
        <v>64</v>
      </c>
      <c r="FF12" s="82">
        <v>41764</v>
      </c>
      <c r="FG12" s="82">
        <v>80771</v>
      </c>
      <c r="FH12" s="82">
        <v>122535</v>
      </c>
      <c r="FI12" s="82">
        <v>61</v>
      </c>
      <c r="FJ12" s="82">
        <v>66</v>
      </c>
      <c r="FK12" s="82">
        <v>64</v>
      </c>
      <c r="FL12" s="82">
        <v>41762</v>
      </c>
      <c r="FM12" s="82">
        <v>80771</v>
      </c>
      <c r="FN12" s="82">
        <v>122533</v>
      </c>
    </row>
    <row r="13" spans="1:170">
      <c r="B13" s="82" t="s">
        <v>22</v>
      </c>
      <c r="C13" s="82">
        <v>57</v>
      </c>
      <c r="D13" s="82">
        <v>55</v>
      </c>
      <c r="E13" s="82">
        <v>56</v>
      </c>
      <c r="F13" s="82">
        <v>4048</v>
      </c>
      <c r="G13" s="82">
        <v>7042</v>
      </c>
      <c r="H13" s="82">
        <v>11090</v>
      </c>
      <c r="I13" s="82">
        <v>52</v>
      </c>
      <c r="J13" s="82">
        <v>46</v>
      </c>
      <c r="K13" s="82">
        <v>48</v>
      </c>
      <c r="L13" s="82">
        <v>4047</v>
      </c>
      <c r="M13" s="82">
        <v>7042</v>
      </c>
      <c r="N13" s="82">
        <v>11089</v>
      </c>
      <c r="O13" s="82">
        <v>61</v>
      </c>
      <c r="P13" s="82">
        <v>65</v>
      </c>
      <c r="Q13" s="82">
        <v>63</v>
      </c>
      <c r="R13" s="82">
        <v>4048</v>
      </c>
      <c r="S13" s="82">
        <v>7042</v>
      </c>
      <c r="T13" s="82">
        <v>11090</v>
      </c>
      <c r="U13" s="82">
        <v>55</v>
      </c>
      <c r="V13" s="82">
        <v>58</v>
      </c>
      <c r="W13" s="82">
        <v>57</v>
      </c>
      <c r="X13" s="82">
        <v>4048</v>
      </c>
      <c r="Y13" s="82">
        <v>7041</v>
      </c>
      <c r="Z13" s="82">
        <v>11089</v>
      </c>
      <c r="AA13" s="82">
        <v>63</v>
      </c>
      <c r="AB13" s="82">
        <v>60</v>
      </c>
      <c r="AC13" s="82">
        <v>61</v>
      </c>
      <c r="AD13" s="82">
        <v>2634</v>
      </c>
      <c r="AE13" s="82">
        <v>4854</v>
      </c>
      <c r="AF13" s="82">
        <v>7488</v>
      </c>
      <c r="AG13" s="82">
        <v>55</v>
      </c>
      <c r="AH13" s="82">
        <v>49</v>
      </c>
      <c r="AI13" s="82">
        <v>51</v>
      </c>
      <c r="AJ13" s="82">
        <v>2634</v>
      </c>
      <c r="AK13" s="82">
        <v>4853</v>
      </c>
      <c r="AL13" s="82">
        <v>7487</v>
      </c>
      <c r="AM13" s="82">
        <v>64</v>
      </c>
      <c r="AN13" s="82">
        <v>67</v>
      </c>
      <c r="AO13" s="82">
        <v>66</v>
      </c>
      <c r="AP13" s="82">
        <v>2634</v>
      </c>
      <c r="AQ13" s="82">
        <v>4854</v>
      </c>
      <c r="AR13" s="82">
        <v>7488</v>
      </c>
      <c r="AS13" s="82">
        <v>64</v>
      </c>
      <c r="AT13" s="82">
        <v>65</v>
      </c>
      <c r="AU13" s="82">
        <v>65</v>
      </c>
      <c r="AV13" s="82">
        <v>2634</v>
      </c>
      <c r="AW13" s="82">
        <v>4854</v>
      </c>
      <c r="AX13" s="82">
        <v>7488</v>
      </c>
      <c r="AY13" s="82" t="s">
        <v>219</v>
      </c>
      <c r="AZ13" s="82" t="s">
        <v>219</v>
      </c>
      <c r="BA13" s="82">
        <v>64</v>
      </c>
      <c r="BB13" s="82">
        <v>90</v>
      </c>
      <c r="BC13" s="82">
        <v>158</v>
      </c>
      <c r="BD13" s="82">
        <v>248</v>
      </c>
      <c r="BE13" s="82" t="s">
        <v>219</v>
      </c>
      <c r="BF13" s="82" t="s">
        <v>219</v>
      </c>
      <c r="BG13" s="82">
        <v>61</v>
      </c>
      <c r="BH13" s="82">
        <v>90</v>
      </c>
      <c r="BI13" s="82">
        <v>158</v>
      </c>
      <c r="BJ13" s="82">
        <v>248</v>
      </c>
      <c r="BK13" s="82" t="s">
        <v>219</v>
      </c>
      <c r="BL13" s="82" t="s">
        <v>219</v>
      </c>
      <c r="BM13" s="82">
        <v>81</v>
      </c>
      <c r="BN13" s="82">
        <v>90</v>
      </c>
      <c r="BO13" s="82">
        <v>158</v>
      </c>
      <c r="BP13" s="82">
        <v>248</v>
      </c>
      <c r="BQ13" s="82" t="s">
        <v>219</v>
      </c>
      <c r="BR13" s="82" t="s">
        <v>219</v>
      </c>
      <c r="BS13" s="82">
        <v>67</v>
      </c>
      <c r="BT13" s="82">
        <v>90</v>
      </c>
      <c r="BU13" s="82">
        <v>158</v>
      </c>
      <c r="BV13" s="82">
        <v>248</v>
      </c>
      <c r="BW13" s="82">
        <v>58</v>
      </c>
      <c r="BX13" s="82">
        <v>56</v>
      </c>
      <c r="BY13" s="82">
        <v>57</v>
      </c>
      <c r="BZ13" s="82">
        <v>1842</v>
      </c>
      <c r="CA13" s="82">
        <v>3413</v>
      </c>
      <c r="CB13" s="82">
        <v>5255</v>
      </c>
      <c r="CC13" s="82">
        <v>51</v>
      </c>
      <c r="CD13" s="82">
        <v>45</v>
      </c>
      <c r="CE13" s="82">
        <v>47</v>
      </c>
      <c r="CF13" s="82">
        <v>1842</v>
      </c>
      <c r="CG13" s="82">
        <v>3413</v>
      </c>
      <c r="CH13" s="82">
        <v>5255</v>
      </c>
      <c r="CI13" s="82">
        <v>64</v>
      </c>
      <c r="CJ13" s="82">
        <v>71</v>
      </c>
      <c r="CK13" s="82">
        <v>68</v>
      </c>
      <c r="CL13" s="82">
        <v>1842</v>
      </c>
      <c r="CM13" s="82">
        <v>3413</v>
      </c>
      <c r="CN13" s="82">
        <v>5255</v>
      </c>
      <c r="CO13" s="82">
        <v>65</v>
      </c>
      <c r="CP13" s="82">
        <v>70</v>
      </c>
      <c r="CQ13" s="82">
        <v>68</v>
      </c>
      <c r="CR13" s="82">
        <v>1842</v>
      </c>
      <c r="CS13" s="82">
        <v>3413</v>
      </c>
      <c r="CT13" s="82">
        <v>5255</v>
      </c>
      <c r="CU13" s="82">
        <v>54</v>
      </c>
      <c r="CV13" s="82">
        <v>50</v>
      </c>
      <c r="CW13" s="82">
        <v>52</v>
      </c>
      <c r="CX13" s="82">
        <v>910</v>
      </c>
      <c r="CY13" s="82">
        <v>1543</v>
      </c>
      <c r="CZ13" s="82">
        <v>2453</v>
      </c>
      <c r="DA13" s="82">
        <v>48</v>
      </c>
      <c r="DB13" s="82">
        <v>42</v>
      </c>
      <c r="DC13" s="82">
        <v>44</v>
      </c>
      <c r="DD13" s="82">
        <v>910</v>
      </c>
      <c r="DE13" s="82">
        <v>1543</v>
      </c>
      <c r="DF13" s="82">
        <v>2453</v>
      </c>
      <c r="DG13" s="82">
        <v>61</v>
      </c>
      <c r="DH13" s="82">
        <v>67</v>
      </c>
      <c r="DI13" s="82">
        <v>65</v>
      </c>
      <c r="DJ13" s="82">
        <v>910</v>
      </c>
      <c r="DK13" s="82">
        <v>1543</v>
      </c>
      <c r="DL13" s="82">
        <v>2453</v>
      </c>
      <c r="DM13" s="82">
        <v>59</v>
      </c>
      <c r="DN13" s="82">
        <v>62</v>
      </c>
      <c r="DO13" s="82">
        <v>61</v>
      </c>
      <c r="DP13" s="82">
        <v>910</v>
      </c>
      <c r="DQ13" s="82">
        <v>1543</v>
      </c>
      <c r="DR13" s="82">
        <v>2453</v>
      </c>
      <c r="DS13" s="82">
        <v>55</v>
      </c>
      <c r="DT13" s="82">
        <v>52</v>
      </c>
      <c r="DU13" s="82">
        <v>53</v>
      </c>
      <c r="DV13" s="82">
        <v>29413</v>
      </c>
      <c r="DW13" s="82">
        <v>56541</v>
      </c>
      <c r="DX13" s="82">
        <v>85954</v>
      </c>
      <c r="DY13" s="82">
        <v>49</v>
      </c>
      <c r="DZ13" s="82">
        <v>42</v>
      </c>
      <c r="EA13" s="82">
        <v>45</v>
      </c>
      <c r="EB13" s="82">
        <v>29412</v>
      </c>
      <c r="EC13" s="82">
        <v>56546</v>
      </c>
      <c r="ED13" s="82">
        <v>85958</v>
      </c>
      <c r="EE13" s="82">
        <v>63</v>
      </c>
      <c r="EF13" s="82">
        <v>70</v>
      </c>
      <c r="EG13" s="82">
        <v>68</v>
      </c>
      <c r="EH13" s="82">
        <v>29414</v>
      </c>
      <c r="EI13" s="82">
        <v>56545</v>
      </c>
      <c r="EJ13" s="82">
        <v>85959</v>
      </c>
      <c r="EK13" s="82">
        <v>65</v>
      </c>
      <c r="EL13" s="82">
        <v>72</v>
      </c>
      <c r="EM13" s="82">
        <v>69</v>
      </c>
      <c r="EN13" s="82">
        <v>29412</v>
      </c>
      <c r="EO13" s="82">
        <v>56546</v>
      </c>
      <c r="EP13" s="82">
        <v>85958</v>
      </c>
      <c r="EQ13" s="82">
        <v>56</v>
      </c>
      <c r="ER13" s="82">
        <v>53</v>
      </c>
      <c r="ES13" s="82">
        <v>54</v>
      </c>
      <c r="ET13" s="82">
        <v>38937</v>
      </c>
      <c r="EU13" s="82">
        <v>73551</v>
      </c>
      <c r="EV13" s="82">
        <v>112488</v>
      </c>
      <c r="EW13" s="82">
        <v>50</v>
      </c>
      <c r="EX13" s="82">
        <v>43</v>
      </c>
      <c r="EY13" s="82">
        <v>46</v>
      </c>
      <c r="EZ13" s="82">
        <v>38935</v>
      </c>
      <c r="FA13" s="82">
        <v>73555</v>
      </c>
      <c r="FB13" s="82">
        <v>112490</v>
      </c>
      <c r="FC13" s="82">
        <v>63</v>
      </c>
      <c r="FD13" s="82">
        <v>69</v>
      </c>
      <c r="FE13" s="82">
        <v>67</v>
      </c>
      <c r="FF13" s="82">
        <v>38938</v>
      </c>
      <c r="FG13" s="82">
        <v>73555</v>
      </c>
      <c r="FH13" s="82">
        <v>112493</v>
      </c>
      <c r="FI13" s="82">
        <v>64</v>
      </c>
      <c r="FJ13" s="82">
        <v>70</v>
      </c>
      <c r="FK13" s="82">
        <v>68</v>
      </c>
      <c r="FL13" s="82">
        <v>38936</v>
      </c>
      <c r="FM13" s="82">
        <v>73555</v>
      </c>
      <c r="FN13" s="82">
        <v>112491</v>
      </c>
    </row>
    <row r="14" spans="1:170">
      <c r="B14" s="82" t="s">
        <v>23</v>
      </c>
      <c r="C14" s="82">
        <v>60</v>
      </c>
      <c r="D14" s="82">
        <v>61</v>
      </c>
      <c r="E14" s="82">
        <v>60</v>
      </c>
      <c r="F14" s="82">
        <v>3002</v>
      </c>
      <c r="G14" s="82">
        <v>4754</v>
      </c>
      <c r="H14" s="82">
        <v>7756</v>
      </c>
      <c r="I14" s="82">
        <v>55</v>
      </c>
      <c r="J14" s="82">
        <v>52</v>
      </c>
      <c r="K14" s="82">
        <v>53</v>
      </c>
      <c r="L14" s="82">
        <v>3001</v>
      </c>
      <c r="M14" s="82">
        <v>4754</v>
      </c>
      <c r="N14" s="82">
        <v>7755</v>
      </c>
      <c r="O14" s="82">
        <v>65</v>
      </c>
      <c r="P14" s="82">
        <v>72</v>
      </c>
      <c r="Q14" s="82">
        <v>69</v>
      </c>
      <c r="R14" s="82">
        <v>3002</v>
      </c>
      <c r="S14" s="82">
        <v>4754</v>
      </c>
      <c r="T14" s="82">
        <v>7756</v>
      </c>
      <c r="U14" s="82">
        <v>59</v>
      </c>
      <c r="V14" s="82">
        <v>65</v>
      </c>
      <c r="W14" s="82">
        <v>63</v>
      </c>
      <c r="X14" s="82">
        <v>3002</v>
      </c>
      <c r="Y14" s="82">
        <v>4754</v>
      </c>
      <c r="Z14" s="82">
        <v>7756</v>
      </c>
      <c r="AA14" s="82">
        <v>66</v>
      </c>
      <c r="AB14" s="82">
        <v>65</v>
      </c>
      <c r="AC14" s="82">
        <v>65</v>
      </c>
      <c r="AD14" s="82">
        <v>1904</v>
      </c>
      <c r="AE14" s="82">
        <v>2981</v>
      </c>
      <c r="AF14" s="82">
        <v>4885</v>
      </c>
      <c r="AG14" s="82">
        <v>58</v>
      </c>
      <c r="AH14" s="82">
        <v>53</v>
      </c>
      <c r="AI14" s="82">
        <v>55</v>
      </c>
      <c r="AJ14" s="82">
        <v>1904</v>
      </c>
      <c r="AK14" s="82">
        <v>2981</v>
      </c>
      <c r="AL14" s="82">
        <v>4885</v>
      </c>
      <c r="AM14" s="82">
        <v>68</v>
      </c>
      <c r="AN14" s="82">
        <v>72</v>
      </c>
      <c r="AO14" s="82">
        <v>70</v>
      </c>
      <c r="AP14" s="82">
        <v>1904</v>
      </c>
      <c r="AQ14" s="82">
        <v>2981</v>
      </c>
      <c r="AR14" s="82">
        <v>4885</v>
      </c>
      <c r="AS14" s="82">
        <v>68</v>
      </c>
      <c r="AT14" s="82">
        <v>72</v>
      </c>
      <c r="AU14" s="82">
        <v>70</v>
      </c>
      <c r="AV14" s="82">
        <v>1904</v>
      </c>
      <c r="AW14" s="82">
        <v>2981</v>
      </c>
      <c r="AX14" s="82">
        <v>4885</v>
      </c>
      <c r="AY14" s="82">
        <v>82</v>
      </c>
      <c r="AZ14" s="82">
        <v>61</v>
      </c>
      <c r="BA14" s="82">
        <v>69</v>
      </c>
      <c r="BB14" s="82">
        <v>61</v>
      </c>
      <c r="BC14" s="82">
        <v>101</v>
      </c>
      <c r="BD14" s="82">
        <v>162</v>
      </c>
      <c r="BE14" s="82">
        <v>82</v>
      </c>
      <c r="BF14" s="82">
        <v>59</v>
      </c>
      <c r="BG14" s="82">
        <v>68</v>
      </c>
      <c r="BH14" s="82">
        <v>61</v>
      </c>
      <c r="BI14" s="82">
        <v>101</v>
      </c>
      <c r="BJ14" s="82">
        <v>162</v>
      </c>
      <c r="BK14" s="82">
        <v>87</v>
      </c>
      <c r="BL14" s="82">
        <v>84</v>
      </c>
      <c r="BM14" s="82">
        <v>85</v>
      </c>
      <c r="BN14" s="82">
        <v>61</v>
      </c>
      <c r="BO14" s="82">
        <v>101</v>
      </c>
      <c r="BP14" s="82">
        <v>162</v>
      </c>
      <c r="BQ14" s="82">
        <v>74</v>
      </c>
      <c r="BR14" s="82">
        <v>73</v>
      </c>
      <c r="BS14" s="82">
        <v>73</v>
      </c>
      <c r="BT14" s="82">
        <v>61</v>
      </c>
      <c r="BU14" s="82">
        <v>101</v>
      </c>
      <c r="BV14" s="82">
        <v>162</v>
      </c>
      <c r="BW14" s="82">
        <v>62</v>
      </c>
      <c r="BX14" s="82">
        <v>62</v>
      </c>
      <c r="BY14" s="82">
        <v>62</v>
      </c>
      <c r="BZ14" s="82">
        <v>1314</v>
      </c>
      <c r="CA14" s="82">
        <v>2112</v>
      </c>
      <c r="CB14" s="82">
        <v>3426</v>
      </c>
      <c r="CC14" s="82">
        <v>53</v>
      </c>
      <c r="CD14" s="82">
        <v>50</v>
      </c>
      <c r="CE14" s="82">
        <v>51</v>
      </c>
      <c r="CF14" s="82">
        <v>1314</v>
      </c>
      <c r="CG14" s="82">
        <v>2112</v>
      </c>
      <c r="CH14" s="82">
        <v>3426</v>
      </c>
      <c r="CI14" s="82">
        <v>68</v>
      </c>
      <c r="CJ14" s="82">
        <v>78</v>
      </c>
      <c r="CK14" s="82">
        <v>74</v>
      </c>
      <c r="CL14" s="82">
        <v>1314</v>
      </c>
      <c r="CM14" s="82">
        <v>2112</v>
      </c>
      <c r="CN14" s="82">
        <v>3426</v>
      </c>
      <c r="CO14" s="82">
        <v>68</v>
      </c>
      <c r="CP14" s="82">
        <v>77</v>
      </c>
      <c r="CQ14" s="82">
        <v>74</v>
      </c>
      <c r="CR14" s="82">
        <v>1314</v>
      </c>
      <c r="CS14" s="82">
        <v>2112</v>
      </c>
      <c r="CT14" s="82">
        <v>3426</v>
      </c>
      <c r="CU14" s="82">
        <v>57</v>
      </c>
      <c r="CV14" s="82">
        <v>55</v>
      </c>
      <c r="CW14" s="82">
        <v>56</v>
      </c>
      <c r="CX14" s="82">
        <v>692</v>
      </c>
      <c r="CY14" s="82">
        <v>1027</v>
      </c>
      <c r="CZ14" s="82">
        <v>1719</v>
      </c>
      <c r="DA14" s="82">
        <v>51</v>
      </c>
      <c r="DB14" s="82">
        <v>46</v>
      </c>
      <c r="DC14" s="82">
        <v>48</v>
      </c>
      <c r="DD14" s="82">
        <v>692</v>
      </c>
      <c r="DE14" s="82">
        <v>1027</v>
      </c>
      <c r="DF14" s="82">
        <v>1719</v>
      </c>
      <c r="DG14" s="82">
        <v>65</v>
      </c>
      <c r="DH14" s="82">
        <v>73</v>
      </c>
      <c r="DI14" s="82">
        <v>70</v>
      </c>
      <c r="DJ14" s="82">
        <v>692</v>
      </c>
      <c r="DK14" s="82">
        <v>1027</v>
      </c>
      <c r="DL14" s="82">
        <v>1719</v>
      </c>
      <c r="DM14" s="82">
        <v>63</v>
      </c>
      <c r="DN14" s="82">
        <v>67</v>
      </c>
      <c r="DO14" s="82">
        <v>66</v>
      </c>
      <c r="DP14" s="82">
        <v>692</v>
      </c>
      <c r="DQ14" s="82">
        <v>1027</v>
      </c>
      <c r="DR14" s="82">
        <v>1719</v>
      </c>
      <c r="DS14" s="82">
        <v>59</v>
      </c>
      <c r="DT14" s="82">
        <v>57</v>
      </c>
      <c r="DU14" s="82">
        <v>58</v>
      </c>
      <c r="DV14" s="82">
        <v>20858</v>
      </c>
      <c r="DW14" s="82">
        <v>36117</v>
      </c>
      <c r="DX14" s="82">
        <v>56975</v>
      </c>
      <c r="DY14" s="82">
        <v>53</v>
      </c>
      <c r="DZ14" s="82">
        <v>47</v>
      </c>
      <c r="EA14" s="82">
        <v>49</v>
      </c>
      <c r="EB14" s="82">
        <v>20857</v>
      </c>
      <c r="EC14" s="82">
        <v>36119</v>
      </c>
      <c r="ED14" s="82">
        <v>56976</v>
      </c>
      <c r="EE14" s="82">
        <v>68</v>
      </c>
      <c r="EF14" s="82">
        <v>76</v>
      </c>
      <c r="EG14" s="82">
        <v>73</v>
      </c>
      <c r="EH14" s="82">
        <v>20859</v>
      </c>
      <c r="EI14" s="82">
        <v>36120</v>
      </c>
      <c r="EJ14" s="82">
        <v>56979</v>
      </c>
      <c r="EK14" s="82">
        <v>70</v>
      </c>
      <c r="EL14" s="82">
        <v>77</v>
      </c>
      <c r="EM14" s="82">
        <v>74</v>
      </c>
      <c r="EN14" s="82">
        <v>20859</v>
      </c>
      <c r="EO14" s="82">
        <v>36119</v>
      </c>
      <c r="EP14" s="82">
        <v>56978</v>
      </c>
      <c r="EQ14" s="82">
        <v>60</v>
      </c>
      <c r="ER14" s="82">
        <v>58</v>
      </c>
      <c r="ES14" s="82">
        <v>59</v>
      </c>
      <c r="ET14" s="82">
        <v>27831</v>
      </c>
      <c r="EU14" s="82">
        <v>47092</v>
      </c>
      <c r="EV14" s="82">
        <v>74923</v>
      </c>
      <c r="EW14" s="82">
        <v>54</v>
      </c>
      <c r="EX14" s="82">
        <v>48</v>
      </c>
      <c r="EY14" s="82">
        <v>50</v>
      </c>
      <c r="EZ14" s="82">
        <v>27829</v>
      </c>
      <c r="FA14" s="82">
        <v>47094</v>
      </c>
      <c r="FB14" s="82">
        <v>74923</v>
      </c>
      <c r="FC14" s="82">
        <v>68</v>
      </c>
      <c r="FD14" s="82">
        <v>75</v>
      </c>
      <c r="FE14" s="82">
        <v>73</v>
      </c>
      <c r="FF14" s="82">
        <v>27832</v>
      </c>
      <c r="FG14" s="82">
        <v>47095</v>
      </c>
      <c r="FH14" s="82">
        <v>74927</v>
      </c>
      <c r="FI14" s="82">
        <v>68</v>
      </c>
      <c r="FJ14" s="82">
        <v>75</v>
      </c>
      <c r="FK14" s="82">
        <v>73</v>
      </c>
      <c r="FL14" s="82">
        <v>27832</v>
      </c>
      <c r="FM14" s="82">
        <v>47094</v>
      </c>
      <c r="FN14" s="82">
        <v>74926</v>
      </c>
    </row>
    <row r="15" spans="1:170">
      <c r="B15" s="82" t="s">
        <v>24</v>
      </c>
      <c r="C15" s="82">
        <v>48</v>
      </c>
      <c r="D15" s="82">
        <v>43</v>
      </c>
      <c r="E15" s="82">
        <v>44</v>
      </c>
      <c r="F15" s="82">
        <v>1046</v>
      </c>
      <c r="G15" s="82">
        <v>2288</v>
      </c>
      <c r="H15" s="82">
        <v>3334</v>
      </c>
      <c r="I15" s="82">
        <v>42</v>
      </c>
      <c r="J15" s="82">
        <v>34</v>
      </c>
      <c r="K15" s="82">
        <v>37</v>
      </c>
      <c r="L15" s="82">
        <v>1046</v>
      </c>
      <c r="M15" s="82">
        <v>2288</v>
      </c>
      <c r="N15" s="82">
        <v>3334</v>
      </c>
      <c r="O15" s="82">
        <v>50</v>
      </c>
      <c r="P15" s="82">
        <v>50</v>
      </c>
      <c r="Q15" s="82">
        <v>50</v>
      </c>
      <c r="R15" s="82">
        <v>1046</v>
      </c>
      <c r="S15" s="82">
        <v>2288</v>
      </c>
      <c r="T15" s="82">
        <v>3334</v>
      </c>
      <c r="U15" s="82">
        <v>45</v>
      </c>
      <c r="V15" s="82">
        <v>45</v>
      </c>
      <c r="W15" s="82">
        <v>45</v>
      </c>
      <c r="X15" s="82">
        <v>1046</v>
      </c>
      <c r="Y15" s="82">
        <v>2287</v>
      </c>
      <c r="Z15" s="82">
        <v>3333</v>
      </c>
      <c r="AA15" s="82">
        <v>54</v>
      </c>
      <c r="AB15" s="82">
        <v>52</v>
      </c>
      <c r="AC15" s="82">
        <v>53</v>
      </c>
      <c r="AD15" s="82">
        <v>730</v>
      </c>
      <c r="AE15" s="82">
        <v>1873</v>
      </c>
      <c r="AF15" s="82">
        <v>2603</v>
      </c>
      <c r="AG15" s="82">
        <v>46</v>
      </c>
      <c r="AH15" s="82">
        <v>43</v>
      </c>
      <c r="AI15" s="82">
        <v>44</v>
      </c>
      <c r="AJ15" s="82">
        <v>730</v>
      </c>
      <c r="AK15" s="82">
        <v>1872</v>
      </c>
      <c r="AL15" s="82">
        <v>2602</v>
      </c>
      <c r="AM15" s="82">
        <v>53</v>
      </c>
      <c r="AN15" s="82">
        <v>59</v>
      </c>
      <c r="AO15" s="82">
        <v>57</v>
      </c>
      <c r="AP15" s="82">
        <v>730</v>
      </c>
      <c r="AQ15" s="82">
        <v>1873</v>
      </c>
      <c r="AR15" s="82">
        <v>2603</v>
      </c>
      <c r="AS15" s="82">
        <v>53</v>
      </c>
      <c r="AT15" s="82">
        <v>55</v>
      </c>
      <c r="AU15" s="82">
        <v>55</v>
      </c>
      <c r="AV15" s="82">
        <v>730</v>
      </c>
      <c r="AW15" s="82">
        <v>1873</v>
      </c>
      <c r="AX15" s="82">
        <v>2603</v>
      </c>
      <c r="AY15" s="82" t="s">
        <v>219</v>
      </c>
      <c r="AZ15" s="82" t="s">
        <v>219</v>
      </c>
      <c r="BA15" s="82">
        <v>55</v>
      </c>
      <c r="BB15" s="82">
        <v>29</v>
      </c>
      <c r="BC15" s="82">
        <v>57</v>
      </c>
      <c r="BD15" s="82">
        <v>86</v>
      </c>
      <c r="BE15" s="82" t="s">
        <v>219</v>
      </c>
      <c r="BF15" s="82" t="s">
        <v>219</v>
      </c>
      <c r="BG15" s="82">
        <v>49</v>
      </c>
      <c r="BH15" s="82">
        <v>29</v>
      </c>
      <c r="BI15" s="82">
        <v>57</v>
      </c>
      <c r="BJ15" s="82">
        <v>86</v>
      </c>
      <c r="BK15" s="82" t="s">
        <v>219</v>
      </c>
      <c r="BL15" s="82" t="s">
        <v>219</v>
      </c>
      <c r="BM15" s="82">
        <v>72</v>
      </c>
      <c r="BN15" s="82">
        <v>29</v>
      </c>
      <c r="BO15" s="82">
        <v>57</v>
      </c>
      <c r="BP15" s="82">
        <v>86</v>
      </c>
      <c r="BQ15" s="82" t="s">
        <v>219</v>
      </c>
      <c r="BR15" s="82" t="s">
        <v>219</v>
      </c>
      <c r="BS15" s="82">
        <v>55</v>
      </c>
      <c r="BT15" s="82">
        <v>29</v>
      </c>
      <c r="BU15" s="82">
        <v>57</v>
      </c>
      <c r="BV15" s="82">
        <v>86</v>
      </c>
      <c r="BW15" s="82">
        <v>49</v>
      </c>
      <c r="BX15" s="82">
        <v>46</v>
      </c>
      <c r="BY15" s="82">
        <v>47</v>
      </c>
      <c r="BZ15" s="82">
        <v>528</v>
      </c>
      <c r="CA15" s="82">
        <v>1301</v>
      </c>
      <c r="CB15" s="82">
        <v>1829</v>
      </c>
      <c r="CC15" s="82">
        <v>45</v>
      </c>
      <c r="CD15" s="82">
        <v>37</v>
      </c>
      <c r="CE15" s="82">
        <v>39</v>
      </c>
      <c r="CF15" s="82">
        <v>528</v>
      </c>
      <c r="CG15" s="82">
        <v>1301</v>
      </c>
      <c r="CH15" s="82">
        <v>1829</v>
      </c>
      <c r="CI15" s="82">
        <v>55</v>
      </c>
      <c r="CJ15" s="82">
        <v>59</v>
      </c>
      <c r="CK15" s="82">
        <v>58</v>
      </c>
      <c r="CL15" s="82">
        <v>528</v>
      </c>
      <c r="CM15" s="82">
        <v>1301</v>
      </c>
      <c r="CN15" s="82">
        <v>1829</v>
      </c>
      <c r="CO15" s="82">
        <v>55</v>
      </c>
      <c r="CP15" s="82">
        <v>58</v>
      </c>
      <c r="CQ15" s="82">
        <v>57</v>
      </c>
      <c r="CR15" s="82">
        <v>528</v>
      </c>
      <c r="CS15" s="82">
        <v>1301</v>
      </c>
      <c r="CT15" s="82">
        <v>1829</v>
      </c>
      <c r="CU15" s="82">
        <v>44</v>
      </c>
      <c r="CV15" s="82">
        <v>41</v>
      </c>
      <c r="CW15" s="82">
        <v>42</v>
      </c>
      <c r="CX15" s="82">
        <v>218</v>
      </c>
      <c r="CY15" s="82">
        <v>516</v>
      </c>
      <c r="CZ15" s="82">
        <v>734</v>
      </c>
      <c r="DA15" s="82">
        <v>39</v>
      </c>
      <c r="DB15" s="82">
        <v>35</v>
      </c>
      <c r="DC15" s="82">
        <v>36</v>
      </c>
      <c r="DD15" s="82">
        <v>218</v>
      </c>
      <c r="DE15" s="82">
        <v>516</v>
      </c>
      <c r="DF15" s="82">
        <v>734</v>
      </c>
      <c r="DG15" s="82">
        <v>50</v>
      </c>
      <c r="DH15" s="82">
        <v>55</v>
      </c>
      <c r="DI15" s="82">
        <v>54</v>
      </c>
      <c r="DJ15" s="82">
        <v>218</v>
      </c>
      <c r="DK15" s="82">
        <v>516</v>
      </c>
      <c r="DL15" s="82">
        <v>734</v>
      </c>
      <c r="DM15" s="82">
        <v>47</v>
      </c>
      <c r="DN15" s="82">
        <v>51</v>
      </c>
      <c r="DO15" s="82">
        <v>50</v>
      </c>
      <c r="DP15" s="82">
        <v>218</v>
      </c>
      <c r="DQ15" s="82">
        <v>516</v>
      </c>
      <c r="DR15" s="82">
        <v>734</v>
      </c>
      <c r="DS15" s="82">
        <v>45</v>
      </c>
      <c r="DT15" s="82">
        <v>45</v>
      </c>
      <c r="DU15" s="82">
        <v>45</v>
      </c>
      <c r="DV15" s="82">
        <v>8555</v>
      </c>
      <c r="DW15" s="82">
        <v>20424</v>
      </c>
      <c r="DX15" s="82">
        <v>28979</v>
      </c>
      <c r="DY15" s="82">
        <v>39</v>
      </c>
      <c r="DZ15" s="82">
        <v>35</v>
      </c>
      <c r="EA15" s="82">
        <v>36</v>
      </c>
      <c r="EB15" s="82">
        <v>8555</v>
      </c>
      <c r="EC15" s="82">
        <v>20427</v>
      </c>
      <c r="ED15" s="82">
        <v>28982</v>
      </c>
      <c r="EE15" s="82">
        <v>52</v>
      </c>
      <c r="EF15" s="82">
        <v>60</v>
      </c>
      <c r="EG15" s="82">
        <v>57</v>
      </c>
      <c r="EH15" s="82">
        <v>8555</v>
      </c>
      <c r="EI15" s="82">
        <v>20425</v>
      </c>
      <c r="EJ15" s="82">
        <v>28980</v>
      </c>
      <c r="EK15" s="82">
        <v>54</v>
      </c>
      <c r="EL15" s="82">
        <v>62</v>
      </c>
      <c r="EM15" s="82">
        <v>60</v>
      </c>
      <c r="EN15" s="82">
        <v>8553</v>
      </c>
      <c r="EO15" s="82">
        <v>20427</v>
      </c>
      <c r="EP15" s="82">
        <v>28980</v>
      </c>
      <c r="EQ15" s="82">
        <v>46</v>
      </c>
      <c r="ER15" s="82">
        <v>45</v>
      </c>
      <c r="ES15" s="82">
        <v>45</v>
      </c>
      <c r="ET15" s="82">
        <v>11106</v>
      </c>
      <c r="EU15" s="82">
        <v>26459</v>
      </c>
      <c r="EV15" s="82">
        <v>37565</v>
      </c>
      <c r="EW15" s="82">
        <v>40</v>
      </c>
      <c r="EX15" s="82">
        <v>36</v>
      </c>
      <c r="EY15" s="82">
        <v>37</v>
      </c>
      <c r="EZ15" s="82">
        <v>11106</v>
      </c>
      <c r="FA15" s="82">
        <v>26461</v>
      </c>
      <c r="FB15" s="82">
        <v>37567</v>
      </c>
      <c r="FC15" s="82">
        <v>52</v>
      </c>
      <c r="FD15" s="82">
        <v>59</v>
      </c>
      <c r="FE15" s="82">
        <v>57</v>
      </c>
      <c r="FF15" s="82">
        <v>11106</v>
      </c>
      <c r="FG15" s="82">
        <v>26460</v>
      </c>
      <c r="FH15" s="82">
        <v>37566</v>
      </c>
      <c r="FI15" s="82">
        <v>53</v>
      </c>
      <c r="FJ15" s="82">
        <v>60</v>
      </c>
      <c r="FK15" s="82">
        <v>58</v>
      </c>
      <c r="FL15" s="82">
        <v>11104</v>
      </c>
      <c r="FM15" s="82">
        <v>26461</v>
      </c>
      <c r="FN15" s="82">
        <v>37565</v>
      </c>
    </row>
    <row r="16" spans="1:170">
      <c r="B16" s="82" t="s">
        <v>25</v>
      </c>
      <c r="C16" s="82">
        <v>16</v>
      </c>
      <c r="D16" s="82">
        <v>17</v>
      </c>
      <c r="E16" s="82">
        <v>16</v>
      </c>
      <c r="F16" s="82">
        <v>322</v>
      </c>
      <c r="G16" s="82">
        <v>711</v>
      </c>
      <c r="H16" s="82">
        <v>1033</v>
      </c>
      <c r="I16" s="82">
        <v>16</v>
      </c>
      <c r="J16" s="82">
        <v>12</v>
      </c>
      <c r="K16" s="82">
        <v>14</v>
      </c>
      <c r="L16" s="82">
        <v>322</v>
      </c>
      <c r="M16" s="82">
        <v>711</v>
      </c>
      <c r="N16" s="82">
        <v>1033</v>
      </c>
      <c r="O16" s="82">
        <v>18</v>
      </c>
      <c r="P16" s="82">
        <v>19</v>
      </c>
      <c r="Q16" s="82">
        <v>19</v>
      </c>
      <c r="R16" s="82">
        <v>322</v>
      </c>
      <c r="S16" s="82">
        <v>714</v>
      </c>
      <c r="T16" s="82">
        <v>1036</v>
      </c>
      <c r="U16" s="82">
        <v>17</v>
      </c>
      <c r="V16" s="82">
        <v>15</v>
      </c>
      <c r="W16" s="82">
        <v>15</v>
      </c>
      <c r="X16" s="82">
        <v>322</v>
      </c>
      <c r="Y16" s="82">
        <v>714</v>
      </c>
      <c r="Z16" s="82">
        <v>1036</v>
      </c>
      <c r="AA16" s="82">
        <v>17</v>
      </c>
      <c r="AB16" s="82">
        <v>19</v>
      </c>
      <c r="AC16" s="82">
        <v>19</v>
      </c>
      <c r="AD16" s="82">
        <v>213</v>
      </c>
      <c r="AE16" s="82">
        <v>584</v>
      </c>
      <c r="AF16" s="82">
        <v>797</v>
      </c>
      <c r="AG16" s="82">
        <v>13</v>
      </c>
      <c r="AH16" s="82">
        <v>16</v>
      </c>
      <c r="AI16" s="82">
        <v>15</v>
      </c>
      <c r="AJ16" s="82">
        <v>213</v>
      </c>
      <c r="AK16" s="82">
        <v>584</v>
      </c>
      <c r="AL16" s="82">
        <v>797</v>
      </c>
      <c r="AM16" s="82">
        <v>15</v>
      </c>
      <c r="AN16" s="82">
        <v>21</v>
      </c>
      <c r="AO16" s="82">
        <v>20</v>
      </c>
      <c r="AP16" s="82">
        <v>213</v>
      </c>
      <c r="AQ16" s="82">
        <v>585</v>
      </c>
      <c r="AR16" s="82">
        <v>798</v>
      </c>
      <c r="AS16" s="82">
        <v>18</v>
      </c>
      <c r="AT16" s="82">
        <v>16</v>
      </c>
      <c r="AU16" s="82">
        <v>16</v>
      </c>
      <c r="AV16" s="82">
        <v>213</v>
      </c>
      <c r="AW16" s="82">
        <v>585</v>
      </c>
      <c r="AX16" s="82">
        <v>798</v>
      </c>
      <c r="AY16" s="82" t="s">
        <v>219</v>
      </c>
      <c r="AZ16" s="82" t="s">
        <v>219</v>
      </c>
      <c r="BA16" s="82">
        <v>33</v>
      </c>
      <c r="BB16" s="82">
        <v>6</v>
      </c>
      <c r="BC16" s="82">
        <v>30</v>
      </c>
      <c r="BD16" s="82">
        <v>36</v>
      </c>
      <c r="BE16" s="82" t="s">
        <v>219</v>
      </c>
      <c r="BF16" s="82" t="s">
        <v>219</v>
      </c>
      <c r="BG16" s="82">
        <v>31</v>
      </c>
      <c r="BH16" s="82">
        <v>6</v>
      </c>
      <c r="BI16" s="82">
        <v>30</v>
      </c>
      <c r="BJ16" s="82">
        <v>36</v>
      </c>
      <c r="BK16" s="82" t="s">
        <v>219</v>
      </c>
      <c r="BL16" s="82" t="s">
        <v>219</v>
      </c>
      <c r="BM16" s="82">
        <v>39</v>
      </c>
      <c r="BN16" s="82">
        <v>6</v>
      </c>
      <c r="BO16" s="82">
        <v>30</v>
      </c>
      <c r="BP16" s="82">
        <v>36</v>
      </c>
      <c r="BQ16" s="82" t="s">
        <v>219</v>
      </c>
      <c r="BR16" s="82" t="s">
        <v>219</v>
      </c>
      <c r="BS16" s="82">
        <v>25</v>
      </c>
      <c r="BT16" s="82">
        <v>6</v>
      </c>
      <c r="BU16" s="82">
        <v>30</v>
      </c>
      <c r="BV16" s="82">
        <v>36</v>
      </c>
      <c r="BW16" s="82">
        <v>21</v>
      </c>
      <c r="BX16" s="82">
        <v>24</v>
      </c>
      <c r="BY16" s="82">
        <v>23</v>
      </c>
      <c r="BZ16" s="82">
        <v>101</v>
      </c>
      <c r="CA16" s="82">
        <v>372</v>
      </c>
      <c r="CB16" s="82">
        <v>473</v>
      </c>
      <c r="CC16" s="82">
        <v>14</v>
      </c>
      <c r="CD16" s="82">
        <v>19</v>
      </c>
      <c r="CE16" s="82">
        <v>18</v>
      </c>
      <c r="CF16" s="82">
        <v>101</v>
      </c>
      <c r="CG16" s="82">
        <v>372</v>
      </c>
      <c r="CH16" s="82">
        <v>473</v>
      </c>
      <c r="CI16" s="82">
        <v>18</v>
      </c>
      <c r="CJ16" s="82">
        <v>30</v>
      </c>
      <c r="CK16" s="82">
        <v>28</v>
      </c>
      <c r="CL16" s="82">
        <v>101</v>
      </c>
      <c r="CM16" s="82">
        <v>373</v>
      </c>
      <c r="CN16" s="82">
        <v>474</v>
      </c>
      <c r="CO16" s="82">
        <v>15</v>
      </c>
      <c r="CP16" s="82">
        <v>29</v>
      </c>
      <c r="CQ16" s="82">
        <v>26</v>
      </c>
      <c r="CR16" s="82">
        <v>101</v>
      </c>
      <c r="CS16" s="82">
        <v>373</v>
      </c>
      <c r="CT16" s="82">
        <v>474</v>
      </c>
      <c r="CU16" s="82">
        <v>16</v>
      </c>
      <c r="CV16" s="82">
        <v>24</v>
      </c>
      <c r="CW16" s="82">
        <v>22</v>
      </c>
      <c r="CX16" s="82">
        <v>63</v>
      </c>
      <c r="CY16" s="82">
        <v>163</v>
      </c>
      <c r="CZ16" s="82">
        <v>226</v>
      </c>
      <c r="DA16" s="82">
        <v>16</v>
      </c>
      <c r="DB16" s="82">
        <v>17</v>
      </c>
      <c r="DC16" s="82">
        <v>16</v>
      </c>
      <c r="DD16" s="82">
        <v>63</v>
      </c>
      <c r="DE16" s="82">
        <v>163</v>
      </c>
      <c r="DF16" s="82">
        <v>226</v>
      </c>
      <c r="DG16" s="82">
        <v>19</v>
      </c>
      <c r="DH16" s="82">
        <v>24</v>
      </c>
      <c r="DI16" s="82">
        <v>23</v>
      </c>
      <c r="DJ16" s="82">
        <v>63</v>
      </c>
      <c r="DK16" s="82">
        <v>163</v>
      </c>
      <c r="DL16" s="82">
        <v>226</v>
      </c>
      <c r="DM16" s="82">
        <v>19</v>
      </c>
      <c r="DN16" s="82">
        <v>20</v>
      </c>
      <c r="DO16" s="82">
        <v>19</v>
      </c>
      <c r="DP16" s="82">
        <v>63</v>
      </c>
      <c r="DQ16" s="82">
        <v>163</v>
      </c>
      <c r="DR16" s="82">
        <v>226</v>
      </c>
      <c r="DS16" s="82">
        <v>21</v>
      </c>
      <c r="DT16" s="82">
        <v>26</v>
      </c>
      <c r="DU16" s="82">
        <v>24</v>
      </c>
      <c r="DV16" s="82">
        <v>2120</v>
      </c>
      <c r="DW16" s="82">
        <v>5352</v>
      </c>
      <c r="DX16" s="82">
        <v>7472</v>
      </c>
      <c r="DY16" s="82">
        <v>16</v>
      </c>
      <c r="DZ16" s="82">
        <v>19</v>
      </c>
      <c r="EA16" s="82">
        <v>18</v>
      </c>
      <c r="EB16" s="82">
        <v>2120</v>
      </c>
      <c r="EC16" s="82">
        <v>5351</v>
      </c>
      <c r="ED16" s="82">
        <v>7471</v>
      </c>
      <c r="EE16" s="82">
        <v>20</v>
      </c>
      <c r="EF16" s="82">
        <v>30</v>
      </c>
      <c r="EG16" s="82">
        <v>27</v>
      </c>
      <c r="EH16" s="82">
        <v>2121</v>
      </c>
      <c r="EI16" s="82">
        <v>5351</v>
      </c>
      <c r="EJ16" s="82">
        <v>7472</v>
      </c>
      <c r="EK16" s="82">
        <v>21</v>
      </c>
      <c r="EL16" s="82">
        <v>29</v>
      </c>
      <c r="EM16" s="82">
        <v>27</v>
      </c>
      <c r="EN16" s="82">
        <v>2121</v>
      </c>
      <c r="EO16" s="82">
        <v>5351</v>
      </c>
      <c r="EP16" s="82">
        <v>7472</v>
      </c>
      <c r="EQ16" s="82">
        <v>20</v>
      </c>
      <c r="ER16" s="82">
        <v>24</v>
      </c>
      <c r="ES16" s="82">
        <v>23</v>
      </c>
      <c r="ET16" s="82">
        <v>2825</v>
      </c>
      <c r="EU16" s="82">
        <v>7212</v>
      </c>
      <c r="EV16" s="82">
        <v>10037</v>
      </c>
      <c r="EW16" s="82">
        <v>16</v>
      </c>
      <c r="EX16" s="82">
        <v>18</v>
      </c>
      <c r="EY16" s="82">
        <v>17</v>
      </c>
      <c r="EZ16" s="82">
        <v>2825</v>
      </c>
      <c r="FA16" s="82">
        <v>7211</v>
      </c>
      <c r="FB16" s="82">
        <v>10036</v>
      </c>
      <c r="FC16" s="82">
        <v>19</v>
      </c>
      <c r="FD16" s="82">
        <v>28</v>
      </c>
      <c r="FE16" s="82">
        <v>26</v>
      </c>
      <c r="FF16" s="82">
        <v>2826</v>
      </c>
      <c r="FG16" s="82">
        <v>7216</v>
      </c>
      <c r="FH16" s="82">
        <v>10042</v>
      </c>
      <c r="FI16" s="82">
        <v>20</v>
      </c>
      <c r="FJ16" s="82">
        <v>26</v>
      </c>
      <c r="FK16" s="82">
        <v>24</v>
      </c>
      <c r="FL16" s="82">
        <v>2826</v>
      </c>
      <c r="FM16" s="82">
        <v>7216</v>
      </c>
      <c r="FN16" s="82">
        <v>10042</v>
      </c>
    </row>
    <row r="18" spans="2:170" ht="14.25">
      <c r="B18" s="82" t="s">
        <v>255</v>
      </c>
      <c r="C18" s="82">
        <v>88</v>
      </c>
      <c r="D18" s="82">
        <v>81</v>
      </c>
      <c r="E18" s="82">
        <v>85</v>
      </c>
      <c r="F18" s="82">
        <v>26572</v>
      </c>
      <c r="G18" s="82">
        <v>28356</v>
      </c>
      <c r="H18" s="82">
        <v>54928</v>
      </c>
      <c r="I18" s="82">
        <v>86</v>
      </c>
      <c r="J18" s="82">
        <v>76</v>
      </c>
      <c r="K18" s="82">
        <v>81</v>
      </c>
      <c r="L18" s="82">
        <v>26571</v>
      </c>
      <c r="M18" s="82">
        <v>28356</v>
      </c>
      <c r="N18" s="82">
        <v>54927</v>
      </c>
      <c r="O18" s="82">
        <v>89</v>
      </c>
      <c r="P18" s="82">
        <v>86</v>
      </c>
      <c r="Q18" s="82">
        <v>88</v>
      </c>
      <c r="R18" s="82">
        <v>26572</v>
      </c>
      <c r="S18" s="82">
        <v>28360</v>
      </c>
      <c r="T18" s="82">
        <v>54932</v>
      </c>
      <c r="U18" s="82">
        <v>87</v>
      </c>
      <c r="V18" s="82">
        <v>83</v>
      </c>
      <c r="W18" s="82">
        <v>84</v>
      </c>
      <c r="X18" s="82">
        <v>26572</v>
      </c>
      <c r="Y18" s="82">
        <v>28359</v>
      </c>
      <c r="Z18" s="82">
        <v>54931</v>
      </c>
      <c r="AA18" s="82">
        <v>87</v>
      </c>
      <c r="AB18" s="82">
        <v>78</v>
      </c>
      <c r="AC18" s="82">
        <v>82</v>
      </c>
      <c r="AD18" s="82">
        <v>14173</v>
      </c>
      <c r="AE18" s="82">
        <v>14781</v>
      </c>
      <c r="AF18" s="82">
        <v>28954</v>
      </c>
      <c r="AG18" s="82">
        <v>83</v>
      </c>
      <c r="AH18" s="82">
        <v>71</v>
      </c>
      <c r="AI18" s="82">
        <v>77</v>
      </c>
      <c r="AJ18" s="82">
        <v>14172</v>
      </c>
      <c r="AK18" s="82">
        <v>14780</v>
      </c>
      <c r="AL18" s="82">
        <v>28952</v>
      </c>
      <c r="AM18" s="82">
        <v>87</v>
      </c>
      <c r="AN18" s="82">
        <v>82</v>
      </c>
      <c r="AO18" s="82">
        <v>85</v>
      </c>
      <c r="AP18" s="82">
        <v>14172</v>
      </c>
      <c r="AQ18" s="82">
        <v>14782</v>
      </c>
      <c r="AR18" s="82">
        <v>28954</v>
      </c>
      <c r="AS18" s="82">
        <v>86</v>
      </c>
      <c r="AT18" s="82">
        <v>80</v>
      </c>
      <c r="AU18" s="82">
        <v>83</v>
      </c>
      <c r="AV18" s="82">
        <v>14173</v>
      </c>
      <c r="AW18" s="82">
        <v>14782</v>
      </c>
      <c r="AX18" s="82">
        <v>28955</v>
      </c>
      <c r="AY18" s="82">
        <v>92</v>
      </c>
      <c r="AZ18" s="82">
        <v>85</v>
      </c>
      <c r="BA18" s="82">
        <v>89</v>
      </c>
      <c r="BB18" s="82">
        <v>950</v>
      </c>
      <c r="BC18" s="82">
        <v>965</v>
      </c>
      <c r="BD18" s="82">
        <v>1915</v>
      </c>
      <c r="BE18" s="82">
        <v>91</v>
      </c>
      <c r="BF18" s="82">
        <v>83</v>
      </c>
      <c r="BG18" s="82">
        <v>87</v>
      </c>
      <c r="BH18" s="82">
        <v>950</v>
      </c>
      <c r="BI18" s="82">
        <v>965</v>
      </c>
      <c r="BJ18" s="82">
        <v>1915</v>
      </c>
      <c r="BK18" s="82">
        <v>97</v>
      </c>
      <c r="BL18" s="82">
        <v>93</v>
      </c>
      <c r="BM18" s="82">
        <v>95</v>
      </c>
      <c r="BN18" s="82">
        <v>950</v>
      </c>
      <c r="BO18" s="82">
        <v>965</v>
      </c>
      <c r="BP18" s="82">
        <v>1915</v>
      </c>
      <c r="BQ18" s="82">
        <v>92</v>
      </c>
      <c r="BR18" s="82">
        <v>87</v>
      </c>
      <c r="BS18" s="82">
        <v>89</v>
      </c>
      <c r="BT18" s="82">
        <v>950</v>
      </c>
      <c r="BU18" s="82">
        <v>965</v>
      </c>
      <c r="BV18" s="82">
        <v>1915</v>
      </c>
      <c r="BW18" s="82">
        <v>89</v>
      </c>
      <c r="BX18" s="82">
        <v>81</v>
      </c>
      <c r="BY18" s="82">
        <v>85</v>
      </c>
      <c r="BZ18" s="82">
        <v>12363</v>
      </c>
      <c r="CA18" s="82">
        <v>12860</v>
      </c>
      <c r="CB18" s="82">
        <v>25223</v>
      </c>
      <c r="CC18" s="82">
        <v>87</v>
      </c>
      <c r="CD18" s="82">
        <v>76</v>
      </c>
      <c r="CE18" s="82">
        <v>81</v>
      </c>
      <c r="CF18" s="82">
        <v>12363</v>
      </c>
      <c r="CG18" s="82">
        <v>12860</v>
      </c>
      <c r="CH18" s="82">
        <v>25223</v>
      </c>
      <c r="CI18" s="82">
        <v>91</v>
      </c>
      <c r="CJ18" s="82">
        <v>88</v>
      </c>
      <c r="CK18" s="82">
        <v>89</v>
      </c>
      <c r="CL18" s="82">
        <v>12363</v>
      </c>
      <c r="CM18" s="82">
        <v>12861</v>
      </c>
      <c r="CN18" s="82">
        <v>25224</v>
      </c>
      <c r="CO18" s="82">
        <v>91</v>
      </c>
      <c r="CP18" s="82">
        <v>87</v>
      </c>
      <c r="CQ18" s="82">
        <v>89</v>
      </c>
      <c r="CR18" s="82">
        <v>12363</v>
      </c>
      <c r="CS18" s="82">
        <v>12861</v>
      </c>
      <c r="CT18" s="82">
        <v>25224</v>
      </c>
      <c r="CU18" s="82">
        <v>78</v>
      </c>
      <c r="CV18" s="82">
        <v>71</v>
      </c>
      <c r="CW18" s="82">
        <v>75</v>
      </c>
      <c r="CX18" s="82">
        <v>6775</v>
      </c>
      <c r="CY18" s="82">
        <v>7046</v>
      </c>
      <c r="CZ18" s="82">
        <v>13821</v>
      </c>
      <c r="DA18" s="82">
        <v>76</v>
      </c>
      <c r="DB18" s="82">
        <v>66</v>
      </c>
      <c r="DC18" s="82">
        <v>71</v>
      </c>
      <c r="DD18" s="82">
        <v>6775</v>
      </c>
      <c r="DE18" s="82">
        <v>7046</v>
      </c>
      <c r="DF18" s="82">
        <v>13821</v>
      </c>
      <c r="DG18" s="82">
        <v>82</v>
      </c>
      <c r="DH18" s="82">
        <v>80</v>
      </c>
      <c r="DI18" s="82">
        <v>81</v>
      </c>
      <c r="DJ18" s="82">
        <v>6774</v>
      </c>
      <c r="DK18" s="82">
        <v>7046</v>
      </c>
      <c r="DL18" s="82">
        <v>13820</v>
      </c>
      <c r="DM18" s="82">
        <v>80</v>
      </c>
      <c r="DN18" s="82">
        <v>76</v>
      </c>
      <c r="DO18" s="82">
        <v>78</v>
      </c>
      <c r="DP18" s="82">
        <v>6775</v>
      </c>
      <c r="DQ18" s="82">
        <v>7044</v>
      </c>
      <c r="DR18" s="82">
        <v>13819</v>
      </c>
      <c r="DS18" s="82">
        <v>89</v>
      </c>
      <c r="DT18" s="82">
        <v>81</v>
      </c>
      <c r="DU18" s="82">
        <v>85</v>
      </c>
      <c r="DV18" s="82">
        <v>208160</v>
      </c>
      <c r="DW18" s="82">
        <v>219324</v>
      </c>
      <c r="DX18" s="82">
        <v>427484</v>
      </c>
      <c r="DY18" s="82">
        <v>87</v>
      </c>
      <c r="DZ18" s="82">
        <v>76</v>
      </c>
      <c r="EA18" s="82">
        <v>81</v>
      </c>
      <c r="EB18" s="82">
        <v>208161</v>
      </c>
      <c r="EC18" s="82">
        <v>219328</v>
      </c>
      <c r="ED18" s="82">
        <v>427489</v>
      </c>
      <c r="EE18" s="82">
        <v>91</v>
      </c>
      <c r="EF18" s="82">
        <v>89</v>
      </c>
      <c r="EG18" s="82">
        <v>90</v>
      </c>
      <c r="EH18" s="82">
        <v>208164</v>
      </c>
      <c r="EI18" s="82">
        <v>219328</v>
      </c>
      <c r="EJ18" s="82">
        <v>427492</v>
      </c>
      <c r="EK18" s="82">
        <v>91</v>
      </c>
      <c r="EL18" s="82">
        <v>89</v>
      </c>
      <c r="EM18" s="82">
        <v>90</v>
      </c>
      <c r="EN18" s="82">
        <v>208163</v>
      </c>
      <c r="EO18" s="82">
        <v>219331</v>
      </c>
      <c r="EP18" s="82">
        <v>427494</v>
      </c>
      <c r="EQ18" s="82">
        <v>89</v>
      </c>
      <c r="ER18" s="82">
        <v>81</v>
      </c>
      <c r="ES18" s="82">
        <v>85</v>
      </c>
      <c r="ET18" s="82">
        <v>268993</v>
      </c>
      <c r="EU18" s="82">
        <v>283332</v>
      </c>
      <c r="EV18" s="82">
        <v>552325</v>
      </c>
      <c r="EW18" s="82">
        <v>87</v>
      </c>
      <c r="EX18" s="82">
        <v>75</v>
      </c>
      <c r="EY18" s="82">
        <v>81</v>
      </c>
      <c r="EZ18" s="82">
        <v>268992</v>
      </c>
      <c r="FA18" s="82">
        <v>283335</v>
      </c>
      <c r="FB18" s="82">
        <v>552327</v>
      </c>
      <c r="FC18" s="82">
        <v>91</v>
      </c>
      <c r="FD18" s="82">
        <v>88</v>
      </c>
      <c r="FE18" s="82">
        <v>89</v>
      </c>
      <c r="FF18" s="82">
        <v>268995</v>
      </c>
      <c r="FG18" s="82">
        <v>283342</v>
      </c>
      <c r="FH18" s="82">
        <v>552337</v>
      </c>
      <c r="FI18" s="82">
        <v>90</v>
      </c>
      <c r="FJ18" s="82">
        <v>87</v>
      </c>
      <c r="FK18" s="82">
        <v>89</v>
      </c>
      <c r="FL18" s="82">
        <v>268996</v>
      </c>
      <c r="FM18" s="82">
        <v>283342</v>
      </c>
      <c r="FN18" s="82">
        <v>552338</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showGridLines="0" zoomScaleNormal="100" workbookViewId="0">
      <pane ySplit="5" topLeftCell="A6" activePane="bottomLeft" state="frozen"/>
      <selection pane="bottomLeft" activeCell="A6" sqref="A6"/>
    </sheetView>
  </sheetViews>
  <sheetFormatPr defaultRowHeight="11.25"/>
  <cols>
    <col min="1" max="1" width="2.5703125" style="93" customWidth="1"/>
    <col min="2" max="2" width="1.28515625" style="93" customWidth="1"/>
    <col min="3" max="3" width="37.140625" style="93" customWidth="1"/>
    <col min="4" max="4" width="11.7109375" style="93" customWidth="1"/>
    <col min="5" max="5" width="1.28515625" style="93" customWidth="1"/>
    <col min="6" max="6" width="11.7109375" style="93" customWidth="1"/>
    <col min="7" max="7" width="1.28515625" style="93" customWidth="1"/>
    <col min="8" max="8" width="11.7109375" style="15" customWidth="1"/>
    <col min="9" max="9" width="1.28515625" style="93" customWidth="1"/>
    <col min="10" max="10" width="11.7109375" style="15" customWidth="1"/>
    <col min="11" max="11" width="1.28515625" style="93" customWidth="1"/>
    <col min="12" max="12" width="11.7109375" style="93" customWidth="1"/>
    <col min="13" max="32" width="9.140625" style="93"/>
    <col min="33" max="33" width="9.140625" style="93" hidden="1" customWidth="1"/>
    <col min="34" max="256" width="9.140625" style="93"/>
    <col min="257" max="258" width="1.28515625" style="93" customWidth="1"/>
    <col min="259" max="259" width="27" style="93" customWidth="1"/>
    <col min="260" max="260" width="11.7109375" style="93" customWidth="1"/>
    <col min="261" max="261" width="1.28515625" style="93" customWidth="1"/>
    <col min="262" max="262" width="11.7109375" style="93" customWidth="1"/>
    <col min="263" max="263" width="1.28515625" style="93" customWidth="1"/>
    <col min="264" max="264" width="11.7109375" style="93" customWidth="1"/>
    <col min="265" max="265" width="1.28515625" style="93" customWidth="1"/>
    <col min="266" max="266" width="11.7109375" style="93" customWidth="1"/>
    <col min="267" max="267" width="1.28515625" style="93" customWidth="1"/>
    <col min="268" max="268" width="11.7109375" style="93" customWidth="1"/>
    <col min="269" max="288" width="9.140625" style="93"/>
    <col min="289" max="289" width="0" style="93" hidden="1" customWidth="1"/>
    <col min="290" max="512" width="9.140625" style="93"/>
    <col min="513" max="514" width="1.28515625" style="93" customWidth="1"/>
    <col min="515" max="515" width="27" style="93" customWidth="1"/>
    <col min="516" max="516" width="11.7109375" style="93" customWidth="1"/>
    <col min="517" max="517" width="1.28515625" style="93" customWidth="1"/>
    <col min="518" max="518" width="11.7109375" style="93" customWidth="1"/>
    <col min="519" max="519" width="1.28515625" style="93" customWidth="1"/>
    <col min="520" max="520" width="11.7109375" style="93" customWidth="1"/>
    <col min="521" max="521" width="1.28515625" style="93" customWidth="1"/>
    <col min="522" max="522" width="11.7109375" style="93" customWidth="1"/>
    <col min="523" max="523" width="1.28515625" style="93" customWidth="1"/>
    <col min="524" max="524" width="11.7109375" style="93" customWidth="1"/>
    <col min="525" max="544" width="9.140625" style="93"/>
    <col min="545" max="545" width="0" style="93" hidden="1" customWidth="1"/>
    <col min="546" max="768" width="9.140625" style="93"/>
    <col min="769" max="770" width="1.28515625" style="93" customWidth="1"/>
    <col min="771" max="771" width="27" style="93" customWidth="1"/>
    <col min="772" max="772" width="11.7109375" style="93" customWidth="1"/>
    <col min="773" max="773" width="1.28515625" style="93" customWidth="1"/>
    <col min="774" max="774" width="11.7109375" style="93" customWidth="1"/>
    <col min="775" max="775" width="1.28515625" style="93" customWidth="1"/>
    <col min="776" max="776" width="11.7109375" style="93" customWidth="1"/>
    <col min="777" max="777" width="1.28515625" style="93" customWidth="1"/>
    <col min="778" max="778" width="11.7109375" style="93" customWidth="1"/>
    <col min="779" max="779" width="1.28515625" style="93" customWidth="1"/>
    <col min="780" max="780" width="11.7109375" style="93" customWidth="1"/>
    <col min="781" max="800" width="9.140625" style="93"/>
    <col min="801" max="801" width="0" style="93" hidden="1" customWidth="1"/>
    <col min="802" max="1024" width="9.140625" style="93"/>
    <col min="1025" max="1026" width="1.28515625" style="93" customWidth="1"/>
    <col min="1027" max="1027" width="27" style="93" customWidth="1"/>
    <col min="1028" max="1028" width="11.7109375" style="93" customWidth="1"/>
    <col min="1029" max="1029" width="1.28515625" style="93" customWidth="1"/>
    <col min="1030" max="1030" width="11.7109375" style="93" customWidth="1"/>
    <col min="1031" max="1031" width="1.28515625" style="93" customWidth="1"/>
    <col min="1032" max="1032" width="11.7109375" style="93" customWidth="1"/>
    <col min="1033" max="1033" width="1.28515625" style="93" customWidth="1"/>
    <col min="1034" max="1034" width="11.7109375" style="93" customWidth="1"/>
    <col min="1035" max="1035" width="1.28515625" style="93" customWidth="1"/>
    <col min="1036" max="1036" width="11.7109375" style="93" customWidth="1"/>
    <col min="1037" max="1056" width="9.140625" style="93"/>
    <col min="1057" max="1057" width="0" style="93" hidden="1" customWidth="1"/>
    <col min="1058" max="1280" width="9.140625" style="93"/>
    <col min="1281" max="1282" width="1.28515625" style="93" customWidth="1"/>
    <col min="1283" max="1283" width="27" style="93" customWidth="1"/>
    <col min="1284" max="1284" width="11.7109375" style="93" customWidth="1"/>
    <col min="1285" max="1285" width="1.28515625" style="93" customWidth="1"/>
    <col min="1286" max="1286" width="11.7109375" style="93" customWidth="1"/>
    <col min="1287" max="1287" width="1.28515625" style="93" customWidth="1"/>
    <col min="1288" max="1288" width="11.7109375" style="93" customWidth="1"/>
    <col min="1289" max="1289" width="1.28515625" style="93" customWidth="1"/>
    <col min="1290" max="1290" width="11.7109375" style="93" customWidth="1"/>
    <col min="1291" max="1291" width="1.28515625" style="93" customWidth="1"/>
    <col min="1292" max="1292" width="11.7109375" style="93" customWidth="1"/>
    <col min="1293" max="1312" width="9.140625" style="93"/>
    <col min="1313" max="1313" width="0" style="93" hidden="1" customWidth="1"/>
    <col min="1314" max="1536" width="9.140625" style="93"/>
    <col min="1537" max="1538" width="1.28515625" style="93" customWidth="1"/>
    <col min="1539" max="1539" width="27" style="93" customWidth="1"/>
    <col min="1540" max="1540" width="11.7109375" style="93" customWidth="1"/>
    <col min="1541" max="1541" width="1.28515625" style="93" customWidth="1"/>
    <col min="1542" max="1542" width="11.7109375" style="93" customWidth="1"/>
    <col min="1543" max="1543" width="1.28515625" style="93" customWidth="1"/>
    <col min="1544" max="1544" width="11.7109375" style="93" customWidth="1"/>
    <col min="1545" max="1545" width="1.28515625" style="93" customWidth="1"/>
    <col min="1546" max="1546" width="11.7109375" style="93" customWidth="1"/>
    <col min="1547" max="1547" width="1.28515625" style="93" customWidth="1"/>
    <col min="1548" max="1548" width="11.7109375" style="93" customWidth="1"/>
    <col min="1549" max="1568" width="9.140625" style="93"/>
    <col min="1569" max="1569" width="0" style="93" hidden="1" customWidth="1"/>
    <col min="1570" max="1792" width="9.140625" style="93"/>
    <col min="1793" max="1794" width="1.28515625" style="93" customWidth="1"/>
    <col min="1795" max="1795" width="27" style="93" customWidth="1"/>
    <col min="1796" max="1796" width="11.7109375" style="93" customWidth="1"/>
    <col min="1797" max="1797" width="1.28515625" style="93" customWidth="1"/>
    <col min="1798" max="1798" width="11.7109375" style="93" customWidth="1"/>
    <col min="1799" max="1799" width="1.28515625" style="93" customWidth="1"/>
    <col min="1800" max="1800" width="11.7109375" style="93" customWidth="1"/>
    <col min="1801" max="1801" width="1.28515625" style="93" customWidth="1"/>
    <col min="1802" max="1802" width="11.7109375" style="93" customWidth="1"/>
    <col min="1803" max="1803" width="1.28515625" style="93" customWidth="1"/>
    <col min="1804" max="1804" width="11.7109375" style="93" customWidth="1"/>
    <col min="1805" max="1824" width="9.140625" style="93"/>
    <col min="1825" max="1825" width="0" style="93" hidden="1" customWidth="1"/>
    <col min="1826" max="2048" width="9.140625" style="93"/>
    <col min="2049" max="2050" width="1.28515625" style="93" customWidth="1"/>
    <col min="2051" max="2051" width="27" style="93" customWidth="1"/>
    <col min="2052" max="2052" width="11.7109375" style="93" customWidth="1"/>
    <col min="2053" max="2053" width="1.28515625" style="93" customWidth="1"/>
    <col min="2054" max="2054" width="11.7109375" style="93" customWidth="1"/>
    <col min="2055" max="2055" width="1.28515625" style="93" customWidth="1"/>
    <col min="2056" max="2056" width="11.7109375" style="93" customWidth="1"/>
    <col min="2057" max="2057" width="1.28515625" style="93" customWidth="1"/>
    <col min="2058" max="2058" width="11.7109375" style="93" customWidth="1"/>
    <col min="2059" max="2059" width="1.28515625" style="93" customWidth="1"/>
    <col min="2060" max="2060" width="11.7109375" style="93" customWidth="1"/>
    <col min="2061" max="2080" width="9.140625" style="93"/>
    <col min="2081" max="2081" width="0" style="93" hidden="1" customWidth="1"/>
    <col min="2082" max="2304" width="9.140625" style="93"/>
    <col min="2305" max="2306" width="1.28515625" style="93" customWidth="1"/>
    <col min="2307" max="2307" width="27" style="93" customWidth="1"/>
    <col min="2308" max="2308" width="11.7109375" style="93" customWidth="1"/>
    <col min="2309" max="2309" width="1.28515625" style="93" customWidth="1"/>
    <col min="2310" max="2310" width="11.7109375" style="93" customWidth="1"/>
    <col min="2311" max="2311" width="1.28515625" style="93" customWidth="1"/>
    <col min="2312" max="2312" width="11.7109375" style="93" customWidth="1"/>
    <col min="2313" max="2313" width="1.28515625" style="93" customWidth="1"/>
    <col min="2314" max="2314" width="11.7109375" style="93" customWidth="1"/>
    <col min="2315" max="2315" width="1.28515625" style="93" customWidth="1"/>
    <col min="2316" max="2316" width="11.7109375" style="93" customWidth="1"/>
    <col min="2317" max="2336" width="9.140625" style="93"/>
    <col min="2337" max="2337" width="0" style="93" hidden="1" customWidth="1"/>
    <col min="2338" max="2560" width="9.140625" style="93"/>
    <col min="2561" max="2562" width="1.28515625" style="93" customWidth="1"/>
    <col min="2563" max="2563" width="27" style="93" customWidth="1"/>
    <col min="2564" max="2564" width="11.7109375" style="93" customWidth="1"/>
    <col min="2565" max="2565" width="1.28515625" style="93" customWidth="1"/>
    <col min="2566" max="2566" width="11.7109375" style="93" customWidth="1"/>
    <col min="2567" max="2567" width="1.28515625" style="93" customWidth="1"/>
    <col min="2568" max="2568" width="11.7109375" style="93" customWidth="1"/>
    <col min="2569" max="2569" width="1.28515625" style="93" customWidth="1"/>
    <col min="2570" max="2570" width="11.7109375" style="93" customWidth="1"/>
    <col min="2571" max="2571" width="1.28515625" style="93" customWidth="1"/>
    <col min="2572" max="2572" width="11.7109375" style="93" customWidth="1"/>
    <col min="2573" max="2592" width="9.140625" style="93"/>
    <col min="2593" max="2593" width="0" style="93" hidden="1" customWidth="1"/>
    <col min="2594" max="2816" width="9.140625" style="93"/>
    <col min="2817" max="2818" width="1.28515625" style="93" customWidth="1"/>
    <col min="2819" max="2819" width="27" style="93" customWidth="1"/>
    <col min="2820" max="2820" width="11.7109375" style="93" customWidth="1"/>
    <col min="2821" max="2821" width="1.28515625" style="93" customWidth="1"/>
    <col min="2822" max="2822" width="11.7109375" style="93" customWidth="1"/>
    <col min="2823" max="2823" width="1.28515625" style="93" customWidth="1"/>
    <col min="2824" max="2824" width="11.7109375" style="93" customWidth="1"/>
    <col min="2825" max="2825" width="1.28515625" style="93" customWidth="1"/>
    <col min="2826" max="2826" width="11.7109375" style="93" customWidth="1"/>
    <col min="2827" max="2827" width="1.28515625" style="93" customWidth="1"/>
    <col min="2828" max="2828" width="11.7109375" style="93" customWidth="1"/>
    <col min="2829" max="2848" width="9.140625" style="93"/>
    <col min="2849" max="2849" width="0" style="93" hidden="1" customWidth="1"/>
    <col min="2850" max="3072" width="9.140625" style="93"/>
    <col min="3073" max="3074" width="1.28515625" style="93" customWidth="1"/>
    <col min="3075" max="3075" width="27" style="93" customWidth="1"/>
    <col min="3076" max="3076" width="11.7109375" style="93" customWidth="1"/>
    <col min="3077" max="3077" width="1.28515625" style="93" customWidth="1"/>
    <col min="3078" max="3078" width="11.7109375" style="93" customWidth="1"/>
    <col min="3079" max="3079" width="1.28515625" style="93" customWidth="1"/>
    <col min="3080" max="3080" width="11.7109375" style="93" customWidth="1"/>
    <col min="3081" max="3081" width="1.28515625" style="93" customWidth="1"/>
    <col min="3082" max="3082" width="11.7109375" style="93" customWidth="1"/>
    <col min="3083" max="3083" width="1.28515625" style="93" customWidth="1"/>
    <col min="3084" max="3084" width="11.7109375" style="93" customWidth="1"/>
    <col min="3085" max="3104" width="9.140625" style="93"/>
    <col min="3105" max="3105" width="0" style="93" hidden="1" customWidth="1"/>
    <col min="3106" max="3328" width="9.140625" style="93"/>
    <col min="3329" max="3330" width="1.28515625" style="93" customWidth="1"/>
    <col min="3331" max="3331" width="27" style="93" customWidth="1"/>
    <col min="3332" max="3332" width="11.7109375" style="93" customWidth="1"/>
    <col min="3333" max="3333" width="1.28515625" style="93" customWidth="1"/>
    <col min="3334" max="3334" width="11.7109375" style="93" customWidth="1"/>
    <col min="3335" max="3335" width="1.28515625" style="93" customWidth="1"/>
    <col min="3336" max="3336" width="11.7109375" style="93" customWidth="1"/>
    <col min="3337" max="3337" width="1.28515625" style="93" customWidth="1"/>
    <col min="3338" max="3338" width="11.7109375" style="93" customWidth="1"/>
    <col min="3339" max="3339" width="1.28515625" style="93" customWidth="1"/>
    <col min="3340" max="3340" width="11.7109375" style="93" customWidth="1"/>
    <col min="3341" max="3360" width="9.140625" style="93"/>
    <col min="3361" max="3361" width="0" style="93" hidden="1" customWidth="1"/>
    <col min="3362" max="3584" width="9.140625" style="93"/>
    <col min="3585" max="3586" width="1.28515625" style="93" customWidth="1"/>
    <col min="3587" max="3587" width="27" style="93" customWidth="1"/>
    <col min="3588" max="3588" width="11.7109375" style="93" customWidth="1"/>
    <col min="3589" max="3589" width="1.28515625" style="93" customWidth="1"/>
    <col min="3590" max="3590" width="11.7109375" style="93" customWidth="1"/>
    <col min="3591" max="3591" width="1.28515625" style="93" customWidth="1"/>
    <col min="3592" max="3592" width="11.7109375" style="93" customWidth="1"/>
    <col min="3593" max="3593" width="1.28515625" style="93" customWidth="1"/>
    <col min="3594" max="3594" width="11.7109375" style="93" customWidth="1"/>
    <col min="3595" max="3595" width="1.28515625" style="93" customWidth="1"/>
    <col min="3596" max="3596" width="11.7109375" style="93" customWidth="1"/>
    <col min="3597" max="3616" width="9.140625" style="93"/>
    <col min="3617" max="3617" width="0" style="93" hidden="1" customWidth="1"/>
    <col min="3618" max="3840" width="9.140625" style="93"/>
    <col min="3841" max="3842" width="1.28515625" style="93" customWidth="1"/>
    <col min="3843" max="3843" width="27" style="93" customWidth="1"/>
    <col min="3844" max="3844" width="11.7109375" style="93" customWidth="1"/>
    <col min="3845" max="3845" width="1.28515625" style="93" customWidth="1"/>
    <col min="3846" max="3846" width="11.7109375" style="93" customWidth="1"/>
    <col min="3847" max="3847" width="1.28515625" style="93" customWidth="1"/>
    <col min="3848" max="3848" width="11.7109375" style="93" customWidth="1"/>
    <col min="3849" max="3849" width="1.28515625" style="93" customWidth="1"/>
    <col min="3850" max="3850" width="11.7109375" style="93" customWidth="1"/>
    <col min="3851" max="3851" width="1.28515625" style="93" customWidth="1"/>
    <col min="3852" max="3852" width="11.7109375" style="93" customWidth="1"/>
    <col min="3853" max="3872" width="9.140625" style="93"/>
    <col min="3873" max="3873" width="0" style="93" hidden="1" customWidth="1"/>
    <col min="3874" max="4096" width="9.140625" style="93"/>
    <col min="4097" max="4098" width="1.28515625" style="93" customWidth="1"/>
    <col min="4099" max="4099" width="27" style="93" customWidth="1"/>
    <col min="4100" max="4100" width="11.7109375" style="93" customWidth="1"/>
    <col min="4101" max="4101" width="1.28515625" style="93" customWidth="1"/>
    <col min="4102" max="4102" width="11.7109375" style="93" customWidth="1"/>
    <col min="4103" max="4103" width="1.28515625" style="93" customWidth="1"/>
    <col min="4104" max="4104" width="11.7109375" style="93" customWidth="1"/>
    <col min="4105" max="4105" width="1.28515625" style="93" customWidth="1"/>
    <col min="4106" max="4106" width="11.7109375" style="93" customWidth="1"/>
    <col min="4107" max="4107" width="1.28515625" style="93" customWidth="1"/>
    <col min="4108" max="4108" width="11.7109375" style="93" customWidth="1"/>
    <col min="4109" max="4128" width="9.140625" style="93"/>
    <col min="4129" max="4129" width="0" style="93" hidden="1" customWidth="1"/>
    <col min="4130" max="4352" width="9.140625" style="93"/>
    <col min="4353" max="4354" width="1.28515625" style="93" customWidth="1"/>
    <col min="4355" max="4355" width="27" style="93" customWidth="1"/>
    <col min="4356" max="4356" width="11.7109375" style="93" customWidth="1"/>
    <col min="4357" max="4357" width="1.28515625" style="93" customWidth="1"/>
    <col min="4358" max="4358" width="11.7109375" style="93" customWidth="1"/>
    <col min="4359" max="4359" width="1.28515625" style="93" customWidth="1"/>
    <col min="4360" max="4360" width="11.7109375" style="93" customWidth="1"/>
    <col min="4361" max="4361" width="1.28515625" style="93" customWidth="1"/>
    <col min="4362" max="4362" width="11.7109375" style="93" customWidth="1"/>
    <col min="4363" max="4363" width="1.28515625" style="93" customWidth="1"/>
    <col min="4364" max="4364" width="11.7109375" style="93" customWidth="1"/>
    <col min="4365" max="4384" width="9.140625" style="93"/>
    <col min="4385" max="4385" width="0" style="93" hidden="1" customWidth="1"/>
    <col min="4386" max="4608" width="9.140625" style="93"/>
    <col min="4609" max="4610" width="1.28515625" style="93" customWidth="1"/>
    <col min="4611" max="4611" width="27" style="93" customWidth="1"/>
    <col min="4612" max="4612" width="11.7109375" style="93" customWidth="1"/>
    <col min="4613" max="4613" width="1.28515625" style="93" customWidth="1"/>
    <col min="4614" max="4614" width="11.7109375" style="93" customWidth="1"/>
    <col min="4615" max="4615" width="1.28515625" style="93" customWidth="1"/>
    <col min="4616" max="4616" width="11.7109375" style="93" customWidth="1"/>
    <col min="4617" max="4617" width="1.28515625" style="93" customWidth="1"/>
    <col min="4618" max="4618" width="11.7109375" style="93" customWidth="1"/>
    <col min="4619" max="4619" width="1.28515625" style="93" customWidth="1"/>
    <col min="4620" max="4620" width="11.7109375" style="93" customWidth="1"/>
    <col min="4621" max="4640" width="9.140625" style="93"/>
    <col min="4641" max="4641" width="0" style="93" hidden="1" customWidth="1"/>
    <col min="4642" max="4864" width="9.140625" style="93"/>
    <col min="4865" max="4866" width="1.28515625" style="93" customWidth="1"/>
    <col min="4867" max="4867" width="27" style="93" customWidth="1"/>
    <col min="4868" max="4868" width="11.7109375" style="93" customWidth="1"/>
    <col min="4869" max="4869" width="1.28515625" style="93" customWidth="1"/>
    <col min="4870" max="4870" width="11.7109375" style="93" customWidth="1"/>
    <col min="4871" max="4871" width="1.28515625" style="93" customWidth="1"/>
    <col min="4872" max="4872" width="11.7109375" style="93" customWidth="1"/>
    <col min="4873" max="4873" width="1.28515625" style="93" customWidth="1"/>
    <col min="4874" max="4874" width="11.7109375" style="93" customWidth="1"/>
    <col min="4875" max="4875" width="1.28515625" style="93" customWidth="1"/>
    <col min="4876" max="4876" width="11.7109375" style="93" customWidth="1"/>
    <col min="4877" max="4896" width="9.140625" style="93"/>
    <col min="4897" max="4897" width="0" style="93" hidden="1" customWidth="1"/>
    <col min="4898" max="5120" width="9.140625" style="93"/>
    <col min="5121" max="5122" width="1.28515625" style="93" customWidth="1"/>
    <col min="5123" max="5123" width="27" style="93" customWidth="1"/>
    <col min="5124" max="5124" width="11.7109375" style="93" customWidth="1"/>
    <col min="5125" max="5125" width="1.28515625" style="93" customWidth="1"/>
    <col min="5126" max="5126" width="11.7109375" style="93" customWidth="1"/>
    <col min="5127" max="5127" width="1.28515625" style="93" customWidth="1"/>
    <col min="5128" max="5128" width="11.7109375" style="93" customWidth="1"/>
    <col min="5129" max="5129" width="1.28515625" style="93" customWidth="1"/>
    <col min="5130" max="5130" width="11.7109375" style="93" customWidth="1"/>
    <col min="5131" max="5131" width="1.28515625" style="93" customWidth="1"/>
    <col min="5132" max="5132" width="11.7109375" style="93" customWidth="1"/>
    <col min="5133" max="5152" width="9.140625" style="93"/>
    <col min="5153" max="5153" width="0" style="93" hidden="1" customWidth="1"/>
    <col min="5154" max="5376" width="9.140625" style="93"/>
    <col min="5377" max="5378" width="1.28515625" style="93" customWidth="1"/>
    <col min="5379" max="5379" width="27" style="93" customWidth="1"/>
    <col min="5380" max="5380" width="11.7109375" style="93" customWidth="1"/>
    <col min="5381" max="5381" width="1.28515625" style="93" customWidth="1"/>
    <col min="5382" max="5382" width="11.7109375" style="93" customWidth="1"/>
    <col min="5383" max="5383" width="1.28515625" style="93" customWidth="1"/>
    <col min="5384" max="5384" width="11.7109375" style="93" customWidth="1"/>
    <col min="5385" max="5385" width="1.28515625" style="93" customWidth="1"/>
    <col min="5386" max="5386" width="11.7109375" style="93" customWidth="1"/>
    <col min="5387" max="5387" width="1.28515625" style="93" customWidth="1"/>
    <col min="5388" max="5388" width="11.7109375" style="93" customWidth="1"/>
    <col min="5389" max="5408" width="9.140625" style="93"/>
    <col min="5409" max="5409" width="0" style="93" hidden="1" customWidth="1"/>
    <col min="5410" max="5632" width="9.140625" style="93"/>
    <col min="5633" max="5634" width="1.28515625" style="93" customWidth="1"/>
    <col min="5635" max="5635" width="27" style="93" customWidth="1"/>
    <col min="5636" max="5636" width="11.7109375" style="93" customWidth="1"/>
    <col min="5637" max="5637" width="1.28515625" style="93" customWidth="1"/>
    <col min="5638" max="5638" width="11.7109375" style="93" customWidth="1"/>
    <col min="5639" max="5639" width="1.28515625" style="93" customWidth="1"/>
    <col min="5640" max="5640" width="11.7109375" style="93" customWidth="1"/>
    <col min="5641" max="5641" width="1.28515625" style="93" customWidth="1"/>
    <col min="5642" max="5642" width="11.7109375" style="93" customWidth="1"/>
    <col min="5643" max="5643" width="1.28515625" style="93" customWidth="1"/>
    <col min="5644" max="5644" width="11.7109375" style="93" customWidth="1"/>
    <col min="5645" max="5664" width="9.140625" style="93"/>
    <col min="5665" max="5665" width="0" style="93" hidden="1" customWidth="1"/>
    <col min="5666" max="5888" width="9.140625" style="93"/>
    <col min="5889" max="5890" width="1.28515625" style="93" customWidth="1"/>
    <col min="5891" max="5891" width="27" style="93" customWidth="1"/>
    <col min="5892" max="5892" width="11.7109375" style="93" customWidth="1"/>
    <col min="5893" max="5893" width="1.28515625" style="93" customWidth="1"/>
    <col min="5894" max="5894" width="11.7109375" style="93" customWidth="1"/>
    <col min="5895" max="5895" width="1.28515625" style="93" customWidth="1"/>
    <col min="5896" max="5896" width="11.7109375" style="93" customWidth="1"/>
    <col min="5897" max="5897" width="1.28515625" style="93" customWidth="1"/>
    <col min="5898" max="5898" width="11.7109375" style="93" customWidth="1"/>
    <col min="5899" max="5899" width="1.28515625" style="93" customWidth="1"/>
    <col min="5900" max="5900" width="11.7109375" style="93" customWidth="1"/>
    <col min="5901" max="5920" width="9.140625" style="93"/>
    <col min="5921" max="5921" width="0" style="93" hidden="1" customWidth="1"/>
    <col min="5922" max="6144" width="9.140625" style="93"/>
    <col min="6145" max="6146" width="1.28515625" style="93" customWidth="1"/>
    <col min="6147" max="6147" width="27" style="93" customWidth="1"/>
    <col min="6148" max="6148" width="11.7109375" style="93" customWidth="1"/>
    <col min="6149" max="6149" width="1.28515625" style="93" customWidth="1"/>
    <col min="6150" max="6150" width="11.7109375" style="93" customWidth="1"/>
    <col min="6151" max="6151" width="1.28515625" style="93" customWidth="1"/>
    <col min="6152" max="6152" width="11.7109375" style="93" customWidth="1"/>
    <col min="6153" max="6153" width="1.28515625" style="93" customWidth="1"/>
    <col min="6154" max="6154" width="11.7109375" style="93" customWidth="1"/>
    <col min="6155" max="6155" width="1.28515625" style="93" customWidth="1"/>
    <col min="6156" max="6156" width="11.7109375" style="93" customWidth="1"/>
    <col min="6157" max="6176" width="9.140625" style="93"/>
    <col min="6177" max="6177" width="0" style="93" hidden="1" customWidth="1"/>
    <col min="6178" max="6400" width="9.140625" style="93"/>
    <col min="6401" max="6402" width="1.28515625" style="93" customWidth="1"/>
    <col min="6403" max="6403" width="27" style="93" customWidth="1"/>
    <col min="6404" max="6404" width="11.7109375" style="93" customWidth="1"/>
    <col min="6405" max="6405" width="1.28515625" style="93" customWidth="1"/>
    <col min="6406" max="6406" width="11.7109375" style="93" customWidth="1"/>
    <col min="6407" max="6407" width="1.28515625" style="93" customWidth="1"/>
    <col min="6408" max="6408" width="11.7109375" style="93" customWidth="1"/>
    <col min="6409" max="6409" width="1.28515625" style="93" customWidth="1"/>
    <col min="6410" max="6410" width="11.7109375" style="93" customWidth="1"/>
    <col min="6411" max="6411" width="1.28515625" style="93" customWidth="1"/>
    <col min="6412" max="6412" width="11.7109375" style="93" customWidth="1"/>
    <col min="6413" max="6432" width="9.140625" style="93"/>
    <col min="6433" max="6433" width="0" style="93" hidden="1" customWidth="1"/>
    <col min="6434" max="6656" width="9.140625" style="93"/>
    <col min="6657" max="6658" width="1.28515625" style="93" customWidth="1"/>
    <col min="6659" max="6659" width="27" style="93" customWidth="1"/>
    <col min="6660" max="6660" width="11.7109375" style="93" customWidth="1"/>
    <col min="6661" max="6661" width="1.28515625" style="93" customWidth="1"/>
    <col min="6662" max="6662" width="11.7109375" style="93" customWidth="1"/>
    <col min="6663" max="6663" width="1.28515625" style="93" customWidth="1"/>
    <col min="6664" max="6664" width="11.7109375" style="93" customWidth="1"/>
    <col min="6665" max="6665" width="1.28515625" style="93" customWidth="1"/>
    <col min="6666" max="6666" width="11.7109375" style="93" customWidth="1"/>
    <col min="6667" max="6667" width="1.28515625" style="93" customWidth="1"/>
    <col min="6668" max="6668" width="11.7109375" style="93" customWidth="1"/>
    <col min="6669" max="6688" width="9.140625" style="93"/>
    <col min="6689" max="6689" width="0" style="93" hidden="1" customWidth="1"/>
    <col min="6690" max="6912" width="9.140625" style="93"/>
    <col min="6913" max="6914" width="1.28515625" style="93" customWidth="1"/>
    <col min="6915" max="6915" width="27" style="93" customWidth="1"/>
    <col min="6916" max="6916" width="11.7109375" style="93" customWidth="1"/>
    <col min="6917" max="6917" width="1.28515625" style="93" customWidth="1"/>
    <col min="6918" max="6918" width="11.7109375" style="93" customWidth="1"/>
    <col min="6919" max="6919" width="1.28515625" style="93" customWidth="1"/>
    <col min="6920" max="6920" width="11.7109375" style="93" customWidth="1"/>
    <col min="6921" max="6921" width="1.28515625" style="93" customWidth="1"/>
    <col min="6922" max="6922" width="11.7109375" style="93" customWidth="1"/>
    <col min="6923" max="6923" width="1.28515625" style="93" customWidth="1"/>
    <col min="6924" max="6924" width="11.7109375" style="93" customWidth="1"/>
    <col min="6925" max="6944" width="9.140625" style="93"/>
    <col min="6945" max="6945" width="0" style="93" hidden="1" customWidth="1"/>
    <col min="6946" max="7168" width="9.140625" style="93"/>
    <col min="7169" max="7170" width="1.28515625" style="93" customWidth="1"/>
    <col min="7171" max="7171" width="27" style="93" customWidth="1"/>
    <col min="7172" max="7172" width="11.7109375" style="93" customWidth="1"/>
    <col min="7173" max="7173" width="1.28515625" style="93" customWidth="1"/>
    <col min="7174" max="7174" width="11.7109375" style="93" customWidth="1"/>
    <col min="7175" max="7175" width="1.28515625" style="93" customWidth="1"/>
    <col min="7176" max="7176" width="11.7109375" style="93" customWidth="1"/>
    <col min="7177" max="7177" width="1.28515625" style="93" customWidth="1"/>
    <col min="7178" max="7178" width="11.7109375" style="93" customWidth="1"/>
    <col min="7179" max="7179" width="1.28515625" style="93" customWidth="1"/>
    <col min="7180" max="7180" width="11.7109375" style="93" customWidth="1"/>
    <col min="7181" max="7200" width="9.140625" style="93"/>
    <col min="7201" max="7201" width="0" style="93" hidden="1" customWidth="1"/>
    <col min="7202" max="7424" width="9.140625" style="93"/>
    <col min="7425" max="7426" width="1.28515625" style="93" customWidth="1"/>
    <col min="7427" max="7427" width="27" style="93" customWidth="1"/>
    <col min="7428" max="7428" width="11.7109375" style="93" customWidth="1"/>
    <col min="7429" max="7429" width="1.28515625" style="93" customWidth="1"/>
    <col min="7430" max="7430" width="11.7109375" style="93" customWidth="1"/>
    <col min="7431" max="7431" width="1.28515625" style="93" customWidth="1"/>
    <col min="7432" max="7432" width="11.7109375" style="93" customWidth="1"/>
    <col min="7433" max="7433" width="1.28515625" style="93" customWidth="1"/>
    <col min="7434" max="7434" width="11.7109375" style="93" customWidth="1"/>
    <col min="7435" max="7435" width="1.28515625" style="93" customWidth="1"/>
    <col min="7436" max="7436" width="11.7109375" style="93" customWidth="1"/>
    <col min="7437" max="7456" width="9.140625" style="93"/>
    <col min="7457" max="7457" width="0" style="93" hidden="1" customWidth="1"/>
    <col min="7458" max="7680" width="9.140625" style="93"/>
    <col min="7681" max="7682" width="1.28515625" style="93" customWidth="1"/>
    <col min="7683" max="7683" width="27" style="93" customWidth="1"/>
    <col min="7684" max="7684" width="11.7109375" style="93" customWidth="1"/>
    <col min="7685" max="7685" width="1.28515625" style="93" customWidth="1"/>
    <col min="7686" max="7686" width="11.7109375" style="93" customWidth="1"/>
    <col min="7687" max="7687" width="1.28515625" style="93" customWidth="1"/>
    <col min="7688" max="7688" width="11.7109375" style="93" customWidth="1"/>
    <col min="7689" max="7689" width="1.28515625" style="93" customWidth="1"/>
    <col min="7690" max="7690" width="11.7109375" style="93" customWidth="1"/>
    <col min="7691" max="7691" width="1.28515625" style="93" customWidth="1"/>
    <col min="7692" max="7692" width="11.7109375" style="93" customWidth="1"/>
    <col min="7693" max="7712" width="9.140625" style="93"/>
    <col min="7713" max="7713" width="0" style="93" hidden="1" customWidth="1"/>
    <col min="7714" max="7936" width="9.140625" style="93"/>
    <col min="7937" max="7938" width="1.28515625" style="93" customWidth="1"/>
    <col min="7939" max="7939" width="27" style="93" customWidth="1"/>
    <col min="7940" max="7940" width="11.7109375" style="93" customWidth="1"/>
    <col min="7941" max="7941" width="1.28515625" style="93" customWidth="1"/>
    <col min="7942" max="7942" width="11.7109375" style="93" customWidth="1"/>
    <col min="7943" max="7943" width="1.28515625" style="93" customWidth="1"/>
    <col min="7944" max="7944" width="11.7109375" style="93" customWidth="1"/>
    <col min="7945" max="7945" width="1.28515625" style="93" customWidth="1"/>
    <col min="7946" max="7946" width="11.7109375" style="93" customWidth="1"/>
    <col min="7947" max="7947" width="1.28515625" style="93" customWidth="1"/>
    <col min="7948" max="7948" width="11.7109375" style="93" customWidth="1"/>
    <col min="7949" max="7968" width="9.140625" style="93"/>
    <col min="7969" max="7969" width="0" style="93" hidden="1" customWidth="1"/>
    <col min="7970" max="8192" width="9.140625" style="93"/>
    <col min="8193" max="8194" width="1.28515625" style="93" customWidth="1"/>
    <col min="8195" max="8195" width="27" style="93" customWidth="1"/>
    <col min="8196" max="8196" width="11.7109375" style="93" customWidth="1"/>
    <col min="8197" max="8197" width="1.28515625" style="93" customWidth="1"/>
    <col min="8198" max="8198" width="11.7109375" style="93" customWidth="1"/>
    <col min="8199" max="8199" width="1.28515625" style="93" customWidth="1"/>
    <col min="8200" max="8200" width="11.7109375" style="93" customWidth="1"/>
    <col min="8201" max="8201" width="1.28515625" style="93" customWidth="1"/>
    <col min="8202" max="8202" width="11.7109375" style="93" customWidth="1"/>
    <col min="8203" max="8203" width="1.28515625" style="93" customWidth="1"/>
    <col min="8204" max="8204" width="11.7109375" style="93" customWidth="1"/>
    <col min="8205" max="8224" width="9.140625" style="93"/>
    <col min="8225" max="8225" width="0" style="93" hidden="1" customWidth="1"/>
    <col min="8226" max="8448" width="9.140625" style="93"/>
    <col min="8449" max="8450" width="1.28515625" style="93" customWidth="1"/>
    <col min="8451" max="8451" width="27" style="93" customWidth="1"/>
    <col min="8452" max="8452" width="11.7109375" style="93" customWidth="1"/>
    <col min="8453" max="8453" width="1.28515625" style="93" customWidth="1"/>
    <col min="8454" max="8454" width="11.7109375" style="93" customWidth="1"/>
    <col min="8455" max="8455" width="1.28515625" style="93" customWidth="1"/>
    <col min="8456" max="8456" width="11.7109375" style="93" customWidth="1"/>
    <col min="8457" max="8457" width="1.28515625" style="93" customWidth="1"/>
    <col min="8458" max="8458" width="11.7109375" style="93" customWidth="1"/>
    <col min="8459" max="8459" width="1.28515625" style="93" customWidth="1"/>
    <col min="8460" max="8460" width="11.7109375" style="93" customWidth="1"/>
    <col min="8461" max="8480" width="9.140625" style="93"/>
    <col min="8481" max="8481" width="0" style="93" hidden="1" customWidth="1"/>
    <col min="8482" max="8704" width="9.140625" style="93"/>
    <col min="8705" max="8706" width="1.28515625" style="93" customWidth="1"/>
    <col min="8707" max="8707" width="27" style="93" customWidth="1"/>
    <col min="8708" max="8708" width="11.7109375" style="93" customWidth="1"/>
    <col min="8709" max="8709" width="1.28515625" style="93" customWidth="1"/>
    <col min="8710" max="8710" width="11.7109375" style="93" customWidth="1"/>
    <col min="8711" max="8711" width="1.28515625" style="93" customWidth="1"/>
    <col min="8712" max="8712" width="11.7109375" style="93" customWidth="1"/>
    <col min="8713" max="8713" width="1.28515625" style="93" customWidth="1"/>
    <col min="8714" max="8714" width="11.7109375" style="93" customWidth="1"/>
    <col min="8715" max="8715" width="1.28515625" style="93" customWidth="1"/>
    <col min="8716" max="8716" width="11.7109375" style="93" customWidth="1"/>
    <col min="8717" max="8736" width="9.140625" style="93"/>
    <col min="8737" max="8737" width="0" style="93" hidden="1" customWidth="1"/>
    <col min="8738" max="8960" width="9.140625" style="93"/>
    <col min="8961" max="8962" width="1.28515625" style="93" customWidth="1"/>
    <col min="8963" max="8963" width="27" style="93" customWidth="1"/>
    <col min="8964" max="8964" width="11.7109375" style="93" customWidth="1"/>
    <col min="8965" max="8965" width="1.28515625" style="93" customWidth="1"/>
    <col min="8966" max="8966" width="11.7109375" style="93" customWidth="1"/>
    <col min="8967" max="8967" width="1.28515625" style="93" customWidth="1"/>
    <col min="8968" max="8968" width="11.7109375" style="93" customWidth="1"/>
    <col min="8969" max="8969" width="1.28515625" style="93" customWidth="1"/>
    <col min="8970" max="8970" width="11.7109375" style="93" customWidth="1"/>
    <col min="8971" max="8971" width="1.28515625" style="93" customWidth="1"/>
    <col min="8972" max="8972" width="11.7109375" style="93" customWidth="1"/>
    <col min="8973" max="8992" width="9.140625" style="93"/>
    <col min="8993" max="8993" width="0" style="93" hidden="1" customWidth="1"/>
    <col min="8994" max="9216" width="9.140625" style="93"/>
    <col min="9217" max="9218" width="1.28515625" style="93" customWidth="1"/>
    <col min="9219" max="9219" width="27" style="93" customWidth="1"/>
    <col min="9220" max="9220" width="11.7109375" style="93" customWidth="1"/>
    <col min="9221" max="9221" width="1.28515625" style="93" customWidth="1"/>
    <col min="9222" max="9222" width="11.7109375" style="93" customWidth="1"/>
    <col min="9223" max="9223" width="1.28515625" style="93" customWidth="1"/>
    <col min="9224" max="9224" width="11.7109375" style="93" customWidth="1"/>
    <col min="9225" max="9225" width="1.28515625" style="93" customWidth="1"/>
    <col min="9226" max="9226" width="11.7109375" style="93" customWidth="1"/>
    <col min="9227" max="9227" width="1.28515625" style="93" customWidth="1"/>
    <col min="9228" max="9228" width="11.7109375" style="93" customWidth="1"/>
    <col min="9229" max="9248" width="9.140625" style="93"/>
    <col min="9249" max="9249" width="0" style="93" hidden="1" customWidth="1"/>
    <col min="9250" max="9472" width="9.140625" style="93"/>
    <col min="9473" max="9474" width="1.28515625" style="93" customWidth="1"/>
    <col min="9475" max="9475" width="27" style="93" customWidth="1"/>
    <col min="9476" max="9476" width="11.7109375" style="93" customWidth="1"/>
    <col min="9477" max="9477" width="1.28515625" style="93" customWidth="1"/>
    <col min="9478" max="9478" width="11.7109375" style="93" customWidth="1"/>
    <col min="9479" max="9479" width="1.28515625" style="93" customWidth="1"/>
    <col min="9480" max="9480" width="11.7109375" style="93" customWidth="1"/>
    <col min="9481" max="9481" width="1.28515625" style="93" customWidth="1"/>
    <col min="9482" max="9482" width="11.7109375" style="93" customWidth="1"/>
    <col min="9483" max="9483" width="1.28515625" style="93" customWidth="1"/>
    <col min="9484" max="9484" width="11.7109375" style="93" customWidth="1"/>
    <col min="9485" max="9504" width="9.140625" style="93"/>
    <col min="9505" max="9505" width="0" style="93" hidden="1" customWidth="1"/>
    <col min="9506" max="9728" width="9.140625" style="93"/>
    <col min="9729" max="9730" width="1.28515625" style="93" customWidth="1"/>
    <col min="9731" max="9731" width="27" style="93" customWidth="1"/>
    <col min="9732" max="9732" width="11.7109375" style="93" customWidth="1"/>
    <col min="9733" max="9733" width="1.28515625" style="93" customWidth="1"/>
    <col min="9734" max="9734" width="11.7109375" style="93" customWidth="1"/>
    <col min="9735" max="9735" width="1.28515625" style="93" customWidth="1"/>
    <col min="9736" max="9736" width="11.7109375" style="93" customWidth="1"/>
    <col min="9737" max="9737" width="1.28515625" style="93" customWidth="1"/>
    <col min="9738" max="9738" width="11.7109375" style="93" customWidth="1"/>
    <col min="9739" max="9739" width="1.28515625" style="93" customWidth="1"/>
    <col min="9740" max="9740" width="11.7109375" style="93" customWidth="1"/>
    <col min="9741" max="9760" width="9.140625" style="93"/>
    <col min="9761" max="9761" width="0" style="93" hidden="1" customWidth="1"/>
    <col min="9762" max="9984" width="9.140625" style="93"/>
    <col min="9985" max="9986" width="1.28515625" style="93" customWidth="1"/>
    <col min="9987" max="9987" width="27" style="93" customWidth="1"/>
    <col min="9988" max="9988" width="11.7109375" style="93" customWidth="1"/>
    <col min="9989" max="9989" width="1.28515625" style="93" customWidth="1"/>
    <col min="9990" max="9990" width="11.7109375" style="93" customWidth="1"/>
    <col min="9991" max="9991" width="1.28515625" style="93" customWidth="1"/>
    <col min="9992" max="9992" width="11.7109375" style="93" customWidth="1"/>
    <col min="9993" max="9993" width="1.28515625" style="93" customWidth="1"/>
    <col min="9994" max="9994" width="11.7109375" style="93" customWidth="1"/>
    <col min="9995" max="9995" width="1.28515625" style="93" customWidth="1"/>
    <col min="9996" max="9996" width="11.7109375" style="93" customWidth="1"/>
    <col min="9997" max="10016" width="9.140625" style="93"/>
    <col min="10017" max="10017" width="0" style="93" hidden="1" customWidth="1"/>
    <col min="10018" max="10240" width="9.140625" style="93"/>
    <col min="10241" max="10242" width="1.28515625" style="93" customWidth="1"/>
    <col min="10243" max="10243" width="27" style="93" customWidth="1"/>
    <col min="10244" max="10244" width="11.7109375" style="93" customWidth="1"/>
    <col min="10245" max="10245" width="1.28515625" style="93" customWidth="1"/>
    <col min="10246" max="10246" width="11.7109375" style="93" customWidth="1"/>
    <col min="10247" max="10247" width="1.28515625" style="93" customWidth="1"/>
    <col min="10248" max="10248" width="11.7109375" style="93" customWidth="1"/>
    <col min="10249" max="10249" width="1.28515625" style="93" customWidth="1"/>
    <col min="10250" max="10250" width="11.7109375" style="93" customWidth="1"/>
    <col min="10251" max="10251" width="1.28515625" style="93" customWidth="1"/>
    <col min="10252" max="10252" width="11.7109375" style="93" customWidth="1"/>
    <col min="10253" max="10272" width="9.140625" style="93"/>
    <col min="10273" max="10273" width="0" style="93" hidden="1" customWidth="1"/>
    <col min="10274" max="10496" width="9.140625" style="93"/>
    <col min="10497" max="10498" width="1.28515625" style="93" customWidth="1"/>
    <col min="10499" max="10499" width="27" style="93" customWidth="1"/>
    <col min="10500" max="10500" width="11.7109375" style="93" customWidth="1"/>
    <col min="10501" max="10501" width="1.28515625" style="93" customWidth="1"/>
    <col min="10502" max="10502" width="11.7109375" style="93" customWidth="1"/>
    <col min="10503" max="10503" width="1.28515625" style="93" customWidth="1"/>
    <col min="10504" max="10504" width="11.7109375" style="93" customWidth="1"/>
    <col min="10505" max="10505" width="1.28515625" style="93" customWidth="1"/>
    <col min="10506" max="10506" width="11.7109375" style="93" customWidth="1"/>
    <col min="10507" max="10507" width="1.28515625" style="93" customWidth="1"/>
    <col min="10508" max="10508" width="11.7109375" style="93" customWidth="1"/>
    <col min="10509" max="10528" width="9.140625" style="93"/>
    <col min="10529" max="10529" width="0" style="93" hidden="1" customWidth="1"/>
    <col min="10530" max="10752" width="9.140625" style="93"/>
    <col min="10753" max="10754" width="1.28515625" style="93" customWidth="1"/>
    <col min="10755" max="10755" width="27" style="93" customWidth="1"/>
    <col min="10756" max="10756" width="11.7109375" style="93" customWidth="1"/>
    <col min="10757" max="10757" width="1.28515625" style="93" customWidth="1"/>
    <col min="10758" max="10758" width="11.7109375" style="93" customWidth="1"/>
    <col min="10759" max="10759" width="1.28515625" style="93" customWidth="1"/>
    <col min="10760" max="10760" width="11.7109375" style="93" customWidth="1"/>
    <col min="10761" max="10761" width="1.28515625" style="93" customWidth="1"/>
    <col min="10762" max="10762" width="11.7109375" style="93" customWidth="1"/>
    <col min="10763" max="10763" width="1.28515625" style="93" customWidth="1"/>
    <col min="10764" max="10764" width="11.7109375" style="93" customWidth="1"/>
    <col min="10765" max="10784" width="9.140625" style="93"/>
    <col min="10785" max="10785" width="0" style="93" hidden="1" customWidth="1"/>
    <col min="10786" max="11008" width="9.140625" style="93"/>
    <col min="11009" max="11010" width="1.28515625" style="93" customWidth="1"/>
    <col min="11011" max="11011" width="27" style="93" customWidth="1"/>
    <col min="11012" max="11012" width="11.7109375" style="93" customWidth="1"/>
    <col min="11013" max="11013" width="1.28515625" style="93" customWidth="1"/>
    <col min="11014" max="11014" width="11.7109375" style="93" customWidth="1"/>
    <col min="11015" max="11015" width="1.28515625" style="93" customWidth="1"/>
    <col min="11016" max="11016" width="11.7109375" style="93" customWidth="1"/>
    <col min="11017" max="11017" width="1.28515625" style="93" customWidth="1"/>
    <col min="11018" max="11018" width="11.7109375" style="93" customWidth="1"/>
    <col min="11019" max="11019" width="1.28515625" style="93" customWidth="1"/>
    <col min="11020" max="11020" width="11.7109375" style="93" customWidth="1"/>
    <col min="11021" max="11040" width="9.140625" style="93"/>
    <col min="11041" max="11041" width="0" style="93" hidden="1" customWidth="1"/>
    <col min="11042" max="11264" width="9.140625" style="93"/>
    <col min="11265" max="11266" width="1.28515625" style="93" customWidth="1"/>
    <col min="11267" max="11267" width="27" style="93" customWidth="1"/>
    <col min="11268" max="11268" width="11.7109375" style="93" customWidth="1"/>
    <col min="11269" max="11269" width="1.28515625" style="93" customWidth="1"/>
    <col min="11270" max="11270" width="11.7109375" style="93" customWidth="1"/>
    <col min="11271" max="11271" width="1.28515625" style="93" customWidth="1"/>
    <col min="11272" max="11272" width="11.7109375" style="93" customWidth="1"/>
    <col min="11273" max="11273" width="1.28515625" style="93" customWidth="1"/>
    <col min="11274" max="11274" width="11.7109375" style="93" customWidth="1"/>
    <col min="11275" max="11275" width="1.28515625" style="93" customWidth="1"/>
    <col min="11276" max="11276" width="11.7109375" style="93" customWidth="1"/>
    <col min="11277" max="11296" width="9.140625" style="93"/>
    <col min="11297" max="11297" width="0" style="93" hidden="1" customWidth="1"/>
    <col min="11298" max="11520" width="9.140625" style="93"/>
    <col min="11521" max="11522" width="1.28515625" style="93" customWidth="1"/>
    <col min="11523" max="11523" width="27" style="93" customWidth="1"/>
    <col min="11524" max="11524" width="11.7109375" style="93" customWidth="1"/>
    <col min="11525" max="11525" width="1.28515625" style="93" customWidth="1"/>
    <col min="11526" max="11526" width="11.7109375" style="93" customWidth="1"/>
    <col min="11527" max="11527" width="1.28515625" style="93" customWidth="1"/>
    <col min="11528" max="11528" width="11.7109375" style="93" customWidth="1"/>
    <col min="11529" max="11529" width="1.28515625" style="93" customWidth="1"/>
    <col min="11530" max="11530" width="11.7109375" style="93" customWidth="1"/>
    <col min="11531" max="11531" width="1.28515625" style="93" customWidth="1"/>
    <col min="11532" max="11532" width="11.7109375" style="93" customWidth="1"/>
    <col min="11533" max="11552" width="9.140625" style="93"/>
    <col min="11553" max="11553" width="0" style="93" hidden="1" customWidth="1"/>
    <col min="11554" max="11776" width="9.140625" style="93"/>
    <col min="11777" max="11778" width="1.28515625" style="93" customWidth="1"/>
    <col min="11779" max="11779" width="27" style="93" customWidth="1"/>
    <col min="11780" max="11780" width="11.7109375" style="93" customWidth="1"/>
    <col min="11781" max="11781" width="1.28515625" style="93" customWidth="1"/>
    <col min="11782" max="11782" width="11.7109375" style="93" customWidth="1"/>
    <col min="11783" max="11783" width="1.28515625" style="93" customWidth="1"/>
    <col min="11784" max="11784" width="11.7109375" style="93" customWidth="1"/>
    <col min="11785" max="11785" width="1.28515625" style="93" customWidth="1"/>
    <col min="11786" max="11786" width="11.7109375" style="93" customWidth="1"/>
    <col min="11787" max="11787" width="1.28515625" style="93" customWidth="1"/>
    <col min="11788" max="11788" width="11.7109375" style="93" customWidth="1"/>
    <col min="11789" max="11808" width="9.140625" style="93"/>
    <col min="11809" max="11809" width="0" style="93" hidden="1" customWidth="1"/>
    <col min="11810" max="12032" width="9.140625" style="93"/>
    <col min="12033" max="12034" width="1.28515625" style="93" customWidth="1"/>
    <col min="12035" max="12035" width="27" style="93" customWidth="1"/>
    <col min="12036" max="12036" width="11.7109375" style="93" customWidth="1"/>
    <col min="12037" max="12037" width="1.28515625" style="93" customWidth="1"/>
    <col min="12038" max="12038" width="11.7109375" style="93" customWidth="1"/>
    <col min="12039" max="12039" width="1.28515625" style="93" customWidth="1"/>
    <col min="12040" max="12040" width="11.7109375" style="93" customWidth="1"/>
    <col min="12041" max="12041" width="1.28515625" style="93" customWidth="1"/>
    <col min="12042" max="12042" width="11.7109375" style="93" customWidth="1"/>
    <col min="12043" max="12043" width="1.28515625" style="93" customWidth="1"/>
    <col min="12044" max="12044" width="11.7109375" style="93" customWidth="1"/>
    <col min="12045" max="12064" width="9.140625" style="93"/>
    <col min="12065" max="12065" width="0" style="93" hidden="1" customWidth="1"/>
    <col min="12066" max="12288" width="9.140625" style="93"/>
    <col min="12289" max="12290" width="1.28515625" style="93" customWidth="1"/>
    <col min="12291" max="12291" width="27" style="93" customWidth="1"/>
    <col min="12292" max="12292" width="11.7109375" style="93" customWidth="1"/>
    <col min="12293" max="12293" width="1.28515625" style="93" customWidth="1"/>
    <col min="12294" max="12294" width="11.7109375" style="93" customWidth="1"/>
    <col min="12295" max="12295" width="1.28515625" style="93" customWidth="1"/>
    <col min="12296" max="12296" width="11.7109375" style="93" customWidth="1"/>
    <col min="12297" max="12297" width="1.28515625" style="93" customWidth="1"/>
    <col min="12298" max="12298" width="11.7109375" style="93" customWidth="1"/>
    <col min="12299" max="12299" width="1.28515625" style="93" customWidth="1"/>
    <col min="12300" max="12300" width="11.7109375" style="93" customWidth="1"/>
    <col min="12301" max="12320" width="9.140625" style="93"/>
    <col min="12321" max="12321" width="0" style="93" hidden="1" customWidth="1"/>
    <col min="12322" max="12544" width="9.140625" style="93"/>
    <col min="12545" max="12546" width="1.28515625" style="93" customWidth="1"/>
    <col min="12547" max="12547" width="27" style="93" customWidth="1"/>
    <col min="12548" max="12548" width="11.7109375" style="93" customWidth="1"/>
    <col min="12549" max="12549" width="1.28515625" style="93" customWidth="1"/>
    <col min="12550" max="12550" width="11.7109375" style="93" customWidth="1"/>
    <col min="12551" max="12551" width="1.28515625" style="93" customWidth="1"/>
    <col min="12552" max="12552" width="11.7109375" style="93" customWidth="1"/>
    <col min="12553" max="12553" width="1.28515625" style="93" customWidth="1"/>
    <col min="12554" max="12554" width="11.7109375" style="93" customWidth="1"/>
    <col min="12555" max="12555" width="1.28515625" style="93" customWidth="1"/>
    <col min="12556" max="12556" width="11.7109375" style="93" customWidth="1"/>
    <col min="12557" max="12576" width="9.140625" style="93"/>
    <col min="12577" max="12577" width="0" style="93" hidden="1" customWidth="1"/>
    <col min="12578" max="12800" width="9.140625" style="93"/>
    <col min="12801" max="12802" width="1.28515625" style="93" customWidth="1"/>
    <col min="12803" max="12803" width="27" style="93" customWidth="1"/>
    <col min="12804" max="12804" width="11.7109375" style="93" customWidth="1"/>
    <col min="12805" max="12805" width="1.28515625" style="93" customWidth="1"/>
    <col min="12806" max="12806" width="11.7109375" style="93" customWidth="1"/>
    <col min="12807" max="12807" width="1.28515625" style="93" customWidth="1"/>
    <col min="12808" max="12808" width="11.7109375" style="93" customWidth="1"/>
    <col min="12809" max="12809" width="1.28515625" style="93" customWidth="1"/>
    <col min="12810" max="12810" width="11.7109375" style="93" customWidth="1"/>
    <col min="12811" max="12811" width="1.28515625" style="93" customWidth="1"/>
    <col min="12812" max="12812" width="11.7109375" style="93" customWidth="1"/>
    <col min="12813" max="12832" width="9.140625" style="93"/>
    <col min="12833" max="12833" width="0" style="93" hidden="1" customWidth="1"/>
    <col min="12834" max="13056" width="9.140625" style="93"/>
    <col min="13057" max="13058" width="1.28515625" style="93" customWidth="1"/>
    <col min="13059" max="13059" width="27" style="93" customWidth="1"/>
    <col min="13060" max="13060" width="11.7109375" style="93" customWidth="1"/>
    <col min="13061" max="13061" width="1.28515625" style="93" customWidth="1"/>
    <col min="13062" max="13062" width="11.7109375" style="93" customWidth="1"/>
    <col min="13063" max="13063" width="1.28515625" style="93" customWidth="1"/>
    <col min="13064" max="13064" width="11.7109375" style="93" customWidth="1"/>
    <col min="13065" max="13065" width="1.28515625" style="93" customWidth="1"/>
    <col min="13066" max="13066" width="11.7109375" style="93" customWidth="1"/>
    <col min="13067" max="13067" width="1.28515625" style="93" customWidth="1"/>
    <col min="13068" max="13068" width="11.7109375" style="93" customWidth="1"/>
    <col min="13069" max="13088" width="9.140625" style="93"/>
    <col min="13089" max="13089" width="0" style="93" hidden="1" customWidth="1"/>
    <col min="13090" max="13312" width="9.140625" style="93"/>
    <col min="13313" max="13314" width="1.28515625" style="93" customWidth="1"/>
    <col min="13315" max="13315" width="27" style="93" customWidth="1"/>
    <col min="13316" max="13316" width="11.7109375" style="93" customWidth="1"/>
    <col min="13317" max="13317" width="1.28515625" style="93" customWidth="1"/>
    <col min="13318" max="13318" width="11.7109375" style="93" customWidth="1"/>
    <col min="13319" max="13319" width="1.28515625" style="93" customWidth="1"/>
    <col min="13320" max="13320" width="11.7109375" style="93" customWidth="1"/>
    <col min="13321" max="13321" width="1.28515625" style="93" customWidth="1"/>
    <col min="13322" max="13322" width="11.7109375" style="93" customWidth="1"/>
    <col min="13323" max="13323" width="1.28515625" style="93" customWidth="1"/>
    <col min="13324" max="13324" width="11.7109375" style="93" customWidth="1"/>
    <col min="13325" max="13344" width="9.140625" style="93"/>
    <col min="13345" max="13345" width="0" style="93" hidden="1" customWidth="1"/>
    <col min="13346" max="13568" width="9.140625" style="93"/>
    <col min="13569" max="13570" width="1.28515625" style="93" customWidth="1"/>
    <col min="13571" max="13571" width="27" style="93" customWidth="1"/>
    <col min="13572" max="13572" width="11.7109375" style="93" customWidth="1"/>
    <col min="13573" max="13573" width="1.28515625" style="93" customWidth="1"/>
    <col min="13574" max="13574" width="11.7109375" style="93" customWidth="1"/>
    <col min="13575" max="13575" width="1.28515625" style="93" customWidth="1"/>
    <col min="13576" max="13576" width="11.7109375" style="93" customWidth="1"/>
    <col min="13577" max="13577" width="1.28515625" style="93" customWidth="1"/>
    <col min="13578" max="13578" width="11.7109375" style="93" customWidth="1"/>
    <col min="13579" max="13579" width="1.28515625" style="93" customWidth="1"/>
    <col min="13580" max="13580" width="11.7109375" style="93" customWidth="1"/>
    <col min="13581" max="13600" width="9.140625" style="93"/>
    <col min="13601" max="13601" width="0" style="93" hidden="1" customWidth="1"/>
    <col min="13602" max="13824" width="9.140625" style="93"/>
    <col min="13825" max="13826" width="1.28515625" style="93" customWidth="1"/>
    <col min="13827" max="13827" width="27" style="93" customWidth="1"/>
    <col min="13828" max="13828" width="11.7109375" style="93" customWidth="1"/>
    <col min="13829" max="13829" width="1.28515625" style="93" customWidth="1"/>
    <col min="13830" max="13830" width="11.7109375" style="93" customWidth="1"/>
    <col min="13831" max="13831" width="1.28515625" style="93" customWidth="1"/>
    <col min="13832" max="13832" width="11.7109375" style="93" customWidth="1"/>
    <col min="13833" max="13833" width="1.28515625" style="93" customWidth="1"/>
    <col min="13834" max="13834" width="11.7109375" style="93" customWidth="1"/>
    <col min="13835" max="13835" width="1.28515625" style="93" customWidth="1"/>
    <col min="13836" max="13836" width="11.7109375" style="93" customWidth="1"/>
    <col min="13837" max="13856" width="9.140625" style="93"/>
    <col min="13857" max="13857" width="0" style="93" hidden="1" customWidth="1"/>
    <col min="13858" max="14080" width="9.140625" style="93"/>
    <col min="14081" max="14082" width="1.28515625" style="93" customWidth="1"/>
    <col min="14083" max="14083" width="27" style="93" customWidth="1"/>
    <col min="14084" max="14084" width="11.7109375" style="93" customWidth="1"/>
    <col min="14085" max="14085" width="1.28515625" style="93" customWidth="1"/>
    <col min="14086" max="14086" width="11.7109375" style="93" customWidth="1"/>
    <col min="14087" max="14087" width="1.28515625" style="93" customWidth="1"/>
    <col min="14088" max="14088" width="11.7109375" style="93" customWidth="1"/>
    <col min="14089" max="14089" width="1.28515625" style="93" customWidth="1"/>
    <col min="14090" max="14090" width="11.7109375" style="93" customWidth="1"/>
    <col min="14091" max="14091" width="1.28515625" style="93" customWidth="1"/>
    <col min="14092" max="14092" width="11.7109375" style="93" customWidth="1"/>
    <col min="14093" max="14112" width="9.140625" style="93"/>
    <col min="14113" max="14113" width="0" style="93" hidden="1" customWidth="1"/>
    <col min="14114" max="14336" width="9.140625" style="93"/>
    <col min="14337" max="14338" width="1.28515625" style="93" customWidth="1"/>
    <col min="14339" max="14339" width="27" style="93" customWidth="1"/>
    <col min="14340" max="14340" width="11.7109375" style="93" customWidth="1"/>
    <col min="14341" max="14341" width="1.28515625" style="93" customWidth="1"/>
    <col min="14342" max="14342" width="11.7109375" style="93" customWidth="1"/>
    <col min="14343" max="14343" width="1.28515625" style="93" customWidth="1"/>
    <col min="14344" max="14344" width="11.7109375" style="93" customWidth="1"/>
    <col min="14345" max="14345" width="1.28515625" style="93" customWidth="1"/>
    <col min="14346" max="14346" width="11.7109375" style="93" customWidth="1"/>
    <col min="14347" max="14347" width="1.28515625" style="93" customWidth="1"/>
    <col min="14348" max="14348" width="11.7109375" style="93" customWidth="1"/>
    <col min="14349" max="14368" width="9.140625" style="93"/>
    <col min="14369" max="14369" width="0" style="93" hidden="1" customWidth="1"/>
    <col min="14370" max="14592" width="9.140625" style="93"/>
    <col min="14593" max="14594" width="1.28515625" style="93" customWidth="1"/>
    <col min="14595" max="14595" width="27" style="93" customWidth="1"/>
    <col min="14596" max="14596" width="11.7109375" style="93" customWidth="1"/>
    <col min="14597" max="14597" width="1.28515625" style="93" customWidth="1"/>
    <col min="14598" max="14598" width="11.7109375" style="93" customWidth="1"/>
    <col min="14599" max="14599" width="1.28515625" style="93" customWidth="1"/>
    <col min="14600" max="14600" width="11.7109375" style="93" customWidth="1"/>
    <col min="14601" max="14601" width="1.28515625" style="93" customWidth="1"/>
    <col min="14602" max="14602" width="11.7109375" style="93" customWidth="1"/>
    <col min="14603" max="14603" width="1.28515625" style="93" customWidth="1"/>
    <col min="14604" max="14604" width="11.7109375" style="93" customWidth="1"/>
    <col min="14605" max="14624" width="9.140625" style="93"/>
    <col min="14625" max="14625" width="0" style="93" hidden="1" customWidth="1"/>
    <col min="14626" max="14848" width="9.140625" style="93"/>
    <col min="14849" max="14850" width="1.28515625" style="93" customWidth="1"/>
    <col min="14851" max="14851" width="27" style="93" customWidth="1"/>
    <col min="14852" max="14852" width="11.7109375" style="93" customWidth="1"/>
    <col min="14853" max="14853" width="1.28515625" style="93" customWidth="1"/>
    <col min="14854" max="14854" width="11.7109375" style="93" customWidth="1"/>
    <col min="14855" max="14855" width="1.28515625" style="93" customWidth="1"/>
    <col min="14856" max="14856" width="11.7109375" style="93" customWidth="1"/>
    <col min="14857" max="14857" width="1.28515625" style="93" customWidth="1"/>
    <col min="14858" max="14858" width="11.7109375" style="93" customWidth="1"/>
    <col min="14859" max="14859" width="1.28515625" style="93" customWidth="1"/>
    <col min="14860" max="14860" width="11.7109375" style="93" customWidth="1"/>
    <col min="14861" max="14880" width="9.140625" style="93"/>
    <col min="14881" max="14881" width="0" style="93" hidden="1" customWidth="1"/>
    <col min="14882" max="15104" width="9.140625" style="93"/>
    <col min="15105" max="15106" width="1.28515625" style="93" customWidth="1"/>
    <col min="15107" max="15107" width="27" style="93" customWidth="1"/>
    <col min="15108" max="15108" width="11.7109375" style="93" customWidth="1"/>
    <col min="15109" max="15109" width="1.28515625" style="93" customWidth="1"/>
    <col min="15110" max="15110" width="11.7109375" style="93" customWidth="1"/>
    <col min="15111" max="15111" width="1.28515625" style="93" customWidth="1"/>
    <col min="15112" max="15112" width="11.7109375" style="93" customWidth="1"/>
    <col min="15113" max="15113" width="1.28515625" style="93" customWidth="1"/>
    <col min="15114" max="15114" width="11.7109375" style="93" customWidth="1"/>
    <col min="15115" max="15115" width="1.28515625" style="93" customWidth="1"/>
    <col min="15116" max="15116" width="11.7109375" style="93" customWidth="1"/>
    <col min="15117" max="15136" width="9.140625" style="93"/>
    <col min="15137" max="15137" width="0" style="93" hidden="1" customWidth="1"/>
    <col min="15138" max="15360" width="9.140625" style="93"/>
    <col min="15361" max="15362" width="1.28515625" style="93" customWidth="1"/>
    <col min="15363" max="15363" width="27" style="93" customWidth="1"/>
    <col min="15364" max="15364" width="11.7109375" style="93" customWidth="1"/>
    <col min="15365" max="15365" width="1.28515625" style="93" customWidth="1"/>
    <col min="15366" max="15366" width="11.7109375" style="93" customWidth="1"/>
    <col min="15367" max="15367" width="1.28515625" style="93" customWidth="1"/>
    <col min="15368" max="15368" width="11.7109375" style="93" customWidth="1"/>
    <col min="15369" max="15369" width="1.28515625" style="93" customWidth="1"/>
    <col min="15370" max="15370" width="11.7109375" style="93" customWidth="1"/>
    <col min="15371" max="15371" width="1.28515625" style="93" customWidth="1"/>
    <col min="15372" max="15372" width="11.7109375" style="93" customWidth="1"/>
    <col min="15373" max="15392" width="9.140625" style="93"/>
    <col min="15393" max="15393" width="0" style="93" hidden="1" customWidth="1"/>
    <col min="15394" max="15616" width="9.140625" style="93"/>
    <col min="15617" max="15618" width="1.28515625" style="93" customWidth="1"/>
    <col min="15619" max="15619" width="27" style="93" customWidth="1"/>
    <col min="15620" max="15620" width="11.7109375" style="93" customWidth="1"/>
    <col min="15621" max="15621" width="1.28515625" style="93" customWidth="1"/>
    <col min="15622" max="15622" width="11.7109375" style="93" customWidth="1"/>
    <col min="15623" max="15623" width="1.28515625" style="93" customWidth="1"/>
    <col min="15624" max="15624" width="11.7109375" style="93" customWidth="1"/>
    <col min="15625" max="15625" width="1.28515625" style="93" customWidth="1"/>
    <col min="15626" max="15626" width="11.7109375" style="93" customWidth="1"/>
    <col min="15627" max="15627" width="1.28515625" style="93" customWidth="1"/>
    <col min="15628" max="15628" width="11.7109375" style="93" customWidth="1"/>
    <col min="15629" max="15648" width="9.140625" style="93"/>
    <col min="15649" max="15649" width="0" style="93" hidden="1" customWidth="1"/>
    <col min="15650" max="15872" width="9.140625" style="93"/>
    <col min="15873" max="15874" width="1.28515625" style="93" customWidth="1"/>
    <col min="15875" max="15875" width="27" style="93" customWidth="1"/>
    <col min="15876" max="15876" width="11.7109375" style="93" customWidth="1"/>
    <col min="15877" max="15877" width="1.28515625" style="93" customWidth="1"/>
    <col min="15878" max="15878" width="11.7109375" style="93" customWidth="1"/>
    <col min="15879" max="15879" width="1.28515625" style="93" customWidth="1"/>
    <col min="15880" max="15880" width="11.7109375" style="93" customWidth="1"/>
    <col min="15881" max="15881" width="1.28515625" style="93" customWidth="1"/>
    <col min="15882" max="15882" width="11.7109375" style="93" customWidth="1"/>
    <col min="15883" max="15883" width="1.28515625" style="93" customWidth="1"/>
    <col min="15884" max="15884" width="11.7109375" style="93" customWidth="1"/>
    <col min="15885" max="15904" width="9.140625" style="93"/>
    <col min="15905" max="15905" width="0" style="93" hidden="1" customWidth="1"/>
    <col min="15906" max="16128" width="9.140625" style="93"/>
    <col min="16129" max="16130" width="1.28515625" style="93" customWidth="1"/>
    <col min="16131" max="16131" width="27" style="93" customWidth="1"/>
    <col min="16132" max="16132" width="11.7109375" style="93" customWidth="1"/>
    <col min="16133" max="16133" width="1.28515625" style="93" customWidth="1"/>
    <col min="16134" max="16134" width="11.7109375" style="93" customWidth="1"/>
    <col min="16135" max="16135" width="1.28515625" style="93" customWidth="1"/>
    <col min="16136" max="16136" width="11.7109375" style="93" customWidth="1"/>
    <col min="16137" max="16137" width="1.28515625" style="93" customWidth="1"/>
    <col min="16138" max="16138" width="11.7109375" style="93" customWidth="1"/>
    <col min="16139" max="16139" width="1.28515625" style="93" customWidth="1"/>
    <col min="16140" max="16140" width="11.7109375" style="93" customWidth="1"/>
    <col min="16141" max="16160" width="9.140625" style="93"/>
    <col min="16161" max="16161" width="0" style="93" hidden="1" customWidth="1"/>
    <col min="16162" max="16384" width="9.140625" style="93"/>
  </cols>
  <sheetData>
    <row r="1" spans="1:33" s="1" customFormat="1" ht="25.5" customHeight="1">
      <c r="A1" s="481" t="s">
        <v>325</v>
      </c>
      <c r="B1" s="480"/>
      <c r="C1" s="480"/>
      <c r="D1" s="480"/>
      <c r="E1" s="480"/>
      <c r="F1" s="480"/>
      <c r="G1" s="480"/>
      <c r="H1" s="480"/>
      <c r="I1" s="480"/>
      <c r="J1" s="480"/>
      <c r="K1" s="480"/>
      <c r="L1" s="480"/>
      <c r="M1" s="324"/>
      <c r="AG1" s="17" t="str">
        <f>"Table9_EAL_12"</f>
        <v>Table9_EAL_12</v>
      </c>
    </row>
    <row r="2" spans="1:33" s="185" customFormat="1" ht="12.75" customHeight="1">
      <c r="A2" s="373" t="s">
        <v>329</v>
      </c>
      <c r="C2" s="186"/>
      <c r="D2" s="186"/>
      <c r="E2" s="186"/>
      <c r="F2" s="186"/>
      <c r="G2" s="186"/>
      <c r="H2" s="187"/>
      <c r="J2" s="187"/>
      <c r="AG2" s="17" t="str">
        <f>"Table9_ETH_12"</f>
        <v>Table9_ETH_12</v>
      </c>
    </row>
    <row r="3" spans="1:33" s="185" customFormat="1" ht="12.75" customHeight="1">
      <c r="A3" s="373" t="s">
        <v>400</v>
      </c>
      <c r="C3" s="186"/>
      <c r="D3" s="186"/>
      <c r="E3" s="186"/>
      <c r="F3" s="186"/>
      <c r="G3" s="186"/>
      <c r="H3" s="187"/>
      <c r="J3" s="187"/>
      <c r="AG3" s="17" t="str">
        <f>"Table9_ETHG_2012"</f>
        <v>Table9_ETHG_2012</v>
      </c>
    </row>
    <row r="4" spans="1:33" s="1" customFormat="1" ht="12.75">
      <c r="B4" s="184"/>
      <c r="C4" s="186"/>
      <c r="D4" s="186"/>
      <c r="E4" s="186"/>
      <c r="F4" s="186"/>
      <c r="G4" s="186"/>
      <c r="H4" s="188"/>
      <c r="J4" s="188"/>
      <c r="AG4" s="16" t="str">
        <f>"Table9_EAL_12"</f>
        <v>Table9_EAL_12</v>
      </c>
    </row>
    <row r="5" spans="1:33" s="193" customFormat="1" ht="27.75" customHeight="1">
      <c r="A5" s="189"/>
      <c r="B5" s="189"/>
      <c r="C5" s="190"/>
      <c r="D5" s="183" t="s">
        <v>1</v>
      </c>
      <c r="E5" s="191"/>
      <c r="F5" s="183" t="s">
        <v>2</v>
      </c>
      <c r="G5" s="191"/>
      <c r="H5" s="192" t="s">
        <v>3</v>
      </c>
      <c r="I5" s="189"/>
      <c r="J5" s="192" t="s">
        <v>4</v>
      </c>
      <c r="K5" s="189"/>
      <c r="L5" s="192" t="s">
        <v>5</v>
      </c>
      <c r="AG5" s="16" t="str">
        <f>"Table9_FSM_12"</f>
        <v>Table9_FSM_12</v>
      </c>
    </row>
    <row r="6" spans="1:33" s="94" customFormat="1">
      <c r="C6" s="3"/>
      <c r="D6" s="194"/>
      <c r="E6" s="182"/>
      <c r="F6" s="194"/>
      <c r="G6" s="182"/>
      <c r="H6" s="195"/>
      <c r="J6" s="195"/>
      <c r="AG6" s="16" t="str">
        <f>"Table9_SEN_12"</f>
        <v>Table9_SEN_12</v>
      </c>
    </row>
    <row r="7" spans="1:33" s="94" customFormat="1">
      <c r="A7" s="196" t="s">
        <v>306</v>
      </c>
      <c r="C7" s="3"/>
      <c r="D7" s="194"/>
      <c r="E7" s="182"/>
      <c r="F7" s="194"/>
      <c r="G7" s="182"/>
      <c r="H7" s="195"/>
      <c r="J7" s="195"/>
      <c r="AG7" s="16" t="s">
        <v>307</v>
      </c>
    </row>
    <row r="8" spans="1:33" s="94" customFormat="1">
      <c r="A8" s="196"/>
      <c r="C8" s="3"/>
      <c r="D8" s="194"/>
      <c r="E8" s="182"/>
      <c r="F8" s="194"/>
      <c r="G8" s="182"/>
      <c r="H8" s="194"/>
      <c r="J8" s="194"/>
      <c r="L8" s="194"/>
      <c r="AG8" s="16"/>
    </row>
    <row r="9" spans="1:33" s="94" customFormat="1">
      <c r="B9" s="3" t="s">
        <v>6</v>
      </c>
      <c r="D9" s="197">
        <v>90</v>
      </c>
      <c r="E9" s="198"/>
      <c r="F9" s="197">
        <v>86</v>
      </c>
      <c r="G9" s="198"/>
      <c r="H9" s="199">
        <v>89</v>
      </c>
      <c r="I9" s="198"/>
      <c r="J9" s="199">
        <v>92</v>
      </c>
      <c r="K9" s="198"/>
      <c r="L9" s="197">
        <v>91</v>
      </c>
      <c r="AG9" s="16"/>
    </row>
    <row r="10" spans="1:33" s="94" customFormat="1">
      <c r="C10" s="200"/>
      <c r="D10" s="197"/>
      <c r="E10" s="198"/>
      <c r="F10" s="197"/>
      <c r="G10" s="198"/>
      <c r="H10" s="199"/>
      <c r="I10" s="198"/>
      <c r="J10" s="199"/>
      <c r="K10" s="198"/>
      <c r="L10" s="198"/>
      <c r="AG10" s="16" t="str">
        <f>"Table9_Disadvantaged_12"</f>
        <v>Table9_Disadvantaged_12</v>
      </c>
    </row>
    <row r="11" spans="1:33" s="94" customFormat="1" ht="12.75" customHeight="1">
      <c r="B11" s="7" t="s">
        <v>308</v>
      </c>
      <c r="C11" s="182"/>
      <c r="D11" s="198"/>
      <c r="E11" s="198"/>
      <c r="F11" s="198"/>
      <c r="G11" s="198"/>
      <c r="H11" s="201"/>
      <c r="I11" s="198"/>
      <c r="J11" s="201"/>
      <c r="K11" s="198"/>
      <c r="L11" s="201"/>
    </row>
    <row r="12" spans="1:33" s="94" customFormat="1" ht="12.75" customHeight="1">
      <c r="B12" s="7"/>
      <c r="C12" s="182" t="s">
        <v>7</v>
      </c>
      <c r="D12" s="194">
        <v>87</v>
      </c>
      <c r="E12" s="202"/>
      <c r="F12" s="194">
        <v>82</v>
      </c>
      <c r="G12" s="202"/>
      <c r="H12" s="194">
        <v>87</v>
      </c>
      <c r="I12" s="198"/>
      <c r="J12" s="194">
        <v>91</v>
      </c>
      <c r="K12" s="198"/>
      <c r="L12" s="194">
        <v>89</v>
      </c>
    </row>
    <row r="13" spans="1:33" s="94" customFormat="1" ht="12.75" customHeight="1">
      <c r="B13" s="7"/>
      <c r="C13" s="182" t="s">
        <v>8</v>
      </c>
      <c r="D13" s="194">
        <v>93</v>
      </c>
      <c r="E13" s="202"/>
      <c r="F13" s="194">
        <v>91</v>
      </c>
      <c r="G13" s="202"/>
      <c r="H13" s="194">
        <v>92</v>
      </c>
      <c r="I13" s="198"/>
      <c r="J13" s="194">
        <v>93</v>
      </c>
      <c r="K13" s="198"/>
      <c r="L13" s="194">
        <v>92</v>
      </c>
    </row>
    <row r="14" spans="1:33" s="94" customFormat="1" ht="12.75" customHeight="1">
      <c r="D14" s="194"/>
      <c r="E14" s="182"/>
      <c r="F14" s="194"/>
      <c r="G14" s="182"/>
      <c r="H14" s="195"/>
      <c r="J14" s="195"/>
      <c r="L14" s="195"/>
    </row>
    <row r="15" spans="1:33" s="94" customFormat="1" ht="13.5" customHeight="1">
      <c r="A15" s="203" t="s">
        <v>326</v>
      </c>
      <c r="B15" s="204"/>
      <c r="C15" s="204"/>
      <c r="D15" s="194"/>
      <c r="E15" s="182"/>
      <c r="F15" s="194"/>
      <c r="G15" s="182"/>
      <c r="H15" s="195"/>
      <c r="J15" s="195"/>
      <c r="L15" s="195"/>
    </row>
    <row r="16" spans="1:33" s="94" customFormat="1">
      <c r="A16" s="196"/>
      <c r="C16" s="3"/>
      <c r="D16" s="194"/>
      <c r="E16" s="182"/>
      <c r="F16" s="194"/>
      <c r="G16" s="182"/>
      <c r="H16" s="195"/>
      <c r="J16" s="195"/>
      <c r="L16" s="195"/>
    </row>
    <row r="17" spans="2:12" s="94" customFormat="1">
      <c r="B17" s="3" t="s">
        <v>6</v>
      </c>
      <c r="D17" s="194">
        <v>90</v>
      </c>
      <c r="E17" s="182"/>
      <c r="F17" s="194">
        <v>86</v>
      </c>
      <c r="G17" s="182"/>
      <c r="H17" s="194">
        <v>89</v>
      </c>
      <c r="J17" s="194">
        <v>92</v>
      </c>
      <c r="L17" s="194">
        <v>91</v>
      </c>
    </row>
    <row r="18" spans="2:12" s="94" customFormat="1">
      <c r="C18" s="200"/>
      <c r="D18" s="194"/>
      <c r="E18" s="182"/>
      <c r="F18" s="194"/>
      <c r="G18" s="182"/>
      <c r="H18" s="195"/>
      <c r="J18" s="195"/>
      <c r="L18" s="205"/>
    </row>
    <row r="19" spans="2:12" s="94" customFormat="1" ht="12.75" customHeight="1">
      <c r="B19" s="7" t="s">
        <v>308</v>
      </c>
      <c r="C19" s="182"/>
      <c r="D19" s="182"/>
      <c r="E19" s="182"/>
      <c r="F19" s="182"/>
      <c r="G19" s="182"/>
      <c r="H19" s="206"/>
      <c r="J19" s="206"/>
      <c r="L19" s="207"/>
    </row>
    <row r="20" spans="2:12" s="94" customFormat="1" ht="12.75" customHeight="1">
      <c r="B20" s="7"/>
      <c r="C20" s="182" t="s">
        <v>7</v>
      </c>
      <c r="D20" s="194">
        <v>87</v>
      </c>
      <c r="E20" s="208"/>
      <c r="F20" s="194">
        <v>82</v>
      </c>
      <c r="G20" s="208"/>
      <c r="H20" s="194">
        <v>87</v>
      </c>
      <c r="J20" s="194">
        <v>91</v>
      </c>
      <c r="L20" s="194">
        <v>89</v>
      </c>
    </row>
    <row r="21" spans="2:12" s="94" customFormat="1" ht="12.75" customHeight="1">
      <c r="B21" s="7"/>
      <c r="C21" s="182" t="s">
        <v>8</v>
      </c>
      <c r="D21" s="194">
        <v>93</v>
      </c>
      <c r="E21" s="208"/>
      <c r="F21" s="194">
        <v>91</v>
      </c>
      <c r="G21" s="208"/>
      <c r="H21" s="194">
        <v>92</v>
      </c>
      <c r="J21" s="194">
        <v>93</v>
      </c>
      <c r="L21" s="194">
        <v>92</v>
      </c>
    </row>
    <row r="22" spans="2:12" s="94" customFormat="1" ht="8.25" customHeight="1">
      <c r="B22" s="7"/>
      <c r="C22" s="182"/>
      <c r="D22" s="209"/>
      <c r="E22" s="200"/>
      <c r="F22" s="209"/>
      <c r="G22" s="200"/>
      <c r="H22" s="209"/>
      <c r="J22" s="209"/>
      <c r="L22" s="205"/>
    </row>
    <row r="23" spans="2:12" s="94" customFormat="1" ht="12.75" customHeight="1">
      <c r="B23" s="7" t="s">
        <v>9</v>
      </c>
      <c r="C23" s="182"/>
      <c r="D23" s="209"/>
      <c r="E23" s="200"/>
      <c r="F23" s="209"/>
      <c r="G23" s="200"/>
      <c r="H23" s="209"/>
      <c r="J23" s="209"/>
      <c r="L23" s="205"/>
    </row>
    <row r="24" spans="2:12" s="8" customFormat="1" ht="12.75" customHeight="1">
      <c r="B24" s="7"/>
      <c r="C24" s="182" t="s">
        <v>10</v>
      </c>
      <c r="D24" s="194">
        <v>90</v>
      </c>
      <c r="E24" s="208"/>
      <c r="F24" s="194">
        <v>86</v>
      </c>
      <c r="G24" s="208"/>
      <c r="H24" s="194">
        <v>90</v>
      </c>
      <c r="J24" s="194">
        <v>92</v>
      </c>
      <c r="L24" s="194">
        <v>91</v>
      </c>
    </row>
    <row r="25" spans="2:12" s="8" customFormat="1" ht="12.75" customHeight="1">
      <c r="B25" s="7"/>
      <c r="C25" s="182" t="s">
        <v>11</v>
      </c>
      <c r="D25" s="194">
        <v>91</v>
      </c>
      <c r="E25" s="208"/>
      <c r="F25" s="194">
        <v>87</v>
      </c>
      <c r="G25" s="208"/>
      <c r="H25" s="194">
        <v>90</v>
      </c>
      <c r="J25" s="194">
        <v>92</v>
      </c>
      <c r="L25" s="194">
        <v>91</v>
      </c>
    </row>
    <row r="26" spans="2:12" s="8" customFormat="1" ht="12.75" customHeight="1">
      <c r="B26" s="7"/>
      <c r="C26" s="182" t="s">
        <v>12</v>
      </c>
      <c r="D26" s="194">
        <v>91</v>
      </c>
      <c r="E26" s="208"/>
      <c r="F26" s="194">
        <v>88</v>
      </c>
      <c r="G26" s="208"/>
      <c r="H26" s="194">
        <v>88</v>
      </c>
      <c r="J26" s="194">
        <v>92</v>
      </c>
      <c r="L26" s="194">
        <v>89</v>
      </c>
    </row>
    <row r="27" spans="2:12" s="8" customFormat="1" ht="12.75" customHeight="1">
      <c r="B27" s="7"/>
      <c r="C27" s="182" t="s">
        <v>13</v>
      </c>
      <c r="D27" s="194">
        <v>90</v>
      </c>
      <c r="E27" s="208"/>
      <c r="F27" s="194">
        <v>87</v>
      </c>
      <c r="G27" s="208"/>
      <c r="H27" s="194">
        <v>88</v>
      </c>
      <c r="I27" s="210"/>
      <c r="J27" s="194">
        <v>91</v>
      </c>
      <c r="K27" s="210"/>
      <c r="L27" s="194">
        <v>88</v>
      </c>
    </row>
    <row r="28" spans="2:12" s="8" customFormat="1" ht="12.75" customHeight="1">
      <c r="B28" s="7"/>
      <c r="C28" s="182" t="s">
        <v>14</v>
      </c>
      <c r="D28" s="194">
        <v>92</v>
      </c>
      <c r="E28" s="208"/>
      <c r="F28" s="194">
        <v>89</v>
      </c>
      <c r="G28" s="208"/>
      <c r="H28" s="194">
        <v>86</v>
      </c>
      <c r="I28" s="210"/>
      <c r="J28" s="194">
        <v>96</v>
      </c>
      <c r="K28" s="210"/>
      <c r="L28" s="194">
        <v>91</v>
      </c>
    </row>
    <row r="29" spans="2:12" s="94" customFormat="1" ht="8.25" customHeight="1">
      <c r="B29" s="7"/>
      <c r="C29" s="182"/>
      <c r="D29" s="205"/>
      <c r="E29" s="208"/>
      <c r="F29" s="205"/>
      <c r="G29" s="208"/>
      <c r="H29" s="205"/>
      <c r="J29" s="205"/>
      <c r="L29" s="205"/>
    </row>
    <row r="30" spans="2:12" s="94" customFormat="1" ht="12.75" customHeight="1">
      <c r="B30" s="482" t="s">
        <v>15</v>
      </c>
      <c r="C30" s="482"/>
      <c r="D30" s="205"/>
      <c r="E30" s="211"/>
      <c r="F30" s="205"/>
      <c r="G30" s="211"/>
      <c r="H30" s="205"/>
      <c r="J30" s="205"/>
      <c r="L30" s="205"/>
    </row>
    <row r="31" spans="2:12" s="94" customFormat="1" ht="12.75" customHeight="1">
      <c r="B31" s="7"/>
      <c r="C31" s="182" t="s">
        <v>309</v>
      </c>
      <c r="D31" s="194">
        <v>91</v>
      </c>
      <c r="E31" s="208"/>
      <c r="F31" s="194">
        <v>87</v>
      </c>
      <c r="G31" s="208"/>
      <c r="H31" s="194">
        <v>91</v>
      </c>
      <c r="J31" s="194">
        <v>93</v>
      </c>
      <c r="L31" s="194">
        <v>92</v>
      </c>
    </row>
    <row r="32" spans="2:12" s="94" customFormat="1" ht="12.75" customHeight="1">
      <c r="B32" s="7"/>
      <c r="C32" s="182" t="s">
        <v>310</v>
      </c>
      <c r="D32" s="194">
        <v>87</v>
      </c>
      <c r="E32" s="208"/>
      <c r="F32" s="194">
        <v>83</v>
      </c>
      <c r="G32" s="208"/>
      <c r="H32" s="194">
        <v>84</v>
      </c>
      <c r="J32" s="194">
        <v>90</v>
      </c>
      <c r="L32" s="194">
        <v>86</v>
      </c>
    </row>
    <row r="33" spans="1:33" s="94" customFormat="1" ht="12.75" customHeight="1">
      <c r="B33" s="7"/>
      <c r="C33" s="182" t="s">
        <v>311</v>
      </c>
      <c r="D33" s="194">
        <v>54</v>
      </c>
      <c r="E33" s="208"/>
      <c r="F33" s="194">
        <v>49</v>
      </c>
      <c r="G33" s="208"/>
      <c r="H33" s="194">
        <v>55</v>
      </c>
      <c r="J33" s="194">
        <v>63</v>
      </c>
      <c r="L33" s="194">
        <v>55</v>
      </c>
    </row>
    <row r="34" spans="1:33" s="94" customFormat="1" ht="8.25" customHeight="1">
      <c r="B34" s="7"/>
      <c r="C34" s="182"/>
      <c r="D34" s="205"/>
      <c r="E34" s="208"/>
      <c r="F34" s="205"/>
      <c r="G34" s="208"/>
      <c r="H34" s="205"/>
      <c r="J34" s="205"/>
      <c r="L34" s="205"/>
    </row>
    <row r="35" spans="1:33" s="94" customFormat="1" ht="12.75" customHeight="1">
      <c r="B35" s="482" t="s">
        <v>16</v>
      </c>
      <c r="C35" s="482"/>
      <c r="D35" s="205"/>
      <c r="E35" s="208"/>
      <c r="F35" s="205"/>
      <c r="G35" s="208"/>
      <c r="H35" s="205"/>
      <c r="J35" s="205"/>
      <c r="L35" s="205"/>
    </row>
    <row r="36" spans="1:33" s="94" customFormat="1" ht="12.75" customHeight="1">
      <c r="B36" s="7"/>
      <c r="C36" s="212" t="s">
        <v>17</v>
      </c>
      <c r="D36" s="194">
        <v>80</v>
      </c>
      <c r="E36" s="208"/>
      <c r="F36" s="194">
        <v>75</v>
      </c>
      <c r="G36" s="208"/>
      <c r="H36" s="194">
        <v>81</v>
      </c>
      <c r="J36" s="194">
        <v>85</v>
      </c>
      <c r="L36" s="194">
        <v>82</v>
      </c>
    </row>
    <row r="37" spans="1:33" s="94" customFormat="1" ht="12.75" customHeight="1">
      <c r="B37" s="7"/>
      <c r="C37" s="212" t="s">
        <v>312</v>
      </c>
      <c r="D37" s="194">
        <v>92</v>
      </c>
      <c r="E37" s="208"/>
      <c r="F37" s="194">
        <v>89</v>
      </c>
      <c r="G37" s="208"/>
      <c r="H37" s="194">
        <v>91</v>
      </c>
      <c r="J37" s="194">
        <v>94</v>
      </c>
      <c r="L37" s="194">
        <v>92</v>
      </c>
    </row>
    <row r="38" spans="1:33" s="94" customFormat="1" ht="8.25" customHeight="1">
      <c r="B38" s="7"/>
      <c r="C38" s="182"/>
      <c r="D38" s="205"/>
      <c r="E38" s="208"/>
      <c r="F38" s="205"/>
      <c r="G38" s="208"/>
      <c r="H38" s="205"/>
      <c r="J38" s="205"/>
      <c r="L38" s="205"/>
    </row>
    <row r="39" spans="1:33" ht="12.75" customHeight="1">
      <c r="B39" s="7" t="s">
        <v>313</v>
      </c>
      <c r="C39" s="28"/>
      <c r="D39" s="205"/>
      <c r="E39" s="208"/>
      <c r="F39" s="205"/>
      <c r="G39" s="208"/>
      <c r="H39" s="205"/>
      <c r="I39" s="94"/>
      <c r="J39" s="205"/>
      <c r="K39" s="94"/>
      <c r="L39" s="205"/>
      <c r="M39" s="29"/>
      <c r="O39" s="16"/>
      <c r="AB39" s="16"/>
      <c r="AC39" s="16"/>
      <c r="AD39" s="16"/>
      <c r="AE39" s="16"/>
      <c r="AF39" s="16"/>
      <c r="AG39" s="16"/>
    </row>
    <row r="40" spans="1:33" ht="12.75" customHeight="1">
      <c r="A40" s="7"/>
      <c r="C40" s="182" t="s">
        <v>54</v>
      </c>
      <c r="D40" s="475">
        <v>82</v>
      </c>
      <c r="E40" s="476"/>
      <c r="F40" s="475">
        <v>77</v>
      </c>
      <c r="G40" s="476"/>
      <c r="H40" s="475">
        <v>83</v>
      </c>
      <c r="I40" s="477"/>
      <c r="J40" s="475">
        <v>86</v>
      </c>
      <c r="K40" s="477"/>
      <c r="L40" s="475">
        <v>84</v>
      </c>
      <c r="M40" s="29"/>
      <c r="O40" s="16"/>
      <c r="AB40" s="16"/>
      <c r="AC40" s="16"/>
      <c r="AD40" s="16"/>
      <c r="AE40" s="16"/>
      <c r="AF40" s="16"/>
      <c r="AG40" s="16"/>
    </row>
    <row r="41" spans="1:33" ht="12.75" customHeight="1">
      <c r="A41" s="7"/>
      <c r="C41" s="182" t="s">
        <v>18</v>
      </c>
      <c r="D41" s="475">
        <v>92</v>
      </c>
      <c r="E41" s="476"/>
      <c r="F41" s="475">
        <v>89</v>
      </c>
      <c r="G41" s="476"/>
      <c r="H41" s="475">
        <v>92</v>
      </c>
      <c r="I41" s="477"/>
      <c r="J41" s="475">
        <v>94</v>
      </c>
      <c r="K41" s="477"/>
      <c r="L41" s="475">
        <v>93</v>
      </c>
      <c r="M41" s="29"/>
      <c r="O41" s="16"/>
      <c r="AB41" s="16"/>
      <c r="AC41" s="16"/>
      <c r="AD41" s="16"/>
      <c r="AE41" s="16"/>
      <c r="AF41" s="16"/>
      <c r="AG41" s="16"/>
    </row>
    <row r="42" spans="1:33" ht="12.75" customHeight="1">
      <c r="A42" s="7"/>
      <c r="B42" s="25"/>
      <c r="C42" s="28"/>
      <c r="D42" s="29"/>
      <c r="E42" s="29"/>
      <c r="F42" s="29"/>
      <c r="G42" s="29"/>
      <c r="H42" s="29"/>
      <c r="I42" s="29"/>
      <c r="J42" s="29"/>
      <c r="K42" s="29"/>
      <c r="L42" s="29"/>
      <c r="M42" s="29"/>
      <c r="O42" s="16"/>
      <c r="AB42" s="16"/>
      <c r="AC42" s="16"/>
      <c r="AD42" s="16"/>
      <c r="AE42" s="16"/>
      <c r="AF42" s="16"/>
      <c r="AG42" s="16"/>
    </row>
    <row r="43" spans="1:33" s="94" customFormat="1">
      <c r="B43" s="482" t="s">
        <v>19</v>
      </c>
      <c r="C43" s="482"/>
      <c r="D43" s="205"/>
      <c r="E43" s="208"/>
      <c r="F43" s="205"/>
      <c r="G43" s="208"/>
      <c r="H43" s="205"/>
      <c r="J43" s="205"/>
      <c r="L43" s="205"/>
    </row>
    <row r="44" spans="1:33" s="94" customFormat="1" ht="12.75" customHeight="1">
      <c r="B44" s="7"/>
      <c r="C44" s="182" t="s">
        <v>20</v>
      </c>
      <c r="D44" s="194">
        <v>97</v>
      </c>
      <c r="E44" s="208"/>
      <c r="F44" s="194">
        <v>94</v>
      </c>
      <c r="G44" s="208"/>
      <c r="H44" s="194">
        <v>96</v>
      </c>
      <c r="J44" s="194">
        <v>98</v>
      </c>
      <c r="L44" s="194">
        <v>97</v>
      </c>
    </row>
    <row r="45" spans="1:33" s="94" customFormat="1" ht="12.75" customHeight="1">
      <c r="B45" s="7"/>
      <c r="C45" s="182" t="s">
        <v>21</v>
      </c>
      <c r="D45" s="194">
        <v>60</v>
      </c>
      <c r="E45" s="208"/>
      <c r="F45" s="194">
        <v>50</v>
      </c>
      <c r="G45" s="208"/>
      <c r="H45" s="194">
        <v>61</v>
      </c>
      <c r="J45" s="194">
        <v>68</v>
      </c>
      <c r="L45" s="194">
        <v>65</v>
      </c>
    </row>
    <row r="46" spans="1:33" s="94" customFormat="1" ht="12.75" customHeight="1">
      <c r="B46" s="7"/>
      <c r="C46" s="213" t="s">
        <v>22</v>
      </c>
      <c r="D46" s="194">
        <v>64</v>
      </c>
      <c r="E46" s="208"/>
      <c r="F46" s="194">
        <v>54</v>
      </c>
      <c r="G46" s="208"/>
      <c r="H46" s="194">
        <v>66</v>
      </c>
      <c r="J46" s="194">
        <v>73</v>
      </c>
      <c r="L46" s="194">
        <v>69</v>
      </c>
    </row>
    <row r="47" spans="1:33" s="94" customFormat="1" ht="12.75" customHeight="1">
      <c r="B47" s="7"/>
      <c r="C47" s="214" t="s">
        <v>23</v>
      </c>
      <c r="D47" s="194">
        <v>69</v>
      </c>
      <c r="E47" s="208"/>
      <c r="F47" s="194">
        <v>58</v>
      </c>
      <c r="G47" s="208"/>
      <c r="H47" s="194">
        <v>72</v>
      </c>
      <c r="J47" s="194">
        <v>78</v>
      </c>
      <c r="L47" s="194">
        <v>74</v>
      </c>
    </row>
    <row r="48" spans="1:33" s="94" customFormat="1" ht="12.75" customHeight="1">
      <c r="B48" s="7"/>
      <c r="C48" s="214" t="s">
        <v>24</v>
      </c>
      <c r="D48" s="194">
        <v>57</v>
      </c>
      <c r="E48" s="208"/>
      <c r="F48" s="194">
        <v>47</v>
      </c>
      <c r="G48" s="208"/>
      <c r="H48" s="194">
        <v>57</v>
      </c>
      <c r="J48" s="194">
        <v>65</v>
      </c>
      <c r="L48" s="194">
        <v>62</v>
      </c>
    </row>
    <row r="49" spans="1:12" s="94" customFormat="1" ht="12.75" customHeight="1">
      <c r="B49" s="7"/>
      <c r="C49" s="213" t="s">
        <v>25</v>
      </c>
      <c r="D49" s="194">
        <v>25</v>
      </c>
      <c r="E49" s="208"/>
      <c r="F49" s="194">
        <v>19</v>
      </c>
      <c r="G49" s="208"/>
      <c r="H49" s="194">
        <v>21</v>
      </c>
      <c r="J49" s="194">
        <v>28</v>
      </c>
      <c r="L49" s="194">
        <v>25</v>
      </c>
    </row>
    <row r="50" spans="1:12" s="94" customFormat="1" ht="12.75" customHeight="1">
      <c r="B50" s="7"/>
      <c r="C50" s="182" t="s">
        <v>314</v>
      </c>
      <c r="D50" s="194">
        <v>45</v>
      </c>
      <c r="E50" s="208"/>
      <c r="F50" s="194">
        <v>40</v>
      </c>
      <c r="G50" s="208"/>
      <c r="H50" s="194">
        <v>47</v>
      </c>
      <c r="J50" s="194">
        <v>55</v>
      </c>
      <c r="L50" s="194">
        <v>47</v>
      </c>
    </row>
    <row r="51" spans="1:12" s="94" customFormat="1">
      <c r="A51" s="215"/>
      <c r="B51" s="9"/>
      <c r="C51" s="216"/>
      <c r="D51" s="217"/>
      <c r="E51" s="218"/>
      <c r="F51" s="217"/>
      <c r="G51" s="218"/>
      <c r="H51" s="219"/>
      <c r="I51" s="215"/>
      <c r="J51" s="219"/>
      <c r="K51" s="215"/>
      <c r="L51" s="219"/>
    </row>
    <row r="52" spans="1:12" s="94" customFormat="1" ht="12" customHeight="1">
      <c r="B52" s="7"/>
      <c r="C52" s="182"/>
      <c r="D52" s="220"/>
      <c r="E52" s="220"/>
      <c r="G52" s="220"/>
      <c r="L52" s="146" t="s">
        <v>393</v>
      </c>
    </row>
    <row r="53" spans="1:12" ht="5.25" customHeight="1">
      <c r="A53" s="119"/>
      <c r="B53" s="221"/>
      <c r="D53" s="222"/>
      <c r="E53" s="222"/>
      <c r="F53" s="223"/>
      <c r="G53" s="223"/>
    </row>
    <row r="54" spans="1:12" ht="26.25" customHeight="1">
      <c r="A54" s="483" t="s">
        <v>324</v>
      </c>
      <c r="B54" s="480"/>
      <c r="C54" s="480"/>
      <c r="D54" s="480"/>
      <c r="E54" s="480"/>
      <c r="F54" s="480"/>
      <c r="G54" s="480"/>
      <c r="H54" s="480"/>
      <c r="I54" s="480"/>
      <c r="J54" s="480"/>
      <c r="K54" s="480"/>
      <c r="L54" s="480"/>
    </row>
    <row r="55" spans="1:12">
      <c r="A55" s="119" t="s">
        <v>327</v>
      </c>
      <c r="B55" s="221"/>
      <c r="D55" s="222"/>
      <c r="E55" s="222"/>
      <c r="F55" s="223"/>
      <c r="G55" s="223"/>
    </row>
    <row r="56" spans="1:12">
      <c r="A56" s="119" t="s">
        <v>315</v>
      </c>
      <c r="B56" s="119"/>
      <c r="D56" s="223"/>
      <c r="E56" s="223"/>
      <c r="F56" s="223"/>
      <c r="G56" s="223"/>
    </row>
    <row r="57" spans="1:12">
      <c r="A57" s="119" t="s">
        <v>316</v>
      </c>
      <c r="B57" s="119"/>
      <c r="D57" s="223"/>
      <c r="E57" s="223"/>
      <c r="F57" s="223"/>
      <c r="G57" s="223"/>
    </row>
    <row r="58" spans="1:12">
      <c r="A58" s="119" t="s">
        <v>317</v>
      </c>
      <c r="B58" s="119"/>
      <c r="D58" s="223"/>
      <c r="E58" s="223"/>
      <c r="F58" s="223"/>
      <c r="G58" s="223"/>
    </row>
    <row r="59" spans="1:12">
      <c r="A59" s="119" t="s">
        <v>318</v>
      </c>
      <c r="B59" s="119"/>
      <c r="D59" s="223"/>
      <c r="E59" s="223"/>
      <c r="F59" s="223"/>
      <c r="G59" s="223"/>
    </row>
    <row r="60" spans="1:12" s="80" customFormat="1" ht="36" customHeight="1">
      <c r="A60" s="479" t="s">
        <v>416</v>
      </c>
      <c r="B60" s="480"/>
      <c r="C60" s="480"/>
      <c r="D60" s="480"/>
      <c r="E60" s="480"/>
      <c r="F60" s="480"/>
      <c r="G60" s="480"/>
      <c r="H60" s="480"/>
      <c r="I60" s="480"/>
      <c r="J60" s="480"/>
      <c r="K60" s="480"/>
      <c r="L60" s="480"/>
    </row>
    <row r="61" spans="1:12" ht="21.75" customHeight="1">
      <c r="A61" s="479" t="s">
        <v>399</v>
      </c>
      <c r="B61" s="480"/>
      <c r="C61" s="480"/>
      <c r="D61" s="480"/>
      <c r="E61" s="480"/>
      <c r="F61" s="480"/>
      <c r="G61" s="480"/>
      <c r="H61" s="480"/>
      <c r="I61" s="480"/>
      <c r="J61" s="480"/>
      <c r="K61" s="480"/>
      <c r="L61" s="480"/>
    </row>
    <row r="62" spans="1:12">
      <c r="A62" s="465"/>
    </row>
    <row r="63" spans="1:12" s="94" customFormat="1">
      <c r="A63" s="466" t="s">
        <v>354</v>
      </c>
      <c r="B63" s="467"/>
      <c r="C63" s="440"/>
    </row>
  </sheetData>
  <mergeCells count="7">
    <mergeCell ref="A61:L61"/>
    <mergeCell ref="A1:L1"/>
    <mergeCell ref="A60:L60"/>
    <mergeCell ref="B30:C30"/>
    <mergeCell ref="B35:C35"/>
    <mergeCell ref="B43:C43"/>
    <mergeCell ref="A54:L54"/>
  </mergeCells>
  <pageMargins left="0.39370078740157483" right="0.39370078740157483" top="0.59055118110236227" bottom="0.59055118110236227" header="0.31496062992125984" footer="0.31496062992125984"/>
  <pageSetup paperSize="9" scale="85"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D51" sqref="D51"/>
    </sheetView>
  </sheetViews>
  <sheetFormatPr defaultRowHeight="12.75"/>
  <cols>
    <col min="1" max="1" width="9.140625" style="82"/>
    <col min="2" max="2" width="22.140625" style="82" bestFit="1" customWidth="1"/>
    <col min="3" max="16384" width="9.140625" style="82"/>
  </cols>
  <sheetData>
    <row r="1" spans="1:170" ht="15.75">
      <c r="A1" s="81" t="s">
        <v>195</v>
      </c>
      <c r="B1" s="103"/>
      <c r="C1" s="103"/>
      <c r="D1" s="103"/>
      <c r="E1" s="103"/>
      <c r="F1" s="103"/>
      <c r="G1" s="103"/>
      <c r="H1" s="103"/>
      <c r="I1" s="103"/>
      <c r="J1" s="103"/>
      <c r="K1" s="103"/>
      <c r="L1" s="103"/>
      <c r="M1" s="103"/>
      <c r="N1" s="103"/>
      <c r="O1" s="103"/>
      <c r="P1" s="103"/>
      <c r="Q1" s="103"/>
      <c r="R1" s="103"/>
      <c r="S1" s="103"/>
      <c r="T1" s="103"/>
      <c r="U1" s="103"/>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c r="BW1" s="103">
        <v>74</v>
      </c>
      <c r="BX1" s="103">
        <v>75</v>
      </c>
      <c r="BY1" s="103">
        <v>76</v>
      </c>
      <c r="BZ1" s="103">
        <v>77</v>
      </c>
      <c r="CA1" s="103">
        <v>78</v>
      </c>
      <c r="CB1" s="103">
        <v>79</v>
      </c>
      <c r="CC1" s="103">
        <v>80</v>
      </c>
      <c r="CD1" s="103">
        <v>81</v>
      </c>
      <c r="CE1" s="103">
        <v>82</v>
      </c>
      <c r="CF1" s="103">
        <v>83</v>
      </c>
      <c r="CG1" s="103">
        <v>84</v>
      </c>
      <c r="CH1" s="103">
        <v>85</v>
      </c>
      <c r="CI1" s="103">
        <v>86</v>
      </c>
      <c r="CJ1" s="103">
        <v>87</v>
      </c>
      <c r="CK1" s="103">
        <v>88</v>
      </c>
      <c r="CL1" s="103">
        <v>89</v>
      </c>
      <c r="CM1" s="103">
        <v>90</v>
      </c>
      <c r="CN1" s="103">
        <v>91</v>
      </c>
      <c r="CO1" s="103">
        <v>92</v>
      </c>
      <c r="CP1" s="103">
        <v>93</v>
      </c>
      <c r="CQ1" s="103">
        <v>94</v>
      </c>
      <c r="CR1" s="103">
        <v>95</v>
      </c>
      <c r="CS1" s="103">
        <v>96</v>
      </c>
      <c r="CT1" s="103">
        <v>97</v>
      </c>
      <c r="CU1" s="103">
        <v>98</v>
      </c>
      <c r="CV1" s="103">
        <v>99</v>
      </c>
      <c r="CW1" s="103">
        <v>100</v>
      </c>
      <c r="CX1" s="103">
        <v>101</v>
      </c>
      <c r="CY1" s="103">
        <v>102</v>
      </c>
      <c r="CZ1" s="103">
        <v>103</v>
      </c>
      <c r="DA1" s="103">
        <v>104</v>
      </c>
      <c r="DB1" s="103">
        <v>105</v>
      </c>
      <c r="DC1" s="103">
        <v>106</v>
      </c>
      <c r="DD1" s="103">
        <v>107</v>
      </c>
      <c r="DE1" s="103">
        <v>108</v>
      </c>
      <c r="DF1" s="103">
        <v>109</v>
      </c>
      <c r="DG1" s="103">
        <v>110</v>
      </c>
      <c r="DH1" s="103">
        <v>111</v>
      </c>
      <c r="DI1" s="103">
        <v>112</v>
      </c>
      <c r="DJ1" s="103">
        <v>113</v>
      </c>
      <c r="DK1" s="103">
        <v>114</v>
      </c>
      <c r="DL1" s="103">
        <v>115</v>
      </c>
      <c r="DM1" s="103">
        <v>116</v>
      </c>
      <c r="DN1" s="103">
        <v>117</v>
      </c>
      <c r="DO1" s="103">
        <v>118</v>
      </c>
      <c r="DP1" s="103">
        <v>119</v>
      </c>
      <c r="DQ1" s="103">
        <v>120</v>
      </c>
      <c r="DR1" s="103">
        <v>121</v>
      </c>
      <c r="DS1" s="103">
        <v>122</v>
      </c>
      <c r="DT1" s="103">
        <v>123</v>
      </c>
      <c r="DU1" s="103">
        <v>124</v>
      </c>
      <c r="DV1" s="103">
        <v>125</v>
      </c>
      <c r="DW1" s="103">
        <v>126</v>
      </c>
      <c r="DX1" s="103">
        <v>127</v>
      </c>
      <c r="DY1" s="103">
        <v>128</v>
      </c>
      <c r="DZ1" s="103">
        <v>129</v>
      </c>
      <c r="EA1" s="103">
        <v>130</v>
      </c>
      <c r="EB1" s="103">
        <v>131</v>
      </c>
      <c r="EC1" s="103">
        <v>132</v>
      </c>
      <c r="ED1" s="103">
        <v>133</v>
      </c>
      <c r="EE1" s="103">
        <v>134</v>
      </c>
      <c r="EF1" s="103">
        <v>135</v>
      </c>
      <c r="EG1" s="103">
        <v>136</v>
      </c>
      <c r="EH1" s="103">
        <v>137</v>
      </c>
      <c r="EI1" s="103">
        <v>138</v>
      </c>
      <c r="EJ1" s="103">
        <v>139</v>
      </c>
      <c r="EK1" s="103">
        <v>140</v>
      </c>
      <c r="EL1" s="103">
        <v>141</v>
      </c>
      <c r="EM1" s="103">
        <v>142</v>
      </c>
      <c r="EN1" s="103">
        <v>143</v>
      </c>
      <c r="EO1" s="103">
        <v>144</v>
      </c>
      <c r="EP1" s="103">
        <v>145</v>
      </c>
      <c r="EQ1" s="103">
        <v>146</v>
      </c>
      <c r="ER1" s="103">
        <v>147</v>
      </c>
      <c r="ES1" s="103">
        <v>148</v>
      </c>
      <c r="ET1" s="103">
        <v>149</v>
      </c>
      <c r="EU1" s="103">
        <v>150</v>
      </c>
      <c r="EV1" s="103">
        <v>151</v>
      </c>
      <c r="EW1" s="103">
        <v>152</v>
      </c>
      <c r="EX1" s="103">
        <v>153</v>
      </c>
      <c r="EY1" s="103">
        <v>154</v>
      </c>
      <c r="EZ1" s="103">
        <v>155</v>
      </c>
      <c r="FA1" s="103">
        <v>156</v>
      </c>
      <c r="FB1" s="103">
        <v>157</v>
      </c>
      <c r="FC1" s="103">
        <v>158</v>
      </c>
      <c r="FD1" s="103">
        <v>159</v>
      </c>
      <c r="FE1" s="103">
        <v>160</v>
      </c>
      <c r="FF1" s="103">
        <v>161</v>
      </c>
      <c r="FG1" s="103">
        <v>162</v>
      </c>
      <c r="FH1" s="103">
        <v>163</v>
      </c>
      <c r="FI1" s="103">
        <v>164</v>
      </c>
      <c r="FJ1" s="103">
        <v>165</v>
      </c>
      <c r="FK1" s="103">
        <v>166</v>
      </c>
      <c r="FL1" s="103">
        <v>167</v>
      </c>
      <c r="FM1" s="103">
        <v>168</v>
      </c>
      <c r="FN1" s="103">
        <v>169</v>
      </c>
    </row>
    <row r="2" spans="1:170">
      <c r="C2" s="82" t="s">
        <v>239</v>
      </c>
    </row>
    <row r="3" spans="1:170">
      <c r="C3" s="82" t="s">
        <v>12</v>
      </c>
      <c r="AA3" s="82" t="s">
        <v>13</v>
      </c>
      <c r="AY3" s="82" t="s">
        <v>14</v>
      </c>
      <c r="BW3" s="82" t="s">
        <v>11</v>
      </c>
      <c r="CU3" s="82" t="s">
        <v>240</v>
      </c>
      <c r="DS3" s="82" t="s">
        <v>10</v>
      </c>
      <c r="EQ3" s="82" t="s">
        <v>73</v>
      </c>
    </row>
    <row r="4" spans="1:170">
      <c r="C4" s="82" t="s">
        <v>245</v>
      </c>
      <c r="I4" s="82" t="s">
        <v>196</v>
      </c>
      <c r="O4" s="82" t="s">
        <v>197</v>
      </c>
      <c r="U4" s="82" t="s">
        <v>198</v>
      </c>
      <c r="AA4" s="82" t="s">
        <v>245</v>
      </c>
      <c r="AG4" s="82" t="s">
        <v>196</v>
      </c>
      <c r="AM4" s="82" t="s">
        <v>197</v>
      </c>
      <c r="AS4" s="82" t="s">
        <v>198</v>
      </c>
      <c r="AY4" s="82" t="s">
        <v>245</v>
      </c>
      <c r="BE4" s="82" t="s">
        <v>196</v>
      </c>
      <c r="BK4" s="82" t="s">
        <v>197</v>
      </c>
      <c r="BQ4" s="82" t="s">
        <v>198</v>
      </c>
      <c r="BW4" s="82" t="s">
        <v>245</v>
      </c>
      <c r="CC4" s="82" t="s">
        <v>196</v>
      </c>
      <c r="CI4" s="82" t="s">
        <v>197</v>
      </c>
      <c r="CO4" s="82" t="s">
        <v>198</v>
      </c>
      <c r="CU4" s="82" t="s">
        <v>245</v>
      </c>
      <c r="DA4" s="82" t="s">
        <v>196</v>
      </c>
      <c r="DG4" s="82" t="s">
        <v>197</v>
      </c>
      <c r="DM4" s="82" t="s">
        <v>198</v>
      </c>
      <c r="DS4" s="82" t="s">
        <v>245</v>
      </c>
      <c r="DY4" s="82" t="s">
        <v>196</v>
      </c>
      <c r="EE4" s="82" t="s">
        <v>197</v>
      </c>
      <c r="EK4" s="82" t="s">
        <v>198</v>
      </c>
      <c r="EQ4" s="82" t="s">
        <v>245</v>
      </c>
      <c r="EW4" s="82" t="s">
        <v>196</v>
      </c>
      <c r="FC4" s="82" t="s">
        <v>197</v>
      </c>
      <c r="FI4" s="82" t="s">
        <v>198</v>
      </c>
    </row>
    <row r="5" spans="1:170">
      <c r="C5" s="82">
        <v>1</v>
      </c>
      <c r="I5" s="82">
        <v>1</v>
      </c>
      <c r="O5" s="82">
        <v>1</v>
      </c>
      <c r="U5" s="82">
        <v>1</v>
      </c>
      <c r="AA5" s="82">
        <v>1</v>
      </c>
      <c r="AG5" s="82">
        <v>1</v>
      </c>
      <c r="AM5" s="82">
        <v>1</v>
      </c>
      <c r="AS5" s="82">
        <v>1</v>
      </c>
      <c r="AY5" s="82">
        <v>1</v>
      </c>
      <c r="BE5" s="82">
        <v>1</v>
      </c>
      <c r="BK5" s="82">
        <v>1</v>
      </c>
      <c r="BQ5" s="82">
        <v>1</v>
      </c>
      <c r="BW5" s="82">
        <v>1</v>
      </c>
      <c r="CC5" s="82">
        <v>1</v>
      </c>
      <c r="CI5" s="82">
        <v>1</v>
      </c>
      <c r="CO5" s="82">
        <v>1</v>
      </c>
      <c r="CU5" s="82">
        <v>1</v>
      </c>
      <c r="DA5" s="82">
        <v>1</v>
      </c>
      <c r="DG5" s="82">
        <v>1</v>
      </c>
      <c r="DM5" s="82">
        <v>1</v>
      </c>
      <c r="DS5" s="82">
        <v>1</v>
      </c>
      <c r="DY5" s="82">
        <v>1</v>
      </c>
      <c r="EE5" s="82">
        <v>1</v>
      </c>
      <c r="EK5" s="82">
        <v>1</v>
      </c>
      <c r="EQ5" s="82">
        <v>1</v>
      </c>
      <c r="EW5" s="82">
        <v>1</v>
      </c>
      <c r="FC5" s="82">
        <v>1</v>
      </c>
      <c r="FI5" s="82">
        <v>1</v>
      </c>
    </row>
    <row r="6" spans="1:170">
      <c r="C6" s="82" t="s">
        <v>200</v>
      </c>
      <c r="I6" s="82" t="s">
        <v>202</v>
      </c>
      <c r="O6" s="82" t="s">
        <v>204</v>
      </c>
      <c r="U6" s="82" t="s">
        <v>206</v>
      </c>
      <c r="AA6" s="82" t="s">
        <v>200</v>
      </c>
      <c r="AG6" s="82" t="s">
        <v>202</v>
      </c>
      <c r="AM6" s="82" t="s">
        <v>204</v>
      </c>
      <c r="AS6" s="82" t="s">
        <v>206</v>
      </c>
      <c r="AY6" s="82" t="s">
        <v>200</v>
      </c>
      <c r="BE6" s="82" t="s">
        <v>202</v>
      </c>
      <c r="BK6" s="82" t="s">
        <v>204</v>
      </c>
      <c r="BQ6" s="82" t="s">
        <v>206</v>
      </c>
      <c r="BW6" s="82" t="s">
        <v>200</v>
      </c>
      <c r="CC6" s="82" t="s">
        <v>202</v>
      </c>
      <c r="CI6" s="82" t="s">
        <v>204</v>
      </c>
      <c r="CO6" s="82" t="s">
        <v>206</v>
      </c>
      <c r="CU6" s="82" t="s">
        <v>200</v>
      </c>
      <c r="DA6" s="82" t="s">
        <v>202</v>
      </c>
      <c r="DG6" s="82" t="s">
        <v>204</v>
      </c>
      <c r="DM6" s="82" t="s">
        <v>206</v>
      </c>
      <c r="DS6" s="82" t="s">
        <v>200</v>
      </c>
      <c r="DY6" s="82" t="s">
        <v>202</v>
      </c>
      <c r="EE6" s="82" t="s">
        <v>204</v>
      </c>
      <c r="EK6" s="82" t="s">
        <v>206</v>
      </c>
      <c r="EQ6" s="82" t="s">
        <v>200</v>
      </c>
      <c r="EW6" s="82" t="s">
        <v>202</v>
      </c>
      <c r="FC6" s="82" t="s">
        <v>204</v>
      </c>
      <c r="FI6" s="82" t="s">
        <v>206</v>
      </c>
    </row>
    <row r="7" spans="1:170">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c r="BW7" s="82">
        <v>1</v>
      </c>
      <c r="BZ7" s="82" t="s">
        <v>73</v>
      </c>
      <c r="CC7" s="82">
        <v>1</v>
      </c>
      <c r="CF7" s="82" t="s">
        <v>73</v>
      </c>
      <c r="CI7" s="82">
        <v>1</v>
      </c>
      <c r="CL7" s="82" t="s">
        <v>73</v>
      </c>
      <c r="CO7" s="82">
        <v>1</v>
      </c>
      <c r="CR7" s="82" t="s">
        <v>73</v>
      </c>
      <c r="CU7" s="82">
        <v>1</v>
      </c>
      <c r="CX7" s="82" t="s">
        <v>73</v>
      </c>
      <c r="DA7" s="82">
        <v>1</v>
      </c>
      <c r="DD7" s="82" t="s">
        <v>73</v>
      </c>
      <c r="DG7" s="82">
        <v>1</v>
      </c>
      <c r="DJ7" s="82" t="s">
        <v>73</v>
      </c>
      <c r="DM7" s="82">
        <v>1</v>
      </c>
      <c r="DP7" s="82" t="s">
        <v>73</v>
      </c>
      <c r="DS7" s="82">
        <v>1</v>
      </c>
      <c r="DV7" s="82" t="s">
        <v>73</v>
      </c>
      <c r="DY7" s="82">
        <v>1</v>
      </c>
      <c r="EB7" s="82" t="s">
        <v>73</v>
      </c>
      <c r="EE7" s="82">
        <v>1</v>
      </c>
      <c r="EH7" s="82" t="s">
        <v>73</v>
      </c>
      <c r="EK7" s="82">
        <v>1</v>
      </c>
      <c r="EN7" s="82" t="s">
        <v>73</v>
      </c>
      <c r="EQ7" s="82">
        <v>1</v>
      </c>
      <c r="ET7" s="82" t="s">
        <v>73</v>
      </c>
      <c r="EW7" s="82">
        <v>1</v>
      </c>
      <c r="EZ7" s="82" t="s">
        <v>73</v>
      </c>
      <c r="FC7" s="82">
        <v>1</v>
      </c>
      <c r="FF7" s="82" t="s">
        <v>73</v>
      </c>
      <c r="FI7" s="82">
        <v>1</v>
      </c>
      <c r="FL7" s="82" t="s">
        <v>73</v>
      </c>
    </row>
    <row r="8" spans="1:170">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c r="BW8" s="82" t="s">
        <v>246</v>
      </c>
      <c r="BZ8" s="82" t="s">
        <v>246</v>
      </c>
      <c r="CC8" s="82" t="s">
        <v>246</v>
      </c>
      <c r="CF8" s="82" t="s">
        <v>246</v>
      </c>
      <c r="CI8" s="82" t="s">
        <v>246</v>
      </c>
      <c r="CL8" s="82" t="s">
        <v>246</v>
      </c>
      <c r="CO8" s="82" t="s">
        <v>246</v>
      </c>
      <c r="CR8" s="82" t="s">
        <v>246</v>
      </c>
      <c r="CU8" s="82" t="s">
        <v>246</v>
      </c>
      <c r="CX8" s="82" t="s">
        <v>246</v>
      </c>
      <c r="DA8" s="82" t="s">
        <v>246</v>
      </c>
      <c r="DD8" s="82" t="s">
        <v>246</v>
      </c>
      <c r="DG8" s="82" t="s">
        <v>246</v>
      </c>
      <c r="DJ8" s="82" t="s">
        <v>246</v>
      </c>
      <c r="DM8" s="82" t="s">
        <v>246</v>
      </c>
      <c r="DP8" s="82" t="s">
        <v>246</v>
      </c>
      <c r="DS8" s="82" t="s">
        <v>246</v>
      </c>
      <c r="DV8" s="82" t="s">
        <v>246</v>
      </c>
      <c r="DY8" s="82" t="s">
        <v>246</v>
      </c>
      <c r="EB8" s="82" t="s">
        <v>246</v>
      </c>
      <c r="EE8" s="82" t="s">
        <v>246</v>
      </c>
      <c r="EH8" s="82" t="s">
        <v>246</v>
      </c>
      <c r="EK8" s="82" t="s">
        <v>246</v>
      </c>
      <c r="EN8" s="82" t="s">
        <v>246</v>
      </c>
      <c r="EQ8" s="82" t="s">
        <v>246</v>
      </c>
      <c r="ET8" s="82" t="s">
        <v>246</v>
      </c>
      <c r="EW8" s="82" t="s">
        <v>246</v>
      </c>
      <c r="EZ8" s="82" t="s">
        <v>246</v>
      </c>
      <c r="FC8" s="82" t="s">
        <v>246</v>
      </c>
      <c r="FF8" s="82" t="s">
        <v>246</v>
      </c>
      <c r="FI8" s="82" t="s">
        <v>246</v>
      </c>
      <c r="FL8" s="82" t="s">
        <v>246</v>
      </c>
    </row>
    <row r="9" spans="1:170">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c r="BW9" s="82" t="s">
        <v>169</v>
      </c>
      <c r="BX9" s="82" t="s">
        <v>168</v>
      </c>
      <c r="BY9" s="82" t="s">
        <v>73</v>
      </c>
      <c r="BZ9" s="82" t="s">
        <v>169</v>
      </c>
      <c r="CA9" s="82" t="s">
        <v>168</v>
      </c>
      <c r="CB9" s="82" t="s">
        <v>73</v>
      </c>
      <c r="CC9" s="82" t="s">
        <v>169</v>
      </c>
      <c r="CD9" s="82" t="s">
        <v>168</v>
      </c>
      <c r="CE9" s="82" t="s">
        <v>73</v>
      </c>
      <c r="CF9" s="82" t="s">
        <v>169</v>
      </c>
      <c r="CG9" s="82" t="s">
        <v>168</v>
      </c>
      <c r="CH9" s="82" t="s">
        <v>73</v>
      </c>
      <c r="CI9" s="82" t="s">
        <v>169</v>
      </c>
      <c r="CJ9" s="82" t="s">
        <v>168</v>
      </c>
      <c r="CK9" s="82" t="s">
        <v>73</v>
      </c>
      <c r="CL9" s="82" t="s">
        <v>169</v>
      </c>
      <c r="CM9" s="82" t="s">
        <v>168</v>
      </c>
      <c r="CN9" s="82" t="s">
        <v>73</v>
      </c>
      <c r="CO9" s="82" t="s">
        <v>169</v>
      </c>
      <c r="CP9" s="82" t="s">
        <v>168</v>
      </c>
      <c r="CQ9" s="82" t="s">
        <v>73</v>
      </c>
      <c r="CR9" s="82" t="s">
        <v>169</v>
      </c>
      <c r="CS9" s="82" t="s">
        <v>168</v>
      </c>
      <c r="CT9" s="82" t="s">
        <v>73</v>
      </c>
      <c r="CU9" s="82" t="s">
        <v>169</v>
      </c>
      <c r="CV9" s="82" t="s">
        <v>168</v>
      </c>
      <c r="CW9" s="82" t="s">
        <v>73</v>
      </c>
      <c r="CX9" s="82" t="s">
        <v>169</v>
      </c>
      <c r="CY9" s="82" t="s">
        <v>168</v>
      </c>
      <c r="CZ9" s="82" t="s">
        <v>73</v>
      </c>
      <c r="DA9" s="82" t="s">
        <v>169</v>
      </c>
      <c r="DB9" s="82" t="s">
        <v>168</v>
      </c>
      <c r="DC9" s="82" t="s">
        <v>73</v>
      </c>
      <c r="DD9" s="82" t="s">
        <v>169</v>
      </c>
      <c r="DE9" s="82" t="s">
        <v>168</v>
      </c>
      <c r="DF9" s="82" t="s">
        <v>73</v>
      </c>
      <c r="DG9" s="82" t="s">
        <v>169</v>
      </c>
      <c r="DH9" s="82" t="s">
        <v>168</v>
      </c>
      <c r="DI9" s="82" t="s">
        <v>73</v>
      </c>
      <c r="DJ9" s="82" t="s">
        <v>169</v>
      </c>
      <c r="DK9" s="82" t="s">
        <v>168</v>
      </c>
      <c r="DL9" s="82" t="s">
        <v>73</v>
      </c>
      <c r="DM9" s="82" t="s">
        <v>169</v>
      </c>
      <c r="DN9" s="82" t="s">
        <v>168</v>
      </c>
      <c r="DO9" s="82" t="s">
        <v>73</v>
      </c>
      <c r="DP9" s="82" t="s">
        <v>169</v>
      </c>
      <c r="DQ9" s="82" t="s">
        <v>168</v>
      </c>
      <c r="DR9" s="82" t="s">
        <v>73</v>
      </c>
      <c r="DS9" s="82" t="s">
        <v>169</v>
      </c>
      <c r="DT9" s="82" t="s">
        <v>168</v>
      </c>
      <c r="DU9" s="82" t="s">
        <v>73</v>
      </c>
      <c r="DV9" s="82" t="s">
        <v>169</v>
      </c>
      <c r="DW9" s="82" t="s">
        <v>168</v>
      </c>
      <c r="DX9" s="82" t="s">
        <v>73</v>
      </c>
      <c r="DY9" s="82" t="s">
        <v>169</v>
      </c>
      <c r="DZ9" s="82" t="s">
        <v>168</v>
      </c>
      <c r="EA9" s="82" t="s">
        <v>73</v>
      </c>
      <c r="EB9" s="82" t="s">
        <v>169</v>
      </c>
      <c r="EC9" s="82" t="s">
        <v>168</v>
      </c>
      <c r="ED9" s="82" t="s">
        <v>73</v>
      </c>
      <c r="EE9" s="82" t="s">
        <v>169</v>
      </c>
      <c r="EF9" s="82" t="s">
        <v>168</v>
      </c>
      <c r="EG9" s="82" t="s">
        <v>73</v>
      </c>
      <c r="EH9" s="82" t="s">
        <v>169</v>
      </c>
      <c r="EI9" s="82" t="s">
        <v>168</v>
      </c>
      <c r="EJ9" s="82" t="s">
        <v>73</v>
      </c>
      <c r="EK9" s="82" t="s">
        <v>169</v>
      </c>
      <c r="EL9" s="82" t="s">
        <v>168</v>
      </c>
      <c r="EM9" s="82" t="s">
        <v>73</v>
      </c>
      <c r="EN9" s="82" t="s">
        <v>169</v>
      </c>
      <c r="EO9" s="82" t="s">
        <v>168</v>
      </c>
      <c r="EP9" s="82" t="s">
        <v>73</v>
      </c>
      <c r="EQ9" s="82" t="s">
        <v>169</v>
      </c>
      <c r="ER9" s="82" t="s">
        <v>168</v>
      </c>
      <c r="ES9" s="82" t="s">
        <v>73</v>
      </c>
      <c r="ET9" s="82" t="s">
        <v>169</v>
      </c>
      <c r="EU9" s="82" t="s">
        <v>168</v>
      </c>
      <c r="EV9" s="82" t="s">
        <v>73</v>
      </c>
      <c r="EW9" s="82" t="s">
        <v>169</v>
      </c>
      <c r="EX9" s="82" t="s">
        <v>168</v>
      </c>
      <c r="EY9" s="82" t="s">
        <v>73</v>
      </c>
      <c r="EZ9" s="82" t="s">
        <v>169</v>
      </c>
      <c r="FA9" s="82" t="s">
        <v>168</v>
      </c>
      <c r="FB9" s="82" t="s">
        <v>73</v>
      </c>
      <c r="FC9" s="82" t="s">
        <v>169</v>
      </c>
      <c r="FD9" s="82" t="s">
        <v>168</v>
      </c>
      <c r="FE9" s="82" t="s">
        <v>73</v>
      </c>
      <c r="FF9" s="82" t="s">
        <v>169</v>
      </c>
      <c r="FG9" s="82" t="s">
        <v>168</v>
      </c>
      <c r="FH9" s="82" t="s">
        <v>73</v>
      </c>
      <c r="FI9" s="82" t="s">
        <v>169</v>
      </c>
      <c r="FJ9" s="82" t="s">
        <v>168</v>
      </c>
      <c r="FK9" s="82" t="s">
        <v>73</v>
      </c>
      <c r="FL9" s="82" t="s">
        <v>169</v>
      </c>
      <c r="FM9" s="82" t="s">
        <v>168</v>
      </c>
      <c r="FN9" s="82" t="s">
        <v>73</v>
      </c>
    </row>
    <row r="10" spans="1:170">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c r="BW10" s="82" t="s">
        <v>217</v>
      </c>
      <c r="BX10" s="82" t="s">
        <v>217</v>
      </c>
      <c r="BY10" s="82" t="s">
        <v>217</v>
      </c>
      <c r="BZ10" s="82" t="s">
        <v>217</v>
      </c>
      <c r="CA10" s="82" t="s">
        <v>217</v>
      </c>
      <c r="CB10" s="82" t="s">
        <v>217</v>
      </c>
      <c r="CC10" s="82" t="s">
        <v>217</v>
      </c>
      <c r="CD10" s="82" t="s">
        <v>217</v>
      </c>
      <c r="CE10" s="82" t="s">
        <v>217</v>
      </c>
      <c r="CF10" s="82" t="s">
        <v>217</v>
      </c>
      <c r="CG10" s="82" t="s">
        <v>217</v>
      </c>
      <c r="CH10" s="82" t="s">
        <v>217</v>
      </c>
      <c r="CI10" s="82" t="s">
        <v>217</v>
      </c>
      <c r="CJ10" s="82" t="s">
        <v>217</v>
      </c>
      <c r="CK10" s="82" t="s">
        <v>217</v>
      </c>
      <c r="CL10" s="82" t="s">
        <v>217</v>
      </c>
      <c r="CM10" s="82" t="s">
        <v>217</v>
      </c>
      <c r="CN10" s="82" t="s">
        <v>217</v>
      </c>
      <c r="CO10" s="82" t="s">
        <v>217</v>
      </c>
      <c r="CP10" s="82" t="s">
        <v>217</v>
      </c>
      <c r="CQ10" s="82" t="s">
        <v>217</v>
      </c>
      <c r="CR10" s="82" t="s">
        <v>217</v>
      </c>
      <c r="CS10" s="82" t="s">
        <v>217</v>
      </c>
      <c r="CT10" s="82" t="s">
        <v>217</v>
      </c>
      <c r="CU10" s="82" t="s">
        <v>217</v>
      </c>
      <c r="CV10" s="82" t="s">
        <v>217</v>
      </c>
      <c r="CW10" s="82" t="s">
        <v>217</v>
      </c>
      <c r="CX10" s="82" t="s">
        <v>217</v>
      </c>
      <c r="CY10" s="82" t="s">
        <v>217</v>
      </c>
      <c r="CZ10" s="82" t="s">
        <v>217</v>
      </c>
      <c r="DA10" s="82" t="s">
        <v>217</v>
      </c>
      <c r="DB10" s="82" t="s">
        <v>217</v>
      </c>
      <c r="DC10" s="82" t="s">
        <v>217</v>
      </c>
      <c r="DD10" s="82" t="s">
        <v>217</v>
      </c>
      <c r="DE10" s="82" t="s">
        <v>217</v>
      </c>
      <c r="DF10" s="82" t="s">
        <v>217</v>
      </c>
      <c r="DG10" s="82" t="s">
        <v>217</v>
      </c>
      <c r="DH10" s="82" t="s">
        <v>217</v>
      </c>
      <c r="DI10" s="82" t="s">
        <v>217</v>
      </c>
      <c r="DJ10" s="82" t="s">
        <v>217</v>
      </c>
      <c r="DK10" s="82" t="s">
        <v>217</v>
      </c>
      <c r="DL10" s="82" t="s">
        <v>217</v>
      </c>
      <c r="DM10" s="82" t="s">
        <v>217</v>
      </c>
      <c r="DN10" s="82" t="s">
        <v>217</v>
      </c>
      <c r="DO10" s="82" t="s">
        <v>217</v>
      </c>
      <c r="DP10" s="82" t="s">
        <v>217</v>
      </c>
      <c r="DQ10" s="82" t="s">
        <v>217</v>
      </c>
      <c r="DR10" s="82" t="s">
        <v>217</v>
      </c>
      <c r="DS10" s="82" t="s">
        <v>217</v>
      </c>
      <c r="DT10" s="82" t="s">
        <v>217</v>
      </c>
      <c r="DU10" s="82" t="s">
        <v>217</v>
      </c>
      <c r="DV10" s="82" t="s">
        <v>217</v>
      </c>
      <c r="DW10" s="82" t="s">
        <v>217</v>
      </c>
      <c r="DX10" s="82" t="s">
        <v>217</v>
      </c>
      <c r="DY10" s="82" t="s">
        <v>217</v>
      </c>
      <c r="DZ10" s="82" t="s">
        <v>217</v>
      </c>
      <c r="EA10" s="82" t="s">
        <v>217</v>
      </c>
      <c r="EB10" s="82" t="s">
        <v>217</v>
      </c>
      <c r="EC10" s="82" t="s">
        <v>217</v>
      </c>
      <c r="ED10" s="82" t="s">
        <v>217</v>
      </c>
      <c r="EE10" s="82" t="s">
        <v>217</v>
      </c>
      <c r="EF10" s="82" t="s">
        <v>217</v>
      </c>
      <c r="EG10" s="82" t="s">
        <v>217</v>
      </c>
      <c r="EH10" s="82" t="s">
        <v>217</v>
      </c>
      <c r="EI10" s="82" t="s">
        <v>217</v>
      </c>
      <c r="EJ10" s="82" t="s">
        <v>217</v>
      </c>
      <c r="EK10" s="82" t="s">
        <v>217</v>
      </c>
      <c r="EL10" s="82" t="s">
        <v>217</v>
      </c>
      <c r="EM10" s="82" t="s">
        <v>217</v>
      </c>
      <c r="EN10" s="82" t="s">
        <v>217</v>
      </c>
      <c r="EO10" s="82" t="s">
        <v>217</v>
      </c>
      <c r="EP10" s="82" t="s">
        <v>217</v>
      </c>
      <c r="EQ10" s="82" t="s">
        <v>217</v>
      </c>
      <c r="ER10" s="82" t="s">
        <v>217</v>
      </c>
      <c r="ES10" s="82" t="s">
        <v>217</v>
      </c>
      <c r="ET10" s="82" t="s">
        <v>217</v>
      </c>
      <c r="EU10" s="82" t="s">
        <v>217</v>
      </c>
      <c r="EV10" s="82" t="s">
        <v>217</v>
      </c>
      <c r="EW10" s="82" t="s">
        <v>217</v>
      </c>
      <c r="EX10" s="82" t="s">
        <v>217</v>
      </c>
      <c r="EY10" s="82" t="s">
        <v>217</v>
      </c>
      <c r="EZ10" s="82" t="s">
        <v>217</v>
      </c>
      <c r="FA10" s="82" t="s">
        <v>217</v>
      </c>
      <c r="FB10" s="82" t="s">
        <v>217</v>
      </c>
      <c r="FC10" s="82" t="s">
        <v>217</v>
      </c>
      <c r="FD10" s="82" t="s">
        <v>217</v>
      </c>
      <c r="FE10" s="82" t="s">
        <v>217</v>
      </c>
      <c r="FF10" s="82" t="s">
        <v>217</v>
      </c>
      <c r="FG10" s="82" t="s">
        <v>217</v>
      </c>
      <c r="FH10" s="82" t="s">
        <v>217</v>
      </c>
      <c r="FI10" s="82" t="s">
        <v>217</v>
      </c>
      <c r="FJ10" s="82" t="s">
        <v>217</v>
      </c>
      <c r="FK10" s="82" t="s">
        <v>217</v>
      </c>
      <c r="FL10" s="82" t="s">
        <v>217</v>
      </c>
      <c r="FM10" s="82" t="s">
        <v>217</v>
      </c>
      <c r="FN10" s="82" t="s">
        <v>217</v>
      </c>
    </row>
    <row r="11" spans="1:170">
      <c r="A11" s="82" t="s">
        <v>226</v>
      </c>
      <c r="B11" s="82" t="s">
        <v>20</v>
      </c>
      <c r="C11" s="82">
        <v>96</v>
      </c>
      <c r="D11" s="82">
        <v>94</v>
      </c>
      <c r="E11" s="82">
        <v>95</v>
      </c>
      <c r="F11" s="82">
        <v>23563</v>
      </c>
      <c r="G11" s="82">
        <v>21206</v>
      </c>
      <c r="H11" s="82">
        <v>44769</v>
      </c>
      <c r="I11" s="82">
        <v>94</v>
      </c>
      <c r="J11" s="82">
        <v>90</v>
      </c>
      <c r="K11" s="82">
        <v>92</v>
      </c>
      <c r="L11" s="82">
        <v>23563</v>
      </c>
      <c r="M11" s="82">
        <v>21206</v>
      </c>
      <c r="N11" s="82">
        <v>44769</v>
      </c>
      <c r="O11" s="82">
        <v>96</v>
      </c>
      <c r="P11" s="82">
        <v>96</v>
      </c>
      <c r="Q11" s="82">
        <v>96</v>
      </c>
      <c r="R11" s="82">
        <v>23563</v>
      </c>
      <c r="S11" s="82">
        <v>21206</v>
      </c>
      <c r="T11" s="82">
        <v>44769</v>
      </c>
      <c r="U11" s="82">
        <v>94</v>
      </c>
      <c r="V11" s="82">
        <v>93</v>
      </c>
      <c r="W11" s="82">
        <v>94</v>
      </c>
      <c r="X11" s="82">
        <v>23563</v>
      </c>
      <c r="Y11" s="82">
        <v>21206</v>
      </c>
      <c r="Z11" s="82">
        <v>44769</v>
      </c>
      <c r="AA11" s="82">
        <v>95</v>
      </c>
      <c r="AB11" s="82">
        <v>93</v>
      </c>
      <c r="AC11" s="82">
        <v>94</v>
      </c>
      <c r="AD11" s="82">
        <v>12250</v>
      </c>
      <c r="AE11" s="82">
        <v>10158</v>
      </c>
      <c r="AF11" s="82">
        <v>22408</v>
      </c>
      <c r="AG11" s="82">
        <v>92</v>
      </c>
      <c r="AH11" s="82">
        <v>88</v>
      </c>
      <c r="AI11" s="82">
        <v>90</v>
      </c>
      <c r="AJ11" s="82">
        <v>12250</v>
      </c>
      <c r="AK11" s="82">
        <v>10158</v>
      </c>
      <c r="AL11" s="82">
        <v>22408</v>
      </c>
      <c r="AM11" s="82">
        <v>95</v>
      </c>
      <c r="AN11" s="82">
        <v>95</v>
      </c>
      <c r="AO11" s="82">
        <v>95</v>
      </c>
      <c r="AP11" s="82">
        <v>12250</v>
      </c>
      <c r="AQ11" s="82">
        <v>10158</v>
      </c>
      <c r="AR11" s="82">
        <v>22408</v>
      </c>
      <c r="AS11" s="82">
        <v>93</v>
      </c>
      <c r="AT11" s="82">
        <v>93</v>
      </c>
      <c r="AU11" s="82">
        <v>93</v>
      </c>
      <c r="AV11" s="82">
        <v>12250</v>
      </c>
      <c r="AW11" s="82">
        <v>10158</v>
      </c>
      <c r="AX11" s="82">
        <v>22408</v>
      </c>
      <c r="AY11" s="82">
        <v>93</v>
      </c>
      <c r="AZ11" s="82">
        <v>90</v>
      </c>
      <c r="BA11" s="82">
        <v>92</v>
      </c>
      <c r="BB11" s="82">
        <v>910</v>
      </c>
      <c r="BC11" s="82">
        <v>749</v>
      </c>
      <c r="BD11" s="82">
        <v>1659</v>
      </c>
      <c r="BE11" s="82">
        <v>93</v>
      </c>
      <c r="BF11" s="82">
        <v>88</v>
      </c>
      <c r="BG11" s="82">
        <v>91</v>
      </c>
      <c r="BH11" s="82">
        <v>910</v>
      </c>
      <c r="BI11" s="82">
        <v>749</v>
      </c>
      <c r="BJ11" s="82">
        <v>1659</v>
      </c>
      <c r="BK11" s="82">
        <v>97</v>
      </c>
      <c r="BL11" s="82">
        <v>96</v>
      </c>
      <c r="BM11" s="82">
        <v>97</v>
      </c>
      <c r="BN11" s="82">
        <v>910</v>
      </c>
      <c r="BO11" s="82">
        <v>749</v>
      </c>
      <c r="BP11" s="82">
        <v>1659</v>
      </c>
      <c r="BQ11" s="82">
        <v>94</v>
      </c>
      <c r="BR11" s="82">
        <v>91</v>
      </c>
      <c r="BS11" s="82">
        <v>93</v>
      </c>
      <c r="BT11" s="82">
        <v>910</v>
      </c>
      <c r="BU11" s="82">
        <v>749</v>
      </c>
      <c r="BV11" s="82">
        <v>1659</v>
      </c>
      <c r="BW11" s="82">
        <v>96</v>
      </c>
      <c r="BX11" s="82">
        <v>94</v>
      </c>
      <c r="BY11" s="82">
        <v>95</v>
      </c>
      <c r="BZ11" s="82">
        <v>11517</v>
      </c>
      <c r="CA11" s="82">
        <v>9927</v>
      </c>
      <c r="CB11" s="82">
        <v>21444</v>
      </c>
      <c r="CC11" s="82">
        <v>95</v>
      </c>
      <c r="CD11" s="82">
        <v>90</v>
      </c>
      <c r="CE11" s="82">
        <v>92</v>
      </c>
      <c r="CF11" s="82">
        <v>11517</v>
      </c>
      <c r="CG11" s="82">
        <v>9927</v>
      </c>
      <c r="CH11" s="82">
        <v>21444</v>
      </c>
      <c r="CI11" s="82">
        <v>97</v>
      </c>
      <c r="CJ11" s="82">
        <v>97</v>
      </c>
      <c r="CK11" s="82">
        <v>97</v>
      </c>
      <c r="CL11" s="82">
        <v>11517</v>
      </c>
      <c r="CM11" s="82">
        <v>9927</v>
      </c>
      <c r="CN11" s="82">
        <v>21444</v>
      </c>
      <c r="CO11" s="82">
        <v>97</v>
      </c>
      <c r="CP11" s="82">
        <v>96</v>
      </c>
      <c r="CQ11" s="82">
        <v>96</v>
      </c>
      <c r="CR11" s="82">
        <v>11517</v>
      </c>
      <c r="CS11" s="82">
        <v>9927</v>
      </c>
      <c r="CT11" s="82">
        <v>21444</v>
      </c>
      <c r="CU11" s="82">
        <v>91</v>
      </c>
      <c r="CV11" s="82">
        <v>89</v>
      </c>
      <c r="CW11" s="82">
        <v>90</v>
      </c>
      <c r="CX11" s="82">
        <v>5180</v>
      </c>
      <c r="CY11" s="82">
        <v>4636</v>
      </c>
      <c r="CZ11" s="82">
        <v>9816</v>
      </c>
      <c r="DA11" s="82">
        <v>90</v>
      </c>
      <c r="DB11" s="82">
        <v>85</v>
      </c>
      <c r="DC11" s="82">
        <v>87</v>
      </c>
      <c r="DD11" s="82">
        <v>5180</v>
      </c>
      <c r="DE11" s="82">
        <v>4636</v>
      </c>
      <c r="DF11" s="82">
        <v>9816</v>
      </c>
      <c r="DG11" s="82">
        <v>94</v>
      </c>
      <c r="DH11" s="82">
        <v>93</v>
      </c>
      <c r="DI11" s="82">
        <v>94</v>
      </c>
      <c r="DJ11" s="82">
        <v>5180</v>
      </c>
      <c r="DK11" s="82">
        <v>4636</v>
      </c>
      <c r="DL11" s="82">
        <v>9816</v>
      </c>
      <c r="DM11" s="82">
        <v>91</v>
      </c>
      <c r="DN11" s="82">
        <v>90</v>
      </c>
      <c r="DO11" s="82">
        <v>91</v>
      </c>
      <c r="DP11" s="82">
        <v>5180</v>
      </c>
      <c r="DQ11" s="82">
        <v>4636</v>
      </c>
      <c r="DR11" s="82">
        <v>9816</v>
      </c>
      <c r="DS11" s="82">
        <v>96</v>
      </c>
      <c r="DT11" s="82">
        <v>94</v>
      </c>
      <c r="DU11" s="82">
        <v>95</v>
      </c>
      <c r="DV11" s="82">
        <v>181508</v>
      </c>
      <c r="DW11" s="82">
        <v>162407</v>
      </c>
      <c r="DX11" s="82">
        <v>343915</v>
      </c>
      <c r="DY11" s="82">
        <v>94</v>
      </c>
      <c r="DZ11" s="82">
        <v>90</v>
      </c>
      <c r="EA11" s="82">
        <v>92</v>
      </c>
      <c r="EB11" s="82">
        <v>181508</v>
      </c>
      <c r="EC11" s="82">
        <v>162407</v>
      </c>
      <c r="ED11" s="82">
        <v>343915</v>
      </c>
      <c r="EE11" s="82">
        <v>97</v>
      </c>
      <c r="EF11" s="82">
        <v>97</v>
      </c>
      <c r="EG11" s="82">
        <v>97</v>
      </c>
      <c r="EH11" s="82">
        <v>181509</v>
      </c>
      <c r="EI11" s="82">
        <v>162407</v>
      </c>
      <c r="EJ11" s="82">
        <v>343916</v>
      </c>
      <c r="EK11" s="82">
        <v>97</v>
      </c>
      <c r="EL11" s="82">
        <v>97</v>
      </c>
      <c r="EM11" s="82">
        <v>97</v>
      </c>
      <c r="EN11" s="82">
        <v>181508</v>
      </c>
      <c r="EO11" s="82">
        <v>162407</v>
      </c>
      <c r="EP11" s="82">
        <v>343915</v>
      </c>
      <c r="EQ11" s="82">
        <v>96</v>
      </c>
      <c r="ER11" s="82">
        <v>94</v>
      </c>
      <c r="ES11" s="82">
        <v>95</v>
      </c>
      <c r="ET11" s="82">
        <v>234928</v>
      </c>
      <c r="EU11" s="82">
        <v>209083</v>
      </c>
      <c r="EV11" s="82">
        <v>444011</v>
      </c>
      <c r="EW11" s="82">
        <v>94</v>
      </c>
      <c r="EX11" s="82">
        <v>90</v>
      </c>
      <c r="EY11" s="82">
        <v>92</v>
      </c>
      <c r="EZ11" s="82">
        <v>234928</v>
      </c>
      <c r="FA11" s="82">
        <v>209083</v>
      </c>
      <c r="FB11" s="82">
        <v>444011</v>
      </c>
      <c r="FC11" s="82">
        <v>97</v>
      </c>
      <c r="FD11" s="82">
        <v>97</v>
      </c>
      <c r="FE11" s="82">
        <v>97</v>
      </c>
      <c r="FF11" s="82">
        <v>234929</v>
      </c>
      <c r="FG11" s="82">
        <v>209083</v>
      </c>
      <c r="FH11" s="82">
        <v>444012</v>
      </c>
      <c r="FI11" s="82">
        <v>96</v>
      </c>
      <c r="FJ11" s="82">
        <v>96</v>
      </c>
      <c r="FK11" s="82">
        <v>96</v>
      </c>
      <c r="FL11" s="82">
        <v>234928</v>
      </c>
      <c r="FM11" s="82">
        <v>209083</v>
      </c>
      <c r="FN11" s="82">
        <v>444011</v>
      </c>
    </row>
    <row r="12" spans="1:170">
      <c r="B12" s="82" t="s">
        <v>21</v>
      </c>
      <c r="C12" s="82">
        <v>56</v>
      </c>
      <c r="D12" s="82">
        <v>54</v>
      </c>
      <c r="E12" s="82">
        <v>55</v>
      </c>
      <c r="F12" s="82">
        <v>4353</v>
      </c>
      <c r="G12" s="82">
        <v>7789</v>
      </c>
      <c r="H12" s="82">
        <v>12142</v>
      </c>
      <c r="I12" s="82">
        <v>50</v>
      </c>
      <c r="J12" s="82">
        <v>43</v>
      </c>
      <c r="K12" s="82">
        <v>45</v>
      </c>
      <c r="L12" s="82">
        <v>4353</v>
      </c>
      <c r="M12" s="82">
        <v>7789</v>
      </c>
      <c r="N12" s="82">
        <v>12142</v>
      </c>
      <c r="O12" s="82">
        <v>59</v>
      </c>
      <c r="P12" s="82">
        <v>62</v>
      </c>
      <c r="Q12" s="82">
        <v>61</v>
      </c>
      <c r="R12" s="82">
        <v>4352</v>
      </c>
      <c r="S12" s="82">
        <v>7789</v>
      </c>
      <c r="T12" s="82">
        <v>12141</v>
      </c>
      <c r="U12" s="82">
        <v>53</v>
      </c>
      <c r="V12" s="82">
        <v>56</v>
      </c>
      <c r="W12" s="82">
        <v>55</v>
      </c>
      <c r="X12" s="82">
        <v>4353</v>
      </c>
      <c r="Y12" s="82">
        <v>7789</v>
      </c>
      <c r="Z12" s="82">
        <v>12142</v>
      </c>
      <c r="AA12" s="82">
        <v>61</v>
      </c>
      <c r="AB12" s="82">
        <v>57</v>
      </c>
      <c r="AC12" s="82">
        <v>59</v>
      </c>
      <c r="AD12" s="82">
        <v>2780</v>
      </c>
      <c r="AE12" s="82">
        <v>5346</v>
      </c>
      <c r="AF12" s="82">
        <v>8126</v>
      </c>
      <c r="AG12" s="82">
        <v>52</v>
      </c>
      <c r="AH12" s="82">
        <v>46</v>
      </c>
      <c r="AI12" s="82">
        <v>48</v>
      </c>
      <c r="AJ12" s="82">
        <v>2780</v>
      </c>
      <c r="AK12" s="82">
        <v>5346</v>
      </c>
      <c r="AL12" s="82">
        <v>8126</v>
      </c>
      <c r="AM12" s="82">
        <v>61</v>
      </c>
      <c r="AN12" s="82">
        <v>64</v>
      </c>
      <c r="AO12" s="82">
        <v>63</v>
      </c>
      <c r="AP12" s="82">
        <v>2780</v>
      </c>
      <c r="AQ12" s="82">
        <v>5346</v>
      </c>
      <c r="AR12" s="82">
        <v>8126</v>
      </c>
      <c r="AS12" s="82">
        <v>59</v>
      </c>
      <c r="AT12" s="82">
        <v>60</v>
      </c>
      <c r="AU12" s="82">
        <v>60</v>
      </c>
      <c r="AV12" s="82">
        <v>2780</v>
      </c>
      <c r="AW12" s="82">
        <v>5345</v>
      </c>
      <c r="AX12" s="82">
        <v>8125</v>
      </c>
      <c r="AY12" s="82">
        <v>67</v>
      </c>
      <c r="AZ12" s="82">
        <v>52</v>
      </c>
      <c r="BA12" s="82">
        <v>57</v>
      </c>
      <c r="BB12" s="82">
        <v>102</v>
      </c>
      <c r="BC12" s="82">
        <v>185</v>
      </c>
      <c r="BD12" s="82">
        <v>287</v>
      </c>
      <c r="BE12" s="82">
        <v>61</v>
      </c>
      <c r="BF12" s="82">
        <v>46</v>
      </c>
      <c r="BG12" s="82">
        <v>51</v>
      </c>
      <c r="BH12" s="82">
        <v>102</v>
      </c>
      <c r="BI12" s="82">
        <v>185</v>
      </c>
      <c r="BJ12" s="82">
        <v>287</v>
      </c>
      <c r="BK12" s="82">
        <v>70</v>
      </c>
      <c r="BL12" s="82">
        <v>79</v>
      </c>
      <c r="BM12" s="82">
        <v>76</v>
      </c>
      <c r="BN12" s="82">
        <v>102</v>
      </c>
      <c r="BO12" s="82">
        <v>185</v>
      </c>
      <c r="BP12" s="82">
        <v>287</v>
      </c>
      <c r="BQ12" s="82">
        <v>64</v>
      </c>
      <c r="BR12" s="82">
        <v>58</v>
      </c>
      <c r="BS12" s="82">
        <v>60</v>
      </c>
      <c r="BT12" s="82">
        <v>102</v>
      </c>
      <c r="BU12" s="82">
        <v>185</v>
      </c>
      <c r="BV12" s="82">
        <v>287</v>
      </c>
      <c r="BW12" s="82">
        <v>57</v>
      </c>
      <c r="BX12" s="82">
        <v>54</v>
      </c>
      <c r="BY12" s="82">
        <v>55</v>
      </c>
      <c r="BZ12" s="82">
        <v>2120</v>
      </c>
      <c r="CA12" s="82">
        <v>4037</v>
      </c>
      <c r="CB12" s="82">
        <v>6157</v>
      </c>
      <c r="CC12" s="82">
        <v>49</v>
      </c>
      <c r="CD12" s="82">
        <v>44</v>
      </c>
      <c r="CE12" s="82">
        <v>45</v>
      </c>
      <c r="CF12" s="82">
        <v>2120</v>
      </c>
      <c r="CG12" s="82">
        <v>4037</v>
      </c>
      <c r="CH12" s="82">
        <v>6157</v>
      </c>
      <c r="CI12" s="82">
        <v>61</v>
      </c>
      <c r="CJ12" s="82">
        <v>67</v>
      </c>
      <c r="CK12" s="82">
        <v>65</v>
      </c>
      <c r="CL12" s="82">
        <v>2120</v>
      </c>
      <c r="CM12" s="82">
        <v>4037</v>
      </c>
      <c r="CN12" s="82">
        <v>6157</v>
      </c>
      <c r="CO12" s="82">
        <v>64</v>
      </c>
      <c r="CP12" s="82">
        <v>66</v>
      </c>
      <c r="CQ12" s="82">
        <v>65</v>
      </c>
      <c r="CR12" s="82">
        <v>2120</v>
      </c>
      <c r="CS12" s="82">
        <v>4037</v>
      </c>
      <c r="CT12" s="82">
        <v>6157</v>
      </c>
      <c r="CU12" s="82">
        <v>55</v>
      </c>
      <c r="CV12" s="82">
        <v>50</v>
      </c>
      <c r="CW12" s="82">
        <v>51</v>
      </c>
      <c r="CX12" s="82">
        <v>972</v>
      </c>
      <c r="CY12" s="82">
        <v>1921</v>
      </c>
      <c r="CZ12" s="82">
        <v>2893</v>
      </c>
      <c r="DA12" s="82">
        <v>47</v>
      </c>
      <c r="DB12" s="82">
        <v>41</v>
      </c>
      <c r="DC12" s="82">
        <v>43</v>
      </c>
      <c r="DD12" s="82">
        <v>972</v>
      </c>
      <c r="DE12" s="82">
        <v>1921</v>
      </c>
      <c r="DF12" s="82">
        <v>2893</v>
      </c>
      <c r="DG12" s="82">
        <v>60</v>
      </c>
      <c r="DH12" s="82">
        <v>62</v>
      </c>
      <c r="DI12" s="82">
        <v>62</v>
      </c>
      <c r="DJ12" s="82">
        <v>972</v>
      </c>
      <c r="DK12" s="82">
        <v>1921</v>
      </c>
      <c r="DL12" s="82">
        <v>2893</v>
      </c>
      <c r="DM12" s="82">
        <v>56</v>
      </c>
      <c r="DN12" s="82">
        <v>56</v>
      </c>
      <c r="DO12" s="82">
        <v>56</v>
      </c>
      <c r="DP12" s="82">
        <v>972</v>
      </c>
      <c r="DQ12" s="82">
        <v>1921</v>
      </c>
      <c r="DR12" s="82">
        <v>2893</v>
      </c>
      <c r="DS12" s="82">
        <v>52</v>
      </c>
      <c r="DT12" s="82">
        <v>51</v>
      </c>
      <c r="DU12" s="82">
        <v>51</v>
      </c>
      <c r="DV12" s="82">
        <v>31365</v>
      </c>
      <c r="DW12" s="82">
        <v>62074</v>
      </c>
      <c r="DX12" s="82">
        <v>93439</v>
      </c>
      <c r="DY12" s="82">
        <v>46</v>
      </c>
      <c r="DZ12" s="82">
        <v>40</v>
      </c>
      <c r="EA12" s="82">
        <v>42</v>
      </c>
      <c r="EB12" s="82">
        <v>31365</v>
      </c>
      <c r="EC12" s="82">
        <v>62074</v>
      </c>
      <c r="ED12" s="82">
        <v>93439</v>
      </c>
      <c r="EE12" s="82">
        <v>60</v>
      </c>
      <c r="EF12" s="82">
        <v>67</v>
      </c>
      <c r="EG12" s="82">
        <v>65</v>
      </c>
      <c r="EH12" s="82">
        <v>31365</v>
      </c>
      <c r="EI12" s="82">
        <v>62075</v>
      </c>
      <c r="EJ12" s="82">
        <v>93440</v>
      </c>
      <c r="EK12" s="82">
        <v>61</v>
      </c>
      <c r="EL12" s="82">
        <v>66</v>
      </c>
      <c r="EM12" s="82">
        <v>65</v>
      </c>
      <c r="EN12" s="82">
        <v>31365</v>
      </c>
      <c r="EO12" s="82">
        <v>62074</v>
      </c>
      <c r="EP12" s="82">
        <v>93439</v>
      </c>
      <c r="EQ12" s="82">
        <v>53</v>
      </c>
      <c r="ER12" s="82">
        <v>52</v>
      </c>
      <c r="ES12" s="82">
        <v>52</v>
      </c>
      <c r="ET12" s="82">
        <v>41692</v>
      </c>
      <c r="EU12" s="82">
        <v>81352</v>
      </c>
      <c r="EV12" s="82">
        <v>123044</v>
      </c>
      <c r="EW12" s="82">
        <v>47</v>
      </c>
      <c r="EX12" s="82">
        <v>41</v>
      </c>
      <c r="EY12" s="82">
        <v>43</v>
      </c>
      <c r="EZ12" s="82">
        <v>41692</v>
      </c>
      <c r="FA12" s="82">
        <v>81352</v>
      </c>
      <c r="FB12" s="82">
        <v>123044</v>
      </c>
      <c r="FC12" s="82">
        <v>60</v>
      </c>
      <c r="FD12" s="82">
        <v>66</v>
      </c>
      <c r="FE12" s="82">
        <v>64</v>
      </c>
      <c r="FF12" s="82">
        <v>41691</v>
      </c>
      <c r="FG12" s="82">
        <v>81353</v>
      </c>
      <c r="FH12" s="82">
        <v>123044</v>
      </c>
      <c r="FI12" s="82">
        <v>60</v>
      </c>
      <c r="FJ12" s="82">
        <v>65</v>
      </c>
      <c r="FK12" s="82">
        <v>63</v>
      </c>
      <c r="FL12" s="82">
        <v>41692</v>
      </c>
      <c r="FM12" s="82">
        <v>81351</v>
      </c>
      <c r="FN12" s="82">
        <v>123043</v>
      </c>
    </row>
    <row r="13" spans="1:170">
      <c r="B13" s="82" t="s">
        <v>22</v>
      </c>
      <c r="C13" s="82">
        <v>60</v>
      </c>
      <c r="D13" s="82">
        <v>58</v>
      </c>
      <c r="E13" s="82">
        <v>59</v>
      </c>
      <c r="F13" s="82">
        <v>3963</v>
      </c>
      <c r="G13" s="82">
        <v>6992</v>
      </c>
      <c r="H13" s="82">
        <v>10955</v>
      </c>
      <c r="I13" s="82">
        <v>53</v>
      </c>
      <c r="J13" s="82">
        <v>47</v>
      </c>
      <c r="K13" s="82">
        <v>49</v>
      </c>
      <c r="L13" s="82">
        <v>3963</v>
      </c>
      <c r="M13" s="82">
        <v>6992</v>
      </c>
      <c r="N13" s="82">
        <v>10955</v>
      </c>
      <c r="O13" s="82">
        <v>64</v>
      </c>
      <c r="P13" s="82">
        <v>67</v>
      </c>
      <c r="Q13" s="82">
        <v>66</v>
      </c>
      <c r="R13" s="82">
        <v>3962</v>
      </c>
      <c r="S13" s="82">
        <v>6992</v>
      </c>
      <c r="T13" s="82">
        <v>10954</v>
      </c>
      <c r="U13" s="82">
        <v>57</v>
      </c>
      <c r="V13" s="82">
        <v>61</v>
      </c>
      <c r="W13" s="82">
        <v>59</v>
      </c>
      <c r="X13" s="82">
        <v>3963</v>
      </c>
      <c r="Y13" s="82">
        <v>6992</v>
      </c>
      <c r="Z13" s="82">
        <v>10955</v>
      </c>
      <c r="AA13" s="82">
        <v>64</v>
      </c>
      <c r="AB13" s="82">
        <v>63</v>
      </c>
      <c r="AC13" s="82">
        <v>63</v>
      </c>
      <c r="AD13" s="82">
        <v>2574</v>
      </c>
      <c r="AE13" s="82">
        <v>4696</v>
      </c>
      <c r="AF13" s="82">
        <v>7270</v>
      </c>
      <c r="AG13" s="82">
        <v>56</v>
      </c>
      <c r="AH13" s="82">
        <v>51</v>
      </c>
      <c r="AI13" s="82">
        <v>53</v>
      </c>
      <c r="AJ13" s="82">
        <v>2574</v>
      </c>
      <c r="AK13" s="82">
        <v>4696</v>
      </c>
      <c r="AL13" s="82">
        <v>7270</v>
      </c>
      <c r="AM13" s="82">
        <v>65</v>
      </c>
      <c r="AN13" s="82">
        <v>70</v>
      </c>
      <c r="AO13" s="82">
        <v>68</v>
      </c>
      <c r="AP13" s="82">
        <v>2574</v>
      </c>
      <c r="AQ13" s="82">
        <v>4696</v>
      </c>
      <c r="AR13" s="82">
        <v>7270</v>
      </c>
      <c r="AS13" s="82">
        <v>62</v>
      </c>
      <c r="AT13" s="82">
        <v>66</v>
      </c>
      <c r="AU13" s="82">
        <v>65</v>
      </c>
      <c r="AV13" s="82">
        <v>2574</v>
      </c>
      <c r="AW13" s="82">
        <v>4695</v>
      </c>
      <c r="AX13" s="82">
        <v>7269</v>
      </c>
      <c r="AY13" s="82" t="s">
        <v>219</v>
      </c>
      <c r="AZ13" s="82" t="s">
        <v>219</v>
      </c>
      <c r="BA13" s="82">
        <v>61</v>
      </c>
      <c r="BB13" s="82">
        <v>94</v>
      </c>
      <c r="BC13" s="82">
        <v>163</v>
      </c>
      <c r="BD13" s="82">
        <v>257</v>
      </c>
      <c r="BE13" s="82" t="s">
        <v>219</v>
      </c>
      <c r="BF13" s="82" t="s">
        <v>219</v>
      </c>
      <c r="BG13" s="82">
        <v>54</v>
      </c>
      <c r="BH13" s="82">
        <v>94</v>
      </c>
      <c r="BI13" s="82">
        <v>163</v>
      </c>
      <c r="BJ13" s="82">
        <v>257</v>
      </c>
      <c r="BK13" s="82" t="s">
        <v>219</v>
      </c>
      <c r="BL13" s="82" t="s">
        <v>219</v>
      </c>
      <c r="BM13" s="82">
        <v>80</v>
      </c>
      <c r="BN13" s="82">
        <v>94</v>
      </c>
      <c r="BO13" s="82">
        <v>163</v>
      </c>
      <c r="BP13" s="82">
        <v>257</v>
      </c>
      <c r="BQ13" s="82" t="s">
        <v>219</v>
      </c>
      <c r="BR13" s="82" t="s">
        <v>219</v>
      </c>
      <c r="BS13" s="82">
        <v>64</v>
      </c>
      <c r="BT13" s="82">
        <v>94</v>
      </c>
      <c r="BU13" s="82">
        <v>163</v>
      </c>
      <c r="BV13" s="82">
        <v>257</v>
      </c>
      <c r="BW13" s="82">
        <v>59</v>
      </c>
      <c r="BX13" s="82">
        <v>57</v>
      </c>
      <c r="BY13" s="82">
        <v>58</v>
      </c>
      <c r="BZ13" s="82">
        <v>1966</v>
      </c>
      <c r="CA13" s="82">
        <v>3637</v>
      </c>
      <c r="CB13" s="82">
        <v>5603</v>
      </c>
      <c r="CC13" s="82">
        <v>51</v>
      </c>
      <c r="CD13" s="82">
        <v>46</v>
      </c>
      <c r="CE13" s="82">
        <v>48</v>
      </c>
      <c r="CF13" s="82">
        <v>1966</v>
      </c>
      <c r="CG13" s="82">
        <v>3637</v>
      </c>
      <c r="CH13" s="82">
        <v>5603</v>
      </c>
      <c r="CI13" s="82">
        <v>64</v>
      </c>
      <c r="CJ13" s="82">
        <v>71</v>
      </c>
      <c r="CK13" s="82">
        <v>69</v>
      </c>
      <c r="CL13" s="82">
        <v>1966</v>
      </c>
      <c r="CM13" s="82">
        <v>3637</v>
      </c>
      <c r="CN13" s="82">
        <v>5603</v>
      </c>
      <c r="CO13" s="82">
        <v>67</v>
      </c>
      <c r="CP13" s="82">
        <v>70</v>
      </c>
      <c r="CQ13" s="82">
        <v>69</v>
      </c>
      <c r="CR13" s="82">
        <v>1966</v>
      </c>
      <c r="CS13" s="82">
        <v>3637</v>
      </c>
      <c r="CT13" s="82">
        <v>5603</v>
      </c>
      <c r="CU13" s="82">
        <v>57</v>
      </c>
      <c r="CV13" s="82">
        <v>53</v>
      </c>
      <c r="CW13" s="82">
        <v>54</v>
      </c>
      <c r="CX13" s="82">
        <v>914</v>
      </c>
      <c r="CY13" s="82">
        <v>1737</v>
      </c>
      <c r="CZ13" s="82">
        <v>2651</v>
      </c>
      <c r="DA13" s="82">
        <v>49</v>
      </c>
      <c r="DB13" s="82">
        <v>44</v>
      </c>
      <c r="DC13" s="82">
        <v>46</v>
      </c>
      <c r="DD13" s="82">
        <v>914</v>
      </c>
      <c r="DE13" s="82">
        <v>1737</v>
      </c>
      <c r="DF13" s="82">
        <v>2651</v>
      </c>
      <c r="DG13" s="82">
        <v>64</v>
      </c>
      <c r="DH13" s="82">
        <v>67</v>
      </c>
      <c r="DI13" s="82">
        <v>66</v>
      </c>
      <c r="DJ13" s="82">
        <v>914</v>
      </c>
      <c r="DK13" s="82">
        <v>1737</v>
      </c>
      <c r="DL13" s="82">
        <v>2651</v>
      </c>
      <c r="DM13" s="82">
        <v>59</v>
      </c>
      <c r="DN13" s="82">
        <v>61</v>
      </c>
      <c r="DO13" s="82">
        <v>60</v>
      </c>
      <c r="DP13" s="82">
        <v>914</v>
      </c>
      <c r="DQ13" s="82">
        <v>1737</v>
      </c>
      <c r="DR13" s="82">
        <v>2651</v>
      </c>
      <c r="DS13" s="82">
        <v>54</v>
      </c>
      <c r="DT13" s="82">
        <v>53</v>
      </c>
      <c r="DU13" s="82">
        <v>54</v>
      </c>
      <c r="DV13" s="82">
        <v>29200</v>
      </c>
      <c r="DW13" s="82">
        <v>56459</v>
      </c>
      <c r="DX13" s="82">
        <v>85659</v>
      </c>
      <c r="DY13" s="82">
        <v>48</v>
      </c>
      <c r="DZ13" s="82">
        <v>42</v>
      </c>
      <c r="EA13" s="82">
        <v>44</v>
      </c>
      <c r="EB13" s="82">
        <v>29200</v>
      </c>
      <c r="EC13" s="82">
        <v>56459</v>
      </c>
      <c r="ED13" s="82">
        <v>85659</v>
      </c>
      <c r="EE13" s="82">
        <v>63</v>
      </c>
      <c r="EF13" s="82">
        <v>70</v>
      </c>
      <c r="EG13" s="82">
        <v>68</v>
      </c>
      <c r="EH13" s="82">
        <v>29200</v>
      </c>
      <c r="EI13" s="82">
        <v>56460</v>
      </c>
      <c r="EJ13" s="82">
        <v>85660</v>
      </c>
      <c r="EK13" s="82">
        <v>64</v>
      </c>
      <c r="EL13" s="82">
        <v>70</v>
      </c>
      <c r="EM13" s="82">
        <v>68</v>
      </c>
      <c r="EN13" s="82">
        <v>29200</v>
      </c>
      <c r="EO13" s="82">
        <v>56460</v>
      </c>
      <c r="EP13" s="82">
        <v>85660</v>
      </c>
      <c r="EQ13" s="82">
        <v>56</v>
      </c>
      <c r="ER13" s="82">
        <v>54</v>
      </c>
      <c r="ES13" s="82">
        <v>55</v>
      </c>
      <c r="ET13" s="82">
        <v>38711</v>
      </c>
      <c r="EU13" s="82">
        <v>73684</v>
      </c>
      <c r="EV13" s="82">
        <v>112395</v>
      </c>
      <c r="EW13" s="82">
        <v>49</v>
      </c>
      <c r="EX13" s="82">
        <v>44</v>
      </c>
      <c r="EY13" s="82">
        <v>46</v>
      </c>
      <c r="EZ13" s="82">
        <v>38711</v>
      </c>
      <c r="FA13" s="82">
        <v>73684</v>
      </c>
      <c r="FB13" s="82">
        <v>112395</v>
      </c>
      <c r="FC13" s="82">
        <v>63</v>
      </c>
      <c r="FD13" s="82">
        <v>70</v>
      </c>
      <c r="FE13" s="82">
        <v>68</v>
      </c>
      <c r="FF13" s="82">
        <v>38710</v>
      </c>
      <c r="FG13" s="82">
        <v>73685</v>
      </c>
      <c r="FH13" s="82">
        <v>112395</v>
      </c>
      <c r="FI13" s="82">
        <v>63</v>
      </c>
      <c r="FJ13" s="82">
        <v>69</v>
      </c>
      <c r="FK13" s="82">
        <v>67</v>
      </c>
      <c r="FL13" s="82">
        <v>38711</v>
      </c>
      <c r="FM13" s="82">
        <v>73684</v>
      </c>
      <c r="FN13" s="82">
        <v>112395</v>
      </c>
    </row>
    <row r="14" spans="1:170">
      <c r="B14" s="82" t="s">
        <v>23</v>
      </c>
      <c r="C14" s="82">
        <v>65</v>
      </c>
      <c r="D14" s="82">
        <v>63</v>
      </c>
      <c r="E14" s="82">
        <v>64</v>
      </c>
      <c r="F14" s="82">
        <v>2914</v>
      </c>
      <c r="G14" s="82">
        <v>4800</v>
      </c>
      <c r="H14" s="82">
        <v>7714</v>
      </c>
      <c r="I14" s="82">
        <v>58</v>
      </c>
      <c r="J14" s="82">
        <v>51</v>
      </c>
      <c r="K14" s="82">
        <v>54</v>
      </c>
      <c r="L14" s="82">
        <v>2914</v>
      </c>
      <c r="M14" s="82">
        <v>4800</v>
      </c>
      <c r="N14" s="82">
        <v>7714</v>
      </c>
      <c r="O14" s="82">
        <v>69</v>
      </c>
      <c r="P14" s="82">
        <v>73</v>
      </c>
      <c r="Q14" s="82">
        <v>72</v>
      </c>
      <c r="R14" s="82">
        <v>2914</v>
      </c>
      <c r="S14" s="82">
        <v>4800</v>
      </c>
      <c r="T14" s="82">
        <v>7714</v>
      </c>
      <c r="U14" s="82">
        <v>62</v>
      </c>
      <c r="V14" s="82">
        <v>67</v>
      </c>
      <c r="W14" s="82">
        <v>65</v>
      </c>
      <c r="X14" s="82">
        <v>2914</v>
      </c>
      <c r="Y14" s="82">
        <v>4800</v>
      </c>
      <c r="Z14" s="82">
        <v>7714</v>
      </c>
      <c r="AA14" s="82">
        <v>68</v>
      </c>
      <c r="AB14" s="82">
        <v>69</v>
      </c>
      <c r="AC14" s="82">
        <v>69</v>
      </c>
      <c r="AD14" s="82">
        <v>1782</v>
      </c>
      <c r="AE14" s="82">
        <v>2884</v>
      </c>
      <c r="AF14" s="82">
        <v>4666</v>
      </c>
      <c r="AG14" s="82">
        <v>59</v>
      </c>
      <c r="AH14" s="82">
        <v>57</v>
      </c>
      <c r="AI14" s="82">
        <v>58</v>
      </c>
      <c r="AJ14" s="82">
        <v>1782</v>
      </c>
      <c r="AK14" s="82">
        <v>2884</v>
      </c>
      <c r="AL14" s="82">
        <v>4666</v>
      </c>
      <c r="AM14" s="82">
        <v>69</v>
      </c>
      <c r="AN14" s="82">
        <v>77</v>
      </c>
      <c r="AO14" s="82">
        <v>74</v>
      </c>
      <c r="AP14" s="82">
        <v>1782</v>
      </c>
      <c r="AQ14" s="82">
        <v>2884</v>
      </c>
      <c r="AR14" s="82">
        <v>4666</v>
      </c>
      <c r="AS14" s="82">
        <v>66</v>
      </c>
      <c r="AT14" s="82">
        <v>73</v>
      </c>
      <c r="AU14" s="82">
        <v>70</v>
      </c>
      <c r="AV14" s="82">
        <v>1782</v>
      </c>
      <c r="AW14" s="82">
        <v>2883</v>
      </c>
      <c r="AX14" s="82">
        <v>4665</v>
      </c>
      <c r="AY14" s="82">
        <v>72</v>
      </c>
      <c r="AZ14" s="82">
        <v>63</v>
      </c>
      <c r="BA14" s="82">
        <v>66</v>
      </c>
      <c r="BB14" s="82">
        <v>58</v>
      </c>
      <c r="BC14" s="82">
        <v>96</v>
      </c>
      <c r="BD14" s="82">
        <v>154</v>
      </c>
      <c r="BE14" s="82">
        <v>66</v>
      </c>
      <c r="BF14" s="82">
        <v>53</v>
      </c>
      <c r="BG14" s="82">
        <v>58</v>
      </c>
      <c r="BH14" s="82">
        <v>58</v>
      </c>
      <c r="BI14" s="82">
        <v>96</v>
      </c>
      <c r="BJ14" s="82">
        <v>154</v>
      </c>
      <c r="BK14" s="82">
        <v>83</v>
      </c>
      <c r="BL14" s="82">
        <v>93</v>
      </c>
      <c r="BM14" s="82">
        <v>89</v>
      </c>
      <c r="BN14" s="82">
        <v>58</v>
      </c>
      <c r="BO14" s="82">
        <v>96</v>
      </c>
      <c r="BP14" s="82">
        <v>154</v>
      </c>
      <c r="BQ14" s="82">
        <v>71</v>
      </c>
      <c r="BR14" s="82">
        <v>68</v>
      </c>
      <c r="BS14" s="82">
        <v>69</v>
      </c>
      <c r="BT14" s="82">
        <v>58</v>
      </c>
      <c r="BU14" s="82">
        <v>96</v>
      </c>
      <c r="BV14" s="82">
        <v>154</v>
      </c>
      <c r="BW14" s="82">
        <v>63</v>
      </c>
      <c r="BX14" s="82">
        <v>61</v>
      </c>
      <c r="BY14" s="82">
        <v>62</v>
      </c>
      <c r="BZ14" s="82">
        <v>1382</v>
      </c>
      <c r="CA14" s="82">
        <v>2300</v>
      </c>
      <c r="CB14" s="82">
        <v>3682</v>
      </c>
      <c r="CC14" s="82">
        <v>56</v>
      </c>
      <c r="CD14" s="82">
        <v>50</v>
      </c>
      <c r="CE14" s="82">
        <v>52</v>
      </c>
      <c r="CF14" s="82">
        <v>1382</v>
      </c>
      <c r="CG14" s="82">
        <v>2300</v>
      </c>
      <c r="CH14" s="82">
        <v>3682</v>
      </c>
      <c r="CI14" s="82">
        <v>69</v>
      </c>
      <c r="CJ14" s="82">
        <v>75</v>
      </c>
      <c r="CK14" s="82">
        <v>73</v>
      </c>
      <c r="CL14" s="82">
        <v>1382</v>
      </c>
      <c r="CM14" s="82">
        <v>2300</v>
      </c>
      <c r="CN14" s="82">
        <v>3682</v>
      </c>
      <c r="CO14" s="82">
        <v>72</v>
      </c>
      <c r="CP14" s="82">
        <v>74</v>
      </c>
      <c r="CQ14" s="82">
        <v>73</v>
      </c>
      <c r="CR14" s="82">
        <v>1382</v>
      </c>
      <c r="CS14" s="82">
        <v>2300</v>
      </c>
      <c r="CT14" s="82">
        <v>3682</v>
      </c>
      <c r="CU14" s="82">
        <v>62</v>
      </c>
      <c r="CV14" s="82">
        <v>58</v>
      </c>
      <c r="CW14" s="82">
        <v>60</v>
      </c>
      <c r="CX14" s="82">
        <v>650</v>
      </c>
      <c r="CY14" s="82">
        <v>1133</v>
      </c>
      <c r="CZ14" s="82">
        <v>1783</v>
      </c>
      <c r="DA14" s="82">
        <v>52</v>
      </c>
      <c r="DB14" s="82">
        <v>48</v>
      </c>
      <c r="DC14" s="82">
        <v>50</v>
      </c>
      <c r="DD14" s="82">
        <v>650</v>
      </c>
      <c r="DE14" s="82">
        <v>1133</v>
      </c>
      <c r="DF14" s="82">
        <v>1783</v>
      </c>
      <c r="DG14" s="82">
        <v>68</v>
      </c>
      <c r="DH14" s="82">
        <v>72</v>
      </c>
      <c r="DI14" s="82">
        <v>71</v>
      </c>
      <c r="DJ14" s="82">
        <v>650</v>
      </c>
      <c r="DK14" s="82">
        <v>1133</v>
      </c>
      <c r="DL14" s="82">
        <v>1783</v>
      </c>
      <c r="DM14" s="82">
        <v>62</v>
      </c>
      <c r="DN14" s="82">
        <v>67</v>
      </c>
      <c r="DO14" s="82">
        <v>65</v>
      </c>
      <c r="DP14" s="82">
        <v>650</v>
      </c>
      <c r="DQ14" s="82">
        <v>1133</v>
      </c>
      <c r="DR14" s="82">
        <v>1783</v>
      </c>
      <c r="DS14" s="82">
        <v>58</v>
      </c>
      <c r="DT14" s="82">
        <v>58</v>
      </c>
      <c r="DU14" s="82">
        <v>58</v>
      </c>
      <c r="DV14" s="82">
        <v>20433</v>
      </c>
      <c r="DW14" s="82">
        <v>35467</v>
      </c>
      <c r="DX14" s="82">
        <v>55900</v>
      </c>
      <c r="DY14" s="82">
        <v>52</v>
      </c>
      <c r="DZ14" s="82">
        <v>46</v>
      </c>
      <c r="EA14" s="82">
        <v>48</v>
      </c>
      <c r="EB14" s="82">
        <v>20433</v>
      </c>
      <c r="EC14" s="82">
        <v>35467</v>
      </c>
      <c r="ED14" s="82">
        <v>55900</v>
      </c>
      <c r="EE14" s="82">
        <v>68</v>
      </c>
      <c r="EF14" s="82">
        <v>76</v>
      </c>
      <c r="EG14" s="82">
        <v>73</v>
      </c>
      <c r="EH14" s="82">
        <v>20433</v>
      </c>
      <c r="EI14" s="82">
        <v>35468</v>
      </c>
      <c r="EJ14" s="82">
        <v>55901</v>
      </c>
      <c r="EK14" s="82">
        <v>68</v>
      </c>
      <c r="EL14" s="82">
        <v>76</v>
      </c>
      <c r="EM14" s="82">
        <v>73</v>
      </c>
      <c r="EN14" s="82">
        <v>20433</v>
      </c>
      <c r="EO14" s="82">
        <v>35468</v>
      </c>
      <c r="EP14" s="82">
        <v>55901</v>
      </c>
      <c r="EQ14" s="82">
        <v>60</v>
      </c>
      <c r="ER14" s="82">
        <v>59</v>
      </c>
      <c r="ES14" s="82">
        <v>59</v>
      </c>
      <c r="ET14" s="82">
        <v>27219</v>
      </c>
      <c r="EU14" s="82">
        <v>46680</v>
      </c>
      <c r="EV14" s="82">
        <v>73899</v>
      </c>
      <c r="EW14" s="82">
        <v>53</v>
      </c>
      <c r="EX14" s="82">
        <v>48</v>
      </c>
      <c r="EY14" s="82">
        <v>50</v>
      </c>
      <c r="EZ14" s="82">
        <v>27219</v>
      </c>
      <c r="FA14" s="82">
        <v>46680</v>
      </c>
      <c r="FB14" s="82">
        <v>73899</v>
      </c>
      <c r="FC14" s="82">
        <v>68</v>
      </c>
      <c r="FD14" s="82">
        <v>75</v>
      </c>
      <c r="FE14" s="82">
        <v>73</v>
      </c>
      <c r="FF14" s="82">
        <v>27219</v>
      </c>
      <c r="FG14" s="82">
        <v>46681</v>
      </c>
      <c r="FH14" s="82">
        <v>73900</v>
      </c>
      <c r="FI14" s="82">
        <v>67</v>
      </c>
      <c r="FJ14" s="82">
        <v>74</v>
      </c>
      <c r="FK14" s="82">
        <v>72</v>
      </c>
      <c r="FL14" s="82">
        <v>27219</v>
      </c>
      <c r="FM14" s="82">
        <v>46680</v>
      </c>
      <c r="FN14" s="82">
        <v>73899</v>
      </c>
    </row>
    <row r="15" spans="1:170">
      <c r="B15" s="82" t="s">
        <v>24</v>
      </c>
      <c r="C15" s="82">
        <v>47</v>
      </c>
      <c r="D15" s="82">
        <v>46</v>
      </c>
      <c r="E15" s="82">
        <v>46</v>
      </c>
      <c r="F15" s="82">
        <v>1049</v>
      </c>
      <c r="G15" s="82">
        <v>2192</v>
      </c>
      <c r="H15" s="82">
        <v>3241</v>
      </c>
      <c r="I15" s="82">
        <v>41</v>
      </c>
      <c r="J15" s="82">
        <v>36</v>
      </c>
      <c r="K15" s="82">
        <v>38</v>
      </c>
      <c r="L15" s="82">
        <v>1049</v>
      </c>
      <c r="M15" s="82">
        <v>2192</v>
      </c>
      <c r="N15" s="82">
        <v>3241</v>
      </c>
      <c r="O15" s="82">
        <v>50</v>
      </c>
      <c r="P15" s="82">
        <v>54</v>
      </c>
      <c r="Q15" s="82">
        <v>52</v>
      </c>
      <c r="R15" s="82">
        <v>1048</v>
      </c>
      <c r="S15" s="82">
        <v>2192</v>
      </c>
      <c r="T15" s="82">
        <v>3240</v>
      </c>
      <c r="U15" s="82">
        <v>45</v>
      </c>
      <c r="V15" s="82">
        <v>47</v>
      </c>
      <c r="W15" s="82">
        <v>46</v>
      </c>
      <c r="X15" s="82">
        <v>1049</v>
      </c>
      <c r="Y15" s="82">
        <v>2192</v>
      </c>
      <c r="Z15" s="82">
        <v>3241</v>
      </c>
      <c r="AA15" s="82">
        <v>56</v>
      </c>
      <c r="AB15" s="82">
        <v>53</v>
      </c>
      <c r="AC15" s="82">
        <v>54</v>
      </c>
      <c r="AD15" s="82">
        <v>792</v>
      </c>
      <c r="AE15" s="82">
        <v>1812</v>
      </c>
      <c r="AF15" s="82">
        <v>2604</v>
      </c>
      <c r="AG15" s="82">
        <v>48</v>
      </c>
      <c r="AH15" s="82">
        <v>42</v>
      </c>
      <c r="AI15" s="82">
        <v>43</v>
      </c>
      <c r="AJ15" s="82">
        <v>792</v>
      </c>
      <c r="AK15" s="82">
        <v>1812</v>
      </c>
      <c r="AL15" s="82">
        <v>2604</v>
      </c>
      <c r="AM15" s="82">
        <v>54</v>
      </c>
      <c r="AN15" s="82">
        <v>60</v>
      </c>
      <c r="AO15" s="82">
        <v>58</v>
      </c>
      <c r="AP15" s="82">
        <v>792</v>
      </c>
      <c r="AQ15" s="82">
        <v>1812</v>
      </c>
      <c r="AR15" s="82">
        <v>2604</v>
      </c>
      <c r="AS15" s="82">
        <v>53</v>
      </c>
      <c r="AT15" s="82">
        <v>56</v>
      </c>
      <c r="AU15" s="82">
        <v>55</v>
      </c>
      <c r="AV15" s="82">
        <v>792</v>
      </c>
      <c r="AW15" s="82">
        <v>1812</v>
      </c>
      <c r="AX15" s="82">
        <v>2604</v>
      </c>
      <c r="AY15" s="82" t="s">
        <v>219</v>
      </c>
      <c r="AZ15" s="82" t="s">
        <v>219</v>
      </c>
      <c r="BA15" s="82">
        <v>52</v>
      </c>
      <c r="BB15" s="82">
        <v>36</v>
      </c>
      <c r="BC15" s="82">
        <v>67</v>
      </c>
      <c r="BD15" s="82">
        <v>103</v>
      </c>
      <c r="BE15" s="82" t="s">
        <v>219</v>
      </c>
      <c r="BF15" s="82" t="s">
        <v>219</v>
      </c>
      <c r="BG15" s="82">
        <v>48</v>
      </c>
      <c r="BH15" s="82">
        <v>36</v>
      </c>
      <c r="BI15" s="82">
        <v>67</v>
      </c>
      <c r="BJ15" s="82">
        <v>103</v>
      </c>
      <c r="BK15" s="82" t="s">
        <v>219</v>
      </c>
      <c r="BL15" s="82" t="s">
        <v>219</v>
      </c>
      <c r="BM15" s="82">
        <v>67</v>
      </c>
      <c r="BN15" s="82">
        <v>36</v>
      </c>
      <c r="BO15" s="82">
        <v>67</v>
      </c>
      <c r="BP15" s="82">
        <v>103</v>
      </c>
      <c r="BQ15" s="82" t="s">
        <v>219</v>
      </c>
      <c r="BR15" s="82" t="s">
        <v>219</v>
      </c>
      <c r="BS15" s="82">
        <v>57</v>
      </c>
      <c r="BT15" s="82">
        <v>36</v>
      </c>
      <c r="BU15" s="82">
        <v>67</v>
      </c>
      <c r="BV15" s="82">
        <v>103</v>
      </c>
      <c r="BW15" s="82">
        <v>50</v>
      </c>
      <c r="BX15" s="82">
        <v>50</v>
      </c>
      <c r="BY15" s="82">
        <v>50</v>
      </c>
      <c r="BZ15" s="82">
        <v>584</v>
      </c>
      <c r="CA15" s="82">
        <v>1337</v>
      </c>
      <c r="CB15" s="82">
        <v>1921</v>
      </c>
      <c r="CC15" s="82">
        <v>42</v>
      </c>
      <c r="CD15" s="82">
        <v>40</v>
      </c>
      <c r="CE15" s="82">
        <v>40</v>
      </c>
      <c r="CF15" s="82">
        <v>584</v>
      </c>
      <c r="CG15" s="82">
        <v>1337</v>
      </c>
      <c r="CH15" s="82">
        <v>1921</v>
      </c>
      <c r="CI15" s="82">
        <v>53</v>
      </c>
      <c r="CJ15" s="82">
        <v>63</v>
      </c>
      <c r="CK15" s="82">
        <v>60</v>
      </c>
      <c r="CL15" s="82">
        <v>584</v>
      </c>
      <c r="CM15" s="82">
        <v>1337</v>
      </c>
      <c r="CN15" s="82">
        <v>1921</v>
      </c>
      <c r="CO15" s="82">
        <v>55</v>
      </c>
      <c r="CP15" s="82">
        <v>64</v>
      </c>
      <c r="CQ15" s="82">
        <v>61</v>
      </c>
      <c r="CR15" s="82">
        <v>584</v>
      </c>
      <c r="CS15" s="82">
        <v>1337</v>
      </c>
      <c r="CT15" s="82">
        <v>1921</v>
      </c>
      <c r="CU15" s="82">
        <v>46</v>
      </c>
      <c r="CV15" s="82">
        <v>43</v>
      </c>
      <c r="CW15" s="82">
        <v>44</v>
      </c>
      <c r="CX15" s="82">
        <v>264</v>
      </c>
      <c r="CY15" s="82">
        <v>604</v>
      </c>
      <c r="CZ15" s="82">
        <v>868</v>
      </c>
      <c r="DA15" s="82">
        <v>43</v>
      </c>
      <c r="DB15" s="82">
        <v>36</v>
      </c>
      <c r="DC15" s="82">
        <v>38</v>
      </c>
      <c r="DD15" s="82">
        <v>264</v>
      </c>
      <c r="DE15" s="82">
        <v>604</v>
      </c>
      <c r="DF15" s="82">
        <v>868</v>
      </c>
      <c r="DG15" s="82">
        <v>53</v>
      </c>
      <c r="DH15" s="82">
        <v>56</v>
      </c>
      <c r="DI15" s="82">
        <v>55</v>
      </c>
      <c r="DJ15" s="82">
        <v>264</v>
      </c>
      <c r="DK15" s="82">
        <v>604</v>
      </c>
      <c r="DL15" s="82">
        <v>868</v>
      </c>
      <c r="DM15" s="82">
        <v>53</v>
      </c>
      <c r="DN15" s="82">
        <v>49</v>
      </c>
      <c r="DO15" s="82">
        <v>50</v>
      </c>
      <c r="DP15" s="82">
        <v>264</v>
      </c>
      <c r="DQ15" s="82">
        <v>604</v>
      </c>
      <c r="DR15" s="82">
        <v>868</v>
      </c>
      <c r="DS15" s="82">
        <v>45</v>
      </c>
      <c r="DT15" s="82">
        <v>46</v>
      </c>
      <c r="DU15" s="82">
        <v>46</v>
      </c>
      <c r="DV15" s="82">
        <v>8767</v>
      </c>
      <c r="DW15" s="82">
        <v>20992</v>
      </c>
      <c r="DX15" s="82">
        <v>29759</v>
      </c>
      <c r="DY15" s="82">
        <v>39</v>
      </c>
      <c r="DZ15" s="82">
        <v>36</v>
      </c>
      <c r="EA15" s="82">
        <v>37</v>
      </c>
      <c r="EB15" s="82">
        <v>8767</v>
      </c>
      <c r="EC15" s="82">
        <v>20992</v>
      </c>
      <c r="ED15" s="82">
        <v>29759</v>
      </c>
      <c r="EE15" s="82">
        <v>53</v>
      </c>
      <c r="EF15" s="82">
        <v>61</v>
      </c>
      <c r="EG15" s="82">
        <v>59</v>
      </c>
      <c r="EH15" s="82">
        <v>8767</v>
      </c>
      <c r="EI15" s="82">
        <v>20992</v>
      </c>
      <c r="EJ15" s="82">
        <v>29759</v>
      </c>
      <c r="EK15" s="82">
        <v>53</v>
      </c>
      <c r="EL15" s="82">
        <v>61</v>
      </c>
      <c r="EM15" s="82">
        <v>59</v>
      </c>
      <c r="EN15" s="82">
        <v>8767</v>
      </c>
      <c r="EO15" s="82">
        <v>20992</v>
      </c>
      <c r="EP15" s="82">
        <v>29759</v>
      </c>
      <c r="EQ15" s="82">
        <v>46</v>
      </c>
      <c r="ER15" s="82">
        <v>47</v>
      </c>
      <c r="ES15" s="82">
        <v>46</v>
      </c>
      <c r="ET15" s="82">
        <v>11492</v>
      </c>
      <c r="EU15" s="82">
        <v>27004</v>
      </c>
      <c r="EV15" s="82">
        <v>38496</v>
      </c>
      <c r="EW15" s="82">
        <v>40</v>
      </c>
      <c r="EX15" s="82">
        <v>36</v>
      </c>
      <c r="EY15" s="82">
        <v>37</v>
      </c>
      <c r="EZ15" s="82">
        <v>11492</v>
      </c>
      <c r="FA15" s="82">
        <v>27004</v>
      </c>
      <c r="FB15" s="82">
        <v>38496</v>
      </c>
      <c r="FC15" s="82">
        <v>52</v>
      </c>
      <c r="FD15" s="82">
        <v>60</v>
      </c>
      <c r="FE15" s="82">
        <v>58</v>
      </c>
      <c r="FF15" s="82">
        <v>11491</v>
      </c>
      <c r="FG15" s="82">
        <v>27004</v>
      </c>
      <c r="FH15" s="82">
        <v>38495</v>
      </c>
      <c r="FI15" s="82">
        <v>53</v>
      </c>
      <c r="FJ15" s="82">
        <v>60</v>
      </c>
      <c r="FK15" s="82">
        <v>58</v>
      </c>
      <c r="FL15" s="82">
        <v>11492</v>
      </c>
      <c r="FM15" s="82">
        <v>27004</v>
      </c>
      <c r="FN15" s="82">
        <v>38496</v>
      </c>
    </row>
    <row r="16" spans="1:170">
      <c r="B16" s="82" t="s">
        <v>25</v>
      </c>
      <c r="C16" s="82">
        <v>15</v>
      </c>
      <c r="D16" s="82">
        <v>19</v>
      </c>
      <c r="E16" s="82">
        <v>18</v>
      </c>
      <c r="F16" s="82">
        <v>390</v>
      </c>
      <c r="G16" s="82">
        <v>797</v>
      </c>
      <c r="H16" s="82">
        <v>1187</v>
      </c>
      <c r="I16" s="82">
        <v>11</v>
      </c>
      <c r="J16" s="82">
        <v>14</v>
      </c>
      <c r="K16" s="82">
        <v>13</v>
      </c>
      <c r="L16" s="82">
        <v>390</v>
      </c>
      <c r="M16" s="82">
        <v>797</v>
      </c>
      <c r="N16" s="82">
        <v>1187</v>
      </c>
      <c r="O16" s="82">
        <v>14</v>
      </c>
      <c r="P16" s="82">
        <v>20</v>
      </c>
      <c r="Q16" s="82">
        <v>18</v>
      </c>
      <c r="R16" s="82">
        <v>390</v>
      </c>
      <c r="S16" s="82">
        <v>797</v>
      </c>
      <c r="T16" s="82">
        <v>1187</v>
      </c>
      <c r="U16" s="82">
        <v>13</v>
      </c>
      <c r="V16" s="82">
        <v>16</v>
      </c>
      <c r="W16" s="82">
        <v>15</v>
      </c>
      <c r="X16" s="82">
        <v>390</v>
      </c>
      <c r="Y16" s="82">
        <v>797</v>
      </c>
      <c r="Z16" s="82">
        <v>1187</v>
      </c>
      <c r="AA16" s="82">
        <v>19</v>
      </c>
      <c r="AB16" s="82">
        <v>18</v>
      </c>
      <c r="AC16" s="82">
        <v>18</v>
      </c>
      <c r="AD16" s="82">
        <v>206</v>
      </c>
      <c r="AE16" s="82">
        <v>650</v>
      </c>
      <c r="AF16" s="82">
        <v>856</v>
      </c>
      <c r="AG16" s="82">
        <v>13</v>
      </c>
      <c r="AH16" s="82">
        <v>13</v>
      </c>
      <c r="AI16" s="82">
        <v>13</v>
      </c>
      <c r="AJ16" s="82">
        <v>206</v>
      </c>
      <c r="AK16" s="82">
        <v>650</v>
      </c>
      <c r="AL16" s="82">
        <v>856</v>
      </c>
      <c r="AM16" s="82">
        <v>16</v>
      </c>
      <c r="AN16" s="82">
        <v>18</v>
      </c>
      <c r="AO16" s="82">
        <v>17</v>
      </c>
      <c r="AP16" s="82">
        <v>206</v>
      </c>
      <c r="AQ16" s="82">
        <v>650</v>
      </c>
      <c r="AR16" s="82">
        <v>856</v>
      </c>
      <c r="AS16" s="82">
        <v>16</v>
      </c>
      <c r="AT16" s="82">
        <v>15</v>
      </c>
      <c r="AU16" s="82">
        <v>15</v>
      </c>
      <c r="AV16" s="82">
        <v>206</v>
      </c>
      <c r="AW16" s="82">
        <v>650</v>
      </c>
      <c r="AX16" s="82">
        <v>856</v>
      </c>
      <c r="AY16" s="82" t="s">
        <v>219</v>
      </c>
      <c r="AZ16" s="82" t="s">
        <v>219</v>
      </c>
      <c r="BA16" s="82">
        <v>30</v>
      </c>
      <c r="BB16" s="82">
        <v>8</v>
      </c>
      <c r="BC16" s="82">
        <v>22</v>
      </c>
      <c r="BD16" s="82">
        <v>30</v>
      </c>
      <c r="BE16" s="82" t="s">
        <v>219</v>
      </c>
      <c r="BF16" s="82" t="s">
        <v>219</v>
      </c>
      <c r="BG16" s="82">
        <v>30</v>
      </c>
      <c r="BH16" s="82">
        <v>8</v>
      </c>
      <c r="BI16" s="82">
        <v>22</v>
      </c>
      <c r="BJ16" s="82">
        <v>30</v>
      </c>
      <c r="BK16" s="82" t="s">
        <v>219</v>
      </c>
      <c r="BL16" s="82" t="s">
        <v>219</v>
      </c>
      <c r="BM16" s="82">
        <v>40</v>
      </c>
      <c r="BN16" s="82">
        <v>8</v>
      </c>
      <c r="BO16" s="82">
        <v>22</v>
      </c>
      <c r="BP16" s="82">
        <v>30</v>
      </c>
      <c r="BQ16" s="82" t="s">
        <v>219</v>
      </c>
      <c r="BR16" s="82" t="s">
        <v>219</v>
      </c>
      <c r="BS16" s="82">
        <v>27</v>
      </c>
      <c r="BT16" s="82">
        <v>8</v>
      </c>
      <c r="BU16" s="82">
        <v>22</v>
      </c>
      <c r="BV16" s="82">
        <v>30</v>
      </c>
      <c r="BW16" s="82">
        <v>25</v>
      </c>
      <c r="BX16" s="82">
        <v>27</v>
      </c>
      <c r="BY16" s="82">
        <v>26</v>
      </c>
      <c r="BZ16" s="82">
        <v>154</v>
      </c>
      <c r="CA16" s="82">
        <v>400</v>
      </c>
      <c r="CB16" s="82">
        <v>554</v>
      </c>
      <c r="CC16" s="82">
        <v>19</v>
      </c>
      <c r="CD16" s="82">
        <v>18</v>
      </c>
      <c r="CE16" s="82">
        <v>18</v>
      </c>
      <c r="CF16" s="82">
        <v>154</v>
      </c>
      <c r="CG16" s="82">
        <v>400</v>
      </c>
      <c r="CH16" s="82">
        <v>554</v>
      </c>
      <c r="CI16" s="82">
        <v>21</v>
      </c>
      <c r="CJ16" s="82">
        <v>31</v>
      </c>
      <c r="CK16" s="82">
        <v>28</v>
      </c>
      <c r="CL16" s="82">
        <v>154</v>
      </c>
      <c r="CM16" s="82">
        <v>400</v>
      </c>
      <c r="CN16" s="82">
        <v>554</v>
      </c>
      <c r="CO16" s="82">
        <v>23</v>
      </c>
      <c r="CP16" s="82">
        <v>26</v>
      </c>
      <c r="CQ16" s="82">
        <v>25</v>
      </c>
      <c r="CR16" s="82">
        <v>154</v>
      </c>
      <c r="CS16" s="82">
        <v>400</v>
      </c>
      <c r="CT16" s="82">
        <v>554</v>
      </c>
      <c r="CU16" s="82">
        <v>17</v>
      </c>
      <c r="CV16" s="82">
        <v>20</v>
      </c>
      <c r="CW16" s="82">
        <v>19</v>
      </c>
      <c r="CX16" s="82">
        <v>58</v>
      </c>
      <c r="CY16" s="82">
        <v>184</v>
      </c>
      <c r="CZ16" s="82">
        <v>242</v>
      </c>
      <c r="DA16" s="82">
        <v>14</v>
      </c>
      <c r="DB16" s="82">
        <v>15</v>
      </c>
      <c r="DC16" s="82">
        <v>14</v>
      </c>
      <c r="DD16" s="82">
        <v>58</v>
      </c>
      <c r="DE16" s="82">
        <v>184</v>
      </c>
      <c r="DF16" s="82">
        <v>242</v>
      </c>
      <c r="DG16" s="82">
        <v>10</v>
      </c>
      <c r="DH16" s="82">
        <v>20</v>
      </c>
      <c r="DI16" s="82">
        <v>18</v>
      </c>
      <c r="DJ16" s="82">
        <v>58</v>
      </c>
      <c r="DK16" s="82">
        <v>184</v>
      </c>
      <c r="DL16" s="82">
        <v>242</v>
      </c>
      <c r="DM16" s="82">
        <v>12</v>
      </c>
      <c r="DN16" s="82">
        <v>18</v>
      </c>
      <c r="DO16" s="82">
        <v>17</v>
      </c>
      <c r="DP16" s="82">
        <v>58</v>
      </c>
      <c r="DQ16" s="82">
        <v>184</v>
      </c>
      <c r="DR16" s="82">
        <v>242</v>
      </c>
      <c r="DS16" s="82">
        <v>21</v>
      </c>
      <c r="DT16" s="82">
        <v>25</v>
      </c>
      <c r="DU16" s="82">
        <v>24</v>
      </c>
      <c r="DV16" s="82">
        <v>2165</v>
      </c>
      <c r="DW16" s="82">
        <v>5615</v>
      </c>
      <c r="DX16" s="82">
        <v>7780</v>
      </c>
      <c r="DY16" s="82">
        <v>16</v>
      </c>
      <c r="DZ16" s="82">
        <v>17</v>
      </c>
      <c r="EA16" s="82">
        <v>17</v>
      </c>
      <c r="EB16" s="82">
        <v>2165</v>
      </c>
      <c r="EC16" s="82">
        <v>5615</v>
      </c>
      <c r="ED16" s="82">
        <v>7780</v>
      </c>
      <c r="EE16" s="82">
        <v>21</v>
      </c>
      <c r="EF16" s="82">
        <v>31</v>
      </c>
      <c r="EG16" s="82">
        <v>28</v>
      </c>
      <c r="EH16" s="82">
        <v>2165</v>
      </c>
      <c r="EI16" s="82">
        <v>5615</v>
      </c>
      <c r="EJ16" s="82">
        <v>7780</v>
      </c>
      <c r="EK16" s="82">
        <v>20</v>
      </c>
      <c r="EL16" s="82">
        <v>28</v>
      </c>
      <c r="EM16" s="82">
        <v>26</v>
      </c>
      <c r="EN16" s="82">
        <v>2165</v>
      </c>
      <c r="EO16" s="82">
        <v>5614</v>
      </c>
      <c r="EP16" s="82">
        <v>7779</v>
      </c>
      <c r="EQ16" s="82">
        <v>20</v>
      </c>
      <c r="ER16" s="82">
        <v>24</v>
      </c>
      <c r="ES16" s="82">
        <v>23</v>
      </c>
      <c r="ET16" s="82">
        <v>2981</v>
      </c>
      <c r="EU16" s="82">
        <v>7668</v>
      </c>
      <c r="EV16" s="82">
        <v>10649</v>
      </c>
      <c r="EW16" s="82">
        <v>16</v>
      </c>
      <c r="EX16" s="82">
        <v>17</v>
      </c>
      <c r="EY16" s="82">
        <v>16</v>
      </c>
      <c r="EZ16" s="82">
        <v>2981</v>
      </c>
      <c r="FA16" s="82">
        <v>7668</v>
      </c>
      <c r="FB16" s="82">
        <v>10649</v>
      </c>
      <c r="FC16" s="82">
        <v>20</v>
      </c>
      <c r="FD16" s="82">
        <v>28</v>
      </c>
      <c r="FE16" s="82">
        <v>26</v>
      </c>
      <c r="FF16" s="82">
        <v>2981</v>
      </c>
      <c r="FG16" s="82">
        <v>7668</v>
      </c>
      <c r="FH16" s="82">
        <v>10649</v>
      </c>
      <c r="FI16" s="82">
        <v>19</v>
      </c>
      <c r="FJ16" s="82">
        <v>25</v>
      </c>
      <c r="FK16" s="82">
        <v>23</v>
      </c>
      <c r="FL16" s="82">
        <v>2981</v>
      </c>
      <c r="FM16" s="82">
        <v>7667</v>
      </c>
      <c r="FN16" s="82">
        <v>10648</v>
      </c>
    </row>
    <row r="18" spans="2:170" ht="14.25">
      <c r="B18" s="82" t="s">
        <v>255</v>
      </c>
      <c r="C18" s="82">
        <v>89</v>
      </c>
      <c r="D18" s="82">
        <v>83</v>
      </c>
      <c r="E18" s="82">
        <v>86</v>
      </c>
      <c r="F18" s="82">
        <v>27957</v>
      </c>
      <c r="G18" s="82">
        <v>29042</v>
      </c>
      <c r="H18" s="82">
        <v>56999</v>
      </c>
      <c r="I18" s="82">
        <v>87</v>
      </c>
      <c r="J18" s="82">
        <v>77</v>
      </c>
      <c r="K18" s="82">
        <v>82</v>
      </c>
      <c r="L18" s="82">
        <v>27957</v>
      </c>
      <c r="M18" s="82">
        <v>29042</v>
      </c>
      <c r="N18" s="82">
        <v>56999</v>
      </c>
      <c r="O18" s="82">
        <v>90</v>
      </c>
      <c r="P18" s="82">
        <v>87</v>
      </c>
      <c r="Q18" s="82">
        <v>89</v>
      </c>
      <c r="R18" s="82">
        <v>27956</v>
      </c>
      <c r="S18" s="82">
        <v>29042</v>
      </c>
      <c r="T18" s="82">
        <v>56998</v>
      </c>
      <c r="U18" s="82">
        <v>87</v>
      </c>
      <c r="V18" s="82">
        <v>83</v>
      </c>
      <c r="W18" s="82">
        <v>85</v>
      </c>
      <c r="X18" s="82">
        <v>27957</v>
      </c>
      <c r="Y18" s="82">
        <v>29042</v>
      </c>
      <c r="Z18" s="82">
        <v>56999</v>
      </c>
      <c r="AA18" s="82">
        <v>88</v>
      </c>
      <c r="AB18" s="82">
        <v>80</v>
      </c>
      <c r="AC18" s="82">
        <v>84</v>
      </c>
      <c r="AD18" s="82">
        <v>15048</v>
      </c>
      <c r="AE18" s="82">
        <v>15520</v>
      </c>
      <c r="AF18" s="82">
        <v>30568</v>
      </c>
      <c r="AG18" s="82">
        <v>85</v>
      </c>
      <c r="AH18" s="82">
        <v>74</v>
      </c>
      <c r="AI18" s="82">
        <v>79</v>
      </c>
      <c r="AJ18" s="82">
        <v>15048</v>
      </c>
      <c r="AK18" s="82">
        <v>15520</v>
      </c>
      <c r="AL18" s="82">
        <v>30568</v>
      </c>
      <c r="AM18" s="82">
        <v>89</v>
      </c>
      <c r="AN18" s="82">
        <v>84</v>
      </c>
      <c r="AO18" s="82">
        <v>86</v>
      </c>
      <c r="AP18" s="82">
        <v>15048</v>
      </c>
      <c r="AQ18" s="82">
        <v>15520</v>
      </c>
      <c r="AR18" s="82">
        <v>30568</v>
      </c>
      <c r="AS18" s="82">
        <v>87</v>
      </c>
      <c r="AT18" s="82">
        <v>82</v>
      </c>
      <c r="AU18" s="82">
        <v>84</v>
      </c>
      <c r="AV18" s="82">
        <v>15048</v>
      </c>
      <c r="AW18" s="82">
        <v>15519</v>
      </c>
      <c r="AX18" s="82">
        <v>30567</v>
      </c>
      <c r="AY18" s="82">
        <v>90</v>
      </c>
      <c r="AZ18" s="82">
        <v>83</v>
      </c>
      <c r="BA18" s="82">
        <v>87</v>
      </c>
      <c r="BB18" s="82">
        <v>1014</v>
      </c>
      <c r="BC18" s="82">
        <v>935</v>
      </c>
      <c r="BD18" s="82">
        <v>1949</v>
      </c>
      <c r="BE18" s="82">
        <v>90</v>
      </c>
      <c r="BF18" s="82">
        <v>80</v>
      </c>
      <c r="BG18" s="82">
        <v>85</v>
      </c>
      <c r="BH18" s="82">
        <v>1014</v>
      </c>
      <c r="BI18" s="82">
        <v>935</v>
      </c>
      <c r="BJ18" s="82">
        <v>1949</v>
      </c>
      <c r="BK18" s="82">
        <v>95</v>
      </c>
      <c r="BL18" s="82">
        <v>93</v>
      </c>
      <c r="BM18" s="82">
        <v>94</v>
      </c>
      <c r="BN18" s="82">
        <v>1014</v>
      </c>
      <c r="BO18" s="82">
        <v>935</v>
      </c>
      <c r="BP18" s="82">
        <v>1949</v>
      </c>
      <c r="BQ18" s="82">
        <v>91</v>
      </c>
      <c r="BR18" s="82">
        <v>85</v>
      </c>
      <c r="BS18" s="82">
        <v>88</v>
      </c>
      <c r="BT18" s="82">
        <v>1014</v>
      </c>
      <c r="BU18" s="82">
        <v>935</v>
      </c>
      <c r="BV18" s="82">
        <v>1949</v>
      </c>
      <c r="BW18" s="82">
        <v>90</v>
      </c>
      <c r="BX18" s="82">
        <v>82</v>
      </c>
      <c r="BY18" s="82">
        <v>86</v>
      </c>
      <c r="BZ18" s="82">
        <v>13648</v>
      </c>
      <c r="CA18" s="82">
        <v>13980</v>
      </c>
      <c r="CB18" s="82">
        <v>27628</v>
      </c>
      <c r="CC18" s="82">
        <v>87</v>
      </c>
      <c r="CD18" s="82">
        <v>76</v>
      </c>
      <c r="CE18" s="82">
        <v>82</v>
      </c>
      <c r="CF18" s="82">
        <v>13648</v>
      </c>
      <c r="CG18" s="82">
        <v>13980</v>
      </c>
      <c r="CH18" s="82">
        <v>27628</v>
      </c>
      <c r="CI18" s="82">
        <v>91</v>
      </c>
      <c r="CJ18" s="82">
        <v>88</v>
      </c>
      <c r="CK18" s="82">
        <v>90</v>
      </c>
      <c r="CL18" s="82">
        <v>13648</v>
      </c>
      <c r="CM18" s="82">
        <v>13980</v>
      </c>
      <c r="CN18" s="82">
        <v>27628</v>
      </c>
      <c r="CO18" s="82">
        <v>91</v>
      </c>
      <c r="CP18" s="82">
        <v>87</v>
      </c>
      <c r="CQ18" s="82">
        <v>89</v>
      </c>
      <c r="CR18" s="82">
        <v>13648</v>
      </c>
      <c r="CS18" s="82">
        <v>13980</v>
      </c>
      <c r="CT18" s="82">
        <v>27628</v>
      </c>
      <c r="CU18" s="82">
        <v>80</v>
      </c>
      <c r="CV18" s="82">
        <v>72</v>
      </c>
      <c r="CW18" s="82">
        <v>76</v>
      </c>
      <c r="CX18" s="82">
        <v>7183</v>
      </c>
      <c r="CY18" s="82">
        <v>7683</v>
      </c>
      <c r="CZ18" s="82">
        <v>14866</v>
      </c>
      <c r="DA18" s="82">
        <v>78</v>
      </c>
      <c r="DB18" s="82">
        <v>66</v>
      </c>
      <c r="DC18" s="82">
        <v>72</v>
      </c>
      <c r="DD18" s="82">
        <v>7183</v>
      </c>
      <c r="DE18" s="82">
        <v>7683</v>
      </c>
      <c r="DF18" s="82">
        <v>14866</v>
      </c>
      <c r="DG18" s="82">
        <v>84</v>
      </c>
      <c r="DH18" s="82">
        <v>79</v>
      </c>
      <c r="DI18" s="82">
        <v>82</v>
      </c>
      <c r="DJ18" s="82">
        <v>7183</v>
      </c>
      <c r="DK18" s="82">
        <v>7683</v>
      </c>
      <c r="DL18" s="82">
        <v>14866</v>
      </c>
      <c r="DM18" s="82">
        <v>80</v>
      </c>
      <c r="DN18" s="82">
        <v>75</v>
      </c>
      <c r="DO18" s="82">
        <v>77</v>
      </c>
      <c r="DP18" s="82">
        <v>7182</v>
      </c>
      <c r="DQ18" s="82">
        <v>7683</v>
      </c>
      <c r="DR18" s="82">
        <v>14865</v>
      </c>
      <c r="DS18" s="82">
        <v>89</v>
      </c>
      <c r="DT18" s="82">
        <v>82</v>
      </c>
      <c r="DU18" s="82">
        <v>85</v>
      </c>
      <c r="DV18" s="82">
        <v>212957</v>
      </c>
      <c r="DW18" s="82">
        <v>224574</v>
      </c>
      <c r="DX18" s="82">
        <v>437531</v>
      </c>
      <c r="DY18" s="82">
        <v>87</v>
      </c>
      <c r="DZ18" s="82">
        <v>76</v>
      </c>
      <c r="EA18" s="82">
        <v>81</v>
      </c>
      <c r="EB18" s="82">
        <v>212957</v>
      </c>
      <c r="EC18" s="82">
        <v>224574</v>
      </c>
      <c r="ED18" s="82">
        <v>437531</v>
      </c>
      <c r="EE18" s="82">
        <v>92</v>
      </c>
      <c r="EF18" s="82">
        <v>89</v>
      </c>
      <c r="EG18" s="82">
        <v>90</v>
      </c>
      <c r="EH18" s="82">
        <v>212958</v>
      </c>
      <c r="EI18" s="82">
        <v>224575</v>
      </c>
      <c r="EJ18" s="82">
        <v>437533</v>
      </c>
      <c r="EK18" s="82">
        <v>91</v>
      </c>
      <c r="EL18" s="82">
        <v>88</v>
      </c>
      <c r="EM18" s="82">
        <v>90</v>
      </c>
      <c r="EN18" s="82">
        <v>212957</v>
      </c>
      <c r="EO18" s="82">
        <v>224574</v>
      </c>
      <c r="EP18" s="82">
        <v>437531</v>
      </c>
      <c r="EQ18" s="82">
        <v>89</v>
      </c>
      <c r="ER18" s="82">
        <v>82</v>
      </c>
      <c r="ES18" s="82">
        <v>85</v>
      </c>
      <c r="ET18" s="82">
        <v>277807</v>
      </c>
      <c r="EU18" s="82">
        <v>291734</v>
      </c>
      <c r="EV18" s="82">
        <v>569541</v>
      </c>
      <c r="EW18" s="82">
        <v>87</v>
      </c>
      <c r="EX18" s="82">
        <v>76</v>
      </c>
      <c r="EY18" s="82">
        <v>81</v>
      </c>
      <c r="EZ18" s="82">
        <v>277807</v>
      </c>
      <c r="FA18" s="82">
        <v>291734</v>
      </c>
      <c r="FB18" s="82">
        <v>569541</v>
      </c>
      <c r="FC18" s="82">
        <v>91</v>
      </c>
      <c r="FD18" s="82">
        <v>88</v>
      </c>
      <c r="FE18" s="82">
        <v>90</v>
      </c>
      <c r="FF18" s="82">
        <v>277807</v>
      </c>
      <c r="FG18" s="82">
        <v>291735</v>
      </c>
      <c r="FH18" s="82">
        <v>569542</v>
      </c>
      <c r="FI18" s="82">
        <v>90</v>
      </c>
      <c r="FJ18" s="82">
        <v>87</v>
      </c>
      <c r="FK18" s="82">
        <v>89</v>
      </c>
      <c r="FL18" s="82">
        <v>277806</v>
      </c>
      <c r="FM18" s="82">
        <v>291733</v>
      </c>
      <c r="FN18" s="82">
        <v>569539</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E25" sqref="E25"/>
    </sheetView>
  </sheetViews>
  <sheetFormatPr defaultRowHeight="12.75"/>
  <cols>
    <col min="1" max="1" width="9.140625" style="82"/>
    <col min="2" max="2" width="22.140625" style="82" bestFit="1" customWidth="1"/>
    <col min="3" max="16384" width="9.140625" style="82"/>
  </cols>
  <sheetData>
    <row r="1" spans="1:170" ht="15.75">
      <c r="A1" s="81" t="s">
        <v>195</v>
      </c>
      <c r="B1" s="103"/>
      <c r="C1" s="103"/>
      <c r="D1" s="103"/>
      <c r="E1" s="103"/>
      <c r="F1" s="103"/>
      <c r="G1" s="103"/>
      <c r="H1" s="103"/>
      <c r="I1" s="103"/>
      <c r="J1" s="103"/>
      <c r="K1" s="103"/>
      <c r="L1" s="103"/>
      <c r="M1" s="103"/>
      <c r="N1" s="103"/>
      <c r="O1" s="103"/>
      <c r="P1" s="103"/>
      <c r="Q1" s="103"/>
      <c r="R1" s="103"/>
      <c r="S1" s="103"/>
      <c r="T1" s="103"/>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c r="BW1" s="103">
        <v>74</v>
      </c>
      <c r="BX1" s="103">
        <v>75</v>
      </c>
      <c r="BY1" s="103">
        <v>76</v>
      </c>
      <c r="BZ1" s="103">
        <v>77</v>
      </c>
      <c r="CA1" s="103">
        <v>78</v>
      </c>
      <c r="CB1" s="103">
        <v>79</v>
      </c>
      <c r="CC1" s="103">
        <v>80</v>
      </c>
      <c r="CD1" s="103">
        <v>81</v>
      </c>
      <c r="CE1" s="103">
        <v>82</v>
      </c>
      <c r="CF1" s="103">
        <v>83</v>
      </c>
      <c r="CG1" s="103">
        <v>84</v>
      </c>
      <c r="CH1" s="103">
        <v>85</v>
      </c>
      <c r="CI1" s="103">
        <v>86</v>
      </c>
      <c r="CJ1" s="103">
        <v>87</v>
      </c>
      <c r="CK1" s="103">
        <v>88</v>
      </c>
      <c r="CL1" s="103">
        <v>89</v>
      </c>
      <c r="CM1" s="103">
        <v>90</v>
      </c>
      <c r="CN1" s="103">
        <v>91</v>
      </c>
      <c r="CO1" s="103">
        <v>92</v>
      </c>
      <c r="CP1" s="103">
        <v>93</v>
      </c>
      <c r="CQ1" s="103">
        <v>94</v>
      </c>
      <c r="CR1" s="103">
        <v>95</v>
      </c>
      <c r="CS1" s="103">
        <v>96</v>
      </c>
      <c r="CT1" s="103">
        <v>97</v>
      </c>
      <c r="CU1" s="103">
        <v>98</v>
      </c>
      <c r="CV1" s="103">
        <v>99</v>
      </c>
      <c r="CW1" s="103">
        <v>100</v>
      </c>
      <c r="CX1" s="103">
        <v>101</v>
      </c>
      <c r="CY1" s="103">
        <v>102</v>
      </c>
      <c r="CZ1" s="103">
        <v>103</v>
      </c>
      <c r="DA1" s="103">
        <v>104</v>
      </c>
      <c r="DB1" s="103">
        <v>105</v>
      </c>
      <c r="DC1" s="103">
        <v>106</v>
      </c>
      <c r="DD1" s="103">
        <v>107</v>
      </c>
      <c r="DE1" s="103">
        <v>108</v>
      </c>
      <c r="DF1" s="103">
        <v>109</v>
      </c>
      <c r="DG1" s="103">
        <v>110</v>
      </c>
      <c r="DH1" s="103">
        <v>111</v>
      </c>
      <c r="DI1" s="103">
        <v>112</v>
      </c>
      <c r="DJ1" s="103">
        <v>113</v>
      </c>
      <c r="DK1" s="103">
        <v>114</v>
      </c>
      <c r="DL1" s="103">
        <v>115</v>
      </c>
      <c r="DM1" s="103">
        <v>116</v>
      </c>
      <c r="DN1" s="103">
        <v>117</v>
      </c>
      <c r="DO1" s="103">
        <v>118</v>
      </c>
      <c r="DP1" s="103">
        <v>119</v>
      </c>
      <c r="DQ1" s="103">
        <v>120</v>
      </c>
      <c r="DR1" s="103">
        <v>121</v>
      </c>
      <c r="DS1" s="103">
        <v>122</v>
      </c>
      <c r="DT1" s="103">
        <v>123</v>
      </c>
      <c r="DU1" s="103">
        <v>124</v>
      </c>
      <c r="DV1" s="103">
        <v>125</v>
      </c>
      <c r="DW1" s="103">
        <v>126</v>
      </c>
      <c r="DX1" s="103">
        <v>127</v>
      </c>
      <c r="DY1" s="103">
        <v>128</v>
      </c>
      <c r="DZ1" s="103">
        <v>129</v>
      </c>
      <c r="EA1" s="103">
        <v>130</v>
      </c>
      <c r="EB1" s="103">
        <v>131</v>
      </c>
      <c r="EC1" s="103">
        <v>132</v>
      </c>
      <c r="ED1" s="103">
        <v>133</v>
      </c>
      <c r="EE1" s="103">
        <v>134</v>
      </c>
      <c r="EF1" s="103">
        <v>135</v>
      </c>
      <c r="EG1" s="103">
        <v>136</v>
      </c>
      <c r="EH1" s="103">
        <v>137</v>
      </c>
      <c r="EI1" s="103">
        <v>138</v>
      </c>
      <c r="EJ1" s="103">
        <v>139</v>
      </c>
      <c r="EK1" s="103">
        <v>140</v>
      </c>
      <c r="EL1" s="103">
        <v>141</v>
      </c>
      <c r="EM1" s="103">
        <v>142</v>
      </c>
      <c r="EN1" s="103">
        <v>143</v>
      </c>
      <c r="EO1" s="103">
        <v>144</v>
      </c>
      <c r="EP1" s="103">
        <v>145</v>
      </c>
      <c r="EQ1" s="103">
        <v>146</v>
      </c>
      <c r="ER1" s="103">
        <v>147</v>
      </c>
      <c r="ES1" s="103">
        <v>148</v>
      </c>
      <c r="ET1" s="103">
        <v>149</v>
      </c>
      <c r="EU1" s="103">
        <v>150</v>
      </c>
      <c r="EV1" s="103">
        <v>151</v>
      </c>
      <c r="EW1" s="103">
        <v>152</v>
      </c>
      <c r="EX1" s="103">
        <v>153</v>
      </c>
      <c r="EY1" s="103">
        <v>154</v>
      </c>
      <c r="EZ1" s="103">
        <v>155</v>
      </c>
      <c r="FA1" s="103">
        <v>156</v>
      </c>
      <c r="FB1" s="103">
        <v>157</v>
      </c>
      <c r="FC1" s="103">
        <v>158</v>
      </c>
      <c r="FD1" s="103">
        <v>159</v>
      </c>
      <c r="FE1" s="103">
        <v>160</v>
      </c>
      <c r="FF1" s="103">
        <v>161</v>
      </c>
      <c r="FG1" s="103">
        <v>162</v>
      </c>
      <c r="FH1" s="103">
        <v>163</v>
      </c>
      <c r="FI1" s="103">
        <v>164</v>
      </c>
      <c r="FJ1" s="103">
        <v>165</v>
      </c>
      <c r="FK1" s="103">
        <v>166</v>
      </c>
      <c r="FL1" s="103">
        <v>167</v>
      </c>
      <c r="FM1" s="103">
        <v>168</v>
      </c>
      <c r="FN1" s="103">
        <v>169</v>
      </c>
    </row>
    <row r="2" spans="1:170">
      <c r="C2" s="82" t="s">
        <v>239</v>
      </c>
    </row>
    <row r="3" spans="1:170">
      <c r="C3" s="82" t="s">
        <v>12</v>
      </c>
      <c r="AA3" s="82" t="s">
        <v>13</v>
      </c>
      <c r="AY3" s="82" t="s">
        <v>14</v>
      </c>
      <c r="BW3" s="82" t="s">
        <v>11</v>
      </c>
      <c r="CU3" s="82" t="s">
        <v>240</v>
      </c>
      <c r="DS3" s="82" t="s">
        <v>10</v>
      </c>
      <c r="EQ3" s="82" t="s">
        <v>73</v>
      </c>
    </row>
    <row r="4" spans="1:170">
      <c r="C4" s="82" t="s">
        <v>245</v>
      </c>
      <c r="I4" s="82" t="s">
        <v>196</v>
      </c>
      <c r="O4" s="82" t="s">
        <v>197</v>
      </c>
      <c r="U4" s="82" t="s">
        <v>198</v>
      </c>
      <c r="AA4" s="82" t="s">
        <v>245</v>
      </c>
      <c r="AG4" s="82" t="s">
        <v>196</v>
      </c>
      <c r="AM4" s="82" t="s">
        <v>197</v>
      </c>
      <c r="AS4" s="82" t="s">
        <v>198</v>
      </c>
      <c r="AY4" s="82" t="s">
        <v>245</v>
      </c>
      <c r="BE4" s="82" t="s">
        <v>196</v>
      </c>
      <c r="BK4" s="82" t="s">
        <v>197</v>
      </c>
      <c r="BQ4" s="82" t="s">
        <v>198</v>
      </c>
      <c r="BW4" s="82" t="s">
        <v>245</v>
      </c>
      <c r="CC4" s="82" t="s">
        <v>196</v>
      </c>
      <c r="CI4" s="82" t="s">
        <v>197</v>
      </c>
      <c r="CO4" s="82" t="s">
        <v>198</v>
      </c>
      <c r="CU4" s="82" t="s">
        <v>245</v>
      </c>
      <c r="DA4" s="82" t="s">
        <v>196</v>
      </c>
      <c r="DG4" s="82" t="s">
        <v>197</v>
      </c>
      <c r="DM4" s="82" t="s">
        <v>198</v>
      </c>
      <c r="DS4" s="82" t="s">
        <v>245</v>
      </c>
      <c r="DY4" s="82" t="s">
        <v>196</v>
      </c>
      <c r="EE4" s="82" t="s">
        <v>197</v>
      </c>
      <c r="EK4" s="82" t="s">
        <v>198</v>
      </c>
      <c r="EQ4" s="82" t="s">
        <v>245</v>
      </c>
      <c r="EW4" s="82" t="s">
        <v>196</v>
      </c>
      <c r="FC4" s="82" t="s">
        <v>197</v>
      </c>
      <c r="FI4" s="82" t="s">
        <v>198</v>
      </c>
    </row>
    <row r="5" spans="1:170">
      <c r="C5" s="82">
        <v>1</v>
      </c>
      <c r="I5" s="82">
        <v>1</v>
      </c>
      <c r="O5" s="82">
        <v>1</v>
      </c>
      <c r="U5" s="82">
        <v>1</v>
      </c>
      <c r="AA5" s="82">
        <v>1</v>
      </c>
      <c r="AG5" s="82">
        <v>1</v>
      </c>
      <c r="AM5" s="82">
        <v>1</v>
      </c>
      <c r="AS5" s="82">
        <v>1</v>
      </c>
      <c r="AY5" s="82">
        <v>1</v>
      </c>
      <c r="BE5" s="82">
        <v>1</v>
      </c>
      <c r="BK5" s="82">
        <v>1</v>
      </c>
      <c r="BQ5" s="82">
        <v>1</v>
      </c>
      <c r="BW5" s="82">
        <v>1</v>
      </c>
      <c r="CC5" s="82">
        <v>1</v>
      </c>
      <c r="CI5" s="82">
        <v>1</v>
      </c>
      <c r="CO5" s="82">
        <v>1</v>
      </c>
      <c r="CU5" s="82">
        <v>1</v>
      </c>
      <c r="DA5" s="82">
        <v>1</v>
      </c>
      <c r="DG5" s="82">
        <v>1</v>
      </c>
      <c r="DM5" s="82">
        <v>1</v>
      </c>
      <c r="DS5" s="82">
        <v>1</v>
      </c>
      <c r="DY5" s="82">
        <v>1</v>
      </c>
      <c r="EE5" s="82">
        <v>1</v>
      </c>
      <c r="EK5" s="82">
        <v>1</v>
      </c>
      <c r="EQ5" s="82">
        <v>1</v>
      </c>
      <c r="EW5" s="82">
        <v>1</v>
      </c>
      <c r="FC5" s="82">
        <v>1</v>
      </c>
      <c r="FI5" s="82">
        <v>1</v>
      </c>
    </row>
    <row r="6" spans="1:170">
      <c r="C6" s="82" t="s">
        <v>200</v>
      </c>
      <c r="I6" s="82" t="s">
        <v>202</v>
      </c>
      <c r="O6" s="82" t="s">
        <v>204</v>
      </c>
      <c r="U6" s="82" t="s">
        <v>206</v>
      </c>
      <c r="AA6" s="82" t="s">
        <v>200</v>
      </c>
      <c r="AG6" s="82" t="s">
        <v>202</v>
      </c>
      <c r="AM6" s="82" t="s">
        <v>204</v>
      </c>
      <c r="AS6" s="82" t="s">
        <v>206</v>
      </c>
      <c r="AY6" s="82" t="s">
        <v>200</v>
      </c>
      <c r="BE6" s="82" t="s">
        <v>202</v>
      </c>
      <c r="BK6" s="82" t="s">
        <v>204</v>
      </c>
      <c r="BQ6" s="82" t="s">
        <v>206</v>
      </c>
      <c r="BW6" s="82" t="s">
        <v>200</v>
      </c>
      <c r="CC6" s="82" t="s">
        <v>202</v>
      </c>
      <c r="CI6" s="82" t="s">
        <v>204</v>
      </c>
      <c r="CO6" s="82" t="s">
        <v>206</v>
      </c>
      <c r="CU6" s="82" t="s">
        <v>200</v>
      </c>
      <c r="DA6" s="82" t="s">
        <v>202</v>
      </c>
      <c r="DG6" s="82" t="s">
        <v>204</v>
      </c>
      <c r="DM6" s="82" t="s">
        <v>206</v>
      </c>
      <c r="DS6" s="82" t="s">
        <v>200</v>
      </c>
      <c r="DY6" s="82" t="s">
        <v>202</v>
      </c>
      <c r="EE6" s="82" t="s">
        <v>204</v>
      </c>
      <c r="EK6" s="82" t="s">
        <v>206</v>
      </c>
      <c r="EQ6" s="82" t="s">
        <v>200</v>
      </c>
      <c r="EW6" s="82" t="s">
        <v>202</v>
      </c>
      <c r="FC6" s="82" t="s">
        <v>204</v>
      </c>
      <c r="FI6" s="82" t="s">
        <v>206</v>
      </c>
    </row>
    <row r="7" spans="1:170">
      <c r="C7" s="82">
        <v>1</v>
      </c>
      <c r="F7" s="82" t="s">
        <v>73</v>
      </c>
      <c r="I7" s="82">
        <v>1</v>
      </c>
      <c r="L7" s="82" t="s">
        <v>73</v>
      </c>
      <c r="O7" s="82">
        <v>1</v>
      </c>
      <c r="R7" s="82" t="s">
        <v>73</v>
      </c>
      <c r="U7" s="82">
        <v>1</v>
      </c>
      <c r="X7" s="82" t="s">
        <v>73</v>
      </c>
      <c r="AA7" s="82">
        <v>1</v>
      </c>
      <c r="AD7" s="82" t="s">
        <v>73</v>
      </c>
      <c r="AG7" s="82">
        <v>1</v>
      </c>
      <c r="AJ7" s="82" t="s">
        <v>73</v>
      </c>
      <c r="AM7" s="82">
        <v>1</v>
      </c>
      <c r="AP7" s="82" t="s">
        <v>73</v>
      </c>
      <c r="AS7" s="82">
        <v>1</v>
      </c>
      <c r="AV7" s="82" t="s">
        <v>73</v>
      </c>
      <c r="AY7" s="82">
        <v>1</v>
      </c>
      <c r="BB7" s="82" t="s">
        <v>73</v>
      </c>
      <c r="BE7" s="82">
        <v>1</v>
      </c>
      <c r="BH7" s="82" t="s">
        <v>73</v>
      </c>
      <c r="BK7" s="82">
        <v>1</v>
      </c>
      <c r="BN7" s="82" t="s">
        <v>73</v>
      </c>
      <c r="BQ7" s="82">
        <v>1</v>
      </c>
      <c r="BT7" s="82" t="s">
        <v>73</v>
      </c>
      <c r="BW7" s="82">
        <v>1</v>
      </c>
      <c r="BZ7" s="82" t="s">
        <v>73</v>
      </c>
      <c r="CC7" s="82">
        <v>1</v>
      </c>
      <c r="CF7" s="82" t="s">
        <v>73</v>
      </c>
      <c r="CI7" s="82">
        <v>1</v>
      </c>
      <c r="CL7" s="82" t="s">
        <v>73</v>
      </c>
      <c r="CO7" s="82">
        <v>1</v>
      </c>
      <c r="CR7" s="82" t="s">
        <v>73</v>
      </c>
      <c r="CU7" s="82">
        <v>1</v>
      </c>
      <c r="CX7" s="82" t="s">
        <v>73</v>
      </c>
      <c r="DA7" s="82">
        <v>1</v>
      </c>
      <c r="DD7" s="82" t="s">
        <v>73</v>
      </c>
      <c r="DG7" s="82">
        <v>1</v>
      </c>
      <c r="DJ7" s="82" t="s">
        <v>73</v>
      </c>
      <c r="DM7" s="82">
        <v>1</v>
      </c>
      <c r="DP7" s="82" t="s">
        <v>73</v>
      </c>
      <c r="DS7" s="82">
        <v>1</v>
      </c>
      <c r="DV7" s="82" t="s">
        <v>73</v>
      </c>
      <c r="DY7" s="82">
        <v>1</v>
      </c>
      <c r="EB7" s="82" t="s">
        <v>73</v>
      </c>
      <c r="EE7" s="82">
        <v>1</v>
      </c>
      <c r="EH7" s="82" t="s">
        <v>73</v>
      </c>
      <c r="EK7" s="82">
        <v>1</v>
      </c>
      <c r="EN7" s="82" t="s">
        <v>73</v>
      </c>
      <c r="EQ7" s="82">
        <v>1</v>
      </c>
      <c r="ET7" s="82" t="s">
        <v>73</v>
      </c>
      <c r="EW7" s="82">
        <v>1</v>
      </c>
      <c r="EZ7" s="82" t="s">
        <v>73</v>
      </c>
      <c r="FC7" s="82">
        <v>1</v>
      </c>
      <c r="FF7" s="82" t="s">
        <v>73</v>
      </c>
      <c r="FI7" s="82">
        <v>1</v>
      </c>
      <c r="FL7" s="82" t="s">
        <v>73</v>
      </c>
    </row>
    <row r="8" spans="1:170">
      <c r="C8" s="82" t="s">
        <v>246</v>
      </c>
      <c r="F8" s="82" t="s">
        <v>246</v>
      </c>
      <c r="I8" s="82" t="s">
        <v>246</v>
      </c>
      <c r="L8" s="82" t="s">
        <v>246</v>
      </c>
      <c r="O8" s="82" t="s">
        <v>246</v>
      </c>
      <c r="R8" s="82" t="s">
        <v>246</v>
      </c>
      <c r="U8" s="82" t="s">
        <v>246</v>
      </c>
      <c r="X8" s="82" t="s">
        <v>246</v>
      </c>
      <c r="AA8" s="82" t="s">
        <v>246</v>
      </c>
      <c r="AD8" s="82" t="s">
        <v>246</v>
      </c>
      <c r="AG8" s="82" t="s">
        <v>246</v>
      </c>
      <c r="AJ8" s="82" t="s">
        <v>246</v>
      </c>
      <c r="AM8" s="82" t="s">
        <v>246</v>
      </c>
      <c r="AP8" s="82" t="s">
        <v>246</v>
      </c>
      <c r="AS8" s="82" t="s">
        <v>246</v>
      </c>
      <c r="AV8" s="82" t="s">
        <v>246</v>
      </c>
      <c r="AY8" s="82" t="s">
        <v>246</v>
      </c>
      <c r="BB8" s="82" t="s">
        <v>246</v>
      </c>
      <c r="BE8" s="82" t="s">
        <v>246</v>
      </c>
      <c r="BH8" s="82" t="s">
        <v>246</v>
      </c>
      <c r="BK8" s="82" t="s">
        <v>246</v>
      </c>
      <c r="BN8" s="82" t="s">
        <v>246</v>
      </c>
      <c r="BQ8" s="82" t="s">
        <v>246</v>
      </c>
      <c r="BT8" s="82" t="s">
        <v>246</v>
      </c>
      <c r="BW8" s="82" t="s">
        <v>246</v>
      </c>
      <c r="BZ8" s="82" t="s">
        <v>246</v>
      </c>
      <c r="CC8" s="82" t="s">
        <v>246</v>
      </c>
      <c r="CF8" s="82" t="s">
        <v>246</v>
      </c>
      <c r="CI8" s="82" t="s">
        <v>246</v>
      </c>
      <c r="CL8" s="82" t="s">
        <v>246</v>
      </c>
      <c r="CO8" s="82" t="s">
        <v>246</v>
      </c>
      <c r="CR8" s="82" t="s">
        <v>246</v>
      </c>
      <c r="CU8" s="82" t="s">
        <v>246</v>
      </c>
      <c r="CX8" s="82" t="s">
        <v>246</v>
      </c>
      <c r="DA8" s="82" t="s">
        <v>246</v>
      </c>
      <c r="DD8" s="82" t="s">
        <v>246</v>
      </c>
      <c r="DG8" s="82" t="s">
        <v>246</v>
      </c>
      <c r="DJ8" s="82" t="s">
        <v>246</v>
      </c>
      <c r="DM8" s="82" t="s">
        <v>246</v>
      </c>
      <c r="DP8" s="82" t="s">
        <v>246</v>
      </c>
      <c r="DS8" s="82" t="s">
        <v>246</v>
      </c>
      <c r="DV8" s="82" t="s">
        <v>246</v>
      </c>
      <c r="DY8" s="82" t="s">
        <v>246</v>
      </c>
      <c r="EB8" s="82" t="s">
        <v>246</v>
      </c>
      <c r="EE8" s="82" t="s">
        <v>246</v>
      </c>
      <c r="EH8" s="82" t="s">
        <v>246</v>
      </c>
      <c r="EK8" s="82" t="s">
        <v>246</v>
      </c>
      <c r="EN8" s="82" t="s">
        <v>246</v>
      </c>
      <c r="EQ8" s="82" t="s">
        <v>246</v>
      </c>
      <c r="ET8" s="82" t="s">
        <v>246</v>
      </c>
      <c r="EW8" s="82" t="s">
        <v>246</v>
      </c>
      <c r="EZ8" s="82" t="s">
        <v>246</v>
      </c>
      <c r="FC8" s="82" t="s">
        <v>246</v>
      </c>
      <c r="FF8" s="82" t="s">
        <v>246</v>
      </c>
      <c r="FI8" s="82" t="s">
        <v>246</v>
      </c>
      <c r="FL8" s="82" t="s">
        <v>246</v>
      </c>
    </row>
    <row r="9" spans="1:170">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c r="BW9" s="82" t="s">
        <v>169</v>
      </c>
      <c r="BX9" s="82" t="s">
        <v>168</v>
      </c>
      <c r="BY9" s="82" t="s">
        <v>73</v>
      </c>
      <c r="BZ9" s="82" t="s">
        <v>169</v>
      </c>
      <c r="CA9" s="82" t="s">
        <v>168</v>
      </c>
      <c r="CB9" s="82" t="s">
        <v>73</v>
      </c>
      <c r="CC9" s="82" t="s">
        <v>169</v>
      </c>
      <c r="CD9" s="82" t="s">
        <v>168</v>
      </c>
      <c r="CE9" s="82" t="s">
        <v>73</v>
      </c>
      <c r="CF9" s="82" t="s">
        <v>169</v>
      </c>
      <c r="CG9" s="82" t="s">
        <v>168</v>
      </c>
      <c r="CH9" s="82" t="s">
        <v>73</v>
      </c>
      <c r="CI9" s="82" t="s">
        <v>169</v>
      </c>
      <c r="CJ9" s="82" t="s">
        <v>168</v>
      </c>
      <c r="CK9" s="82" t="s">
        <v>73</v>
      </c>
      <c r="CL9" s="82" t="s">
        <v>169</v>
      </c>
      <c r="CM9" s="82" t="s">
        <v>168</v>
      </c>
      <c r="CN9" s="82" t="s">
        <v>73</v>
      </c>
      <c r="CO9" s="82" t="s">
        <v>169</v>
      </c>
      <c r="CP9" s="82" t="s">
        <v>168</v>
      </c>
      <c r="CQ9" s="82" t="s">
        <v>73</v>
      </c>
      <c r="CR9" s="82" t="s">
        <v>169</v>
      </c>
      <c r="CS9" s="82" t="s">
        <v>168</v>
      </c>
      <c r="CT9" s="82" t="s">
        <v>73</v>
      </c>
      <c r="CU9" s="82" t="s">
        <v>169</v>
      </c>
      <c r="CV9" s="82" t="s">
        <v>168</v>
      </c>
      <c r="CW9" s="82" t="s">
        <v>73</v>
      </c>
      <c r="CX9" s="82" t="s">
        <v>169</v>
      </c>
      <c r="CY9" s="82" t="s">
        <v>168</v>
      </c>
      <c r="CZ9" s="82" t="s">
        <v>73</v>
      </c>
      <c r="DA9" s="82" t="s">
        <v>169</v>
      </c>
      <c r="DB9" s="82" t="s">
        <v>168</v>
      </c>
      <c r="DC9" s="82" t="s">
        <v>73</v>
      </c>
      <c r="DD9" s="82" t="s">
        <v>169</v>
      </c>
      <c r="DE9" s="82" t="s">
        <v>168</v>
      </c>
      <c r="DF9" s="82" t="s">
        <v>73</v>
      </c>
      <c r="DG9" s="82" t="s">
        <v>169</v>
      </c>
      <c r="DH9" s="82" t="s">
        <v>168</v>
      </c>
      <c r="DI9" s="82" t="s">
        <v>73</v>
      </c>
      <c r="DJ9" s="82" t="s">
        <v>169</v>
      </c>
      <c r="DK9" s="82" t="s">
        <v>168</v>
      </c>
      <c r="DL9" s="82" t="s">
        <v>73</v>
      </c>
      <c r="DM9" s="82" t="s">
        <v>169</v>
      </c>
      <c r="DN9" s="82" t="s">
        <v>168</v>
      </c>
      <c r="DO9" s="82" t="s">
        <v>73</v>
      </c>
      <c r="DP9" s="82" t="s">
        <v>169</v>
      </c>
      <c r="DQ9" s="82" t="s">
        <v>168</v>
      </c>
      <c r="DR9" s="82" t="s">
        <v>73</v>
      </c>
      <c r="DS9" s="82" t="s">
        <v>169</v>
      </c>
      <c r="DT9" s="82" t="s">
        <v>168</v>
      </c>
      <c r="DU9" s="82" t="s">
        <v>73</v>
      </c>
      <c r="DV9" s="82" t="s">
        <v>169</v>
      </c>
      <c r="DW9" s="82" t="s">
        <v>168</v>
      </c>
      <c r="DX9" s="82" t="s">
        <v>73</v>
      </c>
      <c r="DY9" s="82" t="s">
        <v>169</v>
      </c>
      <c r="DZ9" s="82" t="s">
        <v>168</v>
      </c>
      <c r="EA9" s="82" t="s">
        <v>73</v>
      </c>
      <c r="EB9" s="82" t="s">
        <v>169</v>
      </c>
      <c r="EC9" s="82" t="s">
        <v>168</v>
      </c>
      <c r="ED9" s="82" t="s">
        <v>73</v>
      </c>
      <c r="EE9" s="82" t="s">
        <v>169</v>
      </c>
      <c r="EF9" s="82" t="s">
        <v>168</v>
      </c>
      <c r="EG9" s="82" t="s">
        <v>73</v>
      </c>
      <c r="EH9" s="82" t="s">
        <v>169</v>
      </c>
      <c r="EI9" s="82" t="s">
        <v>168</v>
      </c>
      <c r="EJ9" s="82" t="s">
        <v>73</v>
      </c>
      <c r="EK9" s="82" t="s">
        <v>169</v>
      </c>
      <c r="EL9" s="82" t="s">
        <v>168</v>
      </c>
      <c r="EM9" s="82" t="s">
        <v>73</v>
      </c>
      <c r="EN9" s="82" t="s">
        <v>169</v>
      </c>
      <c r="EO9" s="82" t="s">
        <v>168</v>
      </c>
      <c r="EP9" s="82" t="s">
        <v>73</v>
      </c>
      <c r="EQ9" s="82" t="s">
        <v>169</v>
      </c>
      <c r="ER9" s="82" t="s">
        <v>168</v>
      </c>
      <c r="ES9" s="82" t="s">
        <v>73</v>
      </c>
      <c r="ET9" s="82" t="s">
        <v>169</v>
      </c>
      <c r="EU9" s="82" t="s">
        <v>168</v>
      </c>
      <c r="EV9" s="82" t="s">
        <v>73</v>
      </c>
      <c r="EW9" s="82" t="s">
        <v>169</v>
      </c>
      <c r="EX9" s="82" t="s">
        <v>168</v>
      </c>
      <c r="EY9" s="82" t="s">
        <v>73</v>
      </c>
      <c r="EZ9" s="82" t="s">
        <v>169</v>
      </c>
      <c r="FA9" s="82" t="s">
        <v>168</v>
      </c>
      <c r="FB9" s="82" t="s">
        <v>73</v>
      </c>
      <c r="FC9" s="82" t="s">
        <v>169</v>
      </c>
      <c r="FD9" s="82" t="s">
        <v>168</v>
      </c>
      <c r="FE9" s="82" t="s">
        <v>73</v>
      </c>
      <c r="FF9" s="82" t="s">
        <v>169</v>
      </c>
      <c r="FG9" s="82" t="s">
        <v>168</v>
      </c>
      <c r="FH9" s="82" t="s">
        <v>73</v>
      </c>
      <c r="FI9" s="82" t="s">
        <v>169</v>
      </c>
      <c r="FJ9" s="82" t="s">
        <v>168</v>
      </c>
      <c r="FK9" s="82" t="s">
        <v>73</v>
      </c>
      <c r="FL9" s="82" t="s">
        <v>169</v>
      </c>
      <c r="FM9" s="82" t="s">
        <v>168</v>
      </c>
      <c r="FN9" s="82" t="s">
        <v>73</v>
      </c>
    </row>
    <row r="10" spans="1:170">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c r="BW10" s="82" t="s">
        <v>217</v>
      </c>
      <c r="BX10" s="82" t="s">
        <v>217</v>
      </c>
      <c r="BY10" s="82" t="s">
        <v>217</v>
      </c>
      <c r="BZ10" s="82" t="s">
        <v>217</v>
      </c>
      <c r="CA10" s="82" t="s">
        <v>217</v>
      </c>
      <c r="CB10" s="82" t="s">
        <v>217</v>
      </c>
      <c r="CC10" s="82" t="s">
        <v>217</v>
      </c>
      <c r="CD10" s="82" t="s">
        <v>217</v>
      </c>
      <c r="CE10" s="82" t="s">
        <v>217</v>
      </c>
      <c r="CF10" s="82" t="s">
        <v>217</v>
      </c>
      <c r="CG10" s="82" t="s">
        <v>217</v>
      </c>
      <c r="CH10" s="82" t="s">
        <v>217</v>
      </c>
      <c r="CI10" s="82" t="s">
        <v>217</v>
      </c>
      <c r="CJ10" s="82" t="s">
        <v>217</v>
      </c>
      <c r="CK10" s="82" t="s">
        <v>217</v>
      </c>
      <c r="CL10" s="82" t="s">
        <v>217</v>
      </c>
      <c r="CM10" s="82" t="s">
        <v>217</v>
      </c>
      <c r="CN10" s="82" t="s">
        <v>217</v>
      </c>
      <c r="CO10" s="82" t="s">
        <v>217</v>
      </c>
      <c r="CP10" s="82" t="s">
        <v>217</v>
      </c>
      <c r="CQ10" s="82" t="s">
        <v>217</v>
      </c>
      <c r="CR10" s="82" t="s">
        <v>217</v>
      </c>
      <c r="CS10" s="82" t="s">
        <v>217</v>
      </c>
      <c r="CT10" s="82" t="s">
        <v>217</v>
      </c>
      <c r="CU10" s="82" t="s">
        <v>217</v>
      </c>
      <c r="CV10" s="82" t="s">
        <v>217</v>
      </c>
      <c r="CW10" s="82" t="s">
        <v>217</v>
      </c>
      <c r="CX10" s="82" t="s">
        <v>217</v>
      </c>
      <c r="CY10" s="82" t="s">
        <v>217</v>
      </c>
      <c r="CZ10" s="82" t="s">
        <v>217</v>
      </c>
      <c r="DA10" s="82" t="s">
        <v>217</v>
      </c>
      <c r="DB10" s="82" t="s">
        <v>217</v>
      </c>
      <c r="DC10" s="82" t="s">
        <v>217</v>
      </c>
      <c r="DD10" s="82" t="s">
        <v>217</v>
      </c>
      <c r="DE10" s="82" t="s">
        <v>217</v>
      </c>
      <c r="DF10" s="82" t="s">
        <v>217</v>
      </c>
      <c r="DG10" s="82" t="s">
        <v>217</v>
      </c>
      <c r="DH10" s="82" t="s">
        <v>217</v>
      </c>
      <c r="DI10" s="82" t="s">
        <v>217</v>
      </c>
      <c r="DJ10" s="82" t="s">
        <v>217</v>
      </c>
      <c r="DK10" s="82" t="s">
        <v>217</v>
      </c>
      <c r="DL10" s="82" t="s">
        <v>217</v>
      </c>
      <c r="DM10" s="82" t="s">
        <v>217</v>
      </c>
      <c r="DN10" s="82" t="s">
        <v>217</v>
      </c>
      <c r="DO10" s="82" t="s">
        <v>217</v>
      </c>
      <c r="DP10" s="82" t="s">
        <v>217</v>
      </c>
      <c r="DQ10" s="82" t="s">
        <v>217</v>
      </c>
      <c r="DR10" s="82" t="s">
        <v>217</v>
      </c>
      <c r="DS10" s="82" t="s">
        <v>217</v>
      </c>
      <c r="DT10" s="82" t="s">
        <v>217</v>
      </c>
      <c r="DU10" s="82" t="s">
        <v>217</v>
      </c>
      <c r="DV10" s="82" t="s">
        <v>217</v>
      </c>
      <c r="DW10" s="82" t="s">
        <v>217</v>
      </c>
      <c r="DX10" s="82" t="s">
        <v>217</v>
      </c>
      <c r="DY10" s="82" t="s">
        <v>217</v>
      </c>
      <c r="DZ10" s="82" t="s">
        <v>217</v>
      </c>
      <c r="EA10" s="82" t="s">
        <v>217</v>
      </c>
      <c r="EB10" s="82" t="s">
        <v>217</v>
      </c>
      <c r="EC10" s="82" t="s">
        <v>217</v>
      </c>
      <c r="ED10" s="82" t="s">
        <v>217</v>
      </c>
      <c r="EE10" s="82" t="s">
        <v>217</v>
      </c>
      <c r="EF10" s="82" t="s">
        <v>217</v>
      </c>
      <c r="EG10" s="82" t="s">
        <v>217</v>
      </c>
      <c r="EH10" s="82" t="s">
        <v>217</v>
      </c>
      <c r="EI10" s="82" t="s">
        <v>217</v>
      </c>
      <c r="EJ10" s="82" t="s">
        <v>217</v>
      </c>
      <c r="EK10" s="82" t="s">
        <v>217</v>
      </c>
      <c r="EL10" s="82" t="s">
        <v>217</v>
      </c>
      <c r="EM10" s="82" t="s">
        <v>217</v>
      </c>
      <c r="EN10" s="82" t="s">
        <v>217</v>
      </c>
      <c r="EO10" s="82" t="s">
        <v>217</v>
      </c>
      <c r="EP10" s="82" t="s">
        <v>217</v>
      </c>
      <c r="EQ10" s="82" t="s">
        <v>217</v>
      </c>
      <c r="ER10" s="82" t="s">
        <v>217</v>
      </c>
      <c r="ES10" s="82" t="s">
        <v>217</v>
      </c>
      <c r="ET10" s="82" t="s">
        <v>217</v>
      </c>
      <c r="EU10" s="82" t="s">
        <v>217</v>
      </c>
      <c r="EV10" s="82" t="s">
        <v>217</v>
      </c>
      <c r="EW10" s="82" t="s">
        <v>217</v>
      </c>
      <c r="EX10" s="82" t="s">
        <v>217</v>
      </c>
      <c r="EY10" s="82" t="s">
        <v>217</v>
      </c>
      <c r="EZ10" s="82" t="s">
        <v>217</v>
      </c>
      <c r="FA10" s="82" t="s">
        <v>217</v>
      </c>
      <c r="FB10" s="82" t="s">
        <v>217</v>
      </c>
      <c r="FC10" s="82" t="s">
        <v>217</v>
      </c>
      <c r="FD10" s="82" t="s">
        <v>217</v>
      </c>
      <c r="FE10" s="82" t="s">
        <v>217</v>
      </c>
      <c r="FF10" s="82" t="s">
        <v>217</v>
      </c>
      <c r="FG10" s="82" t="s">
        <v>217</v>
      </c>
      <c r="FH10" s="82" t="s">
        <v>217</v>
      </c>
      <c r="FI10" s="82" t="s">
        <v>217</v>
      </c>
      <c r="FJ10" s="82" t="s">
        <v>217</v>
      </c>
      <c r="FK10" s="82" t="s">
        <v>217</v>
      </c>
      <c r="FL10" s="82" t="s">
        <v>217</v>
      </c>
      <c r="FM10" s="82" t="s">
        <v>217</v>
      </c>
      <c r="FN10" s="82" t="s">
        <v>217</v>
      </c>
    </row>
    <row r="11" spans="1:170">
      <c r="A11" s="82" t="s">
        <v>226</v>
      </c>
      <c r="B11" s="82" t="s">
        <v>20</v>
      </c>
      <c r="C11" s="82">
        <v>96</v>
      </c>
      <c r="D11" s="82">
        <v>94</v>
      </c>
      <c r="E11" s="82">
        <v>95</v>
      </c>
      <c r="F11" s="82">
        <v>25000</v>
      </c>
      <c r="G11" s="82">
        <v>22942</v>
      </c>
      <c r="H11" s="82">
        <v>47942</v>
      </c>
      <c r="I11" s="82">
        <v>95</v>
      </c>
      <c r="J11" s="82">
        <v>91</v>
      </c>
      <c r="K11" s="82">
        <v>93</v>
      </c>
      <c r="L11" s="82">
        <v>25000</v>
      </c>
      <c r="M11" s="82">
        <v>22942</v>
      </c>
      <c r="N11" s="82">
        <v>47942</v>
      </c>
      <c r="O11" s="82">
        <v>97</v>
      </c>
      <c r="P11" s="82">
        <v>97</v>
      </c>
      <c r="Q11" s="82">
        <v>97</v>
      </c>
      <c r="R11" s="82">
        <v>25000</v>
      </c>
      <c r="S11" s="82">
        <v>22942</v>
      </c>
      <c r="T11" s="82">
        <v>47942</v>
      </c>
      <c r="U11" s="82">
        <v>94</v>
      </c>
      <c r="V11" s="82">
        <v>94</v>
      </c>
      <c r="W11" s="82">
        <v>94</v>
      </c>
      <c r="X11" s="82">
        <v>25000</v>
      </c>
      <c r="Y11" s="82">
        <v>22942</v>
      </c>
      <c r="Z11" s="82">
        <v>47942</v>
      </c>
      <c r="AA11" s="82">
        <v>96</v>
      </c>
      <c r="AB11" s="82">
        <v>94</v>
      </c>
      <c r="AC11" s="82">
        <v>95</v>
      </c>
      <c r="AD11" s="82">
        <v>13248</v>
      </c>
      <c r="AE11" s="82">
        <v>11148</v>
      </c>
      <c r="AF11" s="82">
        <v>24396</v>
      </c>
      <c r="AG11" s="82">
        <v>94</v>
      </c>
      <c r="AH11" s="82">
        <v>90</v>
      </c>
      <c r="AI11" s="82">
        <v>92</v>
      </c>
      <c r="AJ11" s="82">
        <v>13248</v>
      </c>
      <c r="AK11" s="82">
        <v>11148</v>
      </c>
      <c r="AL11" s="82">
        <v>24396</v>
      </c>
      <c r="AM11" s="82">
        <v>96</v>
      </c>
      <c r="AN11" s="82">
        <v>95</v>
      </c>
      <c r="AO11" s="82">
        <v>95</v>
      </c>
      <c r="AP11" s="82">
        <v>13248</v>
      </c>
      <c r="AQ11" s="82">
        <v>11148</v>
      </c>
      <c r="AR11" s="82">
        <v>24396</v>
      </c>
      <c r="AS11" s="82">
        <v>95</v>
      </c>
      <c r="AT11" s="82">
        <v>94</v>
      </c>
      <c r="AU11" s="82">
        <v>94</v>
      </c>
      <c r="AV11" s="82">
        <v>13248</v>
      </c>
      <c r="AW11" s="82">
        <v>11148</v>
      </c>
      <c r="AX11" s="82">
        <v>24396</v>
      </c>
      <c r="AY11" s="82">
        <v>95</v>
      </c>
      <c r="AZ11" s="82">
        <v>94</v>
      </c>
      <c r="BA11" s="82">
        <v>95</v>
      </c>
      <c r="BB11" s="82">
        <v>969</v>
      </c>
      <c r="BC11" s="82">
        <v>811</v>
      </c>
      <c r="BD11" s="82">
        <v>1780</v>
      </c>
      <c r="BE11" s="82">
        <v>94</v>
      </c>
      <c r="BF11" s="82">
        <v>91</v>
      </c>
      <c r="BG11" s="82">
        <v>93</v>
      </c>
      <c r="BH11" s="82">
        <v>969</v>
      </c>
      <c r="BI11" s="82">
        <v>811</v>
      </c>
      <c r="BJ11" s="82">
        <v>1780</v>
      </c>
      <c r="BK11" s="82">
        <v>99</v>
      </c>
      <c r="BL11" s="82">
        <v>99</v>
      </c>
      <c r="BM11" s="82">
        <v>99</v>
      </c>
      <c r="BN11" s="82">
        <v>969</v>
      </c>
      <c r="BO11" s="82">
        <v>811</v>
      </c>
      <c r="BP11" s="82">
        <v>1780</v>
      </c>
      <c r="BQ11" s="82">
        <v>95</v>
      </c>
      <c r="BR11" s="82">
        <v>95</v>
      </c>
      <c r="BS11" s="82">
        <v>95</v>
      </c>
      <c r="BT11" s="82">
        <v>969</v>
      </c>
      <c r="BU11" s="82">
        <v>811</v>
      </c>
      <c r="BV11" s="82">
        <v>1780</v>
      </c>
      <c r="BW11" s="82">
        <v>97</v>
      </c>
      <c r="BX11" s="82">
        <v>95</v>
      </c>
      <c r="BY11" s="82">
        <v>96</v>
      </c>
      <c r="BZ11" s="82">
        <v>12566</v>
      </c>
      <c r="CA11" s="82">
        <v>11016</v>
      </c>
      <c r="CB11" s="82">
        <v>23582</v>
      </c>
      <c r="CC11" s="82">
        <v>96</v>
      </c>
      <c r="CD11" s="82">
        <v>92</v>
      </c>
      <c r="CE11" s="82">
        <v>94</v>
      </c>
      <c r="CF11" s="82">
        <v>12566</v>
      </c>
      <c r="CG11" s="82">
        <v>11016</v>
      </c>
      <c r="CH11" s="82">
        <v>23582</v>
      </c>
      <c r="CI11" s="82">
        <v>97</v>
      </c>
      <c r="CJ11" s="82">
        <v>97</v>
      </c>
      <c r="CK11" s="82">
        <v>97</v>
      </c>
      <c r="CL11" s="82">
        <v>12566</v>
      </c>
      <c r="CM11" s="82">
        <v>11016</v>
      </c>
      <c r="CN11" s="82">
        <v>23582</v>
      </c>
      <c r="CO11" s="82">
        <v>97</v>
      </c>
      <c r="CP11" s="82">
        <v>96</v>
      </c>
      <c r="CQ11" s="82">
        <v>96</v>
      </c>
      <c r="CR11" s="82">
        <v>12566</v>
      </c>
      <c r="CS11" s="82">
        <v>11016</v>
      </c>
      <c r="CT11" s="82">
        <v>23582</v>
      </c>
      <c r="CU11" s="82">
        <v>92</v>
      </c>
      <c r="CV11" s="82">
        <v>90</v>
      </c>
      <c r="CW11" s="82">
        <v>91</v>
      </c>
      <c r="CX11" s="82">
        <v>5612</v>
      </c>
      <c r="CY11" s="82">
        <v>4945</v>
      </c>
      <c r="CZ11" s="82">
        <v>10557</v>
      </c>
      <c r="DA11" s="82">
        <v>90</v>
      </c>
      <c r="DB11" s="82">
        <v>86</v>
      </c>
      <c r="DC11" s="82">
        <v>88</v>
      </c>
      <c r="DD11" s="82">
        <v>5612</v>
      </c>
      <c r="DE11" s="82">
        <v>4945</v>
      </c>
      <c r="DF11" s="82">
        <v>10557</v>
      </c>
      <c r="DG11" s="82">
        <v>94</v>
      </c>
      <c r="DH11" s="82">
        <v>94</v>
      </c>
      <c r="DI11" s="82">
        <v>94</v>
      </c>
      <c r="DJ11" s="82">
        <v>5612</v>
      </c>
      <c r="DK11" s="82">
        <v>4944</v>
      </c>
      <c r="DL11" s="82">
        <v>10556</v>
      </c>
      <c r="DM11" s="82">
        <v>92</v>
      </c>
      <c r="DN11" s="82">
        <v>91</v>
      </c>
      <c r="DO11" s="82">
        <v>92</v>
      </c>
      <c r="DP11" s="82">
        <v>5612</v>
      </c>
      <c r="DQ11" s="82">
        <v>4945</v>
      </c>
      <c r="DR11" s="82">
        <v>10557</v>
      </c>
      <c r="DS11" s="82">
        <v>96</v>
      </c>
      <c r="DT11" s="82">
        <v>95</v>
      </c>
      <c r="DU11" s="82">
        <v>95</v>
      </c>
      <c r="DV11" s="82">
        <v>185637</v>
      </c>
      <c r="DW11" s="82">
        <v>166783</v>
      </c>
      <c r="DX11" s="82">
        <v>352420</v>
      </c>
      <c r="DY11" s="82">
        <v>95</v>
      </c>
      <c r="DZ11" s="82">
        <v>91</v>
      </c>
      <c r="EA11" s="82">
        <v>93</v>
      </c>
      <c r="EB11" s="82">
        <v>185637</v>
      </c>
      <c r="EC11" s="82">
        <v>166783</v>
      </c>
      <c r="ED11" s="82">
        <v>352420</v>
      </c>
      <c r="EE11" s="82">
        <v>97</v>
      </c>
      <c r="EF11" s="82">
        <v>98</v>
      </c>
      <c r="EG11" s="82">
        <v>97</v>
      </c>
      <c r="EH11" s="82">
        <v>185637</v>
      </c>
      <c r="EI11" s="82">
        <v>166783</v>
      </c>
      <c r="EJ11" s="82">
        <v>352420</v>
      </c>
      <c r="EK11" s="82">
        <v>97</v>
      </c>
      <c r="EL11" s="82">
        <v>97</v>
      </c>
      <c r="EM11" s="82">
        <v>97</v>
      </c>
      <c r="EN11" s="82">
        <v>185637</v>
      </c>
      <c r="EO11" s="82">
        <v>166783</v>
      </c>
      <c r="EP11" s="82">
        <v>352420</v>
      </c>
      <c r="EQ11" s="82">
        <v>96</v>
      </c>
      <c r="ER11" s="82">
        <v>95</v>
      </c>
      <c r="ES11" s="82">
        <v>95</v>
      </c>
      <c r="ET11" s="82">
        <v>243032</v>
      </c>
      <c r="EU11" s="82">
        <v>217645</v>
      </c>
      <c r="EV11" s="82">
        <v>460677</v>
      </c>
      <c r="EW11" s="82">
        <v>95</v>
      </c>
      <c r="EX11" s="82">
        <v>91</v>
      </c>
      <c r="EY11" s="82">
        <v>93</v>
      </c>
      <c r="EZ11" s="82">
        <v>243032</v>
      </c>
      <c r="FA11" s="82">
        <v>217645</v>
      </c>
      <c r="FB11" s="82">
        <v>460677</v>
      </c>
      <c r="FC11" s="82">
        <v>97</v>
      </c>
      <c r="FD11" s="82">
        <v>97</v>
      </c>
      <c r="FE11" s="82">
        <v>97</v>
      </c>
      <c r="FF11" s="82">
        <v>243032</v>
      </c>
      <c r="FG11" s="82">
        <v>217644</v>
      </c>
      <c r="FH11" s="82">
        <v>460676</v>
      </c>
      <c r="FI11" s="82">
        <v>96</v>
      </c>
      <c r="FJ11" s="82">
        <v>96</v>
      </c>
      <c r="FK11" s="82">
        <v>96</v>
      </c>
      <c r="FL11" s="82">
        <v>243032</v>
      </c>
      <c r="FM11" s="82">
        <v>217645</v>
      </c>
      <c r="FN11" s="82">
        <v>460677</v>
      </c>
    </row>
    <row r="12" spans="1:170">
      <c r="B12" s="82" t="s">
        <v>21</v>
      </c>
      <c r="C12" s="82">
        <v>58</v>
      </c>
      <c r="D12" s="82">
        <v>55</v>
      </c>
      <c r="E12" s="82">
        <v>56</v>
      </c>
      <c r="F12" s="82">
        <v>4087</v>
      </c>
      <c r="G12" s="82">
        <v>7607</v>
      </c>
      <c r="H12" s="82">
        <v>11694</v>
      </c>
      <c r="I12" s="82">
        <v>52</v>
      </c>
      <c r="J12" s="82">
        <v>46</v>
      </c>
      <c r="K12" s="82">
        <v>48</v>
      </c>
      <c r="L12" s="82">
        <v>4087</v>
      </c>
      <c r="M12" s="82">
        <v>7607</v>
      </c>
      <c r="N12" s="82">
        <v>11694</v>
      </c>
      <c r="O12" s="82">
        <v>59</v>
      </c>
      <c r="P12" s="82">
        <v>63</v>
      </c>
      <c r="Q12" s="82">
        <v>61</v>
      </c>
      <c r="R12" s="82">
        <v>4087</v>
      </c>
      <c r="S12" s="82">
        <v>7607</v>
      </c>
      <c r="T12" s="82">
        <v>11694</v>
      </c>
      <c r="U12" s="82">
        <v>53</v>
      </c>
      <c r="V12" s="82">
        <v>56</v>
      </c>
      <c r="W12" s="82">
        <v>55</v>
      </c>
      <c r="X12" s="82">
        <v>4087</v>
      </c>
      <c r="Y12" s="82">
        <v>7607</v>
      </c>
      <c r="Z12" s="82">
        <v>11694</v>
      </c>
      <c r="AA12" s="82">
        <v>63</v>
      </c>
      <c r="AB12" s="82">
        <v>61</v>
      </c>
      <c r="AC12" s="82">
        <v>62</v>
      </c>
      <c r="AD12" s="82">
        <v>2738</v>
      </c>
      <c r="AE12" s="82">
        <v>5365</v>
      </c>
      <c r="AF12" s="82">
        <v>8103</v>
      </c>
      <c r="AG12" s="82">
        <v>55</v>
      </c>
      <c r="AH12" s="82">
        <v>49</v>
      </c>
      <c r="AI12" s="82">
        <v>51</v>
      </c>
      <c r="AJ12" s="82">
        <v>2738</v>
      </c>
      <c r="AK12" s="82">
        <v>5365</v>
      </c>
      <c r="AL12" s="82">
        <v>8103</v>
      </c>
      <c r="AM12" s="82">
        <v>63</v>
      </c>
      <c r="AN12" s="82">
        <v>65</v>
      </c>
      <c r="AO12" s="82">
        <v>64</v>
      </c>
      <c r="AP12" s="82">
        <v>2738</v>
      </c>
      <c r="AQ12" s="82">
        <v>5365</v>
      </c>
      <c r="AR12" s="82">
        <v>8103</v>
      </c>
      <c r="AS12" s="82">
        <v>60</v>
      </c>
      <c r="AT12" s="82">
        <v>61</v>
      </c>
      <c r="AU12" s="82">
        <v>60</v>
      </c>
      <c r="AV12" s="82">
        <v>2739</v>
      </c>
      <c r="AW12" s="82">
        <v>5362</v>
      </c>
      <c r="AX12" s="82">
        <v>8101</v>
      </c>
      <c r="AY12" s="82">
        <v>63</v>
      </c>
      <c r="AZ12" s="82">
        <v>62</v>
      </c>
      <c r="BA12" s="82">
        <v>62</v>
      </c>
      <c r="BB12" s="82">
        <v>97</v>
      </c>
      <c r="BC12" s="82">
        <v>193</v>
      </c>
      <c r="BD12" s="82">
        <v>290</v>
      </c>
      <c r="BE12" s="82">
        <v>61</v>
      </c>
      <c r="BF12" s="82">
        <v>53</v>
      </c>
      <c r="BG12" s="82">
        <v>56</v>
      </c>
      <c r="BH12" s="82">
        <v>97</v>
      </c>
      <c r="BI12" s="82">
        <v>193</v>
      </c>
      <c r="BJ12" s="82">
        <v>290</v>
      </c>
      <c r="BK12" s="82">
        <v>81</v>
      </c>
      <c r="BL12" s="82">
        <v>82</v>
      </c>
      <c r="BM12" s="82">
        <v>82</v>
      </c>
      <c r="BN12" s="82">
        <v>97</v>
      </c>
      <c r="BO12" s="82">
        <v>193</v>
      </c>
      <c r="BP12" s="82">
        <v>290</v>
      </c>
      <c r="BQ12" s="82">
        <v>63</v>
      </c>
      <c r="BR12" s="82">
        <v>65</v>
      </c>
      <c r="BS12" s="82">
        <v>64</v>
      </c>
      <c r="BT12" s="82">
        <v>97</v>
      </c>
      <c r="BU12" s="82">
        <v>193</v>
      </c>
      <c r="BV12" s="82">
        <v>290</v>
      </c>
      <c r="BW12" s="82">
        <v>58</v>
      </c>
      <c r="BX12" s="82">
        <v>58</v>
      </c>
      <c r="BY12" s="82">
        <v>58</v>
      </c>
      <c r="BZ12" s="82">
        <v>2045</v>
      </c>
      <c r="CA12" s="82">
        <v>4197</v>
      </c>
      <c r="CB12" s="82">
        <v>6242</v>
      </c>
      <c r="CC12" s="82">
        <v>52</v>
      </c>
      <c r="CD12" s="82">
        <v>47</v>
      </c>
      <c r="CE12" s="82">
        <v>49</v>
      </c>
      <c r="CF12" s="82">
        <v>2045</v>
      </c>
      <c r="CG12" s="82">
        <v>4197</v>
      </c>
      <c r="CH12" s="82">
        <v>6242</v>
      </c>
      <c r="CI12" s="82">
        <v>62</v>
      </c>
      <c r="CJ12" s="82">
        <v>69</v>
      </c>
      <c r="CK12" s="82">
        <v>67</v>
      </c>
      <c r="CL12" s="82">
        <v>2045</v>
      </c>
      <c r="CM12" s="82">
        <v>4197</v>
      </c>
      <c r="CN12" s="82">
        <v>6242</v>
      </c>
      <c r="CO12" s="82">
        <v>64</v>
      </c>
      <c r="CP12" s="82">
        <v>67</v>
      </c>
      <c r="CQ12" s="82">
        <v>66</v>
      </c>
      <c r="CR12" s="82">
        <v>2045</v>
      </c>
      <c r="CS12" s="82">
        <v>4197</v>
      </c>
      <c r="CT12" s="82">
        <v>6242</v>
      </c>
      <c r="CU12" s="82">
        <v>57</v>
      </c>
      <c r="CV12" s="82">
        <v>57</v>
      </c>
      <c r="CW12" s="82">
        <v>57</v>
      </c>
      <c r="CX12" s="82">
        <v>1030</v>
      </c>
      <c r="CY12" s="82">
        <v>1847</v>
      </c>
      <c r="CZ12" s="82">
        <v>2877</v>
      </c>
      <c r="DA12" s="82">
        <v>53</v>
      </c>
      <c r="DB12" s="82">
        <v>45</v>
      </c>
      <c r="DC12" s="82">
        <v>48</v>
      </c>
      <c r="DD12" s="82">
        <v>1030</v>
      </c>
      <c r="DE12" s="82">
        <v>1847</v>
      </c>
      <c r="DF12" s="82">
        <v>2877</v>
      </c>
      <c r="DG12" s="82">
        <v>63</v>
      </c>
      <c r="DH12" s="82">
        <v>68</v>
      </c>
      <c r="DI12" s="82">
        <v>67</v>
      </c>
      <c r="DJ12" s="82">
        <v>1030</v>
      </c>
      <c r="DK12" s="82">
        <v>1847</v>
      </c>
      <c r="DL12" s="82">
        <v>2877</v>
      </c>
      <c r="DM12" s="82">
        <v>59</v>
      </c>
      <c r="DN12" s="82">
        <v>61</v>
      </c>
      <c r="DO12" s="82">
        <v>60</v>
      </c>
      <c r="DP12" s="82">
        <v>1030</v>
      </c>
      <c r="DQ12" s="82">
        <v>1846</v>
      </c>
      <c r="DR12" s="82">
        <v>2876</v>
      </c>
      <c r="DS12" s="82">
        <v>55</v>
      </c>
      <c r="DT12" s="82">
        <v>53</v>
      </c>
      <c r="DU12" s="82">
        <v>54</v>
      </c>
      <c r="DV12" s="82">
        <v>30128</v>
      </c>
      <c r="DW12" s="82">
        <v>59908</v>
      </c>
      <c r="DX12" s="82">
        <v>90036</v>
      </c>
      <c r="DY12" s="82">
        <v>49</v>
      </c>
      <c r="DZ12" s="82">
        <v>42</v>
      </c>
      <c r="EA12" s="82">
        <v>45</v>
      </c>
      <c r="EB12" s="82">
        <v>30126</v>
      </c>
      <c r="EC12" s="82">
        <v>59907</v>
      </c>
      <c r="ED12" s="82">
        <v>90033</v>
      </c>
      <c r="EE12" s="82">
        <v>62</v>
      </c>
      <c r="EF12" s="82">
        <v>68</v>
      </c>
      <c r="EG12" s="82">
        <v>66</v>
      </c>
      <c r="EH12" s="82">
        <v>30128</v>
      </c>
      <c r="EI12" s="82">
        <v>59909</v>
      </c>
      <c r="EJ12" s="82">
        <v>90037</v>
      </c>
      <c r="EK12" s="82">
        <v>62</v>
      </c>
      <c r="EL12" s="82">
        <v>67</v>
      </c>
      <c r="EM12" s="82">
        <v>65</v>
      </c>
      <c r="EN12" s="82">
        <v>30129</v>
      </c>
      <c r="EO12" s="82">
        <v>59906</v>
      </c>
      <c r="EP12" s="82">
        <v>90035</v>
      </c>
      <c r="EQ12" s="82">
        <v>56</v>
      </c>
      <c r="ER12" s="82">
        <v>54</v>
      </c>
      <c r="ES12" s="82">
        <v>55</v>
      </c>
      <c r="ET12" s="82">
        <v>40125</v>
      </c>
      <c r="EU12" s="82">
        <v>79117</v>
      </c>
      <c r="EV12" s="82">
        <v>119242</v>
      </c>
      <c r="EW12" s="82">
        <v>50</v>
      </c>
      <c r="EX12" s="82">
        <v>44</v>
      </c>
      <c r="EY12" s="82">
        <v>46</v>
      </c>
      <c r="EZ12" s="82">
        <v>40123</v>
      </c>
      <c r="FA12" s="82">
        <v>79116</v>
      </c>
      <c r="FB12" s="82">
        <v>119239</v>
      </c>
      <c r="FC12" s="82">
        <v>62</v>
      </c>
      <c r="FD12" s="82">
        <v>67</v>
      </c>
      <c r="FE12" s="82">
        <v>66</v>
      </c>
      <c r="FF12" s="82">
        <v>40125</v>
      </c>
      <c r="FG12" s="82">
        <v>79118</v>
      </c>
      <c r="FH12" s="82">
        <v>119243</v>
      </c>
      <c r="FI12" s="82">
        <v>61</v>
      </c>
      <c r="FJ12" s="82">
        <v>65</v>
      </c>
      <c r="FK12" s="82">
        <v>64</v>
      </c>
      <c r="FL12" s="82">
        <v>40127</v>
      </c>
      <c r="FM12" s="82">
        <v>79111</v>
      </c>
      <c r="FN12" s="82">
        <v>119238</v>
      </c>
    </row>
    <row r="13" spans="1:170">
      <c r="B13" s="82" t="s">
        <v>22</v>
      </c>
      <c r="C13" s="82">
        <v>63</v>
      </c>
      <c r="D13" s="82">
        <v>60</v>
      </c>
      <c r="E13" s="82">
        <v>61</v>
      </c>
      <c r="F13" s="82">
        <v>3689</v>
      </c>
      <c r="G13" s="82">
        <v>6798</v>
      </c>
      <c r="H13" s="82">
        <v>10487</v>
      </c>
      <c r="I13" s="82">
        <v>56</v>
      </c>
      <c r="J13" s="82">
        <v>49</v>
      </c>
      <c r="K13" s="82">
        <v>52</v>
      </c>
      <c r="L13" s="82">
        <v>3689</v>
      </c>
      <c r="M13" s="82">
        <v>6798</v>
      </c>
      <c r="N13" s="82">
        <v>10487</v>
      </c>
      <c r="O13" s="82">
        <v>64</v>
      </c>
      <c r="P13" s="82">
        <v>68</v>
      </c>
      <c r="Q13" s="82">
        <v>66</v>
      </c>
      <c r="R13" s="82">
        <v>3689</v>
      </c>
      <c r="S13" s="82">
        <v>6798</v>
      </c>
      <c r="T13" s="82">
        <v>10487</v>
      </c>
      <c r="U13" s="82">
        <v>57</v>
      </c>
      <c r="V13" s="82">
        <v>60</v>
      </c>
      <c r="W13" s="82">
        <v>59</v>
      </c>
      <c r="X13" s="82">
        <v>3689</v>
      </c>
      <c r="Y13" s="82">
        <v>6798</v>
      </c>
      <c r="Z13" s="82">
        <v>10487</v>
      </c>
      <c r="AA13" s="82">
        <v>67</v>
      </c>
      <c r="AB13" s="82">
        <v>66</v>
      </c>
      <c r="AC13" s="82">
        <v>66</v>
      </c>
      <c r="AD13" s="82">
        <v>2516</v>
      </c>
      <c r="AE13" s="82">
        <v>4743</v>
      </c>
      <c r="AF13" s="82">
        <v>7259</v>
      </c>
      <c r="AG13" s="82">
        <v>58</v>
      </c>
      <c r="AH13" s="82">
        <v>54</v>
      </c>
      <c r="AI13" s="82">
        <v>55</v>
      </c>
      <c r="AJ13" s="82">
        <v>2516</v>
      </c>
      <c r="AK13" s="82">
        <v>4743</v>
      </c>
      <c r="AL13" s="82">
        <v>7259</v>
      </c>
      <c r="AM13" s="82">
        <v>67</v>
      </c>
      <c r="AN13" s="82">
        <v>70</v>
      </c>
      <c r="AO13" s="82">
        <v>69</v>
      </c>
      <c r="AP13" s="82">
        <v>2516</v>
      </c>
      <c r="AQ13" s="82">
        <v>4743</v>
      </c>
      <c r="AR13" s="82">
        <v>7259</v>
      </c>
      <c r="AS13" s="82">
        <v>63</v>
      </c>
      <c r="AT13" s="82">
        <v>66</v>
      </c>
      <c r="AU13" s="82">
        <v>65</v>
      </c>
      <c r="AV13" s="82">
        <v>2517</v>
      </c>
      <c r="AW13" s="82">
        <v>4743</v>
      </c>
      <c r="AX13" s="82">
        <v>7260</v>
      </c>
      <c r="AY13" s="82">
        <v>67</v>
      </c>
      <c r="AZ13" s="82">
        <v>65</v>
      </c>
      <c r="BA13" s="82">
        <v>66</v>
      </c>
      <c r="BB13" s="82">
        <v>85</v>
      </c>
      <c r="BC13" s="82">
        <v>168</v>
      </c>
      <c r="BD13" s="82">
        <v>253</v>
      </c>
      <c r="BE13" s="82">
        <v>65</v>
      </c>
      <c r="BF13" s="82">
        <v>55</v>
      </c>
      <c r="BG13" s="82">
        <v>58</v>
      </c>
      <c r="BH13" s="82">
        <v>85</v>
      </c>
      <c r="BI13" s="82">
        <v>168</v>
      </c>
      <c r="BJ13" s="82">
        <v>253</v>
      </c>
      <c r="BK13" s="82">
        <v>86</v>
      </c>
      <c r="BL13" s="82">
        <v>87</v>
      </c>
      <c r="BM13" s="82">
        <v>87</v>
      </c>
      <c r="BN13" s="82">
        <v>85</v>
      </c>
      <c r="BO13" s="82">
        <v>168</v>
      </c>
      <c r="BP13" s="82">
        <v>253</v>
      </c>
      <c r="BQ13" s="82">
        <v>67</v>
      </c>
      <c r="BR13" s="82">
        <v>68</v>
      </c>
      <c r="BS13" s="82">
        <v>68</v>
      </c>
      <c r="BT13" s="82">
        <v>85</v>
      </c>
      <c r="BU13" s="82">
        <v>168</v>
      </c>
      <c r="BV13" s="82">
        <v>253</v>
      </c>
      <c r="BW13" s="82">
        <v>61</v>
      </c>
      <c r="BX13" s="82">
        <v>62</v>
      </c>
      <c r="BY13" s="82">
        <v>61</v>
      </c>
      <c r="BZ13" s="82">
        <v>1884</v>
      </c>
      <c r="CA13" s="82">
        <v>3732</v>
      </c>
      <c r="CB13" s="82">
        <v>5616</v>
      </c>
      <c r="CC13" s="82">
        <v>55</v>
      </c>
      <c r="CD13" s="82">
        <v>51</v>
      </c>
      <c r="CE13" s="82">
        <v>52</v>
      </c>
      <c r="CF13" s="82">
        <v>1884</v>
      </c>
      <c r="CG13" s="82">
        <v>3732</v>
      </c>
      <c r="CH13" s="82">
        <v>5616</v>
      </c>
      <c r="CI13" s="82">
        <v>66</v>
      </c>
      <c r="CJ13" s="82">
        <v>74</v>
      </c>
      <c r="CK13" s="82">
        <v>71</v>
      </c>
      <c r="CL13" s="82">
        <v>1884</v>
      </c>
      <c r="CM13" s="82">
        <v>3732</v>
      </c>
      <c r="CN13" s="82">
        <v>5616</v>
      </c>
      <c r="CO13" s="82">
        <v>67</v>
      </c>
      <c r="CP13" s="82">
        <v>72</v>
      </c>
      <c r="CQ13" s="82">
        <v>70</v>
      </c>
      <c r="CR13" s="82">
        <v>1884</v>
      </c>
      <c r="CS13" s="82">
        <v>3732</v>
      </c>
      <c r="CT13" s="82">
        <v>5616</v>
      </c>
      <c r="CU13" s="82">
        <v>59</v>
      </c>
      <c r="CV13" s="82">
        <v>61</v>
      </c>
      <c r="CW13" s="82">
        <v>60</v>
      </c>
      <c r="CX13" s="82">
        <v>970</v>
      </c>
      <c r="CY13" s="82">
        <v>1657</v>
      </c>
      <c r="CZ13" s="82">
        <v>2627</v>
      </c>
      <c r="DA13" s="82">
        <v>55</v>
      </c>
      <c r="DB13" s="82">
        <v>49</v>
      </c>
      <c r="DC13" s="82">
        <v>51</v>
      </c>
      <c r="DD13" s="82">
        <v>970</v>
      </c>
      <c r="DE13" s="82">
        <v>1657</v>
      </c>
      <c r="DF13" s="82">
        <v>2627</v>
      </c>
      <c r="DG13" s="82">
        <v>66</v>
      </c>
      <c r="DH13" s="82">
        <v>73</v>
      </c>
      <c r="DI13" s="82">
        <v>71</v>
      </c>
      <c r="DJ13" s="82">
        <v>970</v>
      </c>
      <c r="DK13" s="82">
        <v>1657</v>
      </c>
      <c r="DL13" s="82">
        <v>2627</v>
      </c>
      <c r="DM13" s="82">
        <v>62</v>
      </c>
      <c r="DN13" s="82">
        <v>66</v>
      </c>
      <c r="DO13" s="82">
        <v>64</v>
      </c>
      <c r="DP13" s="82">
        <v>970</v>
      </c>
      <c r="DQ13" s="82">
        <v>1657</v>
      </c>
      <c r="DR13" s="82">
        <v>2627</v>
      </c>
      <c r="DS13" s="82">
        <v>58</v>
      </c>
      <c r="DT13" s="82">
        <v>56</v>
      </c>
      <c r="DU13" s="82">
        <v>57</v>
      </c>
      <c r="DV13" s="82">
        <v>27918</v>
      </c>
      <c r="DW13" s="82">
        <v>54196</v>
      </c>
      <c r="DX13" s="82">
        <v>82114</v>
      </c>
      <c r="DY13" s="82">
        <v>52</v>
      </c>
      <c r="DZ13" s="82">
        <v>45</v>
      </c>
      <c r="EA13" s="82">
        <v>47</v>
      </c>
      <c r="EB13" s="82">
        <v>27917</v>
      </c>
      <c r="EC13" s="82">
        <v>54196</v>
      </c>
      <c r="ED13" s="82">
        <v>82113</v>
      </c>
      <c r="EE13" s="82">
        <v>65</v>
      </c>
      <c r="EF13" s="82">
        <v>72</v>
      </c>
      <c r="EG13" s="82">
        <v>70</v>
      </c>
      <c r="EH13" s="82">
        <v>27917</v>
      </c>
      <c r="EI13" s="82">
        <v>54196</v>
      </c>
      <c r="EJ13" s="82">
        <v>82113</v>
      </c>
      <c r="EK13" s="82">
        <v>65</v>
      </c>
      <c r="EL13" s="82">
        <v>71</v>
      </c>
      <c r="EM13" s="82">
        <v>69</v>
      </c>
      <c r="EN13" s="82">
        <v>27918</v>
      </c>
      <c r="EO13" s="82">
        <v>54196</v>
      </c>
      <c r="EP13" s="82">
        <v>82114</v>
      </c>
      <c r="EQ13" s="82">
        <v>59</v>
      </c>
      <c r="ER13" s="82">
        <v>58</v>
      </c>
      <c r="ES13" s="82">
        <v>58</v>
      </c>
      <c r="ET13" s="82">
        <v>37062</v>
      </c>
      <c r="EU13" s="82">
        <v>71294</v>
      </c>
      <c r="EV13" s="82">
        <v>108356</v>
      </c>
      <c r="EW13" s="82">
        <v>53</v>
      </c>
      <c r="EX13" s="82">
        <v>46</v>
      </c>
      <c r="EY13" s="82">
        <v>49</v>
      </c>
      <c r="EZ13" s="82">
        <v>37061</v>
      </c>
      <c r="FA13" s="82">
        <v>71294</v>
      </c>
      <c r="FB13" s="82">
        <v>108355</v>
      </c>
      <c r="FC13" s="82">
        <v>65</v>
      </c>
      <c r="FD13" s="82">
        <v>72</v>
      </c>
      <c r="FE13" s="82">
        <v>70</v>
      </c>
      <c r="FF13" s="82">
        <v>37061</v>
      </c>
      <c r="FG13" s="82">
        <v>71294</v>
      </c>
      <c r="FH13" s="82">
        <v>108355</v>
      </c>
      <c r="FI13" s="82">
        <v>64</v>
      </c>
      <c r="FJ13" s="82">
        <v>70</v>
      </c>
      <c r="FK13" s="82">
        <v>68</v>
      </c>
      <c r="FL13" s="82">
        <v>37063</v>
      </c>
      <c r="FM13" s="82">
        <v>71294</v>
      </c>
      <c r="FN13" s="82">
        <v>108357</v>
      </c>
    </row>
    <row r="14" spans="1:170">
      <c r="B14" s="82" t="s">
        <v>23</v>
      </c>
      <c r="C14" s="82">
        <v>68</v>
      </c>
      <c r="D14" s="82">
        <v>66</v>
      </c>
      <c r="E14" s="82">
        <v>66</v>
      </c>
      <c r="F14" s="82">
        <v>2709</v>
      </c>
      <c r="G14" s="82">
        <v>4515</v>
      </c>
      <c r="H14" s="82">
        <v>7224</v>
      </c>
      <c r="I14" s="82">
        <v>61</v>
      </c>
      <c r="J14" s="82">
        <v>54</v>
      </c>
      <c r="K14" s="82">
        <v>57</v>
      </c>
      <c r="L14" s="82">
        <v>2709</v>
      </c>
      <c r="M14" s="82">
        <v>4515</v>
      </c>
      <c r="N14" s="82">
        <v>7224</v>
      </c>
      <c r="O14" s="82">
        <v>69</v>
      </c>
      <c r="P14" s="82">
        <v>74</v>
      </c>
      <c r="Q14" s="82">
        <v>72</v>
      </c>
      <c r="R14" s="82">
        <v>2709</v>
      </c>
      <c r="S14" s="82">
        <v>4515</v>
      </c>
      <c r="T14" s="82">
        <v>7224</v>
      </c>
      <c r="U14" s="82">
        <v>63</v>
      </c>
      <c r="V14" s="82">
        <v>67</v>
      </c>
      <c r="W14" s="82">
        <v>65</v>
      </c>
      <c r="X14" s="82">
        <v>2709</v>
      </c>
      <c r="Y14" s="82">
        <v>4515</v>
      </c>
      <c r="Z14" s="82">
        <v>7224</v>
      </c>
      <c r="AA14" s="82">
        <v>72</v>
      </c>
      <c r="AB14" s="82">
        <v>72</v>
      </c>
      <c r="AC14" s="82">
        <v>72</v>
      </c>
      <c r="AD14" s="82">
        <v>1702</v>
      </c>
      <c r="AE14" s="82">
        <v>2785</v>
      </c>
      <c r="AF14" s="82">
        <v>4487</v>
      </c>
      <c r="AG14" s="82">
        <v>62</v>
      </c>
      <c r="AH14" s="82">
        <v>59</v>
      </c>
      <c r="AI14" s="82">
        <v>60</v>
      </c>
      <c r="AJ14" s="82">
        <v>1702</v>
      </c>
      <c r="AK14" s="82">
        <v>2785</v>
      </c>
      <c r="AL14" s="82">
        <v>4487</v>
      </c>
      <c r="AM14" s="82">
        <v>71</v>
      </c>
      <c r="AN14" s="82">
        <v>76</v>
      </c>
      <c r="AO14" s="82">
        <v>74</v>
      </c>
      <c r="AP14" s="82">
        <v>1702</v>
      </c>
      <c r="AQ14" s="82">
        <v>2785</v>
      </c>
      <c r="AR14" s="82">
        <v>4487</v>
      </c>
      <c r="AS14" s="82">
        <v>68</v>
      </c>
      <c r="AT14" s="82">
        <v>72</v>
      </c>
      <c r="AU14" s="82">
        <v>70</v>
      </c>
      <c r="AV14" s="82">
        <v>1702</v>
      </c>
      <c r="AW14" s="82">
        <v>2785</v>
      </c>
      <c r="AX14" s="82">
        <v>4487</v>
      </c>
      <c r="AY14" s="82">
        <v>66</v>
      </c>
      <c r="AZ14" s="82">
        <v>66</v>
      </c>
      <c r="BA14" s="82">
        <v>66</v>
      </c>
      <c r="BB14" s="82">
        <v>64</v>
      </c>
      <c r="BC14" s="82">
        <v>116</v>
      </c>
      <c r="BD14" s="82">
        <v>180</v>
      </c>
      <c r="BE14" s="82">
        <v>63</v>
      </c>
      <c r="BF14" s="82">
        <v>57</v>
      </c>
      <c r="BG14" s="82">
        <v>59</v>
      </c>
      <c r="BH14" s="82">
        <v>64</v>
      </c>
      <c r="BI14" s="82">
        <v>116</v>
      </c>
      <c r="BJ14" s="82">
        <v>180</v>
      </c>
      <c r="BK14" s="82">
        <v>89</v>
      </c>
      <c r="BL14" s="82">
        <v>91</v>
      </c>
      <c r="BM14" s="82">
        <v>91</v>
      </c>
      <c r="BN14" s="82">
        <v>64</v>
      </c>
      <c r="BO14" s="82">
        <v>116</v>
      </c>
      <c r="BP14" s="82">
        <v>180</v>
      </c>
      <c r="BQ14" s="82">
        <v>70</v>
      </c>
      <c r="BR14" s="82">
        <v>73</v>
      </c>
      <c r="BS14" s="82">
        <v>72</v>
      </c>
      <c r="BT14" s="82">
        <v>64</v>
      </c>
      <c r="BU14" s="82">
        <v>116</v>
      </c>
      <c r="BV14" s="82">
        <v>180</v>
      </c>
      <c r="BW14" s="82">
        <v>64</v>
      </c>
      <c r="BX14" s="82">
        <v>65</v>
      </c>
      <c r="BY14" s="82">
        <v>65</v>
      </c>
      <c r="BZ14" s="82">
        <v>1312</v>
      </c>
      <c r="CA14" s="82">
        <v>2274</v>
      </c>
      <c r="CB14" s="82">
        <v>3586</v>
      </c>
      <c r="CC14" s="82">
        <v>58</v>
      </c>
      <c r="CD14" s="82">
        <v>54</v>
      </c>
      <c r="CE14" s="82">
        <v>56</v>
      </c>
      <c r="CF14" s="82">
        <v>1312</v>
      </c>
      <c r="CG14" s="82">
        <v>2274</v>
      </c>
      <c r="CH14" s="82">
        <v>3586</v>
      </c>
      <c r="CI14" s="82">
        <v>69</v>
      </c>
      <c r="CJ14" s="82">
        <v>79</v>
      </c>
      <c r="CK14" s="82">
        <v>75</v>
      </c>
      <c r="CL14" s="82">
        <v>1312</v>
      </c>
      <c r="CM14" s="82">
        <v>2274</v>
      </c>
      <c r="CN14" s="82">
        <v>3586</v>
      </c>
      <c r="CO14" s="82">
        <v>71</v>
      </c>
      <c r="CP14" s="82">
        <v>77</v>
      </c>
      <c r="CQ14" s="82">
        <v>75</v>
      </c>
      <c r="CR14" s="82">
        <v>1312</v>
      </c>
      <c r="CS14" s="82">
        <v>2274</v>
      </c>
      <c r="CT14" s="82">
        <v>3586</v>
      </c>
      <c r="CU14" s="82">
        <v>64</v>
      </c>
      <c r="CV14" s="82">
        <v>65</v>
      </c>
      <c r="CW14" s="82">
        <v>65</v>
      </c>
      <c r="CX14" s="82">
        <v>668</v>
      </c>
      <c r="CY14" s="82">
        <v>1042</v>
      </c>
      <c r="CZ14" s="82">
        <v>1710</v>
      </c>
      <c r="DA14" s="82">
        <v>59</v>
      </c>
      <c r="DB14" s="82">
        <v>53</v>
      </c>
      <c r="DC14" s="82">
        <v>55</v>
      </c>
      <c r="DD14" s="82">
        <v>668</v>
      </c>
      <c r="DE14" s="82">
        <v>1042</v>
      </c>
      <c r="DF14" s="82">
        <v>1710</v>
      </c>
      <c r="DG14" s="82">
        <v>71</v>
      </c>
      <c r="DH14" s="82">
        <v>78</v>
      </c>
      <c r="DI14" s="82">
        <v>75</v>
      </c>
      <c r="DJ14" s="82">
        <v>668</v>
      </c>
      <c r="DK14" s="82">
        <v>1042</v>
      </c>
      <c r="DL14" s="82">
        <v>1710</v>
      </c>
      <c r="DM14" s="82">
        <v>68</v>
      </c>
      <c r="DN14" s="82">
        <v>70</v>
      </c>
      <c r="DO14" s="82">
        <v>69</v>
      </c>
      <c r="DP14" s="82">
        <v>668</v>
      </c>
      <c r="DQ14" s="82">
        <v>1042</v>
      </c>
      <c r="DR14" s="82">
        <v>1710</v>
      </c>
      <c r="DS14" s="82">
        <v>62</v>
      </c>
      <c r="DT14" s="82">
        <v>61</v>
      </c>
      <c r="DU14" s="82">
        <v>61</v>
      </c>
      <c r="DV14" s="82">
        <v>19310</v>
      </c>
      <c r="DW14" s="82">
        <v>33546</v>
      </c>
      <c r="DX14" s="82">
        <v>52856</v>
      </c>
      <c r="DY14" s="82">
        <v>55</v>
      </c>
      <c r="DZ14" s="82">
        <v>49</v>
      </c>
      <c r="EA14" s="82">
        <v>51</v>
      </c>
      <c r="EB14" s="82">
        <v>19310</v>
      </c>
      <c r="EC14" s="82">
        <v>33546</v>
      </c>
      <c r="ED14" s="82">
        <v>52856</v>
      </c>
      <c r="EE14" s="82">
        <v>70</v>
      </c>
      <c r="EF14" s="82">
        <v>77</v>
      </c>
      <c r="EG14" s="82">
        <v>75</v>
      </c>
      <c r="EH14" s="82">
        <v>19310</v>
      </c>
      <c r="EI14" s="82">
        <v>33546</v>
      </c>
      <c r="EJ14" s="82">
        <v>52856</v>
      </c>
      <c r="EK14" s="82">
        <v>70</v>
      </c>
      <c r="EL14" s="82">
        <v>76</v>
      </c>
      <c r="EM14" s="82">
        <v>74</v>
      </c>
      <c r="EN14" s="82">
        <v>19310</v>
      </c>
      <c r="EO14" s="82">
        <v>33546</v>
      </c>
      <c r="EP14" s="82">
        <v>52856</v>
      </c>
      <c r="EQ14" s="82">
        <v>63</v>
      </c>
      <c r="ER14" s="82">
        <v>62</v>
      </c>
      <c r="ES14" s="82">
        <v>63</v>
      </c>
      <c r="ET14" s="82">
        <v>25765</v>
      </c>
      <c r="EU14" s="82">
        <v>44278</v>
      </c>
      <c r="EV14" s="82">
        <v>70043</v>
      </c>
      <c r="EW14" s="82">
        <v>57</v>
      </c>
      <c r="EX14" s="82">
        <v>51</v>
      </c>
      <c r="EY14" s="82">
        <v>53</v>
      </c>
      <c r="EZ14" s="82">
        <v>25765</v>
      </c>
      <c r="FA14" s="82">
        <v>44278</v>
      </c>
      <c r="FB14" s="82">
        <v>70043</v>
      </c>
      <c r="FC14" s="82">
        <v>70</v>
      </c>
      <c r="FD14" s="82">
        <v>77</v>
      </c>
      <c r="FE14" s="82">
        <v>74</v>
      </c>
      <c r="FF14" s="82">
        <v>25765</v>
      </c>
      <c r="FG14" s="82">
        <v>44278</v>
      </c>
      <c r="FH14" s="82">
        <v>70043</v>
      </c>
      <c r="FI14" s="82">
        <v>69</v>
      </c>
      <c r="FJ14" s="82">
        <v>75</v>
      </c>
      <c r="FK14" s="82">
        <v>73</v>
      </c>
      <c r="FL14" s="82">
        <v>25765</v>
      </c>
      <c r="FM14" s="82">
        <v>44278</v>
      </c>
      <c r="FN14" s="82">
        <v>70043</v>
      </c>
    </row>
    <row r="15" spans="1:170">
      <c r="B15" s="82" t="s">
        <v>24</v>
      </c>
      <c r="C15" s="82">
        <v>49</v>
      </c>
      <c r="D15" s="82">
        <v>49</v>
      </c>
      <c r="E15" s="82">
        <v>49</v>
      </c>
      <c r="F15" s="82">
        <v>980</v>
      </c>
      <c r="G15" s="82">
        <v>2283</v>
      </c>
      <c r="H15" s="82">
        <v>3263</v>
      </c>
      <c r="I15" s="82">
        <v>42</v>
      </c>
      <c r="J15" s="82">
        <v>40</v>
      </c>
      <c r="K15" s="82">
        <v>40</v>
      </c>
      <c r="L15" s="82">
        <v>980</v>
      </c>
      <c r="M15" s="82">
        <v>2283</v>
      </c>
      <c r="N15" s="82">
        <v>3263</v>
      </c>
      <c r="O15" s="82">
        <v>51</v>
      </c>
      <c r="P15" s="82">
        <v>55</v>
      </c>
      <c r="Q15" s="82">
        <v>54</v>
      </c>
      <c r="R15" s="82">
        <v>980</v>
      </c>
      <c r="S15" s="82">
        <v>2283</v>
      </c>
      <c r="T15" s="82">
        <v>3263</v>
      </c>
      <c r="U15" s="82">
        <v>43</v>
      </c>
      <c r="V15" s="82">
        <v>48</v>
      </c>
      <c r="W15" s="82">
        <v>46</v>
      </c>
      <c r="X15" s="82">
        <v>980</v>
      </c>
      <c r="Y15" s="82">
        <v>2283</v>
      </c>
      <c r="Z15" s="82">
        <v>3263</v>
      </c>
      <c r="AA15" s="82">
        <v>57</v>
      </c>
      <c r="AB15" s="82">
        <v>58</v>
      </c>
      <c r="AC15" s="82">
        <v>58</v>
      </c>
      <c r="AD15" s="82">
        <v>814</v>
      </c>
      <c r="AE15" s="82">
        <v>1958</v>
      </c>
      <c r="AF15" s="82">
        <v>2772</v>
      </c>
      <c r="AG15" s="82">
        <v>50</v>
      </c>
      <c r="AH15" s="82">
        <v>47</v>
      </c>
      <c r="AI15" s="82">
        <v>48</v>
      </c>
      <c r="AJ15" s="82">
        <v>814</v>
      </c>
      <c r="AK15" s="82">
        <v>1958</v>
      </c>
      <c r="AL15" s="82">
        <v>2772</v>
      </c>
      <c r="AM15" s="82">
        <v>57</v>
      </c>
      <c r="AN15" s="82">
        <v>62</v>
      </c>
      <c r="AO15" s="82">
        <v>60</v>
      </c>
      <c r="AP15" s="82">
        <v>814</v>
      </c>
      <c r="AQ15" s="82">
        <v>1958</v>
      </c>
      <c r="AR15" s="82">
        <v>2772</v>
      </c>
      <c r="AS15" s="82">
        <v>54</v>
      </c>
      <c r="AT15" s="82">
        <v>58</v>
      </c>
      <c r="AU15" s="82">
        <v>57</v>
      </c>
      <c r="AV15" s="82">
        <v>815</v>
      </c>
      <c r="AW15" s="82">
        <v>1958</v>
      </c>
      <c r="AX15" s="82">
        <v>2773</v>
      </c>
      <c r="AY15" s="82">
        <v>71</v>
      </c>
      <c r="AZ15" s="82">
        <v>63</v>
      </c>
      <c r="BA15" s="82">
        <v>66</v>
      </c>
      <c r="BB15" s="82">
        <v>21</v>
      </c>
      <c r="BC15" s="82">
        <v>52</v>
      </c>
      <c r="BD15" s="82">
        <v>73</v>
      </c>
      <c r="BE15" s="82">
        <v>71</v>
      </c>
      <c r="BF15" s="82">
        <v>52</v>
      </c>
      <c r="BG15" s="82">
        <v>58</v>
      </c>
      <c r="BH15" s="82">
        <v>21</v>
      </c>
      <c r="BI15" s="82">
        <v>52</v>
      </c>
      <c r="BJ15" s="82">
        <v>73</v>
      </c>
      <c r="BK15" s="82">
        <v>76</v>
      </c>
      <c r="BL15" s="82">
        <v>77</v>
      </c>
      <c r="BM15" s="82">
        <v>77</v>
      </c>
      <c r="BN15" s="82">
        <v>21</v>
      </c>
      <c r="BO15" s="82">
        <v>52</v>
      </c>
      <c r="BP15" s="82">
        <v>73</v>
      </c>
      <c r="BQ15" s="82">
        <v>57</v>
      </c>
      <c r="BR15" s="82">
        <v>58</v>
      </c>
      <c r="BS15" s="82">
        <v>58</v>
      </c>
      <c r="BT15" s="82">
        <v>21</v>
      </c>
      <c r="BU15" s="82">
        <v>52</v>
      </c>
      <c r="BV15" s="82">
        <v>73</v>
      </c>
      <c r="BW15" s="82">
        <v>54</v>
      </c>
      <c r="BX15" s="82">
        <v>56</v>
      </c>
      <c r="BY15" s="82">
        <v>55</v>
      </c>
      <c r="BZ15" s="82">
        <v>572</v>
      </c>
      <c r="CA15" s="82">
        <v>1458</v>
      </c>
      <c r="CB15" s="82">
        <v>2030</v>
      </c>
      <c r="CC15" s="82">
        <v>47</v>
      </c>
      <c r="CD15" s="82">
        <v>45</v>
      </c>
      <c r="CE15" s="82">
        <v>45</v>
      </c>
      <c r="CF15" s="82">
        <v>572</v>
      </c>
      <c r="CG15" s="82">
        <v>1458</v>
      </c>
      <c r="CH15" s="82">
        <v>2030</v>
      </c>
      <c r="CI15" s="82">
        <v>58</v>
      </c>
      <c r="CJ15" s="82">
        <v>66</v>
      </c>
      <c r="CK15" s="82">
        <v>64</v>
      </c>
      <c r="CL15" s="82">
        <v>572</v>
      </c>
      <c r="CM15" s="82">
        <v>1458</v>
      </c>
      <c r="CN15" s="82">
        <v>2030</v>
      </c>
      <c r="CO15" s="82">
        <v>59</v>
      </c>
      <c r="CP15" s="82">
        <v>64</v>
      </c>
      <c r="CQ15" s="82">
        <v>62</v>
      </c>
      <c r="CR15" s="82">
        <v>572</v>
      </c>
      <c r="CS15" s="82">
        <v>1458</v>
      </c>
      <c r="CT15" s="82">
        <v>2030</v>
      </c>
      <c r="CU15" s="82">
        <v>49</v>
      </c>
      <c r="CV15" s="82">
        <v>53</v>
      </c>
      <c r="CW15" s="82">
        <v>51</v>
      </c>
      <c r="CX15" s="82">
        <v>302</v>
      </c>
      <c r="CY15" s="82">
        <v>615</v>
      </c>
      <c r="CZ15" s="82">
        <v>917</v>
      </c>
      <c r="DA15" s="82">
        <v>47</v>
      </c>
      <c r="DB15" s="82">
        <v>42</v>
      </c>
      <c r="DC15" s="82">
        <v>44</v>
      </c>
      <c r="DD15" s="82">
        <v>302</v>
      </c>
      <c r="DE15" s="82">
        <v>615</v>
      </c>
      <c r="DF15" s="82">
        <v>917</v>
      </c>
      <c r="DG15" s="82">
        <v>55</v>
      </c>
      <c r="DH15" s="82">
        <v>66</v>
      </c>
      <c r="DI15" s="82">
        <v>63</v>
      </c>
      <c r="DJ15" s="82">
        <v>302</v>
      </c>
      <c r="DK15" s="82">
        <v>615</v>
      </c>
      <c r="DL15" s="82">
        <v>917</v>
      </c>
      <c r="DM15" s="82">
        <v>48</v>
      </c>
      <c r="DN15" s="82">
        <v>58</v>
      </c>
      <c r="DO15" s="82">
        <v>55</v>
      </c>
      <c r="DP15" s="82">
        <v>302</v>
      </c>
      <c r="DQ15" s="82">
        <v>615</v>
      </c>
      <c r="DR15" s="82">
        <v>917</v>
      </c>
      <c r="DS15" s="82">
        <v>50</v>
      </c>
      <c r="DT15" s="82">
        <v>49</v>
      </c>
      <c r="DU15" s="82">
        <v>49</v>
      </c>
      <c r="DV15" s="82">
        <v>8608</v>
      </c>
      <c r="DW15" s="82">
        <v>20650</v>
      </c>
      <c r="DX15" s="82">
        <v>29258</v>
      </c>
      <c r="DY15" s="82">
        <v>44</v>
      </c>
      <c r="DZ15" s="82">
        <v>39</v>
      </c>
      <c r="EA15" s="82">
        <v>40</v>
      </c>
      <c r="EB15" s="82">
        <v>8607</v>
      </c>
      <c r="EC15" s="82">
        <v>20650</v>
      </c>
      <c r="ED15" s="82">
        <v>29257</v>
      </c>
      <c r="EE15" s="82">
        <v>55</v>
      </c>
      <c r="EF15" s="82">
        <v>64</v>
      </c>
      <c r="EG15" s="82">
        <v>61</v>
      </c>
      <c r="EH15" s="82">
        <v>8607</v>
      </c>
      <c r="EI15" s="82">
        <v>20650</v>
      </c>
      <c r="EJ15" s="82">
        <v>29257</v>
      </c>
      <c r="EK15" s="82">
        <v>56</v>
      </c>
      <c r="EL15" s="82">
        <v>63</v>
      </c>
      <c r="EM15" s="82">
        <v>61</v>
      </c>
      <c r="EN15" s="82">
        <v>8608</v>
      </c>
      <c r="EO15" s="82">
        <v>20650</v>
      </c>
      <c r="EP15" s="82">
        <v>29258</v>
      </c>
      <c r="EQ15" s="82">
        <v>50</v>
      </c>
      <c r="ER15" s="82">
        <v>50</v>
      </c>
      <c r="ES15" s="82">
        <v>50</v>
      </c>
      <c r="ET15" s="82">
        <v>11297</v>
      </c>
      <c r="EU15" s="82">
        <v>27016</v>
      </c>
      <c r="EV15" s="82">
        <v>38313</v>
      </c>
      <c r="EW15" s="82">
        <v>44</v>
      </c>
      <c r="EX15" s="82">
        <v>40</v>
      </c>
      <c r="EY15" s="82">
        <v>41</v>
      </c>
      <c r="EZ15" s="82">
        <v>11296</v>
      </c>
      <c r="FA15" s="82">
        <v>27016</v>
      </c>
      <c r="FB15" s="82">
        <v>38312</v>
      </c>
      <c r="FC15" s="82">
        <v>55</v>
      </c>
      <c r="FD15" s="82">
        <v>63</v>
      </c>
      <c r="FE15" s="82">
        <v>61</v>
      </c>
      <c r="FF15" s="82">
        <v>11296</v>
      </c>
      <c r="FG15" s="82">
        <v>27016</v>
      </c>
      <c r="FH15" s="82">
        <v>38312</v>
      </c>
      <c r="FI15" s="82">
        <v>54</v>
      </c>
      <c r="FJ15" s="82">
        <v>61</v>
      </c>
      <c r="FK15" s="82">
        <v>59</v>
      </c>
      <c r="FL15" s="82">
        <v>11298</v>
      </c>
      <c r="FM15" s="82">
        <v>27016</v>
      </c>
      <c r="FN15" s="82">
        <v>38314</v>
      </c>
    </row>
    <row r="16" spans="1:170">
      <c r="B16" s="82" t="s">
        <v>25</v>
      </c>
      <c r="C16" s="82">
        <v>18</v>
      </c>
      <c r="D16" s="82">
        <v>16</v>
      </c>
      <c r="E16" s="82">
        <v>17</v>
      </c>
      <c r="F16" s="82">
        <v>398</v>
      </c>
      <c r="G16" s="82">
        <v>809</v>
      </c>
      <c r="H16" s="82">
        <v>1207</v>
      </c>
      <c r="I16" s="82">
        <v>14</v>
      </c>
      <c r="J16" s="82">
        <v>14</v>
      </c>
      <c r="K16" s="82">
        <v>14</v>
      </c>
      <c r="L16" s="82">
        <v>398</v>
      </c>
      <c r="M16" s="82">
        <v>809</v>
      </c>
      <c r="N16" s="82">
        <v>1207</v>
      </c>
      <c r="O16" s="82">
        <v>17</v>
      </c>
      <c r="P16" s="82">
        <v>19</v>
      </c>
      <c r="Q16" s="82">
        <v>18</v>
      </c>
      <c r="R16" s="82">
        <v>398</v>
      </c>
      <c r="S16" s="82">
        <v>809</v>
      </c>
      <c r="T16" s="82">
        <v>1207</v>
      </c>
      <c r="U16" s="82">
        <v>16</v>
      </c>
      <c r="V16" s="82">
        <v>15</v>
      </c>
      <c r="W16" s="82">
        <v>15</v>
      </c>
      <c r="X16" s="82">
        <v>398</v>
      </c>
      <c r="Y16" s="82">
        <v>809</v>
      </c>
      <c r="Z16" s="82">
        <v>1207</v>
      </c>
      <c r="AA16" s="82">
        <v>20</v>
      </c>
      <c r="AB16" s="82">
        <v>19</v>
      </c>
      <c r="AC16" s="82">
        <v>20</v>
      </c>
      <c r="AD16" s="82">
        <v>222</v>
      </c>
      <c r="AE16" s="82">
        <v>622</v>
      </c>
      <c r="AF16" s="82">
        <v>844</v>
      </c>
      <c r="AG16" s="82">
        <v>18</v>
      </c>
      <c r="AH16" s="82">
        <v>14</v>
      </c>
      <c r="AI16" s="82">
        <v>15</v>
      </c>
      <c r="AJ16" s="82">
        <v>222</v>
      </c>
      <c r="AK16" s="82">
        <v>622</v>
      </c>
      <c r="AL16" s="82">
        <v>844</v>
      </c>
      <c r="AM16" s="82">
        <v>20</v>
      </c>
      <c r="AN16" s="82">
        <v>21</v>
      </c>
      <c r="AO16" s="82">
        <v>21</v>
      </c>
      <c r="AP16" s="82">
        <v>222</v>
      </c>
      <c r="AQ16" s="82">
        <v>622</v>
      </c>
      <c r="AR16" s="82">
        <v>844</v>
      </c>
      <c r="AS16" s="82">
        <v>19</v>
      </c>
      <c r="AT16" s="82">
        <v>16</v>
      </c>
      <c r="AU16" s="82">
        <v>17</v>
      </c>
      <c r="AV16" s="82">
        <v>222</v>
      </c>
      <c r="AW16" s="82">
        <v>619</v>
      </c>
      <c r="AX16" s="82">
        <v>841</v>
      </c>
      <c r="AY16" s="82">
        <v>33</v>
      </c>
      <c r="AZ16" s="82">
        <v>44</v>
      </c>
      <c r="BA16" s="82">
        <v>41</v>
      </c>
      <c r="BB16" s="82">
        <v>12</v>
      </c>
      <c r="BC16" s="82">
        <v>25</v>
      </c>
      <c r="BD16" s="82">
        <v>37</v>
      </c>
      <c r="BE16" s="82">
        <v>33</v>
      </c>
      <c r="BF16" s="82">
        <v>40</v>
      </c>
      <c r="BG16" s="82">
        <v>38</v>
      </c>
      <c r="BH16" s="82">
        <v>12</v>
      </c>
      <c r="BI16" s="82">
        <v>25</v>
      </c>
      <c r="BJ16" s="82">
        <v>37</v>
      </c>
      <c r="BK16" s="82">
        <v>50</v>
      </c>
      <c r="BL16" s="82">
        <v>52</v>
      </c>
      <c r="BM16" s="82">
        <v>51</v>
      </c>
      <c r="BN16" s="82">
        <v>12</v>
      </c>
      <c r="BO16" s="82">
        <v>25</v>
      </c>
      <c r="BP16" s="82">
        <v>37</v>
      </c>
      <c r="BQ16" s="82">
        <v>33</v>
      </c>
      <c r="BR16" s="82">
        <v>44</v>
      </c>
      <c r="BS16" s="82">
        <v>41</v>
      </c>
      <c r="BT16" s="82">
        <v>12</v>
      </c>
      <c r="BU16" s="82">
        <v>25</v>
      </c>
      <c r="BV16" s="82">
        <v>37</v>
      </c>
      <c r="BW16" s="82">
        <v>20</v>
      </c>
      <c r="BX16" s="82">
        <v>27</v>
      </c>
      <c r="BY16" s="82">
        <v>25</v>
      </c>
      <c r="BZ16" s="82">
        <v>161</v>
      </c>
      <c r="CA16" s="82">
        <v>465</v>
      </c>
      <c r="CB16" s="82">
        <v>626</v>
      </c>
      <c r="CC16" s="82">
        <v>15</v>
      </c>
      <c r="CD16" s="82">
        <v>19</v>
      </c>
      <c r="CE16" s="82">
        <v>18</v>
      </c>
      <c r="CF16" s="82">
        <v>161</v>
      </c>
      <c r="CG16" s="82">
        <v>465</v>
      </c>
      <c r="CH16" s="82">
        <v>626</v>
      </c>
      <c r="CI16" s="82">
        <v>19</v>
      </c>
      <c r="CJ16" s="82">
        <v>30</v>
      </c>
      <c r="CK16" s="82">
        <v>27</v>
      </c>
      <c r="CL16" s="82">
        <v>161</v>
      </c>
      <c r="CM16" s="82">
        <v>465</v>
      </c>
      <c r="CN16" s="82">
        <v>626</v>
      </c>
      <c r="CO16" s="82">
        <v>20</v>
      </c>
      <c r="CP16" s="82">
        <v>28</v>
      </c>
      <c r="CQ16" s="82">
        <v>26</v>
      </c>
      <c r="CR16" s="82">
        <v>161</v>
      </c>
      <c r="CS16" s="82">
        <v>465</v>
      </c>
      <c r="CT16" s="82">
        <v>626</v>
      </c>
      <c r="CU16" s="82">
        <v>25</v>
      </c>
      <c r="CV16" s="82">
        <v>22</v>
      </c>
      <c r="CW16" s="82">
        <v>22</v>
      </c>
      <c r="CX16" s="82">
        <v>60</v>
      </c>
      <c r="CY16" s="82">
        <v>190</v>
      </c>
      <c r="CZ16" s="82">
        <v>250</v>
      </c>
      <c r="DA16" s="82">
        <v>20</v>
      </c>
      <c r="DB16" s="82">
        <v>15</v>
      </c>
      <c r="DC16" s="82">
        <v>16</v>
      </c>
      <c r="DD16" s="82">
        <v>60</v>
      </c>
      <c r="DE16" s="82">
        <v>190</v>
      </c>
      <c r="DF16" s="82">
        <v>250</v>
      </c>
      <c r="DG16" s="82">
        <v>25</v>
      </c>
      <c r="DH16" s="82">
        <v>23</v>
      </c>
      <c r="DI16" s="82">
        <v>24</v>
      </c>
      <c r="DJ16" s="82">
        <v>60</v>
      </c>
      <c r="DK16" s="82">
        <v>190</v>
      </c>
      <c r="DL16" s="82">
        <v>250</v>
      </c>
      <c r="DM16" s="82">
        <v>22</v>
      </c>
      <c r="DN16" s="82">
        <v>18</v>
      </c>
      <c r="DO16" s="82">
        <v>19</v>
      </c>
      <c r="DP16" s="82">
        <v>60</v>
      </c>
      <c r="DQ16" s="82">
        <v>189</v>
      </c>
      <c r="DR16" s="82">
        <v>249</v>
      </c>
      <c r="DS16" s="82">
        <v>22</v>
      </c>
      <c r="DT16" s="82">
        <v>26</v>
      </c>
      <c r="DU16" s="82">
        <v>25</v>
      </c>
      <c r="DV16" s="82">
        <v>2210</v>
      </c>
      <c r="DW16" s="82">
        <v>5712</v>
      </c>
      <c r="DX16" s="82">
        <v>7922</v>
      </c>
      <c r="DY16" s="82">
        <v>17</v>
      </c>
      <c r="DZ16" s="82">
        <v>18</v>
      </c>
      <c r="EA16" s="82">
        <v>18</v>
      </c>
      <c r="EB16" s="82">
        <v>2209</v>
      </c>
      <c r="EC16" s="82">
        <v>5711</v>
      </c>
      <c r="ED16" s="82">
        <v>7920</v>
      </c>
      <c r="EE16" s="82">
        <v>21</v>
      </c>
      <c r="EF16" s="82">
        <v>30</v>
      </c>
      <c r="EG16" s="82">
        <v>28</v>
      </c>
      <c r="EH16" s="82">
        <v>2211</v>
      </c>
      <c r="EI16" s="82">
        <v>5713</v>
      </c>
      <c r="EJ16" s="82">
        <v>7924</v>
      </c>
      <c r="EK16" s="82">
        <v>21</v>
      </c>
      <c r="EL16" s="82">
        <v>29</v>
      </c>
      <c r="EM16" s="82">
        <v>27</v>
      </c>
      <c r="EN16" s="82">
        <v>2211</v>
      </c>
      <c r="EO16" s="82">
        <v>5710</v>
      </c>
      <c r="EP16" s="82">
        <v>7921</v>
      </c>
      <c r="EQ16" s="82">
        <v>21</v>
      </c>
      <c r="ER16" s="82">
        <v>24</v>
      </c>
      <c r="ES16" s="82">
        <v>23</v>
      </c>
      <c r="ET16" s="82">
        <v>3063</v>
      </c>
      <c r="EU16" s="82">
        <v>7823</v>
      </c>
      <c r="EV16" s="82">
        <v>10886</v>
      </c>
      <c r="EW16" s="82">
        <v>17</v>
      </c>
      <c r="EX16" s="82">
        <v>17</v>
      </c>
      <c r="EY16" s="82">
        <v>17</v>
      </c>
      <c r="EZ16" s="82">
        <v>3062</v>
      </c>
      <c r="FA16" s="82">
        <v>7822</v>
      </c>
      <c r="FB16" s="82">
        <v>10884</v>
      </c>
      <c r="FC16" s="82">
        <v>21</v>
      </c>
      <c r="FD16" s="82">
        <v>28</v>
      </c>
      <c r="FE16" s="82">
        <v>26</v>
      </c>
      <c r="FF16" s="82">
        <v>3064</v>
      </c>
      <c r="FG16" s="82">
        <v>7824</v>
      </c>
      <c r="FH16" s="82">
        <v>10888</v>
      </c>
      <c r="FI16" s="82">
        <v>20</v>
      </c>
      <c r="FJ16" s="82">
        <v>26</v>
      </c>
      <c r="FK16" s="82">
        <v>24</v>
      </c>
      <c r="FL16" s="82">
        <v>3064</v>
      </c>
      <c r="FM16" s="82">
        <v>7817</v>
      </c>
      <c r="FN16" s="82">
        <v>10881</v>
      </c>
    </row>
    <row r="18" spans="2:170" ht="14.25">
      <c r="B18" s="82" t="s">
        <v>255</v>
      </c>
      <c r="C18" s="82">
        <v>91</v>
      </c>
      <c r="D18" s="82">
        <v>85</v>
      </c>
      <c r="E18" s="82">
        <v>88</v>
      </c>
      <c r="F18" s="82">
        <v>29120</v>
      </c>
      <c r="G18" s="82">
        <v>30589</v>
      </c>
      <c r="H18" s="82">
        <v>59709</v>
      </c>
      <c r="I18" s="82">
        <v>89</v>
      </c>
      <c r="J18" s="82">
        <v>80</v>
      </c>
      <c r="K18" s="82">
        <v>84</v>
      </c>
      <c r="L18" s="82">
        <v>29120</v>
      </c>
      <c r="M18" s="82">
        <v>30589</v>
      </c>
      <c r="N18" s="82">
        <v>59709</v>
      </c>
      <c r="O18" s="82">
        <v>91</v>
      </c>
      <c r="P18" s="82">
        <v>88</v>
      </c>
      <c r="Q18" s="82">
        <v>90</v>
      </c>
      <c r="R18" s="82">
        <v>29120</v>
      </c>
      <c r="S18" s="82">
        <v>30589</v>
      </c>
      <c r="T18" s="82">
        <v>59709</v>
      </c>
      <c r="U18" s="82">
        <v>89</v>
      </c>
      <c r="V18" s="82">
        <v>84</v>
      </c>
      <c r="W18" s="82">
        <v>86</v>
      </c>
      <c r="X18" s="82">
        <v>29120</v>
      </c>
      <c r="Y18" s="82">
        <v>30589</v>
      </c>
      <c r="Z18" s="82">
        <v>59709</v>
      </c>
      <c r="AA18" s="82">
        <v>90</v>
      </c>
      <c r="AB18" s="82">
        <v>83</v>
      </c>
      <c r="AC18" s="82">
        <v>87</v>
      </c>
      <c r="AD18" s="82">
        <v>16002</v>
      </c>
      <c r="AE18" s="82">
        <v>16540</v>
      </c>
      <c r="AF18" s="82">
        <v>32542</v>
      </c>
      <c r="AG18" s="82">
        <v>87</v>
      </c>
      <c r="AH18" s="82">
        <v>76</v>
      </c>
      <c r="AI18" s="82">
        <v>82</v>
      </c>
      <c r="AJ18" s="82">
        <v>16002</v>
      </c>
      <c r="AK18" s="82">
        <v>16540</v>
      </c>
      <c r="AL18" s="82">
        <v>32542</v>
      </c>
      <c r="AM18" s="82">
        <v>90</v>
      </c>
      <c r="AN18" s="82">
        <v>85</v>
      </c>
      <c r="AO18" s="82">
        <v>88</v>
      </c>
      <c r="AP18" s="82">
        <v>16002</v>
      </c>
      <c r="AQ18" s="82">
        <v>16540</v>
      </c>
      <c r="AR18" s="82">
        <v>32542</v>
      </c>
      <c r="AS18" s="82">
        <v>89</v>
      </c>
      <c r="AT18" s="82">
        <v>83</v>
      </c>
      <c r="AU18" s="82">
        <v>86</v>
      </c>
      <c r="AV18" s="82">
        <v>16003</v>
      </c>
      <c r="AW18" s="82">
        <v>16537</v>
      </c>
      <c r="AX18" s="82">
        <v>32540</v>
      </c>
      <c r="AY18" s="82">
        <v>92</v>
      </c>
      <c r="AZ18" s="82">
        <v>88</v>
      </c>
      <c r="BA18" s="82">
        <v>90</v>
      </c>
      <c r="BB18" s="82">
        <v>1068</v>
      </c>
      <c r="BC18" s="82">
        <v>1005</v>
      </c>
      <c r="BD18" s="82">
        <v>2073</v>
      </c>
      <c r="BE18" s="82">
        <v>91</v>
      </c>
      <c r="BF18" s="82">
        <v>83</v>
      </c>
      <c r="BG18" s="82">
        <v>87</v>
      </c>
      <c r="BH18" s="82">
        <v>1068</v>
      </c>
      <c r="BI18" s="82">
        <v>1005</v>
      </c>
      <c r="BJ18" s="82">
        <v>2073</v>
      </c>
      <c r="BK18" s="82">
        <v>97</v>
      </c>
      <c r="BL18" s="82">
        <v>96</v>
      </c>
      <c r="BM18" s="82">
        <v>96</v>
      </c>
      <c r="BN18" s="82">
        <v>1068</v>
      </c>
      <c r="BO18" s="82">
        <v>1005</v>
      </c>
      <c r="BP18" s="82">
        <v>2073</v>
      </c>
      <c r="BQ18" s="82">
        <v>92</v>
      </c>
      <c r="BR18" s="82">
        <v>89</v>
      </c>
      <c r="BS18" s="82">
        <v>90</v>
      </c>
      <c r="BT18" s="82">
        <v>1068</v>
      </c>
      <c r="BU18" s="82">
        <v>1005</v>
      </c>
      <c r="BV18" s="82">
        <v>2073</v>
      </c>
      <c r="BW18" s="82">
        <v>91</v>
      </c>
      <c r="BX18" s="82">
        <v>85</v>
      </c>
      <c r="BY18" s="82">
        <v>88</v>
      </c>
      <c r="BZ18" s="82">
        <v>14623</v>
      </c>
      <c r="CA18" s="82">
        <v>15230</v>
      </c>
      <c r="CB18" s="82">
        <v>29853</v>
      </c>
      <c r="CC18" s="82">
        <v>89</v>
      </c>
      <c r="CD18" s="82">
        <v>79</v>
      </c>
      <c r="CE18" s="82">
        <v>84</v>
      </c>
      <c r="CF18" s="82">
        <v>14623</v>
      </c>
      <c r="CG18" s="82">
        <v>15230</v>
      </c>
      <c r="CH18" s="82">
        <v>29853</v>
      </c>
      <c r="CI18" s="82">
        <v>92</v>
      </c>
      <c r="CJ18" s="82">
        <v>90</v>
      </c>
      <c r="CK18" s="82">
        <v>91</v>
      </c>
      <c r="CL18" s="82">
        <v>14623</v>
      </c>
      <c r="CM18" s="82">
        <v>15230</v>
      </c>
      <c r="CN18" s="82">
        <v>29853</v>
      </c>
      <c r="CO18" s="82">
        <v>92</v>
      </c>
      <c r="CP18" s="82">
        <v>88</v>
      </c>
      <c r="CQ18" s="82">
        <v>90</v>
      </c>
      <c r="CR18" s="82">
        <v>14623</v>
      </c>
      <c r="CS18" s="82">
        <v>15230</v>
      </c>
      <c r="CT18" s="82">
        <v>29853</v>
      </c>
      <c r="CU18" s="82">
        <v>82</v>
      </c>
      <c r="CV18" s="82">
        <v>75</v>
      </c>
      <c r="CW18" s="82">
        <v>78</v>
      </c>
      <c r="CX18" s="82">
        <v>7620</v>
      </c>
      <c r="CY18" s="82">
        <v>7879</v>
      </c>
      <c r="CZ18" s="82">
        <v>15499</v>
      </c>
      <c r="DA18" s="82">
        <v>79</v>
      </c>
      <c r="DB18" s="82">
        <v>70</v>
      </c>
      <c r="DC18" s="82">
        <v>74</v>
      </c>
      <c r="DD18" s="82">
        <v>7619</v>
      </c>
      <c r="DE18" s="82">
        <v>7879</v>
      </c>
      <c r="DF18" s="82">
        <v>15498</v>
      </c>
      <c r="DG18" s="82">
        <v>85</v>
      </c>
      <c r="DH18" s="82">
        <v>83</v>
      </c>
      <c r="DI18" s="82">
        <v>84</v>
      </c>
      <c r="DJ18" s="82">
        <v>7619</v>
      </c>
      <c r="DK18" s="82">
        <v>7878</v>
      </c>
      <c r="DL18" s="82">
        <v>15497</v>
      </c>
      <c r="DM18" s="82">
        <v>82</v>
      </c>
      <c r="DN18" s="82">
        <v>78</v>
      </c>
      <c r="DO18" s="82">
        <v>80</v>
      </c>
      <c r="DP18" s="82">
        <v>7619</v>
      </c>
      <c r="DQ18" s="82">
        <v>7878</v>
      </c>
      <c r="DR18" s="82">
        <v>15497</v>
      </c>
      <c r="DS18" s="82">
        <v>91</v>
      </c>
      <c r="DT18" s="82">
        <v>84</v>
      </c>
      <c r="DU18" s="82">
        <v>87</v>
      </c>
      <c r="DV18" s="82">
        <v>215853</v>
      </c>
      <c r="DW18" s="82">
        <v>226808</v>
      </c>
      <c r="DX18" s="82">
        <v>442661</v>
      </c>
      <c r="DY18" s="82">
        <v>89</v>
      </c>
      <c r="DZ18" s="82">
        <v>78</v>
      </c>
      <c r="EA18" s="82">
        <v>83</v>
      </c>
      <c r="EB18" s="82">
        <v>215851</v>
      </c>
      <c r="EC18" s="82">
        <v>226807</v>
      </c>
      <c r="ED18" s="82">
        <v>442658</v>
      </c>
      <c r="EE18" s="82">
        <v>92</v>
      </c>
      <c r="EF18" s="82">
        <v>90</v>
      </c>
      <c r="EG18" s="82">
        <v>91</v>
      </c>
      <c r="EH18" s="82">
        <v>215853</v>
      </c>
      <c r="EI18" s="82">
        <v>226809</v>
      </c>
      <c r="EJ18" s="82">
        <v>442662</v>
      </c>
      <c r="EK18" s="82">
        <v>92</v>
      </c>
      <c r="EL18" s="82">
        <v>89</v>
      </c>
      <c r="EM18" s="82">
        <v>90</v>
      </c>
      <c r="EN18" s="82">
        <v>215854</v>
      </c>
      <c r="EO18" s="82">
        <v>226806</v>
      </c>
      <c r="EP18" s="82">
        <v>442660</v>
      </c>
      <c r="EQ18" s="82">
        <v>90</v>
      </c>
      <c r="ER18" s="82">
        <v>84</v>
      </c>
      <c r="ES18" s="82">
        <v>87</v>
      </c>
      <c r="ET18" s="82">
        <v>284286</v>
      </c>
      <c r="EU18" s="82">
        <v>298051</v>
      </c>
      <c r="EV18" s="82">
        <v>582337</v>
      </c>
      <c r="EW18" s="82">
        <v>88</v>
      </c>
      <c r="EX18" s="82">
        <v>78</v>
      </c>
      <c r="EY18" s="82">
        <v>83</v>
      </c>
      <c r="EZ18" s="82">
        <v>284283</v>
      </c>
      <c r="FA18" s="82">
        <v>298050</v>
      </c>
      <c r="FB18" s="82">
        <v>582333</v>
      </c>
      <c r="FC18" s="82">
        <v>92</v>
      </c>
      <c r="FD18" s="82">
        <v>89</v>
      </c>
      <c r="FE18" s="82">
        <v>91</v>
      </c>
      <c r="FF18" s="82">
        <v>284285</v>
      </c>
      <c r="FG18" s="82">
        <v>298051</v>
      </c>
      <c r="FH18" s="82">
        <v>582336</v>
      </c>
      <c r="FI18" s="82">
        <v>91</v>
      </c>
      <c r="FJ18" s="82">
        <v>88</v>
      </c>
      <c r="FK18" s="82">
        <v>89</v>
      </c>
      <c r="FL18" s="82">
        <v>284287</v>
      </c>
      <c r="FM18" s="82">
        <v>298045</v>
      </c>
      <c r="FN18" s="82">
        <v>582332</v>
      </c>
    </row>
  </sheetData>
  <phoneticPr fontId="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workbookViewId="0">
      <selection activeCell="B1" sqref="B1"/>
    </sheetView>
  </sheetViews>
  <sheetFormatPr defaultRowHeight="12.75"/>
  <sheetData>
    <row r="1" spans="1:170" ht="15.75">
      <c r="A1" s="81" t="s">
        <v>195</v>
      </c>
      <c r="B1" s="103"/>
      <c r="C1" s="103"/>
      <c r="D1" s="103"/>
      <c r="E1" s="103"/>
      <c r="F1" s="103"/>
      <c r="G1" s="103"/>
      <c r="H1" s="103"/>
      <c r="I1" s="103"/>
      <c r="J1" s="103"/>
      <c r="K1" s="103"/>
      <c r="L1" s="103"/>
      <c r="M1" s="103"/>
      <c r="N1" s="103"/>
      <c r="O1" s="103"/>
      <c r="P1" s="103"/>
      <c r="Q1" s="103"/>
      <c r="R1" s="103"/>
      <c r="S1" s="103"/>
      <c r="T1" s="103"/>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c r="BW1" s="103">
        <v>74</v>
      </c>
      <c r="BX1" s="103">
        <v>75</v>
      </c>
      <c r="BY1" s="103">
        <v>76</v>
      </c>
      <c r="BZ1" s="103">
        <v>77</v>
      </c>
      <c r="CA1" s="103">
        <v>78</v>
      </c>
      <c r="CB1" s="103">
        <v>79</v>
      </c>
      <c r="CC1" s="103">
        <v>80</v>
      </c>
      <c r="CD1" s="103">
        <v>81</v>
      </c>
      <c r="CE1" s="103">
        <v>82</v>
      </c>
      <c r="CF1" s="103">
        <v>83</v>
      </c>
      <c r="CG1" s="103">
        <v>84</v>
      </c>
      <c r="CH1" s="103">
        <v>85</v>
      </c>
      <c r="CI1" s="103">
        <v>86</v>
      </c>
      <c r="CJ1" s="103">
        <v>87</v>
      </c>
      <c r="CK1" s="103">
        <v>88</v>
      </c>
      <c r="CL1" s="103">
        <v>89</v>
      </c>
      <c r="CM1" s="103">
        <v>90</v>
      </c>
      <c r="CN1" s="103">
        <v>91</v>
      </c>
      <c r="CO1" s="103">
        <v>92</v>
      </c>
      <c r="CP1" s="103">
        <v>93</v>
      </c>
      <c r="CQ1" s="103">
        <v>94</v>
      </c>
      <c r="CR1" s="103">
        <v>95</v>
      </c>
      <c r="CS1" s="103">
        <v>96</v>
      </c>
      <c r="CT1" s="103">
        <v>97</v>
      </c>
      <c r="CU1" s="103">
        <v>98</v>
      </c>
      <c r="CV1" s="103">
        <v>99</v>
      </c>
      <c r="CW1" s="103">
        <v>100</v>
      </c>
      <c r="CX1" s="103">
        <v>101</v>
      </c>
      <c r="CY1" s="103">
        <v>102</v>
      </c>
      <c r="CZ1" s="103">
        <v>103</v>
      </c>
      <c r="DA1" s="103">
        <v>104</v>
      </c>
      <c r="DB1" s="103">
        <v>105</v>
      </c>
      <c r="DC1" s="103">
        <v>106</v>
      </c>
      <c r="DD1" s="103">
        <v>107</v>
      </c>
      <c r="DE1" s="103">
        <v>108</v>
      </c>
      <c r="DF1" s="103">
        <v>109</v>
      </c>
      <c r="DG1" s="103">
        <v>110</v>
      </c>
      <c r="DH1" s="103">
        <v>111</v>
      </c>
      <c r="DI1" s="103">
        <v>112</v>
      </c>
      <c r="DJ1" s="103">
        <v>113</v>
      </c>
      <c r="DK1" s="103">
        <v>114</v>
      </c>
      <c r="DL1" s="103">
        <v>115</v>
      </c>
      <c r="DM1" s="103">
        <v>116</v>
      </c>
      <c r="DN1" s="103">
        <v>117</v>
      </c>
      <c r="DO1" s="103">
        <v>118</v>
      </c>
      <c r="DP1" s="103">
        <v>119</v>
      </c>
      <c r="DQ1" s="103">
        <v>120</v>
      </c>
      <c r="DR1" s="103">
        <v>121</v>
      </c>
      <c r="DS1" s="103">
        <v>122</v>
      </c>
      <c r="DT1" s="103">
        <v>123</v>
      </c>
      <c r="DU1" s="103">
        <v>124</v>
      </c>
      <c r="DV1" s="103">
        <v>125</v>
      </c>
      <c r="DW1" s="103">
        <v>126</v>
      </c>
      <c r="DX1" s="103">
        <v>127</v>
      </c>
      <c r="DY1" s="103">
        <v>128</v>
      </c>
      <c r="DZ1" s="103">
        <v>129</v>
      </c>
      <c r="EA1" s="103">
        <v>130</v>
      </c>
      <c r="EB1" s="103">
        <v>131</v>
      </c>
      <c r="EC1" s="103">
        <v>132</v>
      </c>
      <c r="ED1" s="103">
        <v>133</v>
      </c>
      <c r="EE1" s="103">
        <v>134</v>
      </c>
      <c r="EF1" s="103">
        <v>135</v>
      </c>
      <c r="EG1" s="103">
        <v>136</v>
      </c>
      <c r="EH1" s="103">
        <v>137</v>
      </c>
      <c r="EI1" s="103">
        <v>138</v>
      </c>
      <c r="EJ1" s="103">
        <v>139</v>
      </c>
      <c r="EK1" s="103">
        <v>140</v>
      </c>
      <c r="EL1" s="103">
        <v>141</v>
      </c>
      <c r="EM1" s="103">
        <v>142</v>
      </c>
      <c r="EN1" s="103">
        <v>143</v>
      </c>
      <c r="EO1" s="103">
        <v>144</v>
      </c>
      <c r="EP1" s="103">
        <v>145</v>
      </c>
      <c r="EQ1" s="103">
        <v>146</v>
      </c>
      <c r="ER1" s="103">
        <v>147</v>
      </c>
      <c r="ES1" s="103">
        <v>148</v>
      </c>
      <c r="ET1" s="103">
        <v>149</v>
      </c>
      <c r="EU1" s="103">
        <v>150</v>
      </c>
      <c r="EV1" s="103">
        <v>151</v>
      </c>
      <c r="EW1" s="103">
        <v>152</v>
      </c>
      <c r="EX1" s="103">
        <v>153</v>
      </c>
      <c r="EY1" s="103">
        <v>154</v>
      </c>
      <c r="EZ1" s="103">
        <v>155</v>
      </c>
      <c r="FA1" s="103">
        <v>156</v>
      </c>
      <c r="FB1" s="103">
        <v>157</v>
      </c>
      <c r="FC1" s="103">
        <v>158</v>
      </c>
      <c r="FD1" s="103">
        <v>159</v>
      </c>
      <c r="FE1" s="103">
        <v>160</v>
      </c>
      <c r="FF1" s="103">
        <v>161</v>
      </c>
      <c r="FG1" s="103">
        <v>162</v>
      </c>
      <c r="FH1" s="103">
        <v>163</v>
      </c>
      <c r="FI1" s="103">
        <v>164</v>
      </c>
      <c r="FJ1" s="103">
        <v>165</v>
      </c>
      <c r="FK1" s="103">
        <v>166</v>
      </c>
      <c r="FL1" s="103">
        <v>167</v>
      </c>
      <c r="FM1" s="103">
        <v>168</v>
      </c>
      <c r="FN1" s="103">
        <v>169</v>
      </c>
    </row>
    <row r="2" spans="1:170">
      <c r="A2" s="82"/>
      <c r="B2" s="82"/>
      <c r="C2" s="82" t="s">
        <v>239</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row>
    <row r="3" spans="1:170">
      <c r="A3" s="82"/>
      <c r="B3" s="82"/>
      <c r="C3" s="82" t="s">
        <v>12</v>
      </c>
      <c r="D3" s="82"/>
      <c r="E3" s="82"/>
      <c r="F3" s="82"/>
      <c r="G3" s="82"/>
      <c r="H3" s="82"/>
      <c r="I3" s="82"/>
      <c r="J3" s="82"/>
      <c r="K3" s="82"/>
      <c r="L3" s="82"/>
      <c r="M3" s="82"/>
      <c r="N3" s="82"/>
      <c r="O3" s="82"/>
      <c r="P3" s="82"/>
      <c r="Q3" s="82"/>
      <c r="R3" s="82"/>
      <c r="S3" s="82"/>
      <c r="T3" s="82"/>
      <c r="U3" s="82"/>
      <c r="V3" s="82"/>
      <c r="W3" s="82"/>
      <c r="X3" s="82"/>
      <c r="Y3" s="82"/>
      <c r="Z3" s="82"/>
      <c r="AA3" s="82" t="s">
        <v>13</v>
      </c>
      <c r="AB3" s="82"/>
      <c r="AC3" s="82"/>
      <c r="AD3" s="82"/>
      <c r="AE3" s="82"/>
      <c r="AF3" s="82"/>
      <c r="AG3" s="82"/>
      <c r="AH3" s="82"/>
      <c r="AI3" s="82"/>
      <c r="AJ3" s="82"/>
      <c r="AK3" s="82"/>
      <c r="AL3" s="82"/>
      <c r="AM3" s="82"/>
      <c r="AN3" s="82"/>
      <c r="AO3" s="82"/>
      <c r="AP3" s="82"/>
      <c r="AQ3" s="82"/>
      <c r="AR3" s="82"/>
      <c r="AS3" s="82"/>
      <c r="AT3" s="82"/>
      <c r="AU3" s="82"/>
      <c r="AV3" s="82"/>
      <c r="AW3" s="82"/>
      <c r="AX3" s="82"/>
      <c r="AY3" s="82" t="s">
        <v>14</v>
      </c>
      <c r="AZ3" s="82"/>
      <c r="BA3" s="82"/>
      <c r="BB3" s="82"/>
      <c r="BC3" s="82"/>
      <c r="BD3" s="82"/>
      <c r="BE3" s="82"/>
      <c r="BF3" s="82"/>
      <c r="BG3" s="82"/>
      <c r="BH3" s="82"/>
      <c r="BI3" s="82"/>
      <c r="BJ3" s="82"/>
      <c r="BK3" s="82"/>
      <c r="BL3" s="82"/>
      <c r="BM3" s="82"/>
      <c r="BN3" s="82"/>
      <c r="BO3" s="82"/>
      <c r="BP3" s="82"/>
      <c r="BQ3" s="82"/>
      <c r="BR3" s="82"/>
      <c r="BS3" s="82"/>
      <c r="BT3" s="82"/>
      <c r="BU3" s="82"/>
      <c r="BV3" s="82"/>
      <c r="BW3" s="82" t="s">
        <v>11</v>
      </c>
      <c r="BX3" s="82"/>
      <c r="BY3" s="82"/>
      <c r="BZ3" s="82"/>
      <c r="CA3" s="82"/>
      <c r="CB3" s="82"/>
      <c r="CC3" s="82"/>
      <c r="CD3" s="82"/>
      <c r="CE3" s="82"/>
      <c r="CF3" s="82"/>
      <c r="CG3" s="82"/>
      <c r="CH3" s="82"/>
      <c r="CI3" s="82"/>
      <c r="CJ3" s="82"/>
      <c r="CK3" s="82"/>
      <c r="CL3" s="82"/>
      <c r="CM3" s="82"/>
      <c r="CN3" s="82"/>
      <c r="CO3" s="82"/>
      <c r="CP3" s="82"/>
      <c r="CQ3" s="82"/>
      <c r="CR3" s="82"/>
      <c r="CS3" s="82"/>
      <c r="CT3" s="82"/>
      <c r="CU3" s="82" t="s">
        <v>240</v>
      </c>
      <c r="CV3" s="82"/>
      <c r="CW3" s="82"/>
      <c r="CX3" s="82"/>
      <c r="CY3" s="82"/>
      <c r="CZ3" s="82"/>
      <c r="DA3" s="82"/>
      <c r="DB3" s="82"/>
      <c r="DC3" s="82"/>
      <c r="DD3" s="82"/>
      <c r="DE3" s="82"/>
      <c r="DF3" s="82"/>
      <c r="DG3" s="82"/>
      <c r="DH3" s="82"/>
      <c r="DI3" s="82"/>
      <c r="DJ3" s="82"/>
      <c r="DK3" s="82"/>
      <c r="DL3" s="82"/>
      <c r="DM3" s="82"/>
      <c r="DN3" s="82"/>
      <c r="DO3" s="82"/>
      <c r="DP3" s="82"/>
      <c r="DQ3" s="82"/>
      <c r="DR3" s="82"/>
      <c r="DS3" s="82" t="s">
        <v>10</v>
      </c>
      <c r="DT3" s="82"/>
      <c r="DU3" s="82"/>
      <c r="DV3" s="82"/>
      <c r="DW3" s="82"/>
      <c r="DX3" s="82"/>
      <c r="DY3" s="82"/>
      <c r="DZ3" s="82"/>
      <c r="EA3" s="82"/>
      <c r="EB3" s="82"/>
      <c r="EC3" s="82"/>
      <c r="ED3" s="82"/>
      <c r="EE3" s="82"/>
      <c r="EF3" s="82"/>
      <c r="EG3" s="82"/>
      <c r="EH3" s="82"/>
      <c r="EI3" s="82"/>
      <c r="EJ3" s="82"/>
      <c r="EK3" s="82"/>
      <c r="EL3" s="82"/>
      <c r="EM3" s="82"/>
      <c r="EN3" s="82"/>
      <c r="EO3" s="82"/>
      <c r="EP3" s="82"/>
      <c r="EQ3" s="82" t="s">
        <v>73</v>
      </c>
      <c r="ER3" s="82"/>
      <c r="ES3" s="82"/>
      <c r="ET3" s="82"/>
      <c r="EU3" s="82"/>
      <c r="EV3" s="82"/>
      <c r="EW3" s="82"/>
      <c r="EX3" s="82"/>
      <c r="EY3" s="82"/>
      <c r="EZ3" s="82"/>
      <c r="FA3" s="82"/>
      <c r="FB3" s="82"/>
      <c r="FC3" s="82"/>
      <c r="FD3" s="82"/>
      <c r="FE3" s="82"/>
      <c r="FF3" s="82"/>
      <c r="FG3" s="82"/>
      <c r="FH3" s="82"/>
      <c r="FI3" s="82"/>
      <c r="FJ3" s="82"/>
      <c r="FK3" s="82"/>
      <c r="FL3" s="82"/>
      <c r="FM3" s="82"/>
      <c r="FN3" s="82"/>
    </row>
    <row r="4" spans="1:170">
      <c r="A4" s="82"/>
      <c r="B4" s="82"/>
      <c r="C4" s="82" t="s">
        <v>245</v>
      </c>
      <c r="D4" s="82"/>
      <c r="E4" s="82"/>
      <c r="F4" s="82"/>
      <c r="G4" s="82"/>
      <c r="H4" s="82"/>
      <c r="I4" s="82" t="s">
        <v>196</v>
      </c>
      <c r="J4" s="82"/>
      <c r="K4" s="82"/>
      <c r="L4" s="82"/>
      <c r="M4" s="82"/>
      <c r="N4" s="82"/>
      <c r="O4" s="82" t="s">
        <v>197</v>
      </c>
      <c r="P4" s="82"/>
      <c r="Q4" s="82"/>
      <c r="R4" s="82"/>
      <c r="S4" s="82"/>
      <c r="T4" s="82"/>
      <c r="U4" s="82" t="s">
        <v>198</v>
      </c>
      <c r="V4" s="82"/>
      <c r="W4" s="82"/>
      <c r="X4" s="82"/>
      <c r="Y4" s="82"/>
      <c r="Z4" s="82"/>
      <c r="AA4" s="82" t="s">
        <v>245</v>
      </c>
      <c r="AB4" s="82"/>
      <c r="AC4" s="82"/>
      <c r="AD4" s="82"/>
      <c r="AE4" s="82"/>
      <c r="AF4" s="82"/>
      <c r="AG4" s="82" t="s">
        <v>196</v>
      </c>
      <c r="AH4" s="82"/>
      <c r="AI4" s="82"/>
      <c r="AJ4" s="82"/>
      <c r="AK4" s="82"/>
      <c r="AL4" s="82"/>
      <c r="AM4" s="82" t="s">
        <v>197</v>
      </c>
      <c r="AN4" s="82"/>
      <c r="AO4" s="82"/>
      <c r="AP4" s="82"/>
      <c r="AQ4" s="82"/>
      <c r="AR4" s="82"/>
      <c r="AS4" s="82" t="s">
        <v>198</v>
      </c>
      <c r="AT4" s="82"/>
      <c r="AU4" s="82"/>
      <c r="AV4" s="82"/>
      <c r="AW4" s="82"/>
      <c r="AX4" s="82"/>
      <c r="AY4" s="82" t="s">
        <v>245</v>
      </c>
      <c r="AZ4" s="82"/>
      <c r="BA4" s="82"/>
      <c r="BB4" s="82"/>
      <c r="BC4" s="82"/>
      <c r="BD4" s="82"/>
      <c r="BE4" s="82" t="s">
        <v>196</v>
      </c>
      <c r="BF4" s="82"/>
      <c r="BG4" s="82"/>
      <c r="BH4" s="82"/>
      <c r="BI4" s="82"/>
      <c r="BJ4" s="82"/>
      <c r="BK4" s="82" t="s">
        <v>197</v>
      </c>
      <c r="BL4" s="82"/>
      <c r="BM4" s="82"/>
      <c r="BN4" s="82"/>
      <c r="BO4" s="82"/>
      <c r="BP4" s="82"/>
      <c r="BQ4" s="82" t="s">
        <v>198</v>
      </c>
      <c r="BR4" s="82"/>
      <c r="BS4" s="82"/>
      <c r="BT4" s="82"/>
      <c r="BU4" s="82"/>
      <c r="BV4" s="82"/>
      <c r="BW4" s="82" t="s">
        <v>245</v>
      </c>
      <c r="BX4" s="82"/>
      <c r="BY4" s="82"/>
      <c r="BZ4" s="82"/>
      <c r="CA4" s="82"/>
      <c r="CB4" s="82"/>
      <c r="CC4" s="82" t="s">
        <v>196</v>
      </c>
      <c r="CD4" s="82"/>
      <c r="CE4" s="82"/>
      <c r="CF4" s="82"/>
      <c r="CG4" s="82"/>
      <c r="CH4" s="82"/>
      <c r="CI4" s="82" t="s">
        <v>197</v>
      </c>
      <c r="CJ4" s="82"/>
      <c r="CK4" s="82"/>
      <c r="CL4" s="82"/>
      <c r="CM4" s="82"/>
      <c r="CN4" s="82"/>
      <c r="CO4" s="82" t="s">
        <v>198</v>
      </c>
      <c r="CP4" s="82"/>
      <c r="CQ4" s="82"/>
      <c r="CR4" s="82"/>
      <c r="CS4" s="82"/>
      <c r="CT4" s="82"/>
      <c r="CU4" s="82" t="s">
        <v>245</v>
      </c>
      <c r="CV4" s="82"/>
      <c r="CW4" s="82"/>
      <c r="CX4" s="82"/>
      <c r="CY4" s="82"/>
      <c r="CZ4" s="82"/>
      <c r="DA4" s="82" t="s">
        <v>196</v>
      </c>
      <c r="DB4" s="82"/>
      <c r="DC4" s="82"/>
      <c r="DD4" s="82"/>
      <c r="DE4" s="82"/>
      <c r="DF4" s="82"/>
      <c r="DG4" s="82" t="s">
        <v>197</v>
      </c>
      <c r="DH4" s="82"/>
      <c r="DI4" s="82"/>
      <c r="DJ4" s="82"/>
      <c r="DK4" s="82"/>
      <c r="DL4" s="82"/>
      <c r="DM4" s="82" t="s">
        <v>198</v>
      </c>
      <c r="DN4" s="82"/>
      <c r="DO4" s="82"/>
      <c r="DP4" s="82"/>
      <c r="DQ4" s="82"/>
      <c r="DR4" s="82"/>
      <c r="DS4" s="82" t="s">
        <v>245</v>
      </c>
      <c r="DT4" s="82"/>
      <c r="DU4" s="82"/>
      <c r="DV4" s="82"/>
      <c r="DW4" s="82"/>
      <c r="DX4" s="82"/>
      <c r="DY4" s="82" t="s">
        <v>196</v>
      </c>
      <c r="DZ4" s="82"/>
      <c r="EA4" s="82"/>
      <c r="EB4" s="82"/>
      <c r="EC4" s="82"/>
      <c r="ED4" s="82"/>
      <c r="EE4" s="82" t="s">
        <v>197</v>
      </c>
      <c r="EF4" s="82"/>
      <c r="EG4" s="82"/>
      <c r="EH4" s="82"/>
      <c r="EI4" s="82"/>
      <c r="EJ4" s="82"/>
      <c r="EK4" s="82" t="s">
        <v>198</v>
      </c>
      <c r="EL4" s="82"/>
      <c r="EM4" s="82"/>
      <c r="EN4" s="82"/>
      <c r="EO4" s="82"/>
      <c r="EP4" s="82"/>
      <c r="EQ4" s="82" t="s">
        <v>245</v>
      </c>
      <c r="ER4" s="82"/>
      <c r="ES4" s="82"/>
      <c r="ET4" s="82"/>
      <c r="EU4" s="82"/>
      <c r="EV4" s="82"/>
      <c r="EW4" s="82" t="s">
        <v>196</v>
      </c>
      <c r="EX4" s="82"/>
      <c r="EY4" s="82"/>
      <c r="EZ4" s="82"/>
      <c r="FA4" s="82"/>
      <c r="FB4" s="82"/>
      <c r="FC4" s="82" t="s">
        <v>197</v>
      </c>
      <c r="FD4" s="82"/>
      <c r="FE4" s="82"/>
      <c r="FF4" s="82"/>
      <c r="FG4" s="82"/>
      <c r="FH4" s="82"/>
      <c r="FI4" s="82" t="s">
        <v>198</v>
      </c>
      <c r="FJ4" s="82"/>
      <c r="FK4" s="82"/>
      <c r="FL4" s="82"/>
      <c r="FM4" s="82"/>
      <c r="FN4" s="82"/>
    </row>
    <row r="5" spans="1:170">
      <c r="A5" s="82"/>
      <c r="B5" s="82"/>
      <c r="C5" s="82">
        <v>1</v>
      </c>
      <c r="D5" s="82"/>
      <c r="E5" s="82"/>
      <c r="F5" s="82"/>
      <c r="G5" s="82"/>
      <c r="H5" s="82"/>
      <c r="I5" s="82">
        <v>1</v>
      </c>
      <c r="J5" s="82"/>
      <c r="K5" s="82"/>
      <c r="L5" s="82"/>
      <c r="M5" s="82"/>
      <c r="N5" s="82"/>
      <c r="O5" s="82">
        <v>1</v>
      </c>
      <c r="P5" s="82"/>
      <c r="Q5" s="82"/>
      <c r="R5" s="82"/>
      <c r="S5" s="82"/>
      <c r="T5" s="82"/>
      <c r="U5" s="82">
        <v>1</v>
      </c>
      <c r="V5" s="82"/>
      <c r="W5" s="82"/>
      <c r="X5" s="82"/>
      <c r="Y5" s="82"/>
      <c r="Z5" s="82"/>
      <c r="AA5" s="82">
        <v>1</v>
      </c>
      <c r="AB5" s="82"/>
      <c r="AC5" s="82"/>
      <c r="AD5" s="82"/>
      <c r="AE5" s="82"/>
      <c r="AF5" s="82"/>
      <c r="AG5" s="82">
        <v>1</v>
      </c>
      <c r="AH5" s="82"/>
      <c r="AI5" s="82"/>
      <c r="AJ5" s="82"/>
      <c r="AK5" s="82"/>
      <c r="AL5" s="82"/>
      <c r="AM5" s="82">
        <v>1</v>
      </c>
      <c r="AN5" s="82"/>
      <c r="AO5" s="82"/>
      <c r="AP5" s="82"/>
      <c r="AQ5" s="82"/>
      <c r="AR5" s="82"/>
      <c r="AS5" s="82">
        <v>1</v>
      </c>
      <c r="AT5" s="82"/>
      <c r="AU5" s="82"/>
      <c r="AV5" s="82"/>
      <c r="AW5" s="82"/>
      <c r="AX5" s="82"/>
      <c r="AY5" s="82">
        <v>1</v>
      </c>
      <c r="AZ5" s="82"/>
      <c r="BA5" s="82"/>
      <c r="BB5" s="82"/>
      <c r="BC5" s="82"/>
      <c r="BD5" s="82"/>
      <c r="BE5" s="82">
        <v>1</v>
      </c>
      <c r="BF5" s="82"/>
      <c r="BG5" s="82"/>
      <c r="BH5" s="82"/>
      <c r="BI5" s="82"/>
      <c r="BJ5" s="82"/>
      <c r="BK5" s="82">
        <v>1</v>
      </c>
      <c r="BL5" s="82"/>
      <c r="BM5" s="82"/>
      <c r="BN5" s="82"/>
      <c r="BO5" s="82"/>
      <c r="BP5" s="82"/>
      <c r="BQ5" s="82">
        <v>1</v>
      </c>
      <c r="BR5" s="82"/>
      <c r="BS5" s="82"/>
      <c r="BT5" s="82"/>
      <c r="BU5" s="82"/>
      <c r="BV5" s="82"/>
      <c r="BW5" s="82">
        <v>1</v>
      </c>
      <c r="BX5" s="82"/>
      <c r="BY5" s="82"/>
      <c r="BZ5" s="82"/>
      <c r="CA5" s="82"/>
      <c r="CB5" s="82"/>
      <c r="CC5" s="82">
        <v>1</v>
      </c>
      <c r="CD5" s="82"/>
      <c r="CE5" s="82"/>
      <c r="CF5" s="82"/>
      <c r="CG5" s="82"/>
      <c r="CH5" s="82"/>
      <c r="CI5" s="82">
        <v>1</v>
      </c>
      <c r="CJ5" s="82"/>
      <c r="CK5" s="82"/>
      <c r="CL5" s="82"/>
      <c r="CM5" s="82"/>
      <c r="CN5" s="82"/>
      <c r="CO5" s="82">
        <v>1</v>
      </c>
      <c r="CP5" s="82"/>
      <c r="CQ5" s="82"/>
      <c r="CR5" s="82"/>
      <c r="CS5" s="82"/>
      <c r="CT5" s="82"/>
      <c r="CU5" s="82">
        <v>1</v>
      </c>
      <c r="CV5" s="82"/>
      <c r="CW5" s="82"/>
      <c r="CX5" s="82"/>
      <c r="CY5" s="82"/>
      <c r="CZ5" s="82"/>
      <c r="DA5" s="82">
        <v>1</v>
      </c>
      <c r="DB5" s="82"/>
      <c r="DC5" s="82"/>
      <c r="DD5" s="82"/>
      <c r="DE5" s="82"/>
      <c r="DF5" s="82"/>
      <c r="DG5" s="82">
        <v>1</v>
      </c>
      <c r="DH5" s="82"/>
      <c r="DI5" s="82"/>
      <c r="DJ5" s="82"/>
      <c r="DK5" s="82"/>
      <c r="DL5" s="82"/>
      <c r="DM5" s="82">
        <v>1</v>
      </c>
      <c r="DN5" s="82"/>
      <c r="DO5" s="82"/>
      <c r="DP5" s="82"/>
      <c r="DQ5" s="82"/>
      <c r="DR5" s="82"/>
      <c r="DS5" s="82">
        <v>1</v>
      </c>
      <c r="DT5" s="82"/>
      <c r="DU5" s="82"/>
      <c r="DV5" s="82"/>
      <c r="DW5" s="82"/>
      <c r="DX5" s="82"/>
      <c r="DY5" s="82">
        <v>1</v>
      </c>
      <c r="DZ5" s="82"/>
      <c r="EA5" s="82"/>
      <c r="EB5" s="82"/>
      <c r="EC5" s="82"/>
      <c r="ED5" s="82"/>
      <c r="EE5" s="82">
        <v>1</v>
      </c>
      <c r="EF5" s="82"/>
      <c r="EG5" s="82"/>
      <c r="EH5" s="82"/>
      <c r="EI5" s="82"/>
      <c r="EJ5" s="82"/>
      <c r="EK5" s="82">
        <v>1</v>
      </c>
      <c r="EL5" s="82"/>
      <c r="EM5" s="82"/>
      <c r="EN5" s="82"/>
      <c r="EO5" s="82"/>
      <c r="EP5" s="82"/>
      <c r="EQ5" s="82">
        <v>1</v>
      </c>
      <c r="ER5" s="82"/>
      <c r="ES5" s="82"/>
      <c r="ET5" s="82"/>
      <c r="EU5" s="82"/>
      <c r="EV5" s="82"/>
      <c r="EW5" s="82">
        <v>1</v>
      </c>
      <c r="EX5" s="82"/>
      <c r="EY5" s="82"/>
      <c r="EZ5" s="82"/>
      <c r="FA5" s="82"/>
      <c r="FB5" s="82"/>
      <c r="FC5" s="82">
        <v>1</v>
      </c>
      <c r="FD5" s="82"/>
      <c r="FE5" s="82"/>
      <c r="FF5" s="82"/>
      <c r="FG5" s="82"/>
      <c r="FH5" s="82"/>
      <c r="FI5" s="82">
        <v>1</v>
      </c>
      <c r="FJ5" s="82"/>
      <c r="FK5" s="82"/>
      <c r="FL5" s="82"/>
      <c r="FM5" s="82"/>
      <c r="FN5" s="82"/>
    </row>
    <row r="6" spans="1:170">
      <c r="A6" s="82"/>
      <c r="B6" s="82"/>
      <c r="C6" s="82" t="s">
        <v>200</v>
      </c>
      <c r="D6" s="82"/>
      <c r="E6" s="82"/>
      <c r="F6" s="82"/>
      <c r="G6" s="82"/>
      <c r="H6" s="82"/>
      <c r="I6" s="82" t="s">
        <v>202</v>
      </c>
      <c r="J6" s="82"/>
      <c r="K6" s="82"/>
      <c r="L6" s="82"/>
      <c r="M6" s="82"/>
      <c r="N6" s="82"/>
      <c r="O6" s="82" t="s">
        <v>204</v>
      </c>
      <c r="P6" s="82"/>
      <c r="Q6" s="82"/>
      <c r="R6" s="82"/>
      <c r="S6" s="82"/>
      <c r="T6" s="82"/>
      <c r="U6" s="82" t="s">
        <v>206</v>
      </c>
      <c r="V6" s="82"/>
      <c r="W6" s="82"/>
      <c r="X6" s="82"/>
      <c r="Y6" s="82"/>
      <c r="Z6" s="82"/>
      <c r="AA6" s="82" t="s">
        <v>200</v>
      </c>
      <c r="AB6" s="82"/>
      <c r="AC6" s="82"/>
      <c r="AD6" s="82"/>
      <c r="AE6" s="82"/>
      <c r="AF6" s="82"/>
      <c r="AG6" s="82" t="s">
        <v>202</v>
      </c>
      <c r="AH6" s="82"/>
      <c r="AI6" s="82"/>
      <c r="AJ6" s="82"/>
      <c r="AK6" s="82"/>
      <c r="AL6" s="82"/>
      <c r="AM6" s="82" t="s">
        <v>204</v>
      </c>
      <c r="AN6" s="82"/>
      <c r="AO6" s="82"/>
      <c r="AP6" s="82"/>
      <c r="AQ6" s="82"/>
      <c r="AR6" s="82"/>
      <c r="AS6" s="82" t="s">
        <v>206</v>
      </c>
      <c r="AT6" s="82"/>
      <c r="AU6" s="82"/>
      <c r="AV6" s="82"/>
      <c r="AW6" s="82"/>
      <c r="AX6" s="82"/>
      <c r="AY6" s="82" t="s">
        <v>200</v>
      </c>
      <c r="AZ6" s="82"/>
      <c r="BA6" s="82"/>
      <c r="BB6" s="82"/>
      <c r="BC6" s="82"/>
      <c r="BD6" s="82"/>
      <c r="BE6" s="82" t="s">
        <v>202</v>
      </c>
      <c r="BF6" s="82"/>
      <c r="BG6" s="82"/>
      <c r="BH6" s="82"/>
      <c r="BI6" s="82"/>
      <c r="BJ6" s="82"/>
      <c r="BK6" s="82" t="s">
        <v>204</v>
      </c>
      <c r="BL6" s="82"/>
      <c r="BM6" s="82"/>
      <c r="BN6" s="82"/>
      <c r="BO6" s="82"/>
      <c r="BP6" s="82"/>
      <c r="BQ6" s="82" t="s">
        <v>206</v>
      </c>
      <c r="BR6" s="82"/>
      <c r="BS6" s="82"/>
      <c r="BT6" s="82"/>
      <c r="BU6" s="82"/>
      <c r="BV6" s="82"/>
      <c r="BW6" s="82" t="s">
        <v>200</v>
      </c>
      <c r="BX6" s="82"/>
      <c r="BY6" s="82"/>
      <c r="BZ6" s="82"/>
      <c r="CA6" s="82"/>
      <c r="CB6" s="82"/>
      <c r="CC6" s="82" t="s">
        <v>202</v>
      </c>
      <c r="CD6" s="82"/>
      <c r="CE6" s="82"/>
      <c r="CF6" s="82"/>
      <c r="CG6" s="82"/>
      <c r="CH6" s="82"/>
      <c r="CI6" s="82" t="s">
        <v>204</v>
      </c>
      <c r="CJ6" s="82"/>
      <c r="CK6" s="82"/>
      <c r="CL6" s="82"/>
      <c r="CM6" s="82"/>
      <c r="CN6" s="82"/>
      <c r="CO6" s="82" t="s">
        <v>206</v>
      </c>
      <c r="CP6" s="82"/>
      <c r="CQ6" s="82"/>
      <c r="CR6" s="82"/>
      <c r="CS6" s="82"/>
      <c r="CT6" s="82"/>
      <c r="CU6" s="82" t="s">
        <v>200</v>
      </c>
      <c r="CV6" s="82"/>
      <c r="CW6" s="82"/>
      <c r="CX6" s="82"/>
      <c r="CY6" s="82"/>
      <c r="CZ6" s="82"/>
      <c r="DA6" s="82" t="s">
        <v>202</v>
      </c>
      <c r="DB6" s="82"/>
      <c r="DC6" s="82"/>
      <c r="DD6" s="82"/>
      <c r="DE6" s="82"/>
      <c r="DF6" s="82"/>
      <c r="DG6" s="82" t="s">
        <v>204</v>
      </c>
      <c r="DH6" s="82"/>
      <c r="DI6" s="82"/>
      <c r="DJ6" s="82"/>
      <c r="DK6" s="82"/>
      <c r="DL6" s="82"/>
      <c r="DM6" s="82" t="s">
        <v>206</v>
      </c>
      <c r="DN6" s="82"/>
      <c r="DO6" s="82"/>
      <c r="DP6" s="82"/>
      <c r="DQ6" s="82"/>
      <c r="DR6" s="82"/>
      <c r="DS6" s="82" t="s">
        <v>200</v>
      </c>
      <c r="DT6" s="82"/>
      <c r="DU6" s="82"/>
      <c r="DV6" s="82"/>
      <c r="DW6" s="82"/>
      <c r="DX6" s="82"/>
      <c r="DY6" s="82" t="s">
        <v>202</v>
      </c>
      <c r="DZ6" s="82"/>
      <c r="EA6" s="82"/>
      <c r="EB6" s="82"/>
      <c r="EC6" s="82"/>
      <c r="ED6" s="82"/>
      <c r="EE6" s="82" t="s">
        <v>204</v>
      </c>
      <c r="EF6" s="82"/>
      <c r="EG6" s="82"/>
      <c r="EH6" s="82"/>
      <c r="EI6" s="82"/>
      <c r="EJ6" s="82"/>
      <c r="EK6" s="82" t="s">
        <v>206</v>
      </c>
      <c r="EL6" s="82"/>
      <c r="EM6" s="82"/>
      <c r="EN6" s="82"/>
      <c r="EO6" s="82"/>
      <c r="EP6" s="82"/>
      <c r="EQ6" s="82" t="s">
        <v>200</v>
      </c>
      <c r="ER6" s="82"/>
      <c r="ES6" s="82"/>
      <c r="ET6" s="82"/>
      <c r="EU6" s="82"/>
      <c r="EV6" s="82"/>
      <c r="EW6" s="82" t="s">
        <v>202</v>
      </c>
      <c r="EX6" s="82"/>
      <c r="EY6" s="82"/>
      <c r="EZ6" s="82"/>
      <c r="FA6" s="82"/>
      <c r="FB6" s="82"/>
      <c r="FC6" s="82" t="s">
        <v>204</v>
      </c>
      <c r="FD6" s="82"/>
      <c r="FE6" s="82"/>
      <c r="FF6" s="82"/>
      <c r="FG6" s="82"/>
      <c r="FH6" s="82"/>
      <c r="FI6" s="82" t="s">
        <v>206</v>
      </c>
      <c r="FJ6" s="82"/>
      <c r="FK6" s="82"/>
      <c r="FL6" s="82"/>
      <c r="FM6" s="82"/>
      <c r="FN6" s="82"/>
    </row>
    <row r="7" spans="1:170">
      <c r="A7" s="82"/>
      <c r="B7" s="82"/>
      <c r="C7" s="82">
        <v>1</v>
      </c>
      <c r="D7" s="82"/>
      <c r="E7" s="82"/>
      <c r="F7" s="82" t="s">
        <v>73</v>
      </c>
      <c r="G7" s="82"/>
      <c r="H7" s="82"/>
      <c r="I7" s="82">
        <v>1</v>
      </c>
      <c r="J7" s="82"/>
      <c r="K7" s="82"/>
      <c r="L7" s="82" t="s">
        <v>73</v>
      </c>
      <c r="M7" s="82"/>
      <c r="N7" s="82"/>
      <c r="O7" s="82">
        <v>1</v>
      </c>
      <c r="P7" s="82"/>
      <c r="Q7" s="82"/>
      <c r="R7" s="82" t="s">
        <v>73</v>
      </c>
      <c r="S7" s="82"/>
      <c r="T7" s="82"/>
      <c r="U7" s="82">
        <v>1</v>
      </c>
      <c r="V7" s="82"/>
      <c r="W7" s="82"/>
      <c r="X7" s="82" t="s">
        <v>73</v>
      </c>
      <c r="Y7" s="82"/>
      <c r="Z7" s="82"/>
      <c r="AA7" s="82">
        <v>1</v>
      </c>
      <c r="AB7" s="82"/>
      <c r="AC7" s="82"/>
      <c r="AD7" s="82" t="s">
        <v>73</v>
      </c>
      <c r="AE7" s="82"/>
      <c r="AF7" s="82"/>
      <c r="AG7" s="82">
        <v>1</v>
      </c>
      <c r="AH7" s="82"/>
      <c r="AI7" s="82"/>
      <c r="AJ7" s="82" t="s">
        <v>73</v>
      </c>
      <c r="AK7" s="82"/>
      <c r="AL7" s="82"/>
      <c r="AM7" s="82">
        <v>1</v>
      </c>
      <c r="AN7" s="82"/>
      <c r="AO7" s="82"/>
      <c r="AP7" s="82" t="s">
        <v>73</v>
      </c>
      <c r="AQ7" s="82"/>
      <c r="AR7" s="82"/>
      <c r="AS7" s="82">
        <v>1</v>
      </c>
      <c r="AT7" s="82"/>
      <c r="AU7" s="82"/>
      <c r="AV7" s="82" t="s">
        <v>73</v>
      </c>
      <c r="AW7" s="82"/>
      <c r="AX7" s="82"/>
      <c r="AY7" s="82">
        <v>1</v>
      </c>
      <c r="AZ7" s="82"/>
      <c r="BA7" s="82"/>
      <c r="BB7" s="82" t="s">
        <v>73</v>
      </c>
      <c r="BC7" s="82"/>
      <c r="BD7" s="82"/>
      <c r="BE7" s="82">
        <v>1</v>
      </c>
      <c r="BF7" s="82"/>
      <c r="BG7" s="82"/>
      <c r="BH7" s="82" t="s">
        <v>73</v>
      </c>
      <c r="BI7" s="82"/>
      <c r="BJ7" s="82"/>
      <c r="BK7" s="82">
        <v>1</v>
      </c>
      <c r="BL7" s="82"/>
      <c r="BM7" s="82"/>
      <c r="BN7" s="82" t="s">
        <v>73</v>
      </c>
      <c r="BO7" s="82"/>
      <c r="BP7" s="82"/>
      <c r="BQ7" s="82">
        <v>1</v>
      </c>
      <c r="BR7" s="82"/>
      <c r="BS7" s="82"/>
      <c r="BT7" s="82" t="s">
        <v>73</v>
      </c>
      <c r="BU7" s="82"/>
      <c r="BV7" s="82"/>
      <c r="BW7" s="82">
        <v>1</v>
      </c>
      <c r="BX7" s="82"/>
      <c r="BY7" s="82"/>
      <c r="BZ7" s="82" t="s">
        <v>73</v>
      </c>
      <c r="CA7" s="82"/>
      <c r="CB7" s="82"/>
      <c r="CC7" s="82">
        <v>1</v>
      </c>
      <c r="CD7" s="82"/>
      <c r="CE7" s="82"/>
      <c r="CF7" s="82" t="s">
        <v>73</v>
      </c>
      <c r="CG7" s="82"/>
      <c r="CH7" s="82"/>
      <c r="CI7" s="82">
        <v>1</v>
      </c>
      <c r="CJ7" s="82"/>
      <c r="CK7" s="82"/>
      <c r="CL7" s="82" t="s">
        <v>73</v>
      </c>
      <c r="CM7" s="82"/>
      <c r="CN7" s="82"/>
      <c r="CO7" s="82">
        <v>1</v>
      </c>
      <c r="CP7" s="82"/>
      <c r="CQ7" s="82"/>
      <c r="CR7" s="82" t="s">
        <v>73</v>
      </c>
      <c r="CS7" s="82"/>
      <c r="CT7" s="82"/>
      <c r="CU7" s="82">
        <v>1</v>
      </c>
      <c r="CV7" s="82"/>
      <c r="CW7" s="82"/>
      <c r="CX7" s="82" t="s">
        <v>73</v>
      </c>
      <c r="CY7" s="82"/>
      <c r="CZ7" s="82"/>
      <c r="DA7" s="82">
        <v>1</v>
      </c>
      <c r="DB7" s="82"/>
      <c r="DC7" s="82"/>
      <c r="DD7" s="82" t="s">
        <v>73</v>
      </c>
      <c r="DE7" s="82"/>
      <c r="DF7" s="82"/>
      <c r="DG7" s="82">
        <v>1</v>
      </c>
      <c r="DH7" s="82"/>
      <c r="DI7" s="82"/>
      <c r="DJ7" s="82" t="s">
        <v>73</v>
      </c>
      <c r="DK7" s="82"/>
      <c r="DL7" s="82"/>
      <c r="DM7" s="82">
        <v>1</v>
      </c>
      <c r="DN7" s="82"/>
      <c r="DO7" s="82"/>
      <c r="DP7" s="82" t="s">
        <v>73</v>
      </c>
      <c r="DQ7" s="82"/>
      <c r="DR7" s="82"/>
      <c r="DS7" s="82">
        <v>1</v>
      </c>
      <c r="DT7" s="82"/>
      <c r="DU7" s="82"/>
      <c r="DV7" s="82" t="s">
        <v>73</v>
      </c>
      <c r="DW7" s="82"/>
      <c r="DX7" s="82"/>
      <c r="DY7" s="82">
        <v>1</v>
      </c>
      <c r="DZ7" s="82"/>
      <c r="EA7" s="82"/>
      <c r="EB7" s="82" t="s">
        <v>73</v>
      </c>
      <c r="EC7" s="82"/>
      <c r="ED7" s="82"/>
      <c r="EE7" s="82">
        <v>1</v>
      </c>
      <c r="EF7" s="82"/>
      <c r="EG7" s="82"/>
      <c r="EH7" s="82" t="s">
        <v>73</v>
      </c>
      <c r="EI7" s="82"/>
      <c r="EJ7" s="82"/>
      <c r="EK7" s="82">
        <v>1</v>
      </c>
      <c r="EL7" s="82"/>
      <c r="EM7" s="82"/>
      <c r="EN7" s="82" t="s">
        <v>73</v>
      </c>
      <c r="EO7" s="82"/>
      <c r="EP7" s="82"/>
      <c r="EQ7" s="82">
        <v>1</v>
      </c>
      <c r="ER7" s="82"/>
      <c r="ES7" s="82"/>
      <c r="ET7" s="82" t="s">
        <v>73</v>
      </c>
      <c r="EU7" s="82"/>
      <c r="EV7" s="82"/>
      <c r="EW7" s="82">
        <v>1</v>
      </c>
      <c r="EX7" s="82"/>
      <c r="EY7" s="82"/>
      <c r="EZ7" s="82" t="s">
        <v>73</v>
      </c>
      <c r="FA7" s="82"/>
      <c r="FB7" s="82"/>
      <c r="FC7" s="82">
        <v>1</v>
      </c>
      <c r="FD7" s="82"/>
      <c r="FE7" s="82"/>
      <c r="FF7" s="82" t="s">
        <v>73</v>
      </c>
      <c r="FG7" s="82"/>
      <c r="FH7" s="82"/>
      <c r="FI7" s="82">
        <v>1</v>
      </c>
      <c r="FJ7" s="82"/>
      <c r="FK7" s="82"/>
      <c r="FL7" s="82" t="s">
        <v>73</v>
      </c>
      <c r="FM7" s="82"/>
      <c r="FN7" s="82"/>
    </row>
    <row r="8" spans="1:170">
      <c r="A8" s="82"/>
      <c r="B8" s="82"/>
      <c r="C8" s="82" t="s">
        <v>246</v>
      </c>
      <c r="D8" s="82"/>
      <c r="E8" s="82"/>
      <c r="F8" s="82" t="s">
        <v>246</v>
      </c>
      <c r="G8" s="82"/>
      <c r="H8" s="82"/>
      <c r="I8" s="82" t="s">
        <v>246</v>
      </c>
      <c r="J8" s="82"/>
      <c r="K8" s="82"/>
      <c r="L8" s="82" t="s">
        <v>246</v>
      </c>
      <c r="M8" s="82"/>
      <c r="N8" s="82"/>
      <c r="O8" s="82" t="s">
        <v>246</v>
      </c>
      <c r="P8" s="82"/>
      <c r="Q8" s="82"/>
      <c r="R8" s="82" t="s">
        <v>246</v>
      </c>
      <c r="S8" s="82"/>
      <c r="T8" s="82"/>
      <c r="U8" s="82" t="s">
        <v>246</v>
      </c>
      <c r="V8" s="82"/>
      <c r="W8" s="82"/>
      <c r="X8" s="82" t="s">
        <v>246</v>
      </c>
      <c r="Y8" s="82"/>
      <c r="Z8" s="82"/>
      <c r="AA8" s="82" t="s">
        <v>246</v>
      </c>
      <c r="AB8" s="82"/>
      <c r="AC8" s="82"/>
      <c r="AD8" s="82" t="s">
        <v>246</v>
      </c>
      <c r="AE8" s="82"/>
      <c r="AF8" s="82"/>
      <c r="AG8" s="82" t="s">
        <v>246</v>
      </c>
      <c r="AH8" s="82"/>
      <c r="AI8" s="82"/>
      <c r="AJ8" s="82" t="s">
        <v>246</v>
      </c>
      <c r="AK8" s="82"/>
      <c r="AL8" s="82"/>
      <c r="AM8" s="82" t="s">
        <v>246</v>
      </c>
      <c r="AN8" s="82"/>
      <c r="AO8" s="82"/>
      <c r="AP8" s="82" t="s">
        <v>246</v>
      </c>
      <c r="AQ8" s="82"/>
      <c r="AR8" s="82"/>
      <c r="AS8" s="82" t="s">
        <v>246</v>
      </c>
      <c r="AT8" s="82"/>
      <c r="AU8" s="82"/>
      <c r="AV8" s="82" t="s">
        <v>246</v>
      </c>
      <c r="AW8" s="82"/>
      <c r="AX8" s="82"/>
      <c r="AY8" s="82" t="s">
        <v>246</v>
      </c>
      <c r="AZ8" s="82"/>
      <c r="BA8" s="82"/>
      <c r="BB8" s="82" t="s">
        <v>246</v>
      </c>
      <c r="BC8" s="82"/>
      <c r="BD8" s="82"/>
      <c r="BE8" s="82" t="s">
        <v>246</v>
      </c>
      <c r="BF8" s="82"/>
      <c r="BG8" s="82"/>
      <c r="BH8" s="82" t="s">
        <v>246</v>
      </c>
      <c r="BI8" s="82"/>
      <c r="BJ8" s="82"/>
      <c r="BK8" s="82" t="s">
        <v>246</v>
      </c>
      <c r="BL8" s="82"/>
      <c r="BM8" s="82"/>
      <c r="BN8" s="82" t="s">
        <v>246</v>
      </c>
      <c r="BO8" s="82"/>
      <c r="BP8" s="82"/>
      <c r="BQ8" s="82" t="s">
        <v>246</v>
      </c>
      <c r="BR8" s="82"/>
      <c r="BS8" s="82"/>
      <c r="BT8" s="82" t="s">
        <v>246</v>
      </c>
      <c r="BU8" s="82"/>
      <c r="BV8" s="82"/>
      <c r="BW8" s="82" t="s">
        <v>246</v>
      </c>
      <c r="BX8" s="82"/>
      <c r="BY8" s="82"/>
      <c r="BZ8" s="82" t="s">
        <v>246</v>
      </c>
      <c r="CA8" s="82"/>
      <c r="CB8" s="82"/>
      <c r="CC8" s="82" t="s">
        <v>246</v>
      </c>
      <c r="CD8" s="82"/>
      <c r="CE8" s="82"/>
      <c r="CF8" s="82" t="s">
        <v>246</v>
      </c>
      <c r="CG8" s="82"/>
      <c r="CH8" s="82"/>
      <c r="CI8" s="82" t="s">
        <v>246</v>
      </c>
      <c r="CJ8" s="82"/>
      <c r="CK8" s="82"/>
      <c r="CL8" s="82" t="s">
        <v>246</v>
      </c>
      <c r="CM8" s="82"/>
      <c r="CN8" s="82"/>
      <c r="CO8" s="82" t="s">
        <v>246</v>
      </c>
      <c r="CP8" s="82"/>
      <c r="CQ8" s="82"/>
      <c r="CR8" s="82" t="s">
        <v>246</v>
      </c>
      <c r="CS8" s="82"/>
      <c r="CT8" s="82"/>
      <c r="CU8" s="82" t="s">
        <v>246</v>
      </c>
      <c r="CV8" s="82"/>
      <c r="CW8" s="82"/>
      <c r="CX8" s="82" t="s">
        <v>246</v>
      </c>
      <c r="CY8" s="82"/>
      <c r="CZ8" s="82"/>
      <c r="DA8" s="82" t="s">
        <v>246</v>
      </c>
      <c r="DB8" s="82"/>
      <c r="DC8" s="82"/>
      <c r="DD8" s="82" t="s">
        <v>246</v>
      </c>
      <c r="DE8" s="82"/>
      <c r="DF8" s="82"/>
      <c r="DG8" s="82" t="s">
        <v>246</v>
      </c>
      <c r="DH8" s="82"/>
      <c r="DI8" s="82"/>
      <c r="DJ8" s="82" t="s">
        <v>246</v>
      </c>
      <c r="DK8" s="82"/>
      <c r="DL8" s="82"/>
      <c r="DM8" s="82" t="s">
        <v>246</v>
      </c>
      <c r="DN8" s="82"/>
      <c r="DO8" s="82"/>
      <c r="DP8" s="82" t="s">
        <v>246</v>
      </c>
      <c r="DQ8" s="82"/>
      <c r="DR8" s="82"/>
      <c r="DS8" s="82" t="s">
        <v>246</v>
      </c>
      <c r="DT8" s="82"/>
      <c r="DU8" s="82"/>
      <c r="DV8" s="82" t="s">
        <v>246</v>
      </c>
      <c r="DW8" s="82"/>
      <c r="DX8" s="82"/>
      <c r="DY8" s="82" t="s">
        <v>246</v>
      </c>
      <c r="DZ8" s="82"/>
      <c r="EA8" s="82"/>
      <c r="EB8" s="82" t="s">
        <v>246</v>
      </c>
      <c r="EC8" s="82"/>
      <c r="ED8" s="82"/>
      <c r="EE8" s="82" t="s">
        <v>246</v>
      </c>
      <c r="EF8" s="82"/>
      <c r="EG8" s="82"/>
      <c r="EH8" s="82" t="s">
        <v>246</v>
      </c>
      <c r="EI8" s="82"/>
      <c r="EJ8" s="82"/>
      <c r="EK8" s="82" t="s">
        <v>246</v>
      </c>
      <c r="EL8" s="82"/>
      <c r="EM8" s="82"/>
      <c r="EN8" s="82" t="s">
        <v>246</v>
      </c>
      <c r="EO8" s="82"/>
      <c r="EP8" s="82"/>
      <c r="EQ8" s="82" t="s">
        <v>246</v>
      </c>
      <c r="ER8" s="82"/>
      <c r="ES8" s="82"/>
      <c r="ET8" s="82" t="s">
        <v>246</v>
      </c>
      <c r="EU8" s="82"/>
      <c r="EV8" s="82"/>
      <c r="EW8" s="82" t="s">
        <v>246</v>
      </c>
      <c r="EX8" s="82"/>
      <c r="EY8" s="82"/>
      <c r="EZ8" s="82" t="s">
        <v>246</v>
      </c>
      <c r="FA8" s="82"/>
      <c r="FB8" s="82"/>
      <c r="FC8" s="82" t="s">
        <v>246</v>
      </c>
      <c r="FD8" s="82"/>
      <c r="FE8" s="82"/>
      <c r="FF8" s="82" t="s">
        <v>246</v>
      </c>
      <c r="FG8" s="82"/>
      <c r="FH8" s="82"/>
      <c r="FI8" s="82" t="s">
        <v>246</v>
      </c>
      <c r="FJ8" s="82"/>
      <c r="FK8" s="82"/>
      <c r="FL8" s="82" t="s">
        <v>246</v>
      </c>
      <c r="FM8" s="82"/>
      <c r="FN8" s="82"/>
    </row>
    <row r="9" spans="1:170">
      <c r="A9" s="82"/>
      <c r="B9" s="82"/>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c r="BW9" s="82" t="s">
        <v>169</v>
      </c>
      <c r="BX9" s="82" t="s">
        <v>168</v>
      </c>
      <c r="BY9" s="82" t="s">
        <v>73</v>
      </c>
      <c r="BZ9" s="82" t="s">
        <v>169</v>
      </c>
      <c r="CA9" s="82" t="s">
        <v>168</v>
      </c>
      <c r="CB9" s="82" t="s">
        <v>73</v>
      </c>
      <c r="CC9" s="82" t="s">
        <v>169</v>
      </c>
      <c r="CD9" s="82" t="s">
        <v>168</v>
      </c>
      <c r="CE9" s="82" t="s">
        <v>73</v>
      </c>
      <c r="CF9" s="82" t="s">
        <v>169</v>
      </c>
      <c r="CG9" s="82" t="s">
        <v>168</v>
      </c>
      <c r="CH9" s="82" t="s">
        <v>73</v>
      </c>
      <c r="CI9" s="82" t="s">
        <v>169</v>
      </c>
      <c r="CJ9" s="82" t="s">
        <v>168</v>
      </c>
      <c r="CK9" s="82" t="s">
        <v>73</v>
      </c>
      <c r="CL9" s="82" t="s">
        <v>169</v>
      </c>
      <c r="CM9" s="82" t="s">
        <v>168</v>
      </c>
      <c r="CN9" s="82" t="s">
        <v>73</v>
      </c>
      <c r="CO9" s="82" t="s">
        <v>169</v>
      </c>
      <c r="CP9" s="82" t="s">
        <v>168</v>
      </c>
      <c r="CQ9" s="82" t="s">
        <v>73</v>
      </c>
      <c r="CR9" s="82" t="s">
        <v>169</v>
      </c>
      <c r="CS9" s="82" t="s">
        <v>168</v>
      </c>
      <c r="CT9" s="82" t="s">
        <v>73</v>
      </c>
      <c r="CU9" s="82" t="s">
        <v>169</v>
      </c>
      <c r="CV9" s="82" t="s">
        <v>168</v>
      </c>
      <c r="CW9" s="82" t="s">
        <v>73</v>
      </c>
      <c r="CX9" s="82" t="s">
        <v>169</v>
      </c>
      <c r="CY9" s="82" t="s">
        <v>168</v>
      </c>
      <c r="CZ9" s="82" t="s">
        <v>73</v>
      </c>
      <c r="DA9" s="82" t="s">
        <v>169</v>
      </c>
      <c r="DB9" s="82" t="s">
        <v>168</v>
      </c>
      <c r="DC9" s="82" t="s">
        <v>73</v>
      </c>
      <c r="DD9" s="82" t="s">
        <v>169</v>
      </c>
      <c r="DE9" s="82" t="s">
        <v>168</v>
      </c>
      <c r="DF9" s="82" t="s">
        <v>73</v>
      </c>
      <c r="DG9" s="82" t="s">
        <v>169</v>
      </c>
      <c r="DH9" s="82" t="s">
        <v>168</v>
      </c>
      <c r="DI9" s="82" t="s">
        <v>73</v>
      </c>
      <c r="DJ9" s="82" t="s">
        <v>169</v>
      </c>
      <c r="DK9" s="82" t="s">
        <v>168</v>
      </c>
      <c r="DL9" s="82" t="s">
        <v>73</v>
      </c>
      <c r="DM9" s="82" t="s">
        <v>169</v>
      </c>
      <c r="DN9" s="82" t="s">
        <v>168</v>
      </c>
      <c r="DO9" s="82" t="s">
        <v>73</v>
      </c>
      <c r="DP9" s="82" t="s">
        <v>169</v>
      </c>
      <c r="DQ9" s="82" t="s">
        <v>168</v>
      </c>
      <c r="DR9" s="82" t="s">
        <v>73</v>
      </c>
      <c r="DS9" s="82" t="s">
        <v>169</v>
      </c>
      <c r="DT9" s="82" t="s">
        <v>168</v>
      </c>
      <c r="DU9" s="82" t="s">
        <v>73</v>
      </c>
      <c r="DV9" s="82" t="s">
        <v>169</v>
      </c>
      <c r="DW9" s="82" t="s">
        <v>168</v>
      </c>
      <c r="DX9" s="82" t="s">
        <v>73</v>
      </c>
      <c r="DY9" s="82" t="s">
        <v>169</v>
      </c>
      <c r="DZ9" s="82" t="s">
        <v>168</v>
      </c>
      <c r="EA9" s="82" t="s">
        <v>73</v>
      </c>
      <c r="EB9" s="82" t="s">
        <v>169</v>
      </c>
      <c r="EC9" s="82" t="s">
        <v>168</v>
      </c>
      <c r="ED9" s="82" t="s">
        <v>73</v>
      </c>
      <c r="EE9" s="82" t="s">
        <v>169</v>
      </c>
      <c r="EF9" s="82" t="s">
        <v>168</v>
      </c>
      <c r="EG9" s="82" t="s">
        <v>73</v>
      </c>
      <c r="EH9" s="82" t="s">
        <v>169</v>
      </c>
      <c r="EI9" s="82" t="s">
        <v>168</v>
      </c>
      <c r="EJ9" s="82" t="s">
        <v>73</v>
      </c>
      <c r="EK9" s="82" t="s">
        <v>169</v>
      </c>
      <c r="EL9" s="82" t="s">
        <v>168</v>
      </c>
      <c r="EM9" s="82" t="s">
        <v>73</v>
      </c>
      <c r="EN9" s="82" t="s">
        <v>169</v>
      </c>
      <c r="EO9" s="82" t="s">
        <v>168</v>
      </c>
      <c r="EP9" s="82" t="s">
        <v>73</v>
      </c>
      <c r="EQ9" s="82" t="s">
        <v>169</v>
      </c>
      <c r="ER9" s="82" t="s">
        <v>168</v>
      </c>
      <c r="ES9" s="82" t="s">
        <v>73</v>
      </c>
      <c r="ET9" s="82" t="s">
        <v>169</v>
      </c>
      <c r="EU9" s="82" t="s">
        <v>168</v>
      </c>
      <c r="EV9" s="82" t="s">
        <v>73</v>
      </c>
      <c r="EW9" s="82" t="s">
        <v>169</v>
      </c>
      <c r="EX9" s="82" t="s">
        <v>168</v>
      </c>
      <c r="EY9" s="82" t="s">
        <v>73</v>
      </c>
      <c r="EZ9" s="82" t="s">
        <v>169</v>
      </c>
      <c r="FA9" s="82" t="s">
        <v>168</v>
      </c>
      <c r="FB9" s="82" t="s">
        <v>73</v>
      </c>
      <c r="FC9" s="82" t="s">
        <v>169</v>
      </c>
      <c r="FD9" s="82" t="s">
        <v>168</v>
      </c>
      <c r="FE9" s="82" t="s">
        <v>73</v>
      </c>
      <c r="FF9" s="82" t="s">
        <v>169</v>
      </c>
      <c r="FG9" s="82" t="s">
        <v>168</v>
      </c>
      <c r="FH9" s="82" t="s">
        <v>73</v>
      </c>
      <c r="FI9" s="82" t="s">
        <v>169</v>
      </c>
      <c r="FJ9" s="82" t="s">
        <v>168</v>
      </c>
      <c r="FK9" s="82" t="s">
        <v>73</v>
      </c>
      <c r="FL9" s="82" t="s">
        <v>169</v>
      </c>
      <c r="FM9" s="82" t="s">
        <v>168</v>
      </c>
      <c r="FN9" s="82" t="s">
        <v>73</v>
      </c>
    </row>
    <row r="10" spans="1:170">
      <c r="A10" s="82"/>
      <c r="B10" s="82"/>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c r="BW10" s="82" t="s">
        <v>217</v>
      </c>
      <c r="BX10" s="82" t="s">
        <v>217</v>
      </c>
      <c r="BY10" s="82" t="s">
        <v>217</v>
      </c>
      <c r="BZ10" s="82" t="s">
        <v>217</v>
      </c>
      <c r="CA10" s="82" t="s">
        <v>217</v>
      </c>
      <c r="CB10" s="82" t="s">
        <v>217</v>
      </c>
      <c r="CC10" s="82" t="s">
        <v>217</v>
      </c>
      <c r="CD10" s="82" t="s">
        <v>217</v>
      </c>
      <c r="CE10" s="82" t="s">
        <v>217</v>
      </c>
      <c r="CF10" s="82" t="s">
        <v>217</v>
      </c>
      <c r="CG10" s="82" t="s">
        <v>217</v>
      </c>
      <c r="CH10" s="82" t="s">
        <v>217</v>
      </c>
      <c r="CI10" s="82" t="s">
        <v>217</v>
      </c>
      <c r="CJ10" s="82" t="s">
        <v>217</v>
      </c>
      <c r="CK10" s="82" t="s">
        <v>217</v>
      </c>
      <c r="CL10" s="82" t="s">
        <v>217</v>
      </c>
      <c r="CM10" s="82" t="s">
        <v>217</v>
      </c>
      <c r="CN10" s="82" t="s">
        <v>217</v>
      </c>
      <c r="CO10" s="82" t="s">
        <v>217</v>
      </c>
      <c r="CP10" s="82" t="s">
        <v>217</v>
      </c>
      <c r="CQ10" s="82" t="s">
        <v>217</v>
      </c>
      <c r="CR10" s="82" t="s">
        <v>217</v>
      </c>
      <c r="CS10" s="82" t="s">
        <v>217</v>
      </c>
      <c r="CT10" s="82" t="s">
        <v>217</v>
      </c>
      <c r="CU10" s="82" t="s">
        <v>217</v>
      </c>
      <c r="CV10" s="82" t="s">
        <v>217</v>
      </c>
      <c r="CW10" s="82" t="s">
        <v>217</v>
      </c>
      <c r="CX10" s="82" t="s">
        <v>217</v>
      </c>
      <c r="CY10" s="82" t="s">
        <v>217</v>
      </c>
      <c r="CZ10" s="82" t="s">
        <v>217</v>
      </c>
      <c r="DA10" s="82" t="s">
        <v>217</v>
      </c>
      <c r="DB10" s="82" t="s">
        <v>217</v>
      </c>
      <c r="DC10" s="82" t="s">
        <v>217</v>
      </c>
      <c r="DD10" s="82" t="s">
        <v>217</v>
      </c>
      <c r="DE10" s="82" t="s">
        <v>217</v>
      </c>
      <c r="DF10" s="82" t="s">
        <v>217</v>
      </c>
      <c r="DG10" s="82" t="s">
        <v>217</v>
      </c>
      <c r="DH10" s="82" t="s">
        <v>217</v>
      </c>
      <c r="DI10" s="82" t="s">
        <v>217</v>
      </c>
      <c r="DJ10" s="82" t="s">
        <v>217</v>
      </c>
      <c r="DK10" s="82" t="s">
        <v>217</v>
      </c>
      <c r="DL10" s="82" t="s">
        <v>217</v>
      </c>
      <c r="DM10" s="82" t="s">
        <v>217</v>
      </c>
      <c r="DN10" s="82" t="s">
        <v>217</v>
      </c>
      <c r="DO10" s="82" t="s">
        <v>217</v>
      </c>
      <c r="DP10" s="82" t="s">
        <v>217</v>
      </c>
      <c r="DQ10" s="82" t="s">
        <v>217</v>
      </c>
      <c r="DR10" s="82" t="s">
        <v>217</v>
      </c>
      <c r="DS10" s="82" t="s">
        <v>217</v>
      </c>
      <c r="DT10" s="82" t="s">
        <v>217</v>
      </c>
      <c r="DU10" s="82" t="s">
        <v>217</v>
      </c>
      <c r="DV10" s="82" t="s">
        <v>217</v>
      </c>
      <c r="DW10" s="82" t="s">
        <v>217</v>
      </c>
      <c r="DX10" s="82" t="s">
        <v>217</v>
      </c>
      <c r="DY10" s="82" t="s">
        <v>217</v>
      </c>
      <c r="DZ10" s="82" t="s">
        <v>217</v>
      </c>
      <c r="EA10" s="82" t="s">
        <v>217</v>
      </c>
      <c r="EB10" s="82" t="s">
        <v>217</v>
      </c>
      <c r="EC10" s="82" t="s">
        <v>217</v>
      </c>
      <c r="ED10" s="82" t="s">
        <v>217</v>
      </c>
      <c r="EE10" s="82" t="s">
        <v>217</v>
      </c>
      <c r="EF10" s="82" t="s">
        <v>217</v>
      </c>
      <c r="EG10" s="82" t="s">
        <v>217</v>
      </c>
      <c r="EH10" s="82" t="s">
        <v>217</v>
      </c>
      <c r="EI10" s="82" t="s">
        <v>217</v>
      </c>
      <c r="EJ10" s="82" t="s">
        <v>217</v>
      </c>
      <c r="EK10" s="82" t="s">
        <v>217</v>
      </c>
      <c r="EL10" s="82" t="s">
        <v>217</v>
      </c>
      <c r="EM10" s="82" t="s">
        <v>217</v>
      </c>
      <c r="EN10" s="82" t="s">
        <v>217</v>
      </c>
      <c r="EO10" s="82" t="s">
        <v>217</v>
      </c>
      <c r="EP10" s="82" t="s">
        <v>217</v>
      </c>
      <c r="EQ10" s="82" t="s">
        <v>217</v>
      </c>
      <c r="ER10" s="82" t="s">
        <v>217</v>
      </c>
      <c r="ES10" s="82" t="s">
        <v>217</v>
      </c>
      <c r="ET10" s="82" t="s">
        <v>217</v>
      </c>
      <c r="EU10" s="82" t="s">
        <v>217</v>
      </c>
      <c r="EV10" s="82" t="s">
        <v>217</v>
      </c>
      <c r="EW10" s="82" t="s">
        <v>217</v>
      </c>
      <c r="EX10" s="82" t="s">
        <v>217</v>
      </c>
      <c r="EY10" s="82" t="s">
        <v>217</v>
      </c>
      <c r="EZ10" s="82" t="s">
        <v>217</v>
      </c>
      <c r="FA10" s="82" t="s">
        <v>217</v>
      </c>
      <c r="FB10" s="82" t="s">
        <v>217</v>
      </c>
      <c r="FC10" s="82" t="s">
        <v>217</v>
      </c>
      <c r="FD10" s="82" t="s">
        <v>217</v>
      </c>
      <c r="FE10" s="82" t="s">
        <v>217</v>
      </c>
      <c r="FF10" s="82" t="s">
        <v>217</v>
      </c>
      <c r="FG10" s="82" t="s">
        <v>217</v>
      </c>
      <c r="FH10" s="82" t="s">
        <v>217</v>
      </c>
      <c r="FI10" s="82" t="s">
        <v>217</v>
      </c>
      <c r="FJ10" s="82" t="s">
        <v>217</v>
      </c>
      <c r="FK10" s="82" t="s">
        <v>217</v>
      </c>
      <c r="FL10" s="82" t="s">
        <v>217</v>
      </c>
      <c r="FM10" s="82" t="s">
        <v>217</v>
      </c>
      <c r="FN10" s="82" t="s">
        <v>217</v>
      </c>
    </row>
    <row r="11" spans="1:170">
      <c r="A11" s="82" t="s">
        <v>226</v>
      </c>
      <c r="B11" s="82" t="s">
        <v>20</v>
      </c>
      <c r="C11" s="82">
        <v>97</v>
      </c>
      <c r="D11" s="82">
        <v>95</v>
      </c>
      <c r="E11" s="82">
        <v>96</v>
      </c>
      <c r="F11" s="82">
        <v>26356</v>
      </c>
      <c r="G11" s="82">
        <v>24500</v>
      </c>
      <c r="H11" s="82">
        <v>50856</v>
      </c>
      <c r="I11" s="82">
        <v>96</v>
      </c>
      <c r="J11" s="82">
        <v>93</v>
      </c>
      <c r="K11" s="82">
        <v>94</v>
      </c>
      <c r="L11" s="82">
        <v>26356</v>
      </c>
      <c r="M11" s="82">
        <v>24500</v>
      </c>
      <c r="N11" s="82">
        <v>50856</v>
      </c>
      <c r="O11" s="82">
        <v>97</v>
      </c>
      <c r="P11" s="82">
        <v>97</v>
      </c>
      <c r="Q11" s="82">
        <v>97</v>
      </c>
      <c r="R11" s="82">
        <v>26356</v>
      </c>
      <c r="S11" s="82">
        <v>24500</v>
      </c>
      <c r="T11" s="82">
        <v>50856</v>
      </c>
      <c r="U11" s="82">
        <v>95</v>
      </c>
      <c r="V11" s="82">
        <v>94</v>
      </c>
      <c r="W11" s="82">
        <v>95</v>
      </c>
      <c r="X11" s="82">
        <v>26356</v>
      </c>
      <c r="Y11" s="82">
        <v>24500</v>
      </c>
      <c r="Z11" s="82">
        <v>50856</v>
      </c>
      <c r="AA11" s="82">
        <v>97</v>
      </c>
      <c r="AB11" s="82">
        <v>96</v>
      </c>
      <c r="AC11" s="82">
        <v>96</v>
      </c>
      <c r="AD11" s="82">
        <v>14034</v>
      </c>
      <c r="AE11" s="82">
        <v>11846</v>
      </c>
      <c r="AF11" s="82">
        <v>25880</v>
      </c>
      <c r="AG11" s="82">
        <v>95</v>
      </c>
      <c r="AH11" s="82">
        <v>92</v>
      </c>
      <c r="AI11" s="82">
        <v>94</v>
      </c>
      <c r="AJ11" s="82">
        <v>14034</v>
      </c>
      <c r="AK11" s="82">
        <v>11846</v>
      </c>
      <c r="AL11" s="82">
        <v>25880</v>
      </c>
      <c r="AM11" s="82">
        <v>97</v>
      </c>
      <c r="AN11" s="82">
        <v>96</v>
      </c>
      <c r="AO11" s="82">
        <v>97</v>
      </c>
      <c r="AP11" s="82">
        <v>14034</v>
      </c>
      <c r="AQ11" s="82">
        <v>11846</v>
      </c>
      <c r="AR11" s="82">
        <v>25880</v>
      </c>
      <c r="AS11" s="82">
        <v>95</v>
      </c>
      <c r="AT11" s="82">
        <v>95</v>
      </c>
      <c r="AU11" s="82">
        <v>95</v>
      </c>
      <c r="AV11" s="82">
        <v>14034</v>
      </c>
      <c r="AW11" s="82">
        <v>11846</v>
      </c>
      <c r="AX11" s="82">
        <v>25880</v>
      </c>
      <c r="AY11" s="82">
        <v>97</v>
      </c>
      <c r="AZ11" s="82">
        <v>93</v>
      </c>
      <c r="BA11" s="82">
        <v>95</v>
      </c>
      <c r="BB11" s="82">
        <v>977</v>
      </c>
      <c r="BC11" s="82">
        <v>917</v>
      </c>
      <c r="BD11" s="82">
        <v>1894</v>
      </c>
      <c r="BE11" s="82">
        <v>95</v>
      </c>
      <c r="BF11" s="82">
        <v>91</v>
      </c>
      <c r="BG11" s="82">
        <v>93</v>
      </c>
      <c r="BH11" s="82">
        <v>977</v>
      </c>
      <c r="BI11" s="82">
        <v>917</v>
      </c>
      <c r="BJ11" s="82">
        <v>1894</v>
      </c>
      <c r="BK11" s="82">
        <v>99</v>
      </c>
      <c r="BL11" s="82">
        <v>99</v>
      </c>
      <c r="BM11" s="82">
        <v>99</v>
      </c>
      <c r="BN11" s="82">
        <v>977</v>
      </c>
      <c r="BO11" s="82">
        <v>917</v>
      </c>
      <c r="BP11" s="82">
        <v>1894</v>
      </c>
      <c r="BQ11" s="82">
        <v>96</v>
      </c>
      <c r="BR11" s="82">
        <v>95</v>
      </c>
      <c r="BS11" s="82">
        <v>95</v>
      </c>
      <c r="BT11" s="82">
        <v>977</v>
      </c>
      <c r="BU11" s="82">
        <v>917</v>
      </c>
      <c r="BV11" s="82">
        <v>1894</v>
      </c>
      <c r="BW11" s="82">
        <v>97</v>
      </c>
      <c r="BX11" s="82">
        <v>96</v>
      </c>
      <c r="BY11" s="82">
        <v>97</v>
      </c>
      <c r="BZ11" s="82">
        <v>13608</v>
      </c>
      <c r="CA11" s="82">
        <v>12054</v>
      </c>
      <c r="CB11" s="82">
        <v>25662</v>
      </c>
      <c r="CC11" s="82">
        <v>96</v>
      </c>
      <c r="CD11" s="82">
        <v>93</v>
      </c>
      <c r="CE11" s="82">
        <v>94</v>
      </c>
      <c r="CF11" s="82">
        <v>13608</v>
      </c>
      <c r="CG11" s="82">
        <v>12054</v>
      </c>
      <c r="CH11" s="82">
        <v>25662</v>
      </c>
      <c r="CI11" s="82">
        <v>98</v>
      </c>
      <c r="CJ11" s="82">
        <v>98</v>
      </c>
      <c r="CK11" s="82">
        <v>98</v>
      </c>
      <c r="CL11" s="82">
        <v>13608</v>
      </c>
      <c r="CM11" s="82">
        <v>12054</v>
      </c>
      <c r="CN11" s="82">
        <v>25662</v>
      </c>
      <c r="CO11" s="82">
        <v>97</v>
      </c>
      <c r="CP11" s="82">
        <v>97</v>
      </c>
      <c r="CQ11" s="82">
        <v>97</v>
      </c>
      <c r="CR11" s="82">
        <v>13608</v>
      </c>
      <c r="CS11" s="82">
        <v>12054</v>
      </c>
      <c r="CT11" s="82">
        <v>25662</v>
      </c>
      <c r="CU11" s="82">
        <v>94</v>
      </c>
      <c r="CV11" s="82">
        <v>91</v>
      </c>
      <c r="CW11" s="82">
        <v>92</v>
      </c>
      <c r="CX11" s="82">
        <v>5829</v>
      </c>
      <c r="CY11" s="82">
        <v>5551</v>
      </c>
      <c r="CZ11" s="82">
        <v>11380</v>
      </c>
      <c r="DA11" s="82">
        <v>92</v>
      </c>
      <c r="DB11" s="82">
        <v>88</v>
      </c>
      <c r="DC11" s="82">
        <v>90</v>
      </c>
      <c r="DD11" s="82">
        <v>5829</v>
      </c>
      <c r="DE11" s="82">
        <v>5551</v>
      </c>
      <c r="DF11" s="82">
        <v>11380</v>
      </c>
      <c r="DG11" s="82">
        <v>95</v>
      </c>
      <c r="DH11" s="82">
        <v>95</v>
      </c>
      <c r="DI11" s="82">
        <v>95</v>
      </c>
      <c r="DJ11" s="82">
        <v>5829</v>
      </c>
      <c r="DK11" s="82">
        <v>5551</v>
      </c>
      <c r="DL11" s="82">
        <v>11380</v>
      </c>
      <c r="DM11" s="82">
        <v>93</v>
      </c>
      <c r="DN11" s="82">
        <v>91</v>
      </c>
      <c r="DO11" s="82">
        <v>92</v>
      </c>
      <c r="DP11" s="82">
        <v>5829</v>
      </c>
      <c r="DQ11" s="82">
        <v>5551</v>
      </c>
      <c r="DR11" s="82">
        <v>11380</v>
      </c>
      <c r="DS11" s="82">
        <v>97</v>
      </c>
      <c r="DT11" s="82">
        <v>95</v>
      </c>
      <c r="DU11" s="82">
        <v>96</v>
      </c>
      <c r="DV11" s="82">
        <v>189997</v>
      </c>
      <c r="DW11" s="82">
        <v>172255</v>
      </c>
      <c r="DX11" s="82">
        <v>362252</v>
      </c>
      <c r="DY11" s="82">
        <v>96</v>
      </c>
      <c r="DZ11" s="82">
        <v>92</v>
      </c>
      <c r="EA11" s="82">
        <v>94</v>
      </c>
      <c r="EB11" s="82">
        <v>189997</v>
      </c>
      <c r="EC11" s="82">
        <v>172255</v>
      </c>
      <c r="ED11" s="82">
        <v>362252</v>
      </c>
      <c r="EE11" s="82">
        <v>98</v>
      </c>
      <c r="EF11" s="82">
        <v>98</v>
      </c>
      <c r="EG11" s="82">
        <v>98</v>
      </c>
      <c r="EH11" s="82">
        <v>189996</v>
      </c>
      <c r="EI11" s="82">
        <v>172255</v>
      </c>
      <c r="EJ11" s="82">
        <v>362251</v>
      </c>
      <c r="EK11" s="82">
        <v>97</v>
      </c>
      <c r="EL11" s="82">
        <v>97</v>
      </c>
      <c r="EM11" s="82">
        <v>97</v>
      </c>
      <c r="EN11" s="82">
        <v>189997</v>
      </c>
      <c r="EO11" s="82">
        <v>172255</v>
      </c>
      <c r="EP11" s="82">
        <v>362252</v>
      </c>
      <c r="EQ11" s="82">
        <v>97</v>
      </c>
      <c r="ER11" s="82">
        <v>95</v>
      </c>
      <c r="ES11" s="82">
        <v>96</v>
      </c>
      <c r="ET11" s="82">
        <v>250801</v>
      </c>
      <c r="EU11" s="82">
        <v>227123</v>
      </c>
      <c r="EV11" s="82">
        <v>477924</v>
      </c>
      <c r="EW11" s="82">
        <v>96</v>
      </c>
      <c r="EX11" s="82">
        <v>92</v>
      </c>
      <c r="EY11" s="82">
        <v>94</v>
      </c>
      <c r="EZ11" s="82">
        <v>250801</v>
      </c>
      <c r="FA11" s="82">
        <v>227123</v>
      </c>
      <c r="FB11" s="82">
        <v>477924</v>
      </c>
      <c r="FC11" s="82">
        <v>97</v>
      </c>
      <c r="FD11" s="82">
        <v>97</v>
      </c>
      <c r="FE11" s="82">
        <v>97</v>
      </c>
      <c r="FF11" s="82">
        <v>250800</v>
      </c>
      <c r="FG11" s="82">
        <v>227123</v>
      </c>
      <c r="FH11" s="82">
        <v>477923</v>
      </c>
      <c r="FI11" s="82">
        <v>97</v>
      </c>
      <c r="FJ11" s="82">
        <v>96</v>
      </c>
      <c r="FK11" s="82">
        <v>96</v>
      </c>
      <c r="FL11" s="82">
        <v>250801</v>
      </c>
      <c r="FM11" s="82">
        <v>227123</v>
      </c>
      <c r="FN11" s="82">
        <v>477924</v>
      </c>
    </row>
    <row r="12" spans="1:170">
      <c r="A12" s="82"/>
      <c r="B12" s="82" t="s">
        <v>21</v>
      </c>
      <c r="C12" s="82">
        <v>60</v>
      </c>
      <c r="D12" s="82">
        <v>59</v>
      </c>
      <c r="E12" s="82">
        <v>59</v>
      </c>
      <c r="F12" s="82">
        <v>3843</v>
      </c>
      <c r="G12" s="82">
        <v>7325</v>
      </c>
      <c r="H12" s="82">
        <v>11168</v>
      </c>
      <c r="I12" s="82">
        <v>54</v>
      </c>
      <c r="J12" s="82">
        <v>49</v>
      </c>
      <c r="K12" s="82">
        <v>51</v>
      </c>
      <c r="L12" s="82">
        <v>3843</v>
      </c>
      <c r="M12" s="82">
        <v>7325</v>
      </c>
      <c r="N12" s="82">
        <v>11168</v>
      </c>
      <c r="O12" s="82">
        <v>61</v>
      </c>
      <c r="P12" s="82">
        <v>64</v>
      </c>
      <c r="Q12" s="82">
        <v>63</v>
      </c>
      <c r="R12" s="82">
        <v>3843</v>
      </c>
      <c r="S12" s="82">
        <v>7325</v>
      </c>
      <c r="T12" s="82">
        <v>11168</v>
      </c>
      <c r="U12" s="82">
        <v>54</v>
      </c>
      <c r="V12" s="82">
        <v>57</v>
      </c>
      <c r="W12" s="82">
        <v>56</v>
      </c>
      <c r="X12" s="82">
        <v>3843</v>
      </c>
      <c r="Y12" s="82">
        <v>7325</v>
      </c>
      <c r="Z12" s="82">
        <v>11168</v>
      </c>
      <c r="AA12" s="82">
        <v>67</v>
      </c>
      <c r="AB12" s="82">
        <v>63</v>
      </c>
      <c r="AC12" s="82">
        <v>64</v>
      </c>
      <c r="AD12" s="82">
        <v>2507</v>
      </c>
      <c r="AE12" s="82">
        <v>5083</v>
      </c>
      <c r="AF12" s="82">
        <v>7590</v>
      </c>
      <c r="AG12" s="82">
        <v>61</v>
      </c>
      <c r="AH12" s="82">
        <v>52</v>
      </c>
      <c r="AI12" s="82">
        <v>55</v>
      </c>
      <c r="AJ12" s="82">
        <v>2507</v>
      </c>
      <c r="AK12" s="82">
        <v>5083</v>
      </c>
      <c r="AL12" s="82">
        <v>7590</v>
      </c>
      <c r="AM12" s="82">
        <v>66</v>
      </c>
      <c r="AN12" s="82">
        <v>66</v>
      </c>
      <c r="AO12" s="82">
        <v>66</v>
      </c>
      <c r="AP12" s="82">
        <v>2507</v>
      </c>
      <c r="AQ12" s="82">
        <v>5083</v>
      </c>
      <c r="AR12" s="82">
        <v>7590</v>
      </c>
      <c r="AS12" s="82">
        <v>64</v>
      </c>
      <c r="AT12" s="82">
        <v>62</v>
      </c>
      <c r="AU12" s="82">
        <v>63</v>
      </c>
      <c r="AV12" s="82">
        <v>2507</v>
      </c>
      <c r="AW12" s="82">
        <v>5083</v>
      </c>
      <c r="AX12" s="82">
        <v>7590</v>
      </c>
      <c r="AY12" s="82">
        <v>62</v>
      </c>
      <c r="AZ12" s="82">
        <v>59</v>
      </c>
      <c r="BA12" s="82">
        <v>60</v>
      </c>
      <c r="BB12" s="82">
        <v>99</v>
      </c>
      <c r="BC12" s="82">
        <v>206</v>
      </c>
      <c r="BD12" s="82">
        <v>305</v>
      </c>
      <c r="BE12" s="82">
        <v>59</v>
      </c>
      <c r="BF12" s="82">
        <v>50</v>
      </c>
      <c r="BG12" s="82">
        <v>53</v>
      </c>
      <c r="BH12" s="82">
        <v>99</v>
      </c>
      <c r="BI12" s="82">
        <v>206</v>
      </c>
      <c r="BJ12" s="82">
        <v>305</v>
      </c>
      <c r="BK12" s="82">
        <v>78</v>
      </c>
      <c r="BL12" s="82">
        <v>72</v>
      </c>
      <c r="BM12" s="82">
        <v>74</v>
      </c>
      <c r="BN12" s="82">
        <v>99</v>
      </c>
      <c r="BO12" s="82">
        <v>206</v>
      </c>
      <c r="BP12" s="82">
        <v>305</v>
      </c>
      <c r="BQ12" s="82">
        <v>68</v>
      </c>
      <c r="BR12" s="82">
        <v>61</v>
      </c>
      <c r="BS12" s="82">
        <v>63</v>
      </c>
      <c r="BT12" s="82">
        <v>99</v>
      </c>
      <c r="BU12" s="82">
        <v>206</v>
      </c>
      <c r="BV12" s="82">
        <v>305</v>
      </c>
      <c r="BW12" s="82">
        <v>64</v>
      </c>
      <c r="BX12" s="82">
        <v>60</v>
      </c>
      <c r="BY12" s="82">
        <v>62</v>
      </c>
      <c r="BZ12" s="82">
        <v>2073</v>
      </c>
      <c r="CA12" s="82">
        <v>4135</v>
      </c>
      <c r="CB12" s="82">
        <v>6208</v>
      </c>
      <c r="CC12" s="82">
        <v>57</v>
      </c>
      <c r="CD12" s="82">
        <v>49</v>
      </c>
      <c r="CE12" s="82">
        <v>51</v>
      </c>
      <c r="CF12" s="82">
        <v>2073</v>
      </c>
      <c r="CG12" s="82">
        <v>4135</v>
      </c>
      <c r="CH12" s="82">
        <v>6208</v>
      </c>
      <c r="CI12" s="82">
        <v>66</v>
      </c>
      <c r="CJ12" s="82">
        <v>68</v>
      </c>
      <c r="CK12" s="82">
        <v>68</v>
      </c>
      <c r="CL12" s="82">
        <v>2073</v>
      </c>
      <c r="CM12" s="82">
        <v>4135</v>
      </c>
      <c r="CN12" s="82">
        <v>6208</v>
      </c>
      <c r="CO12" s="82">
        <v>66</v>
      </c>
      <c r="CP12" s="82">
        <v>67</v>
      </c>
      <c r="CQ12" s="82">
        <v>67</v>
      </c>
      <c r="CR12" s="82">
        <v>2073</v>
      </c>
      <c r="CS12" s="82">
        <v>4135</v>
      </c>
      <c r="CT12" s="82">
        <v>6208</v>
      </c>
      <c r="CU12" s="82">
        <v>63</v>
      </c>
      <c r="CV12" s="82">
        <v>58</v>
      </c>
      <c r="CW12" s="82">
        <v>59</v>
      </c>
      <c r="CX12" s="82">
        <v>928</v>
      </c>
      <c r="CY12" s="82">
        <v>1966</v>
      </c>
      <c r="CZ12" s="82">
        <v>2894</v>
      </c>
      <c r="DA12" s="82">
        <v>58</v>
      </c>
      <c r="DB12" s="82">
        <v>48</v>
      </c>
      <c r="DC12" s="82">
        <v>51</v>
      </c>
      <c r="DD12" s="82">
        <v>928</v>
      </c>
      <c r="DE12" s="82">
        <v>1966</v>
      </c>
      <c r="DF12" s="82">
        <v>2894</v>
      </c>
      <c r="DG12" s="82">
        <v>65</v>
      </c>
      <c r="DH12" s="82">
        <v>68</v>
      </c>
      <c r="DI12" s="82">
        <v>67</v>
      </c>
      <c r="DJ12" s="82">
        <v>928</v>
      </c>
      <c r="DK12" s="82">
        <v>1966</v>
      </c>
      <c r="DL12" s="82">
        <v>2894</v>
      </c>
      <c r="DM12" s="82">
        <v>62</v>
      </c>
      <c r="DN12" s="82">
        <v>61</v>
      </c>
      <c r="DO12" s="82">
        <v>61</v>
      </c>
      <c r="DP12" s="82">
        <v>928</v>
      </c>
      <c r="DQ12" s="82">
        <v>1966</v>
      </c>
      <c r="DR12" s="82">
        <v>2894</v>
      </c>
      <c r="DS12" s="82">
        <v>58</v>
      </c>
      <c r="DT12" s="82">
        <v>57</v>
      </c>
      <c r="DU12" s="82">
        <v>57</v>
      </c>
      <c r="DV12" s="82">
        <v>28673</v>
      </c>
      <c r="DW12" s="82">
        <v>57415</v>
      </c>
      <c r="DX12" s="82">
        <v>86088</v>
      </c>
      <c r="DY12" s="82">
        <v>52</v>
      </c>
      <c r="DZ12" s="82">
        <v>45</v>
      </c>
      <c r="EA12" s="82">
        <v>47</v>
      </c>
      <c r="EB12" s="82">
        <v>28673</v>
      </c>
      <c r="EC12" s="82">
        <v>57415</v>
      </c>
      <c r="ED12" s="82">
        <v>86088</v>
      </c>
      <c r="EE12" s="82">
        <v>63</v>
      </c>
      <c r="EF12" s="82">
        <v>69</v>
      </c>
      <c r="EG12" s="82">
        <v>67</v>
      </c>
      <c r="EH12" s="82">
        <v>28673</v>
      </c>
      <c r="EI12" s="82">
        <v>57415</v>
      </c>
      <c r="EJ12" s="82">
        <v>86088</v>
      </c>
      <c r="EK12" s="82">
        <v>63</v>
      </c>
      <c r="EL12" s="82">
        <v>68</v>
      </c>
      <c r="EM12" s="82">
        <v>66</v>
      </c>
      <c r="EN12" s="82">
        <v>28673</v>
      </c>
      <c r="EO12" s="82">
        <v>57415</v>
      </c>
      <c r="EP12" s="82">
        <v>86088</v>
      </c>
      <c r="EQ12" s="82">
        <v>60</v>
      </c>
      <c r="ER12" s="82">
        <v>57</v>
      </c>
      <c r="ES12" s="82">
        <v>58</v>
      </c>
      <c r="ET12" s="82">
        <v>38123</v>
      </c>
      <c r="EU12" s="82">
        <v>76130</v>
      </c>
      <c r="EV12" s="82">
        <v>114253</v>
      </c>
      <c r="EW12" s="82">
        <v>53</v>
      </c>
      <c r="EX12" s="82">
        <v>46</v>
      </c>
      <c r="EY12" s="82">
        <v>49</v>
      </c>
      <c r="EZ12" s="82">
        <v>38123</v>
      </c>
      <c r="FA12" s="82">
        <v>76130</v>
      </c>
      <c r="FB12" s="82">
        <v>114253</v>
      </c>
      <c r="FC12" s="82">
        <v>64</v>
      </c>
      <c r="FD12" s="82">
        <v>68</v>
      </c>
      <c r="FE12" s="82">
        <v>67</v>
      </c>
      <c r="FF12" s="82">
        <v>38123</v>
      </c>
      <c r="FG12" s="82">
        <v>76130</v>
      </c>
      <c r="FH12" s="82">
        <v>114253</v>
      </c>
      <c r="FI12" s="82">
        <v>62</v>
      </c>
      <c r="FJ12" s="82">
        <v>66</v>
      </c>
      <c r="FK12" s="82">
        <v>65</v>
      </c>
      <c r="FL12" s="82">
        <v>38123</v>
      </c>
      <c r="FM12" s="82">
        <v>76130</v>
      </c>
      <c r="FN12" s="82">
        <v>114253</v>
      </c>
    </row>
    <row r="13" spans="1:170">
      <c r="A13" s="82"/>
      <c r="B13" s="82" t="s">
        <v>22</v>
      </c>
      <c r="C13" s="82">
        <v>65</v>
      </c>
      <c r="D13" s="82">
        <v>64</v>
      </c>
      <c r="E13" s="82">
        <v>65</v>
      </c>
      <c r="F13" s="82">
        <v>3449</v>
      </c>
      <c r="G13" s="82">
        <v>6444</v>
      </c>
      <c r="H13" s="82">
        <v>9893</v>
      </c>
      <c r="I13" s="82">
        <v>58</v>
      </c>
      <c r="J13" s="82">
        <v>54</v>
      </c>
      <c r="K13" s="82">
        <v>55</v>
      </c>
      <c r="L13" s="82">
        <v>3449</v>
      </c>
      <c r="M13" s="82">
        <v>6444</v>
      </c>
      <c r="N13" s="82">
        <v>9893</v>
      </c>
      <c r="O13" s="82">
        <v>66</v>
      </c>
      <c r="P13" s="82">
        <v>70</v>
      </c>
      <c r="Q13" s="82">
        <v>69</v>
      </c>
      <c r="R13" s="82">
        <v>3449</v>
      </c>
      <c r="S13" s="82">
        <v>6444</v>
      </c>
      <c r="T13" s="82">
        <v>9893</v>
      </c>
      <c r="U13" s="82">
        <v>59</v>
      </c>
      <c r="V13" s="82">
        <v>62</v>
      </c>
      <c r="W13" s="82">
        <v>61</v>
      </c>
      <c r="X13" s="82">
        <v>3449</v>
      </c>
      <c r="Y13" s="82">
        <v>6444</v>
      </c>
      <c r="Z13" s="82">
        <v>9893</v>
      </c>
      <c r="AA13" s="82">
        <v>72</v>
      </c>
      <c r="AB13" s="82">
        <v>69</v>
      </c>
      <c r="AC13" s="82">
        <v>70</v>
      </c>
      <c r="AD13" s="82">
        <v>2286</v>
      </c>
      <c r="AE13" s="82">
        <v>4405</v>
      </c>
      <c r="AF13" s="82">
        <v>6691</v>
      </c>
      <c r="AG13" s="82">
        <v>65</v>
      </c>
      <c r="AH13" s="82">
        <v>58</v>
      </c>
      <c r="AI13" s="82">
        <v>60</v>
      </c>
      <c r="AJ13" s="82">
        <v>2286</v>
      </c>
      <c r="AK13" s="82">
        <v>4405</v>
      </c>
      <c r="AL13" s="82">
        <v>6691</v>
      </c>
      <c r="AM13" s="82">
        <v>71</v>
      </c>
      <c r="AN13" s="82">
        <v>73</v>
      </c>
      <c r="AO13" s="82">
        <v>72</v>
      </c>
      <c r="AP13" s="82">
        <v>2286</v>
      </c>
      <c r="AQ13" s="82">
        <v>4405</v>
      </c>
      <c r="AR13" s="82">
        <v>6691</v>
      </c>
      <c r="AS13" s="82">
        <v>69</v>
      </c>
      <c r="AT13" s="82">
        <v>69</v>
      </c>
      <c r="AU13" s="82">
        <v>69</v>
      </c>
      <c r="AV13" s="82">
        <v>2286</v>
      </c>
      <c r="AW13" s="82">
        <v>4405</v>
      </c>
      <c r="AX13" s="82">
        <v>6691</v>
      </c>
      <c r="AY13" s="82">
        <v>67</v>
      </c>
      <c r="AZ13" s="82">
        <v>66</v>
      </c>
      <c r="BA13" s="82">
        <v>66</v>
      </c>
      <c r="BB13" s="82">
        <v>91</v>
      </c>
      <c r="BC13" s="82">
        <v>165</v>
      </c>
      <c r="BD13" s="82">
        <v>256</v>
      </c>
      <c r="BE13" s="82">
        <v>64</v>
      </c>
      <c r="BF13" s="82">
        <v>56</v>
      </c>
      <c r="BG13" s="82">
        <v>59</v>
      </c>
      <c r="BH13" s="82">
        <v>91</v>
      </c>
      <c r="BI13" s="82">
        <v>165</v>
      </c>
      <c r="BJ13" s="82">
        <v>256</v>
      </c>
      <c r="BK13" s="82">
        <v>85</v>
      </c>
      <c r="BL13" s="82">
        <v>80</v>
      </c>
      <c r="BM13" s="82">
        <v>82</v>
      </c>
      <c r="BN13" s="82">
        <v>91</v>
      </c>
      <c r="BO13" s="82">
        <v>165</v>
      </c>
      <c r="BP13" s="82">
        <v>256</v>
      </c>
      <c r="BQ13" s="82">
        <v>74</v>
      </c>
      <c r="BR13" s="82">
        <v>71</v>
      </c>
      <c r="BS13" s="82">
        <v>72</v>
      </c>
      <c r="BT13" s="82">
        <v>91</v>
      </c>
      <c r="BU13" s="82">
        <v>165</v>
      </c>
      <c r="BV13" s="82">
        <v>256</v>
      </c>
      <c r="BW13" s="82">
        <v>67</v>
      </c>
      <c r="BX13" s="82">
        <v>64</v>
      </c>
      <c r="BY13" s="82">
        <v>65</v>
      </c>
      <c r="BZ13" s="82">
        <v>1916</v>
      </c>
      <c r="CA13" s="82">
        <v>3680</v>
      </c>
      <c r="CB13" s="82">
        <v>5596</v>
      </c>
      <c r="CC13" s="82">
        <v>60</v>
      </c>
      <c r="CD13" s="82">
        <v>52</v>
      </c>
      <c r="CE13" s="82">
        <v>55</v>
      </c>
      <c r="CF13" s="82">
        <v>1916</v>
      </c>
      <c r="CG13" s="82">
        <v>3680</v>
      </c>
      <c r="CH13" s="82">
        <v>5596</v>
      </c>
      <c r="CI13" s="82">
        <v>70</v>
      </c>
      <c r="CJ13" s="82">
        <v>73</v>
      </c>
      <c r="CK13" s="82">
        <v>72</v>
      </c>
      <c r="CL13" s="82">
        <v>1916</v>
      </c>
      <c r="CM13" s="82">
        <v>3680</v>
      </c>
      <c r="CN13" s="82">
        <v>5596</v>
      </c>
      <c r="CO13" s="82">
        <v>69</v>
      </c>
      <c r="CP13" s="82">
        <v>72</v>
      </c>
      <c r="CQ13" s="82">
        <v>71</v>
      </c>
      <c r="CR13" s="82">
        <v>1916</v>
      </c>
      <c r="CS13" s="82">
        <v>3680</v>
      </c>
      <c r="CT13" s="82">
        <v>5596</v>
      </c>
      <c r="CU13" s="82">
        <v>66</v>
      </c>
      <c r="CV13" s="82">
        <v>62</v>
      </c>
      <c r="CW13" s="82">
        <v>64</v>
      </c>
      <c r="CX13" s="82">
        <v>841</v>
      </c>
      <c r="CY13" s="82">
        <v>1741</v>
      </c>
      <c r="CZ13" s="82">
        <v>2582</v>
      </c>
      <c r="DA13" s="82">
        <v>61</v>
      </c>
      <c r="DB13" s="82">
        <v>53</v>
      </c>
      <c r="DC13" s="82">
        <v>56</v>
      </c>
      <c r="DD13" s="82">
        <v>841</v>
      </c>
      <c r="DE13" s="82">
        <v>1741</v>
      </c>
      <c r="DF13" s="82">
        <v>2582</v>
      </c>
      <c r="DG13" s="82">
        <v>69</v>
      </c>
      <c r="DH13" s="82">
        <v>74</v>
      </c>
      <c r="DI13" s="82">
        <v>72</v>
      </c>
      <c r="DJ13" s="82">
        <v>841</v>
      </c>
      <c r="DK13" s="82">
        <v>1741</v>
      </c>
      <c r="DL13" s="82">
        <v>2582</v>
      </c>
      <c r="DM13" s="82">
        <v>66</v>
      </c>
      <c r="DN13" s="82">
        <v>67</v>
      </c>
      <c r="DO13" s="82">
        <v>66</v>
      </c>
      <c r="DP13" s="82">
        <v>841</v>
      </c>
      <c r="DQ13" s="82">
        <v>1741</v>
      </c>
      <c r="DR13" s="82">
        <v>2582</v>
      </c>
      <c r="DS13" s="82">
        <v>61</v>
      </c>
      <c r="DT13" s="82">
        <v>60</v>
      </c>
      <c r="DU13" s="82">
        <v>60</v>
      </c>
      <c r="DV13" s="82">
        <v>26398</v>
      </c>
      <c r="DW13" s="82">
        <v>51703</v>
      </c>
      <c r="DX13" s="82">
        <v>78101</v>
      </c>
      <c r="DY13" s="82">
        <v>54</v>
      </c>
      <c r="DZ13" s="82">
        <v>48</v>
      </c>
      <c r="EA13" s="82">
        <v>50</v>
      </c>
      <c r="EB13" s="82">
        <v>26398</v>
      </c>
      <c r="EC13" s="82">
        <v>51703</v>
      </c>
      <c r="ED13" s="82">
        <v>78101</v>
      </c>
      <c r="EE13" s="82">
        <v>67</v>
      </c>
      <c r="EF13" s="82">
        <v>73</v>
      </c>
      <c r="EG13" s="82">
        <v>71</v>
      </c>
      <c r="EH13" s="82">
        <v>26398</v>
      </c>
      <c r="EI13" s="82">
        <v>51703</v>
      </c>
      <c r="EJ13" s="82">
        <v>78101</v>
      </c>
      <c r="EK13" s="82">
        <v>66</v>
      </c>
      <c r="EL13" s="82">
        <v>72</v>
      </c>
      <c r="EM13" s="82">
        <v>70</v>
      </c>
      <c r="EN13" s="82">
        <v>26398</v>
      </c>
      <c r="EO13" s="82">
        <v>51703</v>
      </c>
      <c r="EP13" s="82">
        <v>78101</v>
      </c>
      <c r="EQ13" s="82">
        <v>63</v>
      </c>
      <c r="ER13" s="82">
        <v>61</v>
      </c>
      <c r="ES13" s="82">
        <v>62</v>
      </c>
      <c r="ET13" s="82">
        <v>34981</v>
      </c>
      <c r="EU13" s="82">
        <v>68138</v>
      </c>
      <c r="EV13" s="82">
        <v>103119</v>
      </c>
      <c r="EW13" s="82">
        <v>56</v>
      </c>
      <c r="EX13" s="82">
        <v>50</v>
      </c>
      <c r="EY13" s="82">
        <v>52</v>
      </c>
      <c r="EZ13" s="82">
        <v>34981</v>
      </c>
      <c r="FA13" s="82">
        <v>68138</v>
      </c>
      <c r="FB13" s="82">
        <v>103119</v>
      </c>
      <c r="FC13" s="82">
        <v>67</v>
      </c>
      <c r="FD13" s="82">
        <v>73</v>
      </c>
      <c r="FE13" s="82">
        <v>71</v>
      </c>
      <c r="FF13" s="82">
        <v>34981</v>
      </c>
      <c r="FG13" s="82">
        <v>68138</v>
      </c>
      <c r="FH13" s="82">
        <v>103119</v>
      </c>
      <c r="FI13" s="82">
        <v>66</v>
      </c>
      <c r="FJ13" s="82">
        <v>71</v>
      </c>
      <c r="FK13" s="82">
        <v>69</v>
      </c>
      <c r="FL13" s="82">
        <v>34981</v>
      </c>
      <c r="FM13" s="82">
        <v>68138</v>
      </c>
      <c r="FN13" s="82">
        <v>103119</v>
      </c>
    </row>
    <row r="14" spans="1:170">
      <c r="A14" s="82"/>
      <c r="B14" s="82" t="s">
        <v>23</v>
      </c>
      <c r="C14" s="82">
        <v>70</v>
      </c>
      <c r="D14" s="82">
        <v>72</v>
      </c>
      <c r="E14" s="82">
        <v>71</v>
      </c>
      <c r="F14" s="82">
        <v>2396</v>
      </c>
      <c r="G14" s="82">
        <v>4077</v>
      </c>
      <c r="H14" s="82">
        <v>6473</v>
      </c>
      <c r="I14" s="82">
        <v>63</v>
      </c>
      <c r="J14" s="82">
        <v>60</v>
      </c>
      <c r="K14" s="82">
        <v>61</v>
      </c>
      <c r="L14" s="82">
        <v>2396</v>
      </c>
      <c r="M14" s="82">
        <v>4077</v>
      </c>
      <c r="N14" s="82">
        <v>6473</v>
      </c>
      <c r="O14" s="82">
        <v>72</v>
      </c>
      <c r="P14" s="82">
        <v>77</v>
      </c>
      <c r="Q14" s="82">
        <v>75</v>
      </c>
      <c r="R14" s="82">
        <v>2396</v>
      </c>
      <c r="S14" s="82">
        <v>4077</v>
      </c>
      <c r="T14" s="82">
        <v>6473</v>
      </c>
      <c r="U14" s="82">
        <v>63</v>
      </c>
      <c r="V14" s="82">
        <v>70</v>
      </c>
      <c r="W14" s="82">
        <v>67</v>
      </c>
      <c r="X14" s="82">
        <v>2396</v>
      </c>
      <c r="Y14" s="82">
        <v>4077</v>
      </c>
      <c r="Z14" s="82">
        <v>6473</v>
      </c>
      <c r="AA14" s="82">
        <v>76</v>
      </c>
      <c r="AB14" s="82">
        <v>76</v>
      </c>
      <c r="AC14" s="82">
        <v>76</v>
      </c>
      <c r="AD14" s="82">
        <v>1490</v>
      </c>
      <c r="AE14" s="82">
        <v>2491</v>
      </c>
      <c r="AF14" s="82">
        <v>3981</v>
      </c>
      <c r="AG14" s="82">
        <v>69</v>
      </c>
      <c r="AH14" s="82">
        <v>64</v>
      </c>
      <c r="AI14" s="82">
        <v>66</v>
      </c>
      <c r="AJ14" s="82">
        <v>1490</v>
      </c>
      <c r="AK14" s="82">
        <v>2491</v>
      </c>
      <c r="AL14" s="82">
        <v>3981</v>
      </c>
      <c r="AM14" s="82">
        <v>76</v>
      </c>
      <c r="AN14" s="82">
        <v>79</v>
      </c>
      <c r="AO14" s="82">
        <v>78</v>
      </c>
      <c r="AP14" s="82">
        <v>1490</v>
      </c>
      <c r="AQ14" s="82">
        <v>2491</v>
      </c>
      <c r="AR14" s="82">
        <v>3981</v>
      </c>
      <c r="AS14" s="82">
        <v>73</v>
      </c>
      <c r="AT14" s="82">
        <v>76</v>
      </c>
      <c r="AU14" s="82">
        <v>75</v>
      </c>
      <c r="AV14" s="82">
        <v>1490</v>
      </c>
      <c r="AW14" s="82">
        <v>2491</v>
      </c>
      <c r="AX14" s="82">
        <v>3981</v>
      </c>
      <c r="AY14" s="82">
        <v>71</v>
      </c>
      <c r="AZ14" s="82">
        <v>76</v>
      </c>
      <c r="BA14" s="82">
        <v>74</v>
      </c>
      <c r="BB14" s="82">
        <v>62</v>
      </c>
      <c r="BC14" s="82">
        <v>95</v>
      </c>
      <c r="BD14" s="82">
        <v>157</v>
      </c>
      <c r="BE14" s="82">
        <v>69</v>
      </c>
      <c r="BF14" s="82">
        <v>65</v>
      </c>
      <c r="BG14" s="82">
        <v>67</v>
      </c>
      <c r="BH14" s="82">
        <v>62</v>
      </c>
      <c r="BI14" s="82">
        <v>95</v>
      </c>
      <c r="BJ14" s="82">
        <v>157</v>
      </c>
      <c r="BK14" s="82">
        <v>89</v>
      </c>
      <c r="BL14" s="82">
        <v>86</v>
      </c>
      <c r="BM14" s="82">
        <v>87</v>
      </c>
      <c r="BN14" s="82">
        <v>62</v>
      </c>
      <c r="BO14" s="82">
        <v>95</v>
      </c>
      <c r="BP14" s="82">
        <v>157</v>
      </c>
      <c r="BQ14" s="82">
        <v>82</v>
      </c>
      <c r="BR14" s="82">
        <v>84</v>
      </c>
      <c r="BS14" s="82">
        <v>83</v>
      </c>
      <c r="BT14" s="82">
        <v>62</v>
      </c>
      <c r="BU14" s="82">
        <v>95</v>
      </c>
      <c r="BV14" s="82">
        <v>157</v>
      </c>
      <c r="BW14" s="82">
        <v>71</v>
      </c>
      <c r="BX14" s="82">
        <v>70</v>
      </c>
      <c r="BY14" s="82">
        <v>70</v>
      </c>
      <c r="BZ14" s="82">
        <v>1320</v>
      </c>
      <c r="CA14" s="82">
        <v>2176</v>
      </c>
      <c r="CB14" s="82">
        <v>3496</v>
      </c>
      <c r="CC14" s="82">
        <v>64</v>
      </c>
      <c r="CD14" s="82">
        <v>57</v>
      </c>
      <c r="CE14" s="82">
        <v>60</v>
      </c>
      <c r="CF14" s="82">
        <v>1320</v>
      </c>
      <c r="CG14" s="82">
        <v>2176</v>
      </c>
      <c r="CH14" s="82">
        <v>3496</v>
      </c>
      <c r="CI14" s="82">
        <v>74</v>
      </c>
      <c r="CJ14" s="82">
        <v>79</v>
      </c>
      <c r="CK14" s="82">
        <v>77</v>
      </c>
      <c r="CL14" s="82">
        <v>1320</v>
      </c>
      <c r="CM14" s="82">
        <v>2176</v>
      </c>
      <c r="CN14" s="82">
        <v>3496</v>
      </c>
      <c r="CO14" s="82">
        <v>74</v>
      </c>
      <c r="CP14" s="82">
        <v>77</v>
      </c>
      <c r="CQ14" s="82">
        <v>76</v>
      </c>
      <c r="CR14" s="82">
        <v>1320</v>
      </c>
      <c r="CS14" s="82">
        <v>2176</v>
      </c>
      <c r="CT14" s="82">
        <v>3496</v>
      </c>
      <c r="CU14" s="82">
        <v>69</v>
      </c>
      <c r="CV14" s="82">
        <v>68</v>
      </c>
      <c r="CW14" s="82">
        <v>69</v>
      </c>
      <c r="CX14" s="82">
        <v>606</v>
      </c>
      <c r="CY14" s="82">
        <v>1073</v>
      </c>
      <c r="CZ14" s="82">
        <v>1679</v>
      </c>
      <c r="DA14" s="82">
        <v>65</v>
      </c>
      <c r="DB14" s="82">
        <v>57</v>
      </c>
      <c r="DC14" s="82">
        <v>60</v>
      </c>
      <c r="DD14" s="82">
        <v>606</v>
      </c>
      <c r="DE14" s="82">
        <v>1073</v>
      </c>
      <c r="DF14" s="82">
        <v>1679</v>
      </c>
      <c r="DG14" s="82">
        <v>73</v>
      </c>
      <c r="DH14" s="82">
        <v>78</v>
      </c>
      <c r="DI14" s="82">
        <v>76</v>
      </c>
      <c r="DJ14" s="82">
        <v>606</v>
      </c>
      <c r="DK14" s="82">
        <v>1073</v>
      </c>
      <c r="DL14" s="82">
        <v>1679</v>
      </c>
      <c r="DM14" s="82">
        <v>70</v>
      </c>
      <c r="DN14" s="82">
        <v>73</v>
      </c>
      <c r="DO14" s="82">
        <v>72</v>
      </c>
      <c r="DP14" s="82">
        <v>606</v>
      </c>
      <c r="DQ14" s="82">
        <v>1073</v>
      </c>
      <c r="DR14" s="82">
        <v>1679</v>
      </c>
      <c r="DS14" s="82">
        <v>66</v>
      </c>
      <c r="DT14" s="82">
        <v>65</v>
      </c>
      <c r="DU14" s="82">
        <v>65</v>
      </c>
      <c r="DV14" s="82">
        <v>17946</v>
      </c>
      <c r="DW14" s="82">
        <v>31129</v>
      </c>
      <c r="DX14" s="82">
        <v>49075</v>
      </c>
      <c r="DY14" s="82">
        <v>59</v>
      </c>
      <c r="DZ14" s="82">
        <v>52</v>
      </c>
      <c r="EA14" s="82">
        <v>55</v>
      </c>
      <c r="EB14" s="82">
        <v>17946</v>
      </c>
      <c r="EC14" s="82">
        <v>31129</v>
      </c>
      <c r="ED14" s="82">
        <v>49075</v>
      </c>
      <c r="EE14" s="82">
        <v>71</v>
      </c>
      <c r="EF14" s="82">
        <v>79</v>
      </c>
      <c r="EG14" s="82">
        <v>76</v>
      </c>
      <c r="EH14" s="82">
        <v>17946</v>
      </c>
      <c r="EI14" s="82">
        <v>31129</v>
      </c>
      <c r="EJ14" s="82">
        <v>49075</v>
      </c>
      <c r="EK14" s="82">
        <v>71</v>
      </c>
      <c r="EL14" s="82">
        <v>77</v>
      </c>
      <c r="EM14" s="82">
        <v>75</v>
      </c>
      <c r="EN14" s="82">
        <v>17946</v>
      </c>
      <c r="EO14" s="82">
        <v>31129</v>
      </c>
      <c r="EP14" s="82">
        <v>49075</v>
      </c>
      <c r="EQ14" s="82">
        <v>67</v>
      </c>
      <c r="ER14" s="82">
        <v>66</v>
      </c>
      <c r="ES14" s="82">
        <v>67</v>
      </c>
      <c r="ET14" s="82">
        <v>23820</v>
      </c>
      <c r="EU14" s="82">
        <v>41041</v>
      </c>
      <c r="EV14" s="82">
        <v>64861</v>
      </c>
      <c r="EW14" s="82">
        <v>60</v>
      </c>
      <c r="EX14" s="82">
        <v>54</v>
      </c>
      <c r="EY14" s="82">
        <v>57</v>
      </c>
      <c r="EZ14" s="82">
        <v>23820</v>
      </c>
      <c r="FA14" s="82">
        <v>41041</v>
      </c>
      <c r="FB14" s="82">
        <v>64861</v>
      </c>
      <c r="FC14" s="82">
        <v>72</v>
      </c>
      <c r="FD14" s="82">
        <v>78</v>
      </c>
      <c r="FE14" s="82">
        <v>76</v>
      </c>
      <c r="FF14" s="82">
        <v>23820</v>
      </c>
      <c r="FG14" s="82">
        <v>41041</v>
      </c>
      <c r="FH14" s="82">
        <v>64861</v>
      </c>
      <c r="FI14" s="82">
        <v>70</v>
      </c>
      <c r="FJ14" s="82">
        <v>76</v>
      </c>
      <c r="FK14" s="82">
        <v>74</v>
      </c>
      <c r="FL14" s="82">
        <v>23820</v>
      </c>
      <c r="FM14" s="82">
        <v>41041</v>
      </c>
      <c r="FN14" s="82">
        <v>64861</v>
      </c>
    </row>
    <row r="15" spans="1:170">
      <c r="A15" s="82"/>
      <c r="B15" s="82" t="s">
        <v>24</v>
      </c>
      <c r="C15" s="82">
        <v>53</v>
      </c>
      <c r="D15" s="82">
        <v>51</v>
      </c>
      <c r="E15" s="82">
        <v>52</v>
      </c>
      <c r="F15" s="82">
        <v>1053</v>
      </c>
      <c r="G15" s="82">
        <v>2367</v>
      </c>
      <c r="H15" s="82">
        <v>3420</v>
      </c>
      <c r="I15" s="82">
        <v>48</v>
      </c>
      <c r="J15" s="82">
        <v>43</v>
      </c>
      <c r="K15" s="82">
        <v>45</v>
      </c>
      <c r="L15" s="82">
        <v>1053</v>
      </c>
      <c r="M15" s="82">
        <v>2367</v>
      </c>
      <c r="N15" s="82">
        <v>3420</v>
      </c>
      <c r="O15" s="82">
        <v>53</v>
      </c>
      <c r="P15" s="82">
        <v>57</v>
      </c>
      <c r="Q15" s="82">
        <v>56</v>
      </c>
      <c r="R15" s="82">
        <v>1053</v>
      </c>
      <c r="S15" s="82">
        <v>2367</v>
      </c>
      <c r="T15" s="82">
        <v>3420</v>
      </c>
      <c r="U15" s="82">
        <v>48</v>
      </c>
      <c r="V15" s="82">
        <v>49</v>
      </c>
      <c r="W15" s="82">
        <v>49</v>
      </c>
      <c r="X15" s="82">
        <v>1053</v>
      </c>
      <c r="Y15" s="82">
        <v>2367</v>
      </c>
      <c r="Z15" s="82">
        <v>3420</v>
      </c>
      <c r="AA15" s="82">
        <v>66</v>
      </c>
      <c r="AB15" s="82">
        <v>61</v>
      </c>
      <c r="AC15" s="82">
        <v>63</v>
      </c>
      <c r="AD15" s="82">
        <v>796</v>
      </c>
      <c r="AE15" s="82">
        <v>1914</v>
      </c>
      <c r="AF15" s="82">
        <v>2710</v>
      </c>
      <c r="AG15" s="82">
        <v>57</v>
      </c>
      <c r="AH15" s="82">
        <v>50</v>
      </c>
      <c r="AI15" s="82">
        <v>52</v>
      </c>
      <c r="AJ15" s="82">
        <v>796</v>
      </c>
      <c r="AK15" s="82">
        <v>1914</v>
      </c>
      <c r="AL15" s="82">
        <v>2710</v>
      </c>
      <c r="AM15" s="82">
        <v>62</v>
      </c>
      <c r="AN15" s="82">
        <v>64</v>
      </c>
      <c r="AO15" s="82">
        <v>64</v>
      </c>
      <c r="AP15" s="82">
        <v>796</v>
      </c>
      <c r="AQ15" s="82">
        <v>1914</v>
      </c>
      <c r="AR15" s="82">
        <v>2710</v>
      </c>
      <c r="AS15" s="82">
        <v>61</v>
      </c>
      <c r="AT15" s="82">
        <v>60</v>
      </c>
      <c r="AU15" s="82">
        <v>60</v>
      </c>
      <c r="AV15" s="82">
        <v>796</v>
      </c>
      <c r="AW15" s="82">
        <v>1914</v>
      </c>
      <c r="AX15" s="82">
        <v>2710</v>
      </c>
      <c r="AY15" s="82">
        <v>59</v>
      </c>
      <c r="AZ15" s="82">
        <v>53</v>
      </c>
      <c r="BA15" s="82">
        <v>55</v>
      </c>
      <c r="BB15" s="82">
        <v>29</v>
      </c>
      <c r="BC15" s="82">
        <v>70</v>
      </c>
      <c r="BD15" s="82">
        <v>99</v>
      </c>
      <c r="BE15" s="82">
        <v>52</v>
      </c>
      <c r="BF15" s="82">
        <v>43</v>
      </c>
      <c r="BG15" s="82">
        <v>45</v>
      </c>
      <c r="BH15" s="82">
        <v>29</v>
      </c>
      <c r="BI15" s="82">
        <v>70</v>
      </c>
      <c r="BJ15" s="82">
        <v>99</v>
      </c>
      <c r="BK15" s="82">
        <v>76</v>
      </c>
      <c r="BL15" s="82">
        <v>71</v>
      </c>
      <c r="BM15" s="82">
        <v>73</v>
      </c>
      <c r="BN15" s="82">
        <v>29</v>
      </c>
      <c r="BO15" s="82">
        <v>70</v>
      </c>
      <c r="BP15" s="82">
        <v>99</v>
      </c>
      <c r="BQ15" s="82">
        <v>55</v>
      </c>
      <c r="BR15" s="82">
        <v>53</v>
      </c>
      <c r="BS15" s="82">
        <v>54</v>
      </c>
      <c r="BT15" s="82">
        <v>29</v>
      </c>
      <c r="BU15" s="82">
        <v>70</v>
      </c>
      <c r="BV15" s="82">
        <v>99</v>
      </c>
      <c r="BW15" s="82">
        <v>58</v>
      </c>
      <c r="BX15" s="82">
        <v>56</v>
      </c>
      <c r="BY15" s="82">
        <v>56</v>
      </c>
      <c r="BZ15" s="82">
        <v>596</v>
      </c>
      <c r="CA15" s="82">
        <v>1504</v>
      </c>
      <c r="CB15" s="82">
        <v>2100</v>
      </c>
      <c r="CC15" s="82">
        <v>50</v>
      </c>
      <c r="CD15" s="82">
        <v>45</v>
      </c>
      <c r="CE15" s="82">
        <v>47</v>
      </c>
      <c r="CF15" s="82">
        <v>596</v>
      </c>
      <c r="CG15" s="82">
        <v>1504</v>
      </c>
      <c r="CH15" s="82">
        <v>2100</v>
      </c>
      <c r="CI15" s="82">
        <v>60</v>
      </c>
      <c r="CJ15" s="82">
        <v>65</v>
      </c>
      <c r="CK15" s="82">
        <v>64</v>
      </c>
      <c r="CL15" s="82">
        <v>596</v>
      </c>
      <c r="CM15" s="82">
        <v>1504</v>
      </c>
      <c r="CN15" s="82">
        <v>2100</v>
      </c>
      <c r="CO15" s="82">
        <v>60</v>
      </c>
      <c r="CP15" s="82">
        <v>64</v>
      </c>
      <c r="CQ15" s="82">
        <v>63</v>
      </c>
      <c r="CR15" s="82">
        <v>596</v>
      </c>
      <c r="CS15" s="82">
        <v>1504</v>
      </c>
      <c r="CT15" s="82">
        <v>2100</v>
      </c>
      <c r="CU15" s="82">
        <v>57</v>
      </c>
      <c r="CV15" s="82">
        <v>53</v>
      </c>
      <c r="CW15" s="82">
        <v>54</v>
      </c>
      <c r="CX15" s="82">
        <v>235</v>
      </c>
      <c r="CY15" s="82">
        <v>668</v>
      </c>
      <c r="CZ15" s="82">
        <v>903</v>
      </c>
      <c r="DA15" s="82">
        <v>52</v>
      </c>
      <c r="DB15" s="82">
        <v>46</v>
      </c>
      <c r="DC15" s="82">
        <v>48</v>
      </c>
      <c r="DD15" s="82">
        <v>235</v>
      </c>
      <c r="DE15" s="82">
        <v>668</v>
      </c>
      <c r="DF15" s="82">
        <v>903</v>
      </c>
      <c r="DG15" s="82">
        <v>60</v>
      </c>
      <c r="DH15" s="82">
        <v>67</v>
      </c>
      <c r="DI15" s="82">
        <v>65</v>
      </c>
      <c r="DJ15" s="82">
        <v>235</v>
      </c>
      <c r="DK15" s="82">
        <v>668</v>
      </c>
      <c r="DL15" s="82">
        <v>903</v>
      </c>
      <c r="DM15" s="82">
        <v>54</v>
      </c>
      <c r="DN15" s="82">
        <v>57</v>
      </c>
      <c r="DO15" s="82">
        <v>56</v>
      </c>
      <c r="DP15" s="82">
        <v>235</v>
      </c>
      <c r="DQ15" s="82">
        <v>668</v>
      </c>
      <c r="DR15" s="82">
        <v>903</v>
      </c>
      <c r="DS15" s="82">
        <v>53</v>
      </c>
      <c r="DT15" s="82">
        <v>53</v>
      </c>
      <c r="DU15" s="82">
        <v>53</v>
      </c>
      <c r="DV15" s="82">
        <v>8452</v>
      </c>
      <c r="DW15" s="82">
        <v>20574</v>
      </c>
      <c r="DX15" s="82">
        <v>29026</v>
      </c>
      <c r="DY15" s="82">
        <v>45</v>
      </c>
      <c r="DZ15" s="82">
        <v>42</v>
      </c>
      <c r="EA15" s="82">
        <v>43</v>
      </c>
      <c r="EB15" s="82">
        <v>8452</v>
      </c>
      <c r="EC15" s="82">
        <v>20574</v>
      </c>
      <c r="ED15" s="82">
        <v>29026</v>
      </c>
      <c r="EE15" s="82">
        <v>57</v>
      </c>
      <c r="EF15" s="82">
        <v>65</v>
      </c>
      <c r="EG15" s="82">
        <v>63</v>
      </c>
      <c r="EH15" s="82">
        <v>8452</v>
      </c>
      <c r="EI15" s="82">
        <v>20574</v>
      </c>
      <c r="EJ15" s="82">
        <v>29026</v>
      </c>
      <c r="EK15" s="82">
        <v>57</v>
      </c>
      <c r="EL15" s="82">
        <v>64</v>
      </c>
      <c r="EM15" s="82">
        <v>62</v>
      </c>
      <c r="EN15" s="82">
        <v>8452</v>
      </c>
      <c r="EO15" s="82">
        <v>20574</v>
      </c>
      <c r="EP15" s="82">
        <v>29026</v>
      </c>
      <c r="EQ15" s="82">
        <v>54</v>
      </c>
      <c r="ER15" s="82">
        <v>53</v>
      </c>
      <c r="ES15" s="82">
        <v>54</v>
      </c>
      <c r="ET15" s="82">
        <v>11161</v>
      </c>
      <c r="EU15" s="82">
        <v>27097</v>
      </c>
      <c r="EV15" s="82">
        <v>38258</v>
      </c>
      <c r="EW15" s="82">
        <v>47</v>
      </c>
      <c r="EX15" s="82">
        <v>43</v>
      </c>
      <c r="EY15" s="82">
        <v>44</v>
      </c>
      <c r="EZ15" s="82">
        <v>11161</v>
      </c>
      <c r="FA15" s="82">
        <v>27097</v>
      </c>
      <c r="FB15" s="82">
        <v>38258</v>
      </c>
      <c r="FC15" s="82">
        <v>57</v>
      </c>
      <c r="FD15" s="82">
        <v>64</v>
      </c>
      <c r="FE15" s="82">
        <v>62</v>
      </c>
      <c r="FF15" s="82">
        <v>11161</v>
      </c>
      <c r="FG15" s="82">
        <v>27097</v>
      </c>
      <c r="FH15" s="82">
        <v>38258</v>
      </c>
      <c r="FI15" s="82">
        <v>57</v>
      </c>
      <c r="FJ15" s="82">
        <v>62</v>
      </c>
      <c r="FK15" s="82">
        <v>61</v>
      </c>
      <c r="FL15" s="82">
        <v>11161</v>
      </c>
      <c r="FM15" s="82">
        <v>27097</v>
      </c>
      <c r="FN15" s="82">
        <v>38258</v>
      </c>
    </row>
    <row r="16" spans="1:170">
      <c r="A16" s="82"/>
      <c r="B16" s="82" t="s">
        <v>25</v>
      </c>
      <c r="C16" s="82">
        <v>17</v>
      </c>
      <c r="D16" s="82">
        <v>19</v>
      </c>
      <c r="E16" s="82">
        <v>19</v>
      </c>
      <c r="F16" s="82">
        <v>394</v>
      </c>
      <c r="G16" s="82">
        <v>881</v>
      </c>
      <c r="H16" s="82">
        <v>1275</v>
      </c>
      <c r="I16" s="82">
        <v>15</v>
      </c>
      <c r="J16" s="82">
        <v>16</v>
      </c>
      <c r="K16" s="82">
        <v>16</v>
      </c>
      <c r="L16" s="82">
        <v>394</v>
      </c>
      <c r="M16" s="82">
        <v>881</v>
      </c>
      <c r="N16" s="82">
        <v>1275</v>
      </c>
      <c r="O16" s="82">
        <v>19</v>
      </c>
      <c r="P16" s="82">
        <v>21</v>
      </c>
      <c r="Q16" s="82">
        <v>20</v>
      </c>
      <c r="R16" s="82">
        <v>394</v>
      </c>
      <c r="S16" s="82">
        <v>881</v>
      </c>
      <c r="T16" s="82">
        <v>1275</v>
      </c>
      <c r="U16" s="82">
        <v>16</v>
      </c>
      <c r="V16" s="82">
        <v>18</v>
      </c>
      <c r="W16" s="82">
        <v>17</v>
      </c>
      <c r="X16" s="82">
        <v>394</v>
      </c>
      <c r="Y16" s="82">
        <v>881</v>
      </c>
      <c r="Z16" s="82">
        <v>1275</v>
      </c>
      <c r="AA16" s="82">
        <v>16</v>
      </c>
      <c r="AB16" s="82">
        <v>20</v>
      </c>
      <c r="AC16" s="82">
        <v>19</v>
      </c>
      <c r="AD16" s="82">
        <v>221</v>
      </c>
      <c r="AE16" s="82">
        <v>678</v>
      </c>
      <c r="AF16" s="82">
        <v>899</v>
      </c>
      <c r="AG16" s="82">
        <v>15</v>
      </c>
      <c r="AH16" s="82">
        <v>15</v>
      </c>
      <c r="AI16" s="82">
        <v>15</v>
      </c>
      <c r="AJ16" s="82">
        <v>221</v>
      </c>
      <c r="AK16" s="82">
        <v>678</v>
      </c>
      <c r="AL16" s="82">
        <v>899</v>
      </c>
      <c r="AM16" s="82">
        <v>15</v>
      </c>
      <c r="AN16" s="82">
        <v>21</v>
      </c>
      <c r="AO16" s="82">
        <v>19</v>
      </c>
      <c r="AP16" s="82">
        <v>221</v>
      </c>
      <c r="AQ16" s="82">
        <v>678</v>
      </c>
      <c r="AR16" s="82">
        <v>899</v>
      </c>
      <c r="AS16" s="82">
        <v>15</v>
      </c>
      <c r="AT16" s="82">
        <v>17</v>
      </c>
      <c r="AU16" s="82">
        <v>16</v>
      </c>
      <c r="AV16" s="82">
        <v>221</v>
      </c>
      <c r="AW16" s="82">
        <v>678</v>
      </c>
      <c r="AX16" s="82">
        <v>899</v>
      </c>
      <c r="AY16" s="82">
        <v>0</v>
      </c>
      <c r="AZ16" s="82">
        <v>32</v>
      </c>
      <c r="BA16" s="82">
        <v>27</v>
      </c>
      <c r="BB16" s="82">
        <v>8</v>
      </c>
      <c r="BC16" s="82">
        <v>41</v>
      </c>
      <c r="BD16" s="82">
        <v>49</v>
      </c>
      <c r="BE16" s="82">
        <v>0</v>
      </c>
      <c r="BF16" s="82">
        <v>27</v>
      </c>
      <c r="BG16" s="82">
        <v>22</v>
      </c>
      <c r="BH16" s="82">
        <v>8</v>
      </c>
      <c r="BI16" s="82">
        <v>41</v>
      </c>
      <c r="BJ16" s="82">
        <v>49</v>
      </c>
      <c r="BK16" s="82">
        <v>0</v>
      </c>
      <c r="BL16" s="82">
        <v>39</v>
      </c>
      <c r="BM16" s="82">
        <v>33</v>
      </c>
      <c r="BN16" s="82">
        <v>8</v>
      </c>
      <c r="BO16" s="82">
        <v>41</v>
      </c>
      <c r="BP16" s="82">
        <v>49</v>
      </c>
      <c r="BQ16" s="82">
        <v>0</v>
      </c>
      <c r="BR16" s="82">
        <v>22</v>
      </c>
      <c r="BS16" s="82">
        <v>18</v>
      </c>
      <c r="BT16" s="82">
        <v>8</v>
      </c>
      <c r="BU16" s="82">
        <v>41</v>
      </c>
      <c r="BV16" s="82">
        <v>49</v>
      </c>
      <c r="BW16" s="82">
        <v>26</v>
      </c>
      <c r="BX16" s="82">
        <v>29</v>
      </c>
      <c r="BY16" s="82">
        <v>28</v>
      </c>
      <c r="BZ16" s="82">
        <v>157</v>
      </c>
      <c r="CA16" s="82">
        <v>455</v>
      </c>
      <c r="CB16" s="82">
        <v>612</v>
      </c>
      <c r="CC16" s="82">
        <v>22</v>
      </c>
      <c r="CD16" s="82">
        <v>20</v>
      </c>
      <c r="CE16" s="82">
        <v>20</v>
      </c>
      <c r="CF16" s="82">
        <v>157</v>
      </c>
      <c r="CG16" s="82">
        <v>455</v>
      </c>
      <c r="CH16" s="82">
        <v>612</v>
      </c>
      <c r="CI16" s="82">
        <v>23</v>
      </c>
      <c r="CJ16" s="82">
        <v>28</v>
      </c>
      <c r="CK16" s="82">
        <v>27</v>
      </c>
      <c r="CL16" s="82">
        <v>157</v>
      </c>
      <c r="CM16" s="82">
        <v>455</v>
      </c>
      <c r="CN16" s="82">
        <v>612</v>
      </c>
      <c r="CO16" s="82">
        <v>25</v>
      </c>
      <c r="CP16" s="82">
        <v>26</v>
      </c>
      <c r="CQ16" s="82">
        <v>26</v>
      </c>
      <c r="CR16" s="82">
        <v>157</v>
      </c>
      <c r="CS16" s="82">
        <v>455</v>
      </c>
      <c r="CT16" s="82">
        <v>612</v>
      </c>
      <c r="CU16" s="82">
        <v>29</v>
      </c>
      <c r="CV16" s="82">
        <v>20</v>
      </c>
      <c r="CW16" s="82">
        <v>23</v>
      </c>
      <c r="CX16" s="82">
        <v>87</v>
      </c>
      <c r="CY16" s="82">
        <v>225</v>
      </c>
      <c r="CZ16" s="82">
        <v>312</v>
      </c>
      <c r="DA16" s="82">
        <v>26</v>
      </c>
      <c r="DB16" s="82">
        <v>15</v>
      </c>
      <c r="DC16" s="82">
        <v>18</v>
      </c>
      <c r="DD16" s="82">
        <v>87</v>
      </c>
      <c r="DE16" s="82">
        <v>225</v>
      </c>
      <c r="DF16" s="82">
        <v>312</v>
      </c>
      <c r="DG16" s="82">
        <v>29</v>
      </c>
      <c r="DH16" s="82">
        <v>22</v>
      </c>
      <c r="DI16" s="82">
        <v>24</v>
      </c>
      <c r="DJ16" s="82">
        <v>87</v>
      </c>
      <c r="DK16" s="82">
        <v>225</v>
      </c>
      <c r="DL16" s="82">
        <v>312</v>
      </c>
      <c r="DM16" s="82">
        <v>26</v>
      </c>
      <c r="DN16" s="82">
        <v>19</v>
      </c>
      <c r="DO16" s="82">
        <v>21</v>
      </c>
      <c r="DP16" s="82">
        <v>87</v>
      </c>
      <c r="DQ16" s="82">
        <v>225</v>
      </c>
      <c r="DR16" s="82">
        <v>312</v>
      </c>
      <c r="DS16" s="82">
        <v>24</v>
      </c>
      <c r="DT16" s="82">
        <v>26</v>
      </c>
      <c r="DU16" s="82">
        <v>26</v>
      </c>
      <c r="DV16" s="82">
        <v>2275</v>
      </c>
      <c r="DW16" s="82">
        <v>5712</v>
      </c>
      <c r="DX16" s="82">
        <v>7987</v>
      </c>
      <c r="DY16" s="82">
        <v>20</v>
      </c>
      <c r="DZ16" s="82">
        <v>19</v>
      </c>
      <c r="EA16" s="82">
        <v>19</v>
      </c>
      <c r="EB16" s="82">
        <v>2275</v>
      </c>
      <c r="EC16" s="82">
        <v>5712</v>
      </c>
      <c r="ED16" s="82">
        <v>7987</v>
      </c>
      <c r="EE16" s="82">
        <v>24</v>
      </c>
      <c r="EF16" s="82">
        <v>31</v>
      </c>
      <c r="EG16" s="82">
        <v>29</v>
      </c>
      <c r="EH16" s="82">
        <v>2275</v>
      </c>
      <c r="EI16" s="82">
        <v>5712</v>
      </c>
      <c r="EJ16" s="82">
        <v>7987</v>
      </c>
      <c r="EK16" s="82">
        <v>23</v>
      </c>
      <c r="EL16" s="82">
        <v>28</v>
      </c>
      <c r="EM16" s="82">
        <v>26</v>
      </c>
      <c r="EN16" s="82">
        <v>2275</v>
      </c>
      <c r="EO16" s="82">
        <v>5712</v>
      </c>
      <c r="EP16" s="82">
        <v>7987</v>
      </c>
      <c r="EQ16" s="82">
        <v>23</v>
      </c>
      <c r="ER16" s="82">
        <v>25</v>
      </c>
      <c r="ES16" s="82">
        <v>24</v>
      </c>
      <c r="ET16" s="82">
        <v>3142</v>
      </c>
      <c r="EU16" s="82">
        <v>7992</v>
      </c>
      <c r="EV16" s="82">
        <v>11134</v>
      </c>
      <c r="EW16" s="82">
        <v>19</v>
      </c>
      <c r="EX16" s="82">
        <v>18</v>
      </c>
      <c r="EY16" s="82">
        <v>18</v>
      </c>
      <c r="EZ16" s="82">
        <v>3142</v>
      </c>
      <c r="FA16" s="82">
        <v>7992</v>
      </c>
      <c r="FB16" s="82">
        <v>11134</v>
      </c>
      <c r="FC16" s="82">
        <v>23</v>
      </c>
      <c r="FD16" s="82">
        <v>29</v>
      </c>
      <c r="FE16" s="82">
        <v>27</v>
      </c>
      <c r="FF16" s="82">
        <v>3142</v>
      </c>
      <c r="FG16" s="82">
        <v>7992</v>
      </c>
      <c r="FH16" s="82">
        <v>11134</v>
      </c>
      <c r="FI16" s="82">
        <v>22</v>
      </c>
      <c r="FJ16" s="82">
        <v>25</v>
      </c>
      <c r="FK16" s="82">
        <v>24</v>
      </c>
      <c r="FL16" s="82">
        <v>3142</v>
      </c>
      <c r="FM16" s="82">
        <v>7992</v>
      </c>
      <c r="FN16" s="82">
        <v>11134</v>
      </c>
    </row>
    <row r="17" spans="1:170">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row>
    <row r="18" spans="1:170" ht="14.25">
      <c r="A18" s="82"/>
      <c r="B18" s="82" t="s">
        <v>255</v>
      </c>
      <c r="C18" s="82">
        <v>92</v>
      </c>
      <c r="D18" s="82">
        <v>87</v>
      </c>
      <c r="E18" s="82">
        <v>90</v>
      </c>
      <c r="F18" s="82">
        <v>30242</v>
      </c>
      <c r="G18" s="82">
        <v>31875</v>
      </c>
      <c r="H18" s="82">
        <v>62117</v>
      </c>
      <c r="I18" s="82">
        <v>90</v>
      </c>
      <c r="J18" s="82">
        <v>83</v>
      </c>
      <c r="K18" s="82">
        <v>86</v>
      </c>
      <c r="L18" s="82">
        <v>30242</v>
      </c>
      <c r="M18" s="82">
        <v>31875</v>
      </c>
      <c r="N18" s="82">
        <v>62117</v>
      </c>
      <c r="O18" s="82">
        <v>93</v>
      </c>
      <c r="P18" s="82">
        <v>89</v>
      </c>
      <c r="Q18" s="82">
        <v>91</v>
      </c>
      <c r="R18" s="82">
        <v>30242</v>
      </c>
      <c r="S18" s="82">
        <v>31875</v>
      </c>
      <c r="T18" s="82">
        <v>62117</v>
      </c>
      <c r="U18" s="82">
        <v>90</v>
      </c>
      <c r="V18" s="82">
        <v>86</v>
      </c>
      <c r="W18" s="82">
        <v>88</v>
      </c>
      <c r="X18" s="82">
        <v>30242</v>
      </c>
      <c r="Y18" s="82">
        <v>31875</v>
      </c>
      <c r="Z18" s="82">
        <v>62117</v>
      </c>
      <c r="AA18" s="82">
        <v>92</v>
      </c>
      <c r="AB18" s="82">
        <v>86</v>
      </c>
      <c r="AC18" s="82">
        <v>89</v>
      </c>
      <c r="AD18" s="82">
        <v>16568</v>
      </c>
      <c r="AE18" s="82">
        <v>16955</v>
      </c>
      <c r="AF18" s="82">
        <v>33523</v>
      </c>
      <c r="AG18" s="82">
        <v>90</v>
      </c>
      <c r="AH18" s="82">
        <v>80</v>
      </c>
      <c r="AI18" s="82">
        <v>85</v>
      </c>
      <c r="AJ18" s="82">
        <v>16568</v>
      </c>
      <c r="AK18" s="82">
        <v>16955</v>
      </c>
      <c r="AL18" s="82">
        <v>33523</v>
      </c>
      <c r="AM18" s="82">
        <v>92</v>
      </c>
      <c r="AN18" s="82">
        <v>87</v>
      </c>
      <c r="AO18" s="82">
        <v>90</v>
      </c>
      <c r="AP18" s="82">
        <v>16568</v>
      </c>
      <c r="AQ18" s="82">
        <v>16955</v>
      </c>
      <c r="AR18" s="82">
        <v>33523</v>
      </c>
      <c r="AS18" s="82">
        <v>91</v>
      </c>
      <c r="AT18" s="82">
        <v>85</v>
      </c>
      <c r="AU18" s="82">
        <v>88</v>
      </c>
      <c r="AV18" s="82">
        <v>16568</v>
      </c>
      <c r="AW18" s="82">
        <v>16955</v>
      </c>
      <c r="AX18" s="82">
        <v>33523</v>
      </c>
      <c r="AY18" s="82">
        <v>94</v>
      </c>
      <c r="AZ18" s="82">
        <v>87</v>
      </c>
      <c r="BA18" s="82">
        <v>90</v>
      </c>
      <c r="BB18" s="82">
        <v>1077</v>
      </c>
      <c r="BC18" s="82">
        <v>1124</v>
      </c>
      <c r="BD18" s="82">
        <v>2201</v>
      </c>
      <c r="BE18" s="82">
        <v>92</v>
      </c>
      <c r="BF18" s="82">
        <v>84</v>
      </c>
      <c r="BG18" s="82">
        <v>88</v>
      </c>
      <c r="BH18" s="82">
        <v>1077</v>
      </c>
      <c r="BI18" s="82">
        <v>1124</v>
      </c>
      <c r="BJ18" s="82">
        <v>2201</v>
      </c>
      <c r="BK18" s="82">
        <v>97</v>
      </c>
      <c r="BL18" s="82">
        <v>94</v>
      </c>
      <c r="BM18" s="82">
        <v>95</v>
      </c>
      <c r="BN18" s="82">
        <v>1077</v>
      </c>
      <c r="BO18" s="82">
        <v>1124</v>
      </c>
      <c r="BP18" s="82">
        <v>2201</v>
      </c>
      <c r="BQ18" s="82">
        <v>94</v>
      </c>
      <c r="BR18" s="82">
        <v>89</v>
      </c>
      <c r="BS18" s="82">
        <v>91</v>
      </c>
      <c r="BT18" s="82">
        <v>1077</v>
      </c>
      <c r="BU18" s="82">
        <v>1124</v>
      </c>
      <c r="BV18" s="82">
        <v>2201</v>
      </c>
      <c r="BW18" s="82">
        <v>93</v>
      </c>
      <c r="BX18" s="82">
        <v>87</v>
      </c>
      <c r="BY18" s="82">
        <v>90</v>
      </c>
      <c r="BZ18" s="82">
        <v>15706</v>
      </c>
      <c r="CA18" s="82">
        <v>16208</v>
      </c>
      <c r="CB18" s="82">
        <v>31914</v>
      </c>
      <c r="CC18" s="82">
        <v>91</v>
      </c>
      <c r="CD18" s="82">
        <v>81</v>
      </c>
      <c r="CE18" s="82">
        <v>86</v>
      </c>
      <c r="CF18" s="82">
        <v>15706</v>
      </c>
      <c r="CG18" s="82">
        <v>16208</v>
      </c>
      <c r="CH18" s="82">
        <v>31914</v>
      </c>
      <c r="CI18" s="82">
        <v>93</v>
      </c>
      <c r="CJ18" s="82">
        <v>90</v>
      </c>
      <c r="CK18" s="82">
        <v>92</v>
      </c>
      <c r="CL18" s="82">
        <v>15706</v>
      </c>
      <c r="CM18" s="82">
        <v>16208</v>
      </c>
      <c r="CN18" s="82">
        <v>31914</v>
      </c>
      <c r="CO18" s="82">
        <v>93</v>
      </c>
      <c r="CP18" s="82">
        <v>89</v>
      </c>
      <c r="CQ18" s="82">
        <v>91</v>
      </c>
      <c r="CR18" s="82">
        <v>15706</v>
      </c>
      <c r="CS18" s="82">
        <v>16208</v>
      </c>
      <c r="CT18" s="82">
        <v>31914</v>
      </c>
      <c r="CU18" s="82">
        <v>83</v>
      </c>
      <c r="CV18" s="82">
        <v>76</v>
      </c>
      <c r="CW18" s="82">
        <v>80</v>
      </c>
      <c r="CX18" s="82">
        <v>7946</v>
      </c>
      <c r="CY18" s="82">
        <v>8777</v>
      </c>
      <c r="CZ18" s="82">
        <v>16723</v>
      </c>
      <c r="DA18" s="82">
        <v>81</v>
      </c>
      <c r="DB18" s="82">
        <v>71</v>
      </c>
      <c r="DC18" s="82">
        <v>76</v>
      </c>
      <c r="DD18" s="82">
        <v>7946</v>
      </c>
      <c r="DE18" s="82">
        <v>8777</v>
      </c>
      <c r="DF18" s="82">
        <v>16723</v>
      </c>
      <c r="DG18" s="82">
        <v>86</v>
      </c>
      <c r="DH18" s="82">
        <v>83</v>
      </c>
      <c r="DI18" s="82">
        <v>84</v>
      </c>
      <c r="DJ18" s="82">
        <v>7946</v>
      </c>
      <c r="DK18" s="82">
        <v>8777</v>
      </c>
      <c r="DL18" s="82">
        <v>16723</v>
      </c>
      <c r="DM18" s="82">
        <v>82</v>
      </c>
      <c r="DN18" s="82">
        <v>78</v>
      </c>
      <c r="DO18" s="82">
        <v>80</v>
      </c>
      <c r="DP18" s="82">
        <v>7946</v>
      </c>
      <c r="DQ18" s="82">
        <v>8777</v>
      </c>
      <c r="DR18" s="82">
        <v>16723</v>
      </c>
      <c r="DS18" s="82">
        <v>92</v>
      </c>
      <c r="DT18" s="82">
        <v>86</v>
      </c>
      <c r="DU18" s="82">
        <v>89</v>
      </c>
      <c r="DV18" s="82">
        <v>218804</v>
      </c>
      <c r="DW18" s="82">
        <v>229810</v>
      </c>
      <c r="DX18" s="82">
        <v>448614</v>
      </c>
      <c r="DY18" s="82">
        <v>90</v>
      </c>
      <c r="DZ18" s="82">
        <v>80</v>
      </c>
      <c r="EA18" s="82">
        <v>85</v>
      </c>
      <c r="EB18" s="82">
        <v>218804</v>
      </c>
      <c r="EC18" s="82">
        <v>229810</v>
      </c>
      <c r="ED18" s="82">
        <v>448614</v>
      </c>
      <c r="EE18" s="82">
        <v>93</v>
      </c>
      <c r="EF18" s="82">
        <v>90</v>
      </c>
      <c r="EG18" s="82">
        <v>92</v>
      </c>
      <c r="EH18" s="82">
        <v>218803</v>
      </c>
      <c r="EI18" s="82">
        <v>229810</v>
      </c>
      <c r="EJ18" s="82">
        <v>448613</v>
      </c>
      <c r="EK18" s="82">
        <v>92</v>
      </c>
      <c r="EL18" s="82">
        <v>89</v>
      </c>
      <c r="EM18" s="82">
        <v>91</v>
      </c>
      <c r="EN18" s="82">
        <v>218804</v>
      </c>
      <c r="EO18" s="82">
        <v>229810</v>
      </c>
      <c r="EP18" s="82">
        <v>448614</v>
      </c>
      <c r="EQ18" s="82">
        <v>92</v>
      </c>
      <c r="ER18" s="82">
        <v>86</v>
      </c>
      <c r="ES18" s="82">
        <v>89</v>
      </c>
      <c r="ET18" s="82">
        <v>290343</v>
      </c>
      <c r="EU18" s="82">
        <v>304749</v>
      </c>
      <c r="EV18" s="82">
        <v>595092</v>
      </c>
      <c r="EW18" s="82">
        <v>90</v>
      </c>
      <c r="EX18" s="82">
        <v>80</v>
      </c>
      <c r="EY18" s="82">
        <v>85</v>
      </c>
      <c r="EZ18" s="82">
        <v>290343</v>
      </c>
      <c r="FA18" s="82">
        <v>304749</v>
      </c>
      <c r="FB18" s="82">
        <v>595092</v>
      </c>
      <c r="FC18" s="82">
        <v>93</v>
      </c>
      <c r="FD18" s="82">
        <v>90</v>
      </c>
      <c r="FE18" s="82">
        <v>91</v>
      </c>
      <c r="FF18" s="82">
        <v>290342</v>
      </c>
      <c r="FG18" s="82">
        <v>304749</v>
      </c>
      <c r="FH18" s="82">
        <v>595091</v>
      </c>
      <c r="FI18" s="82">
        <v>92</v>
      </c>
      <c r="FJ18" s="82">
        <v>88</v>
      </c>
      <c r="FK18" s="82">
        <v>90</v>
      </c>
      <c r="FL18" s="82">
        <v>290343</v>
      </c>
      <c r="FM18" s="82">
        <v>304749</v>
      </c>
      <c r="FN18" s="82">
        <v>595092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8"/>
  <sheetViews>
    <sheetView topLeftCell="EW1" workbookViewId="0">
      <selection activeCell="FF23" sqref="FF23"/>
    </sheetView>
  </sheetViews>
  <sheetFormatPr defaultRowHeight="12.75"/>
  <sheetData>
    <row r="1" spans="1:170" ht="15.75">
      <c r="A1" s="81" t="s">
        <v>195</v>
      </c>
      <c r="B1" s="103"/>
      <c r="C1" s="103"/>
      <c r="D1" s="103"/>
      <c r="E1" s="103"/>
      <c r="F1" s="103"/>
      <c r="G1" s="103"/>
      <c r="H1" s="103"/>
      <c r="I1" s="103"/>
      <c r="J1" s="103"/>
      <c r="K1" s="103"/>
      <c r="L1" s="103"/>
      <c r="M1" s="103"/>
      <c r="N1" s="103"/>
      <c r="O1" s="103"/>
      <c r="P1" s="103"/>
      <c r="Q1" s="103"/>
      <c r="R1" s="103"/>
      <c r="S1" s="103"/>
      <c r="T1" s="103"/>
      <c r="U1" s="103">
        <v>20</v>
      </c>
      <c r="V1" s="103">
        <v>21</v>
      </c>
      <c r="W1" s="103">
        <v>22</v>
      </c>
      <c r="X1" s="103">
        <v>23</v>
      </c>
      <c r="Y1" s="103">
        <v>24</v>
      </c>
      <c r="Z1" s="103">
        <v>25</v>
      </c>
      <c r="AA1" s="103">
        <v>26</v>
      </c>
      <c r="AB1" s="103">
        <v>27</v>
      </c>
      <c r="AC1" s="103">
        <v>28</v>
      </c>
      <c r="AD1" s="103">
        <v>29</v>
      </c>
      <c r="AE1" s="103">
        <v>30</v>
      </c>
      <c r="AF1" s="103">
        <v>31</v>
      </c>
      <c r="AG1" s="103">
        <v>32</v>
      </c>
      <c r="AH1" s="103">
        <v>33</v>
      </c>
      <c r="AI1" s="103">
        <v>34</v>
      </c>
      <c r="AJ1" s="103">
        <v>35</v>
      </c>
      <c r="AK1" s="103">
        <v>36</v>
      </c>
      <c r="AL1" s="103">
        <v>37</v>
      </c>
      <c r="AM1" s="103">
        <v>38</v>
      </c>
      <c r="AN1" s="103">
        <v>39</v>
      </c>
      <c r="AO1" s="103">
        <v>40</v>
      </c>
      <c r="AP1" s="103">
        <v>41</v>
      </c>
      <c r="AQ1" s="103">
        <v>42</v>
      </c>
      <c r="AR1" s="103">
        <v>43</v>
      </c>
      <c r="AS1" s="103">
        <v>44</v>
      </c>
      <c r="AT1" s="103">
        <v>45</v>
      </c>
      <c r="AU1" s="103">
        <v>46</v>
      </c>
      <c r="AV1" s="103">
        <v>47</v>
      </c>
      <c r="AW1" s="103">
        <v>48</v>
      </c>
      <c r="AX1" s="103">
        <v>49</v>
      </c>
      <c r="AY1" s="103">
        <v>50</v>
      </c>
      <c r="AZ1" s="103">
        <v>51</v>
      </c>
      <c r="BA1" s="103">
        <v>52</v>
      </c>
      <c r="BB1" s="103">
        <v>53</v>
      </c>
      <c r="BC1" s="103">
        <v>54</v>
      </c>
      <c r="BD1" s="103">
        <v>55</v>
      </c>
      <c r="BE1" s="103">
        <v>56</v>
      </c>
      <c r="BF1" s="103">
        <v>57</v>
      </c>
      <c r="BG1" s="103">
        <v>58</v>
      </c>
      <c r="BH1" s="103">
        <v>59</v>
      </c>
      <c r="BI1" s="103">
        <v>60</v>
      </c>
      <c r="BJ1" s="103">
        <v>61</v>
      </c>
      <c r="BK1" s="103">
        <v>62</v>
      </c>
      <c r="BL1" s="103">
        <v>63</v>
      </c>
      <c r="BM1" s="103">
        <v>64</v>
      </c>
      <c r="BN1" s="103">
        <v>65</v>
      </c>
      <c r="BO1" s="103">
        <v>66</v>
      </c>
      <c r="BP1" s="103">
        <v>67</v>
      </c>
      <c r="BQ1" s="103">
        <v>68</v>
      </c>
      <c r="BR1" s="103">
        <v>69</v>
      </c>
      <c r="BS1" s="103">
        <v>70</v>
      </c>
      <c r="BT1" s="103">
        <v>71</v>
      </c>
      <c r="BU1" s="103">
        <v>72</v>
      </c>
      <c r="BV1" s="103">
        <v>73</v>
      </c>
      <c r="BW1" s="103">
        <v>74</v>
      </c>
      <c r="BX1" s="103">
        <v>75</v>
      </c>
      <c r="BY1" s="103">
        <v>76</v>
      </c>
      <c r="BZ1" s="103">
        <v>77</v>
      </c>
      <c r="CA1" s="103">
        <v>78</v>
      </c>
      <c r="CB1" s="103">
        <v>79</v>
      </c>
      <c r="CC1" s="103">
        <v>80</v>
      </c>
      <c r="CD1" s="103">
        <v>81</v>
      </c>
      <c r="CE1" s="103">
        <v>82</v>
      </c>
      <c r="CF1" s="103">
        <v>83</v>
      </c>
      <c r="CG1" s="103">
        <v>84</v>
      </c>
      <c r="CH1" s="103">
        <v>85</v>
      </c>
      <c r="CI1" s="103">
        <v>86</v>
      </c>
      <c r="CJ1" s="103">
        <v>87</v>
      </c>
      <c r="CK1" s="103">
        <v>88</v>
      </c>
      <c r="CL1" s="103">
        <v>89</v>
      </c>
      <c r="CM1" s="103">
        <v>90</v>
      </c>
      <c r="CN1" s="103">
        <v>91</v>
      </c>
      <c r="CO1" s="103">
        <v>92</v>
      </c>
      <c r="CP1" s="103">
        <v>93</v>
      </c>
      <c r="CQ1" s="103">
        <v>94</v>
      </c>
      <c r="CR1" s="103">
        <v>95</v>
      </c>
      <c r="CS1" s="103">
        <v>96</v>
      </c>
      <c r="CT1" s="103">
        <v>97</v>
      </c>
      <c r="CU1" s="103">
        <v>98</v>
      </c>
      <c r="CV1" s="103">
        <v>99</v>
      </c>
      <c r="CW1" s="103">
        <v>100</v>
      </c>
      <c r="CX1" s="103">
        <v>101</v>
      </c>
      <c r="CY1" s="103">
        <v>102</v>
      </c>
      <c r="CZ1" s="103">
        <v>103</v>
      </c>
      <c r="DA1" s="103">
        <v>104</v>
      </c>
      <c r="DB1" s="103">
        <v>105</v>
      </c>
      <c r="DC1" s="103">
        <v>106</v>
      </c>
      <c r="DD1" s="103">
        <v>107</v>
      </c>
      <c r="DE1" s="103">
        <v>108</v>
      </c>
      <c r="DF1" s="103">
        <v>109</v>
      </c>
      <c r="DG1" s="103">
        <v>110</v>
      </c>
      <c r="DH1" s="103">
        <v>111</v>
      </c>
      <c r="DI1" s="103">
        <v>112</v>
      </c>
      <c r="DJ1" s="103">
        <v>113</v>
      </c>
      <c r="DK1" s="103">
        <v>114</v>
      </c>
      <c r="DL1" s="103">
        <v>115</v>
      </c>
      <c r="DM1" s="103">
        <v>116</v>
      </c>
      <c r="DN1" s="103">
        <v>117</v>
      </c>
      <c r="DO1" s="103">
        <v>118</v>
      </c>
      <c r="DP1" s="103">
        <v>119</v>
      </c>
      <c r="DQ1" s="103">
        <v>120</v>
      </c>
      <c r="DR1" s="103">
        <v>121</v>
      </c>
      <c r="DS1" s="103">
        <v>122</v>
      </c>
      <c r="DT1" s="103">
        <v>123</v>
      </c>
      <c r="DU1" s="103">
        <v>124</v>
      </c>
      <c r="DV1" s="103">
        <v>125</v>
      </c>
      <c r="DW1" s="103">
        <v>126</v>
      </c>
      <c r="DX1" s="103">
        <v>127</v>
      </c>
      <c r="DY1" s="103">
        <v>128</v>
      </c>
      <c r="DZ1" s="103">
        <v>129</v>
      </c>
      <c r="EA1" s="103">
        <v>130</v>
      </c>
      <c r="EB1" s="103">
        <v>131</v>
      </c>
      <c r="EC1" s="103">
        <v>132</v>
      </c>
      <c r="ED1" s="103">
        <v>133</v>
      </c>
      <c r="EE1" s="103">
        <v>134</v>
      </c>
      <c r="EF1" s="103">
        <v>135</v>
      </c>
      <c r="EG1" s="103">
        <v>136</v>
      </c>
      <c r="EH1" s="103">
        <v>137</v>
      </c>
      <c r="EI1" s="103">
        <v>138</v>
      </c>
      <c r="EJ1" s="103">
        <v>139</v>
      </c>
      <c r="EK1" s="103">
        <v>140</v>
      </c>
      <c r="EL1" s="103">
        <v>141</v>
      </c>
      <c r="EM1" s="103">
        <v>142</v>
      </c>
      <c r="EN1" s="103">
        <v>143</v>
      </c>
      <c r="EO1" s="103">
        <v>144</v>
      </c>
      <c r="EP1" s="103">
        <v>145</v>
      </c>
      <c r="EQ1" s="103">
        <v>146</v>
      </c>
      <c r="ER1" s="103">
        <v>147</v>
      </c>
      <c r="ES1" s="103">
        <v>148</v>
      </c>
      <c r="ET1" s="103">
        <v>149</v>
      </c>
      <c r="EU1" s="103">
        <v>150</v>
      </c>
      <c r="EV1" s="103">
        <v>151</v>
      </c>
      <c r="EW1" s="103">
        <v>152</v>
      </c>
      <c r="EX1" s="103">
        <v>153</v>
      </c>
      <c r="EY1" s="103">
        <v>154</v>
      </c>
      <c r="EZ1" s="103">
        <v>155</v>
      </c>
      <c r="FA1" s="103">
        <v>156</v>
      </c>
      <c r="FB1" s="103">
        <v>157</v>
      </c>
      <c r="FC1" s="103">
        <v>158</v>
      </c>
      <c r="FD1" s="103">
        <v>159</v>
      </c>
      <c r="FE1" s="103">
        <v>160</v>
      </c>
      <c r="FF1" s="103">
        <v>161</v>
      </c>
      <c r="FG1" s="103">
        <v>162</v>
      </c>
      <c r="FH1" s="103">
        <v>163</v>
      </c>
      <c r="FI1" s="103">
        <v>164</v>
      </c>
      <c r="FJ1" s="103">
        <v>165</v>
      </c>
      <c r="FK1" s="103">
        <v>166</v>
      </c>
      <c r="FL1" s="103">
        <v>167</v>
      </c>
      <c r="FM1" s="103">
        <v>168</v>
      </c>
      <c r="FN1" s="103">
        <v>169</v>
      </c>
    </row>
    <row r="2" spans="1:170">
      <c r="A2" s="82"/>
      <c r="B2" s="82"/>
      <c r="C2" s="82" t="s">
        <v>239</v>
      </c>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row>
    <row r="3" spans="1:170">
      <c r="A3" s="82"/>
      <c r="B3" s="82"/>
      <c r="C3" s="82" t="s">
        <v>12</v>
      </c>
      <c r="D3" s="82"/>
      <c r="E3" s="82"/>
      <c r="F3" s="82"/>
      <c r="G3" s="82"/>
      <c r="H3" s="82"/>
      <c r="I3" s="82"/>
      <c r="J3" s="82"/>
      <c r="K3" s="82"/>
      <c r="L3" s="82"/>
      <c r="M3" s="82"/>
      <c r="N3" s="82"/>
      <c r="O3" s="82"/>
      <c r="P3" s="82"/>
      <c r="Q3" s="82"/>
      <c r="R3" s="82"/>
      <c r="S3" s="82"/>
      <c r="T3" s="82"/>
      <c r="U3" s="82"/>
      <c r="V3" s="82"/>
      <c r="W3" s="82"/>
      <c r="X3" s="82"/>
      <c r="Y3" s="82"/>
      <c r="Z3" s="82"/>
      <c r="AA3" s="82" t="s">
        <v>13</v>
      </c>
      <c r="AB3" s="82"/>
      <c r="AC3" s="82"/>
      <c r="AD3" s="82"/>
      <c r="AE3" s="82"/>
      <c r="AF3" s="82"/>
      <c r="AG3" s="82"/>
      <c r="AH3" s="82"/>
      <c r="AI3" s="82"/>
      <c r="AJ3" s="82"/>
      <c r="AK3" s="82"/>
      <c r="AL3" s="82"/>
      <c r="AM3" s="82"/>
      <c r="AN3" s="82"/>
      <c r="AO3" s="82"/>
      <c r="AP3" s="82"/>
      <c r="AQ3" s="82"/>
      <c r="AR3" s="82"/>
      <c r="AS3" s="82"/>
      <c r="AT3" s="82"/>
      <c r="AU3" s="82"/>
      <c r="AV3" s="82"/>
      <c r="AW3" s="82"/>
      <c r="AX3" s="82"/>
      <c r="AY3" s="82" t="s">
        <v>14</v>
      </c>
      <c r="AZ3" s="82"/>
      <c r="BA3" s="82"/>
      <c r="BB3" s="82"/>
      <c r="BC3" s="82"/>
      <c r="BD3" s="82"/>
      <c r="BE3" s="82"/>
      <c r="BF3" s="82"/>
      <c r="BG3" s="82"/>
      <c r="BH3" s="82"/>
      <c r="BI3" s="82"/>
      <c r="BJ3" s="82"/>
      <c r="BK3" s="82"/>
      <c r="BL3" s="82"/>
      <c r="BM3" s="82"/>
      <c r="BN3" s="82"/>
      <c r="BO3" s="82"/>
      <c r="BP3" s="82"/>
      <c r="BQ3" s="82"/>
      <c r="BR3" s="82"/>
      <c r="BS3" s="82"/>
      <c r="BT3" s="82"/>
      <c r="BU3" s="82"/>
      <c r="BV3" s="82"/>
      <c r="BW3" s="82" t="s">
        <v>11</v>
      </c>
      <c r="BX3" s="82"/>
      <c r="BY3" s="82"/>
      <c r="BZ3" s="82"/>
      <c r="CA3" s="82"/>
      <c r="CB3" s="82"/>
      <c r="CC3" s="82"/>
      <c r="CD3" s="82"/>
      <c r="CE3" s="82"/>
      <c r="CF3" s="82"/>
      <c r="CG3" s="82"/>
      <c r="CH3" s="82"/>
      <c r="CI3" s="82"/>
      <c r="CJ3" s="82"/>
      <c r="CK3" s="82"/>
      <c r="CL3" s="82"/>
      <c r="CM3" s="82"/>
      <c r="CN3" s="82"/>
      <c r="CO3" s="82"/>
      <c r="CP3" s="82"/>
      <c r="CQ3" s="82"/>
      <c r="CR3" s="82"/>
      <c r="CS3" s="82"/>
      <c r="CT3" s="82"/>
      <c r="CU3" s="82" t="s">
        <v>240</v>
      </c>
      <c r="CV3" s="82"/>
      <c r="CW3" s="82"/>
      <c r="CX3" s="82"/>
      <c r="CY3" s="82"/>
      <c r="CZ3" s="82"/>
      <c r="DA3" s="82"/>
      <c r="DB3" s="82"/>
      <c r="DC3" s="82"/>
      <c r="DD3" s="82"/>
      <c r="DE3" s="82"/>
      <c r="DF3" s="82"/>
      <c r="DG3" s="82"/>
      <c r="DH3" s="82"/>
      <c r="DI3" s="82"/>
      <c r="DJ3" s="82"/>
      <c r="DK3" s="82"/>
      <c r="DL3" s="82"/>
      <c r="DM3" s="82"/>
      <c r="DN3" s="82"/>
      <c r="DO3" s="82"/>
      <c r="DP3" s="82"/>
      <c r="DQ3" s="82"/>
      <c r="DR3" s="82"/>
      <c r="DS3" s="82" t="s">
        <v>10</v>
      </c>
      <c r="DT3" s="82"/>
      <c r="DU3" s="82"/>
      <c r="DV3" s="82"/>
      <c r="DW3" s="82"/>
      <c r="DX3" s="82"/>
      <c r="DY3" s="82"/>
      <c r="DZ3" s="82"/>
      <c r="EA3" s="82"/>
      <c r="EB3" s="82"/>
      <c r="EC3" s="82"/>
      <c r="ED3" s="82"/>
      <c r="EE3" s="82"/>
      <c r="EF3" s="82"/>
      <c r="EG3" s="82"/>
      <c r="EH3" s="82"/>
      <c r="EI3" s="82"/>
      <c r="EJ3" s="82"/>
      <c r="EK3" s="82"/>
      <c r="EL3" s="82"/>
      <c r="EM3" s="82"/>
      <c r="EN3" s="82"/>
      <c r="EO3" s="82"/>
      <c r="EP3" s="82"/>
      <c r="EQ3" s="82" t="s">
        <v>73</v>
      </c>
      <c r="ER3" s="82"/>
      <c r="ES3" s="82"/>
      <c r="ET3" s="82"/>
      <c r="EU3" s="82"/>
      <c r="EV3" s="82"/>
      <c r="EW3" s="82"/>
      <c r="EX3" s="82"/>
      <c r="EY3" s="82"/>
      <c r="EZ3" s="82"/>
      <c r="FA3" s="82"/>
      <c r="FB3" s="82"/>
      <c r="FC3" s="82"/>
      <c r="FD3" s="82"/>
      <c r="FE3" s="82"/>
      <c r="FF3" s="82"/>
      <c r="FG3" s="82"/>
      <c r="FH3" s="82"/>
      <c r="FI3" s="82"/>
      <c r="FJ3" s="82"/>
      <c r="FK3" s="82"/>
      <c r="FL3" s="82"/>
      <c r="FM3" s="82"/>
      <c r="FN3" s="82"/>
    </row>
    <row r="4" spans="1:170">
      <c r="A4" s="82"/>
      <c r="B4" s="82"/>
      <c r="C4" s="82" t="s">
        <v>245</v>
      </c>
      <c r="D4" s="82"/>
      <c r="E4" s="82"/>
      <c r="F4" s="82"/>
      <c r="G4" s="82"/>
      <c r="H4" s="82"/>
      <c r="I4" s="82" t="s">
        <v>196</v>
      </c>
      <c r="J4" s="82"/>
      <c r="K4" s="82"/>
      <c r="L4" s="82"/>
      <c r="M4" s="82"/>
      <c r="N4" s="82"/>
      <c r="O4" s="82" t="s">
        <v>197</v>
      </c>
      <c r="P4" s="82"/>
      <c r="Q4" s="82"/>
      <c r="R4" s="82"/>
      <c r="S4" s="82"/>
      <c r="T4" s="82"/>
      <c r="U4" s="82" t="s">
        <v>198</v>
      </c>
      <c r="V4" s="82"/>
      <c r="W4" s="82"/>
      <c r="X4" s="82"/>
      <c r="Y4" s="82"/>
      <c r="Z4" s="82"/>
      <c r="AA4" s="82" t="s">
        <v>245</v>
      </c>
      <c r="AB4" s="82"/>
      <c r="AC4" s="82"/>
      <c r="AD4" s="82"/>
      <c r="AE4" s="82"/>
      <c r="AF4" s="82"/>
      <c r="AG4" s="82" t="s">
        <v>196</v>
      </c>
      <c r="AH4" s="82"/>
      <c r="AI4" s="82"/>
      <c r="AJ4" s="82"/>
      <c r="AK4" s="82"/>
      <c r="AL4" s="82"/>
      <c r="AM4" s="82" t="s">
        <v>197</v>
      </c>
      <c r="AN4" s="82"/>
      <c r="AO4" s="82"/>
      <c r="AP4" s="82"/>
      <c r="AQ4" s="82"/>
      <c r="AR4" s="82"/>
      <c r="AS4" s="82" t="s">
        <v>198</v>
      </c>
      <c r="AT4" s="82"/>
      <c r="AU4" s="82"/>
      <c r="AV4" s="82"/>
      <c r="AW4" s="82"/>
      <c r="AX4" s="82"/>
      <c r="AY4" s="82" t="s">
        <v>245</v>
      </c>
      <c r="AZ4" s="82"/>
      <c r="BA4" s="82"/>
      <c r="BB4" s="82"/>
      <c r="BC4" s="82"/>
      <c r="BD4" s="82"/>
      <c r="BE4" s="82" t="s">
        <v>196</v>
      </c>
      <c r="BF4" s="82"/>
      <c r="BG4" s="82"/>
      <c r="BH4" s="82"/>
      <c r="BI4" s="82"/>
      <c r="BJ4" s="82"/>
      <c r="BK4" s="82" t="s">
        <v>197</v>
      </c>
      <c r="BL4" s="82"/>
      <c r="BM4" s="82"/>
      <c r="BN4" s="82"/>
      <c r="BO4" s="82"/>
      <c r="BP4" s="82"/>
      <c r="BQ4" s="82" t="s">
        <v>198</v>
      </c>
      <c r="BR4" s="82"/>
      <c r="BS4" s="82"/>
      <c r="BT4" s="82"/>
      <c r="BU4" s="82"/>
      <c r="BV4" s="82"/>
      <c r="BW4" s="82" t="s">
        <v>245</v>
      </c>
      <c r="BX4" s="82"/>
      <c r="BY4" s="82"/>
      <c r="BZ4" s="82"/>
      <c r="CA4" s="82"/>
      <c r="CB4" s="82"/>
      <c r="CC4" s="82" t="s">
        <v>196</v>
      </c>
      <c r="CD4" s="82"/>
      <c r="CE4" s="82"/>
      <c r="CF4" s="82"/>
      <c r="CG4" s="82"/>
      <c r="CH4" s="82"/>
      <c r="CI4" s="82" t="s">
        <v>197</v>
      </c>
      <c r="CJ4" s="82"/>
      <c r="CK4" s="82"/>
      <c r="CL4" s="82"/>
      <c r="CM4" s="82"/>
      <c r="CN4" s="82"/>
      <c r="CO4" s="82" t="s">
        <v>198</v>
      </c>
      <c r="CP4" s="82"/>
      <c r="CQ4" s="82"/>
      <c r="CR4" s="82"/>
      <c r="CS4" s="82"/>
      <c r="CT4" s="82"/>
      <c r="CU4" s="82" t="s">
        <v>245</v>
      </c>
      <c r="CV4" s="82"/>
      <c r="CW4" s="82"/>
      <c r="CX4" s="82"/>
      <c r="CY4" s="82"/>
      <c r="CZ4" s="82"/>
      <c r="DA4" s="82" t="s">
        <v>196</v>
      </c>
      <c r="DB4" s="82"/>
      <c r="DC4" s="82"/>
      <c r="DD4" s="82"/>
      <c r="DE4" s="82"/>
      <c r="DF4" s="82"/>
      <c r="DG4" s="82" t="s">
        <v>197</v>
      </c>
      <c r="DH4" s="82"/>
      <c r="DI4" s="82"/>
      <c r="DJ4" s="82"/>
      <c r="DK4" s="82"/>
      <c r="DL4" s="82"/>
      <c r="DM4" s="82" t="s">
        <v>198</v>
      </c>
      <c r="DN4" s="82"/>
      <c r="DO4" s="82"/>
      <c r="DP4" s="82"/>
      <c r="DQ4" s="82"/>
      <c r="DR4" s="82"/>
      <c r="DS4" s="82" t="s">
        <v>245</v>
      </c>
      <c r="DT4" s="82"/>
      <c r="DU4" s="82"/>
      <c r="DV4" s="82"/>
      <c r="DW4" s="82"/>
      <c r="DX4" s="82"/>
      <c r="DY4" s="82" t="s">
        <v>196</v>
      </c>
      <c r="DZ4" s="82"/>
      <c r="EA4" s="82"/>
      <c r="EB4" s="82"/>
      <c r="EC4" s="82"/>
      <c r="ED4" s="82"/>
      <c r="EE4" s="82" t="s">
        <v>197</v>
      </c>
      <c r="EF4" s="82"/>
      <c r="EG4" s="82"/>
      <c r="EH4" s="82"/>
      <c r="EI4" s="82"/>
      <c r="EJ4" s="82"/>
      <c r="EK4" s="82" t="s">
        <v>198</v>
      </c>
      <c r="EL4" s="82"/>
      <c r="EM4" s="82"/>
      <c r="EN4" s="82"/>
      <c r="EO4" s="82"/>
      <c r="EP4" s="82"/>
      <c r="EQ4" s="82" t="s">
        <v>245</v>
      </c>
      <c r="ER4" s="82"/>
      <c r="ES4" s="82"/>
      <c r="ET4" s="82"/>
      <c r="EU4" s="82"/>
      <c r="EV4" s="82"/>
      <c r="EW4" s="82" t="s">
        <v>196</v>
      </c>
      <c r="EX4" s="82"/>
      <c r="EY4" s="82"/>
      <c r="EZ4" s="82"/>
      <c r="FA4" s="82"/>
      <c r="FB4" s="82"/>
      <c r="FC4" s="82" t="s">
        <v>197</v>
      </c>
      <c r="FD4" s="82"/>
      <c r="FE4" s="82"/>
      <c r="FF4" s="82"/>
      <c r="FG4" s="82"/>
      <c r="FH4" s="82"/>
      <c r="FI4" s="82" t="s">
        <v>198</v>
      </c>
      <c r="FJ4" s="82"/>
      <c r="FK4" s="82"/>
      <c r="FL4" s="82"/>
      <c r="FM4" s="82"/>
      <c r="FN4" s="82"/>
    </row>
    <row r="5" spans="1:170">
      <c r="A5" s="82"/>
      <c r="B5" s="82"/>
      <c r="C5" s="82">
        <v>1</v>
      </c>
      <c r="D5" s="82"/>
      <c r="E5" s="82"/>
      <c r="F5" s="82"/>
      <c r="G5" s="82"/>
      <c r="H5" s="82"/>
      <c r="I5" s="82">
        <v>1</v>
      </c>
      <c r="J5" s="82"/>
      <c r="K5" s="82"/>
      <c r="L5" s="82"/>
      <c r="M5" s="82"/>
      <c r="N5" s="82"/>
      <c r="O5" s="82">
        <v>1</v>
      </c>
      <c r="P5" s="82"/>
      <c r="Q5" s="82"/>
      <c r="R5" s="82"/>
      <c r="S5" s="82"/>
      <c r="T5" s="82"/>
      <c r="U5" s="82">
        <v>1</v>
      </c>
      <c r="V5" s="82"/>
      <c r="W5" s="82"/>
      <c r="X5" s="82"/>
      <c r="Y5" s="82"/>
      <c r="Z5" s="82"/>
      <c r="AA5" s="82">
        <v>1</v>
      </c>
      <c r="AB5" s="82"/>
      <c r="AC5" s="82"/>
      <c r="AD5" s="82"/>
      <c r="AE5" s="82"/>
      <c r="AF5" s="82"/>
      <c r="AG5" s="82">
        <v>1</v>
      </c>
      <c r="AH5" s="82"/>
      <c r="AI5" s="82"/>
      <c r="AJ5" s="82"/>
      <c r="AK5" s="82"/>
      <c r="AL5" s="82"/>
      <c r="AM5" s="82">
        <v>1</v>
      </c>
      <c r="AN5" s="82"/>
      <c r="AO5" s="82"/>
      <c r="AP5" s="82"/>
      <c r="AQ5" s="82"/>
      <c r="AR5" s="82"/>
      <c r="AS5" s="82">
        <v>1</v>
      </c>
      <c r="AT5" s="82"/>
      <c r="AU5" s="82"/>
      <c r="AV5" s="82"/>
      <c r="AW5" s="82"/>
      <c r="AX5" s="82"/>
      <c r="AY5" s="82">
        <v>1</v>
      </c>
      <c r="AZ5" s="82"/>
      <c r="BA5" s="82"/>
      <c r="BB5" s="82"/>
      <c r="BC5" s="82"/>
      <c r="BD5" s="82"/>
      <c r="BE5" s="82">
        <v>1</v>
      </c>
      <c r="BF5" s="82"/>
      <c r="BG5" s="82"/>
      <c r="BH5" s="82"/>
      <c r="BI5" s="82"/>
      <c r="BJ5" s="82"/>
      <c r="BK5" s="82">
        <v>1</v>
      </c>
      <c r="BL5" s="82"/>
      <c r="BM5" s="82"/>
      <c r="BN5" s="82"/>
      <c r="BO5" s="82"/>
      <c r="BP5" s="82"/>
      <c r="BQ5" s="82">
        <v>1</v>
      </c>
      <c r="BR5" s="82"/>
      <c r="BS5" s="82"/>
      <c r="BT5" s="82"/>
      <c r="BU5" s="82"/>
      <c r="BV5" s="82"/>
      <c r="BW5" s="82">
        <v>1</v>
      </c>
      <c r="BX5" s="82"/>
      <c r="BY5" s="82"/>
      <c r="BZ5" s="82"/>
      <c r="CA5" s="82"/>
      <c r="CB5" s="82"/>
      <c r="CC5" s="82">
        <v>1</v>
      </c>
      <c r="CD5" s="82"/>
      <c r="CE5" s="82"/>
      <c r="CF5" s="82"/>
      <c r="CG5" s="82"/>
      <c r="CH5" s="82"/>
      <c r="CI5" s="82">
        <v>1</v>
      </c>
      <c r="CJ5" s="82"/>
      <c r="CK5" s="82"/>
      <c r="CL5" s="82"/>
      <c r="CM5" s="82"/>
      <c r="CN5" s="82"/>
      <c r="CO5" s="82">
        <v>1</v>
      </c>
      <c r="CP5" s="82"/>
      <c r="CQ5" s="82"/>
      <c r="CR5" s="82"/>
      <c r="CS5" s="82"/>
      <c r="CT5" s="82"/>
      <c r="CU5" s="82">
        <v>1</v>
      </c>
      <c r="CV5" s="82"/>
      <c r="CW5" s="82"/>
      <c r="CX5" s="82"/>
      <c r="CY5" s="82"/>
      <c r="CZ5" s="82"/>
      <c r="DA5" s="82">
        <v>1</v>
      </c>
      <c r="DB5" s="82"/>
      <c r="DC5" s="82"/>
      <c r="DD5" s="82"/>
      <c r="DE5" s="82"/>
      <c r="DF5" s="82"/>
      <c r="DG5" s="82">
        <v>1</v>
      </c>
      <c r="DH5" s="82"/>
      <c r="DI5" s="82"/>
      <c r="DJ5" s="82"/>
      <c r="DK5" s="82"/>
      <c r="DL5" s="82"/>
      <c r="DM5" s="82">
        <v>1</v>
      </c>
      <c r="DN5" s="82"/>
      <c r="DO5" s="82"/>
      <c r="DP5" s="82"/>
      <c r="DQ5" s="82"/>
      <c r="DR5" s="82"/>
      <c r="DS5" s="82">
        <v>1</v>
      </c>
      <c r="DT5" s="82"/>
      <c r="DU5" s="82"/>
      <c r="DV5" s="82"/>
      <c r="DW5" s="82"/>
      <c r="DX5" s="82"/>
      <c r="DY5" s="82">
        <v>1</v>
      </c>
      <c r="DZ5" s="82"/>
      <c r="EA5" s="82"/>
      <c r="EB5" s="82"/>
      <c r="EC5" s="82"/>
      <c r="ED5" s="82"/>
      <c r="EE5" s="82">
        <v>1</v>
      </c>
      <c r="EF5" s="82"/>
      <c r="EG5" s="82"/>
      <c r="EH5" s="82"/>
      <c r="EI5" s="82"/>
      <c r="EJ5" s="82"/>
      <c r="EK5" s="82">
        <v>1</v>
      </c>
      <c r="EL5" s="82"/>
      <c r="EM5" s="82"/>
      <c r="EN5" s="82"/>
      <c r="EO5" s="82"/>
      <c r="EP5" s="82"/>
      <c r="EQ5" s="82">
        <v>1</v>
      </c>
      <c r="ER5" s="82"/>
      <c r="ES5" s="82"/>
      <c r="ET5" s="82"/>
      <c r="EU5" s="82"/>
      <c r="EV5" s="82"/>
      <c r="EW5" s="82">
        <v>1</v>
      </c>
      <c r="EX5" s="82"/>
      <c r="EY5" s="82"/>
      <c r="EZ5" s="82"/>
      <c r="FA5" s="82"/>
      <c r="FB5" s="82"/>
      <c r="FC5" s="82">
        <v>1</v>
      </c>
      <c r="FD5" s="82"/>
      <c r="FE5" s="82"/>
      <c r="FF5" s="82"/>
      <c r="FG5" s="82"/>
      <c r="FH5" s="82"/>
      <c r="FI5" s="82">
        <v>1</v>
      </c>
      <c r="FJ5" s="82"/>
      <c r="FK5" s="82"/>
      <c r="FL5" s="82"/>
      <c r="FM5" s="82"/>
      <c r="FN5" s="82"/>
    </row>
    <row r="6" spans="1:170">
      <c r="A6" s="82"/>
      <c r="B6" s="82"/>
      <c r="C6" s="82" t="s">
        <v>200</v>
      </c>
      <c r="D6" s="82"/>
      <c r="E6" s="82"/>
      <c r="F6" s="82"/>
      <c r="G6" s="82"/>
      <c r="H6" s="82"/>
      <c r="I6" s="82" t="s">
        <v>202</v>
      </c>
      <c r="J6" s="82"/>
      <c r="K6" s="82"/>
      <c r="L6" s="82"/>
      <c r="M6" s="82"/>
      <c r="N6" s="82"/>
      <c r="O6" s="82" t="s">
        <v>204</v>
      </c>
      <c r="P6" s="82"/>
      <c r="Q6" s="82"/>
      <c r="R6" s="82"/>
      <c r="S6" s="82"/>
      <c r="T6" s="82"/>
      <c r="U6" s="82" t="s">
        <v>206</v>
      </c>
      <c r="V6" s="82"/>
      <c r="W6" s="82"/>
      <c r="X6" s="82"/>
      <c r="Y6" s="82"/>
      <c r="Z6" s="82"/>
      <c r="AA6" s="82" t="s">
        <v>200</v>
      </c>
      <c r="AB6" s="82"/>
      <c r="AC6" s="82"/>
      <c r="AD6" s="82"/>
      <c r="AE6" s="82"/>
      <c r="AF6" s="82"/>
      <c r="AG6" s="82" t="s">
        <v>202</v>
      </c>
      <c r="AH6" s="82"/>
      <c r="AI6" s="82"/>
      <c r="AJ6" s="82"/>
      <c r="AK6" s="82"/>
      <c r="AL6" s="82"/>
      <c r="AM6" s="82" t="s">
        <v>204</v>
      </c>
      <c r="AN6" s="82"/>
      <c r="AO6" s="82"/>
      <c r="AP6" s="82"/>
      <c r="AQ6" s="82"/>
      <c r="AR6" s="82"/>
      <c r="AS6" s="82" t="s">
        <v>206</v>
      </c>
      <c r="AT6" s="82"/>
      <c r="AU6" s="82"/>
      <c r="AV6" s="82"/>
      <c r="AW6" s="82"/>
      <c r="AX6" s="82"/>
      <c r="AY6" s="82" t="s">
        <v>200</v>
      </c>
      <c r="AZ6" s="82"/>
      <c r="BA6" s="82"/>
      <c r="BB6" s="82"/>
      <c r="BC6" s="82"/>
      <c r="BD6" s="82"/>
      <c r="BE6" s="82" t="s">
        <v>202</v>
      </c>
      <c r="BF6" s="82"/>
      <c r="BG6" s="82"/>
      <c r="BH6" s="82"/>
      <c r="BI6" s="82"/>
      <c r="BJ6" s="82"/>
      <c r="BK6" s="82" t="s">
        <v>204</v>
      </c>
      <c r="BL6" s="82"/>
      <c r="BM6" s="82"/>
      <c r="BN6" s="82"/>
      <c r="BO6" s="82"/>
      <c r="BP6" s="82"/>
      <c r="BQ6" s="82" t="s">
        <v>206</v>
      </c>
      <c r="BR6" s="82"/>
      <c r="BS6" s="82"/>
      <c r="BT6" s="82"/>
      <c r="BU6" s="82"/>
      <c r="BV6" s="82"/>
      <c r="BW6" s="82" t="s">
        <v>200</v>
      </c>
      <c r="BX6" s="82"/>
      <c r="BY6" s="82"/>
      <c r="BZ6" s="82"/>
      <c r="CA6" s="82"/>
      <c r="CB6" s="82"/>
      <c r="CC6" s="82" t="s">
        <v>202</v>
      </c>
      <c r="CD6" s="82"/>
      <c r="CE6" s="82"/>
      <c r="CF6" s="82"/>
      <c r="CG6" s="82"/>
      <c r="CH6" s="82"/>
      <c r="CI6" s="82" t="s">
        <v>204</v>
      </c>
      <c r="CJ6" s="82"/>
      <c r="CK6" s="82"/>
      <c r="CL6" s="82"/>
      <c r="CM6" s="82"/>
      <c r="CN6" s="82"/>
      <c r="CO6" s="82" t="s">
        <v>206</v>
      </c>
      <c r="CP6" s="82"/>
      <c r="CQ6" s="82"/>
      <c r="CR6" s="82"/>
      <c r="CS6" s="82"/>
      <c r="CT6" s="82"/>
      <c r="CU6" s="82" t="s">
        <v>200</v>
      </c>
      <c r="CV6" s="82"/>
      <c r="CW6" s="82"/>
      <c r="CX6" s="82"/>
      <c r="CY6" s="82"/>
      <c r="CZ6" s="82"/>
      <c r="DA6" s="82" t="s">
        <v>202</v>
      </c>
      <c r="DB6" s="82"/>
      <c r="DC6" s="82"/>
      <c r="DD6" s="82"/>
      <c r="DE6" s="82"/>
      <c r="DF6" s="82"/>
      <c r="DG6" s="82" t="s">
        <v>204</v>
      </c>
      <c r="DH6" s="82"/>
      <c r="DI6" s="82"/>
      <c r="DJ6" s="82"/>
      <c r="DK6" s="82"/>
      <c r="DL6" s="82"/>
      <c r="DM6" s="82" t="s">
        <v>206</v>
      </c>
      <c r="DN6" s="82"/>
      <c r="DO6" s="82"/>
      <c r="DP6" s="82"/>
      <c r="DQ6" s="82"/>
      <c r="DR6" s="82"/>
      <c r="DS6" s="82" t="s">
        <v>200</v>
      </c>
      <c r="DT6" s="82"/>
      <c r="DU6" s="82"/>
      <c r="DV6" s="82"/>
      <c r="DW6" s="82"/>
      <c r="DX6" s="82"/>
      <c r="DY6" s="82" t="s">
        <v>202</v>
      </c>
      <c r="DZ6" s="82"/>
      <c r="EA6" s="82"/>
      <c r="EB6" s="82"/>
      <c r="EC6" s="82"/>
      <c r="ED6" s="82"/>
      <c r="EE6" s="82" t="s">
        <v>204</v>
      </c>
      <c r="EF6" s="82"/>
      <c r="EG6" s="82"/>
      <c r="EH6" s="82"/>
      <c r="EI6" s="82"/>
      <c r="EJ6" s="82"/>
      <c r="EK6" s="82" t="s">
        <v>206</v>
      </c>
      <c r="EL6" s="82"/>
      <c r="EM6" s="82"/>
      <c r="EN6" s="82"/>
      <c r="EO6" s="82"/>
      <c r="EP6" s="82"/>
      <c r="EQ6" s="82" t="s">
        <v>200</v>
      </c>
      <c r="ER6" s="82"/>
      <c r="ES6" s="82"/>
      <c r="ET6" s="82"/>
      <c r="EU6" s="82"/>
      <c r="EV6" s="82"/>
      <c r="EW6" s="82" t="s">
        <v>202</v>
      </c>
      <c r="EX6" s="82"/>
      <c r="EY6" s="82"/>
      <c r="EZ6" s="82"/>
      <c r="FA6" s="82"/>
      <c r="FB6" s="82"/>
      <c r="FC6" s="82" t="s">
        <v>204</v>
      </c>
      <c r="FD6" s="82"/>
      <c r="FE6" s="82"/>
      <c r="FF6" s="82"/>
      <c r="FG6" s="82"/>
      <c r="FH6" s="82"/>
      <c r="FI6" s="82" t="s">
        <v>206</v>
      </c>
      <c r="FJ6" s="82"/>
      <c r="FK6" s="82"/>
      <c r="FL6" s="82"/>
      <c r="FM6" s="82"/>
      <c r="FN6" s="82"/>
    </row>
    <row r="7" spans="1:170">
      <c r="A7" s="82"/>
      <c r="B7" s="82"/>
      <c r="C7" s="82">
        <v>1</v>
      </c>
      <c r="D7" s="82"/>
      <c r="E7" s="82"/>
      <c r="F7" s="82" t="s">
        <v>73</v>
      </c>
      <c r="G7" s="82"/>
      <c r="H7" s="82"/>
      <c r="I7" s="82">
        <v>1</v>
      </c>
      <c r="J7" s="82"/>
      <c r="K7" s="82"/>
      <c r="L7" s="82" t="s">
        <v>73</v>
      </c>
      <c r="M7" s="82"/>
      <c r="N7" s="82"/>
      <c r="O7" s="82">
        <v>1</v>
      </c>
      <c r="P7" s="82"/>
      <c r="Q7" s="82"/>
      <c r="R7" s="82" t="s">
        <v>73</v>
      </c>
      <c r="S7" s="82"/>
      <c r="T7" s="82"/>
      <c r="U7" s="82">
        <v>1</v>
      </c>
      <c r="V7" s="82"/>
      <c r="W7" s="82"/>
      <c r="X7" s="82" t="s">
        <v>73</v>
      </c>
      <c r="Y7" s="82"/>
      <c r="Z7" s="82"/>
      <c r="AA7" s="82">
        <v>1</v>
      </c>
      <c r="AB7" s="82"/>
      <c r="AC7" s="82"/>
      <c r="AD7" s="82" t="s">
        <v>73</v>
      </c>
      <c r="AE7" s="82"/>
      <c r="AF7" s="82"/>
      <c r="AG7" s="82">
        <v>1</v>
      </c>
      <c r="AH7" s="82"/>
      <c r="AI7" s="82"/>
      <c r="AJ7" s="82" t="s">
        <v>73</v>
      </c>
      <c r="AK7" s="82"/>
      <c r="AL7" s="82"/>
      <c r="AM7" s="82">
        <v>1</v>
      </c>
      <c r="AN7" s="82"/>
      <c r="AO7" s="82"/>
      <c r="AP7" s="82" t="s">
        <v>73</v>
      </c>
      <c r="AQ7" s="82"/>
      <c r="AR7" s="82"/>
      <c r="AS7" s="82">
        <v>1</v>
      </c>
      <c r="AT7" s="82"/>
      <c r="AU7" s="82"/>
      <c r="AV7" s="82" t="s">
        <v>73</v>
      </c>
      <c r="AW7" s="82"/>
      <c r="AX7" s="82"/>
      <c r="AY7" s="82">
        <v>1</v>
      </c>
      <c r="AZ7" s="82"/>
      <c r="BA7" s="82"/>
      <c r="BB7" s="82" t="s">
        <v>73</v>
      </c>
      <c r="BC7" s="82"/>
      <c r="BD7" s="82"/>
      <c r="BE7" s="82">
        <v>1</v>
      </c>
      <c r="BF7" s="82"/>
      <c r="BG7" s="82"/>
      <c r="BH7" s="82" t="s">
        <v>73</v>
      </c>
      <c r="BI7" s="82"/>
      <c r="BJ7" s="82"/>
      <c r="BK7" s="82">
        <v>1</v>
      </c>
      <c r="BL7" s="82"/>
      <c r="BM7" s="82"/>
      <c r="BN7" s="82" t="s">
        <v>73</v>
      </c>
      <c r="BO7" s="82"/>
      <c r="BP7" s="82"/>
      <c r="BQ7" s="82">
        <v>1</v>
      </c>
      <c r="BR7" s="82"/>
      <c r="BS7" s="82"/>
      <c r="BT7" s="82" t="s">
        <v>73</v>
      </c>
      <c r="BU7" s="82"/>
      <c r="BV7" s="82"/>
      <c r="BW7" s="82">
        <v>1</v>
      </c>
      <c r="BX7" s="82"/>
      <c r="BY7" s="82"/>
      <c r="BZ7" s="82" t="s">
        <v>73</v>
      </c>
      <c r="CA7" s="82"/>
      <c r="CB7" s="82"/>
      <c r="CC7" s="82">
        <v>1</v>
      </c>
      <c r="CD7" s="82"/>
      <c r="CE7" s="82"/>
      <c r="CF7" s="82" t="s">
        <v>73</v>
      </c>
      <c r="CG7" s="82"/>
      <c r="CH7" s="82"/>
      <c r="CI7" s="82">
        <v>1</v>
      </c>
      <c r="CJ7" s="82"/>
      <c r="CK7" s="82"/>
      <c r="CL7" s="82" t="s">
        <v>73</v>
      </c>
      <c r="CM7" s="82"/>
      <c r="CN7" s="82"/>
      <c r="CO7" s="82">
        <v>1</v>
      </c>
      <c r="CP7" s="82"/>
      <c r="CQ7" s="82"/>
      <c r="CR7" s="82" t="s">
        <v>73</v>
      </c>
      <c r="CS7" s="82"/>
      <c r="CT7" s="82"/>
      <c r="CU7" s="82">
        <v>1</v>
      </c>
      <c r="CV7" s="82"/>
      <c r="CW7" s="82"/>
      <c r="CX7" s="82" t="s">
        <v>73</v>
      </c>
      <c r="CY7" s="82"/>
      <c r="CZ7" s="82"/>
      <c r="DA7" s="82">
        <v>1</v>
      </c>
      <c r="DB7" s="82"/>
      <c r="DC7" s="82"/>
      <c r="DD7" s="82" t="s">
        <v>73</v>
      </c>
      <c r="DE7" s="82"/>
      <c r="DF7" s="82"/>
      <c r="DG7" s="82">
        <v>1</v>
      </c>
      <c r="DH7" s="82"/>
      <c r="DI7" s="82"/>
      <c r="DJ7" s="82" t="s">
        <v>73</v>
      </c>
      <c r="DK7" s="82"/>
      <c r="DL7" s="82"/>
      <c r="DM7" s="82">
        <v>1</v>
      </c>
      <c r="DN7" s="82"/>
      <c r="DO7" s="82"/>
      <c r="DP7" s="82" t="s">
        <v>73</v>
      </c>
      <c r="DQ7" s="82"/>
      <c r="DR7" s="82"/>
      <c r="DS7" s="82">
        <v>1</v>
      </c>
      <c r="DT7" s="82"/>
      <c r="DU7" s="82"/>
      <c r="DV7" s="82" t="s">
        <v>73</v>
      </c>
      <c r="DW7" s="82"/>
      <c r="DX7" s="82"/>
      <c r="DY7" s="82">
        <v>1</v>
      </c>
      <c r="DZ7" s="82"/>
      <c r="EA7" s="82"/>
      <c r="EB7" s="82" t="s">
        <v>73</v>
      </c>
      <c r="EC7" s="82"/>
      <c r="ED7" s="82"/>
      <c r="EE7" s="82">
        <v>1</v>
      </c>
      <c r="EF7" s="82"/>
      <c r="EG7" s="82"/>
      <c r="EH7" s="82" t="s">
        <v>73</v>
      </c>
      <c r="EI7" s="82"/>
      <c r="EJ7" s="82"/>
      <c r="EK7" s="82">
        <v>1</v>
      </c>
      <c r="EL7" s="82"/>
      <c r="EM7" s="82"/>
      <c r="EN7" s="82" t="s">
        <v>73</v>
      </c>
      <c r="EO7" s="82"/>
      <c r="EP7" s="82"/>
      <c r="EQ7" s="82">
        <v>1</v>
      </c>
      <c r="ER7" s="82"/>
      <c r="ES7" s="82"/>
      <c r="ET7" s="82" t="s">
        <v>73</v>
      </c>
      <c r="EU7" s="82"/>
      <c r="EV7" s="82"/>
      <c r="EW7" s="82">
        <v>1</v>
      </c>
      <c r="EX7" s="82"/>
      <c r="EY7" s="82"/>
      <c r="EZ7" s="82" t="s">
        <v>73</v>
      </c>
      <c r="FA7" s="82"/>
      <c r="FB7" s="82"/>
      <c r="FC7" s="82">
        <v>1</v>
      </c>
      <c r="FD7" s="82"/>
      <c r="FE7" s="82"/>
      <c r="FF7" s="82" t="s">
        <v>73</v>
      </c>
      <c r="FG7" s="82"/>
      <c r="FH7" s="82"/>
      <c r="FI7" s="82">
        <v>1</v>
      </c>
      <c r="FJ7" s="82"/>
      <c r="FK7" s="82"/>
      <c r="FL7" s="82" t="s">
        <v>73</v>
      </c>
      <c r="FM7" s="82"/>
      <c r="FN7" s="82"/>
    </row>
    <row r="8" spans="1:170">
      <c r="A8" s="82"/>
      <c r="B8" s="82"/>
      <c r="C8" s="82" t="s">
        <v>246</v>
      </c>
      <c r="D8" s="82"/>
      <c r="E8" s="82"/>
      <c r="F8" s="82" t="s">
        <v>246</v>
      </c>
      <c r="G8" s="82"/>
      <c r="H8" s="82"/>
      <c r="I8" s="82" t="s">
        <v>246</v>
      </c>
      <c r="J8" s="82"/>
      <c r="K8" s="82"/>
      <c r="L8" s="82" t="s">
        <v>246</v>
      </c>
      <c r="M8" s="82"/>
      <c r="N8" s="82"/>
      <c r="O8" s="82" t="s">
        <v>246</v>
      </c>
      <c r="P8" s="82"/>
      <c r="Q8" s="82"/>
      <c r="R8" s="82" t="s">
        <v>246</v>
      </c>
      <c r="S8" s="82"/>
      <c r="T8" s="82"/>
      <c r="U8" s="82" t="s">
        <v>246</v>
      </c>
      <c r="V8" s="82"/>
      <c r="W8" s="82"/>
      <c r="X8" s="82" t="s">
        <v>246</v>
      </c>
      <c r="Y8" s="82"/>
      <c r="Z8" s="82"/>
      <c r="AA8" s="82" t="s">
        <v>246</v>
      </c>
      <c r="AB8" s="82"/>
      <c r="AC8" s="82"/>
      <c r="AD8" s="82" t="s">
        <v>246</v>
      </c>
      <c r="AE8" s="82"/>
      <c r="AF8" s="82"/>
      <c r="AG8" s="82" t="s">
        <v>246</v>
      </c>
      <c r="AH8" s="82"/>
      <c r="AI8" s="82"/>
      <c r="AJ8" s="82" t="s">
        <v>246</v>
      </c>
      <c r="AK8" s="82"/>
      <c r="AL8" s="82"/>
      <c r="AM8" s="82" t="s">
        <v>246</v>
      </c>
      <c r="AN8" s="82"/>
      <c r="AO8" s="82"/>
      <c r="AP8" s="82" t="s">
        <v>246</v>
      </c>
      <c r="AQ8" s="82"/>
      <c r="AR8" s="82"/>
      <c r="AS8" s="82" t="s">
        <v>246</v>
      </c>
      <c r="AT8" s="82"/>
      <c r="AU8" s="82"/>
      <c r="AV8" s="82" t="s">
        <v>246</v>
      </c>
      <c r="AW8" s="82"/>
      <c r="AX8" s="82"/>
      <c r="AY8" s="82" t="s">
        <v>246</v>
      </c>
      <c r="AZ8" s="82"/>
      <c r="BA8" s="82"/>
      <c r="BB8" s="82" t="s">
        <v>246</v>
      </c>
      <c r="BC8" s="82"/>
      <c r="BD8" s="82"/>
      <c r="BE8" s="82" t="s">
        <v>246</v>
      </c>
      <c r="BF8" s="82"/>
      <c r="BG8" s="82"/>
      <c r="BH8" s="82" t="s">
        <v>246</v>
      </c>
      <c r="BI8" s="82"/>
      <c r="BJ8" s="82"/>
      <c r="BK8" s="82" t="s">
        <v>246</v>
      </c>
      <c r="BL8" s="82"/>
      <c r="BM8" s="82"/>
      <c r="BN8" s="82" t="s">
        <v>246</v>
      </c>
      <c r="BO8" s="82"/>
      <c r="BP8" s="82"/>
      <c r="BQ8" s="82" t="s">
        <v>246</v>
      </c>
      <c r="BR8" s="82"/>
      <c r="BS8" s="82"/>
      <c r="BT8" s="82" t="s">
        <v>246</v>
      </c>
      <c r="BU8" s="82"/>
      <c r="BV8" s="82"/>
      <c r="BW8" s="82" t="s">
        <v>246</v>
      </c>
      <c r="BX8" s="82"/>
      <c r="BY8" s="82"/>
      <c r="BZ8" s="82" t="s">
        <v>246</v>
      </c>
      <c r="CA8" s="82"/>
      <c r="CB8" s="82"/>
      <c r="CC8" s="82" t="s">
        <v>246</v>
      </c>
      <c r="CD8" s="82"/>
      <c r="CE8" s="82"/>
      <c r="CF8" s="82" t="s">
        <v>246</v>
      </c>
      <c r="CG8" s="82"/>
      <c r="CH8" s="82"/>
      <c r="CI8" s="82" t="s">
        <v>246</v>
      </c>
      <c r="CJ8" s="82"/>
      <c r="CK8" s="82"/>
      <c r="CL8" s="82" t="s">
        <v>246</v>
      </c>
      <c r="CM8" s="82"/>
      <c r="CN8" s="82"/>
      <c r="CO8" s="82" t="s">
        <v>246</v>
      </c>
      <c r="CP8" s="82"/>
      <c r="CQ8" s="82"/>
      <c r="CR8" s="82" t="s">
        <v>246</v>
      </c>
      <c r="CS8" s="82"/>
      <c r="CT8" s="82"/>
      <c r="CU8" s="82" t="s">
        <v>246</v>
      </c>
      <c r="CV8" s="82"/>
      <c r="CW8" s="82"/>
      <c r="CX8" s="82" t="s">
        <v>246</v>
      </c>
      <c r="CY8" s="82"/>
      <c r="CZ8" s="82"/>
      <c r="DA8" s="82" t="s">
        <v>246</v>
      </c>
      <c r="DB8" s="82"/>
      <c r="DC8" s="82"/>
      <c r="DD8" s="82" t="s">
        <v>246</v>
      </c>
      <c r="DE8" s="82"/>
      <c r="DF8" s="82"/>
      <c r="DG8" s="82" t="s">
        <v>246</v>
      </c>
      <c r="DH8" s="82"/>
      <c r="DI8" s="82"/>
      <c r="DJ8" s="82" t="s">
        <v>246</v>
      </c>
      <c r="DK8" s="82"/>
      <c r="DL8" s="82"/>
      <c r="DM8" s="82" t="s">
        <v>246</v>
      </c>
      <c r="DN8" s="82"/>
      <c r="DO8" s="82"/>
      <c r="DP8" s="82" t="s">
        <v>246</v>
      </c>
      <c r="DQ8" s="82"/>
      <c r="DR8" s="82"/>
      <c r="DS8" s="82" t="s">
        <v>246</v>
      </c>
      <c r="DT8" s="82"/>
      <c r="DU8" s="82"/>
      <c r="DV8" s="82" t="s">
        <v>246</v>
      </c>
      <c r="DW8" s="82"/>
      <c r="DX8" s="82"/>
      <c r="DY8" s="82" t="s">
        <v>246</v>
      </c>
      <c r="DZ8" s="82"/>
      <c r="EA8" s="82"/>
      <c r="EB8" s="82" t="s">
        <v>246</v>
      </c>
      <c r="EC8" s="82"/>
      <c r="ED8" s="82"/>
      <c r="EE8" s="82" t="s">
        <v>246</v>
      </c>
      <c r="EF8" s="82"/>
      <c r="EG8" s="82"/>
      <c r="EH8" s="82" t="s">
        <v>246</v>
      </c>
      <c r="EI8" s="82"/>
      <c r="EJ8" s="82"/>
      <c r="EK8" s="82" t="s">
        <v>246</v>
      </c>
      <c r="EL8" s="82"/>
      <c r="EM8" s="82"/>
      <c r="EN8" s="82" t="s">
        <v>246</v>
      </c>
      <c r="EO8" s="82"/>
      <c r="EP8" s="82"/>
      <c r="EQ8" s="82" t="s">
        <v>246</v>
      </c>
      <c r="ER8" s="82"/>
      <c r="ES8" s="82"/>
      <c r="ET8" s="82" t="s">
        <v>246</v>
      </c>
      <c r="EU8" s="82"/>
      <c r="EV8" s="82"/>
      <c r="EW8" s="82" t="s">
        <v>246</v>
      </c>
      <c r="EX8" s="82"/>
      <c r="EY8" s="82"/>
      <c r="EZ8" s="82" t="s">
        <v>246</v>
      </c>
      <c r="FA8" s="82"/>
      <c r="FB8" s="82"/>
      <c r="FC8" s="82" t="s">
        <v>246</v>
      </c>
      <c r="FD8" s="82"/>
      <c r="FE8" s="82"/>
      <c r="FF8" s="82" t="s">
        <v>246</v>
      </c>
      <c r="FG8" s="82"/>
      <c r="FH8" s="82"/>
      <c r="FI8" s="82" t="s">
        <v>246</v>
      </c>
      <c r="FJ8" s="82"/>
      <c r="FK8" s="82"/>
      <c r="FL8" s="82" t="s">
        <v>246</v>
      </c>
      <c r="FM8" s="82"/>
      <c r="FN8" s="82"/>
    </row>
    <row r="9" spans="1:170">
      <c r="A9" s="82"/>
      <c r="B9" s="82"/>
      <c r="C9" s="82" t="s">
        <v>169</v>
      </c>
      <c r="D9" s="82" t="s">
        <v>168</v>
      </c>
      <c r="E9" s="82" t="s">
        <v>73</v>
      </c>
      <c r="F9" s="82" t="s">
        <v>169</v>
      </c>
      <c r="G9" s="82" t="s">
        <v>168</v>
      </c>
      <c r="H9" s="82" t="s">
        <v>73</v>
      </c>
      <c r="I9" s="82" t="s">
        <v>169</v>
      </c>
      <c r="J9" s="82" t="s">
        <v>168</v>
      </c>
      <c r="K9" s="82" t="s">
        <v>73</v>
      </c>
      <c r="L9" s="82" t="s">
        <v>169</v>
      </c>
      <c r="M9" s="82" t="s">
        <v>168</v>
      </c>
      <c r="N9" s="82" t="s">
        <v>73</v>
      </c>
      <c r="O9" s="82" t="s">
        <v>169</v>
      </c>
      <c r="P9" s="82" t="s">
        <v>168</v>
      </c>
      <c r="Q9" s="82" t="s">
        <v>73</v>
      </c>
      <c r="R9" s="82" t="s">
        <v>169</v>
      </c>
      <c r="S9" s="82" t="s">
        <v>168</v>
      </c>
      <c r="T9" s="82" t="s">
        <v>73</v>
      </c>
      <c r="U9" s="82" t="s">
        <v>169</v>
      </c>
      <c r="V9" s="82" t="s">
        <v>168</v>
      </c>
      <c r="W9" s="82" t="s">
        <v>73</v>
      </c>
      <c r="X9" s="82" t="s">
        <v>169</v>
      </c>
      <c r="Y9" s="82" t="s">
        <v>168</v>
      </c>
      <c r="Z9" s="82" t="s">
        <v>73</v>
      </c>
      <c r="AA9" s="82" t="s">
        <v>169</v>
      </c>
      <c r="AB9" s="82" t="s">
        <v>168</v>
      </c>
      <c r="AC9" s="82" t="s">
        <v>73</v>
      </c>
      <c r="AD9" s="82" t="s">
        <v>169</v>
      </c>
      <c r="AE9" s="82" t="s">
        <v>168</v>
      </c>
      <c r="AF9" s="82" t="s">
        <v>73</v>
      </c>
      <c r="AG9" s="82" t="s">
        <v>169</v>
      </c>
      <c r="AH9" s="82" t="s">
        <v>168</v>
      </c>
      <c r="AI9" s="82" t="s">
        <v>73</v>
      </c>
      <c r="AJ9" s="82" t="s">
        <v>169</v>
      </c>
      <c r="AK9" s="82" t="s">
        <v>168</v>
      </c>
      <c r="AL9" s="82" t="s">
        <v>73</v>
      </c>
      <c r="AM9" s="82" t="s">
        <v>169</v>
      </c>
      <c r="AN9" s="82" t="s">
        <v>168</v>
      </c>
      <c r="AO9" s="82" t="s">
        <v>73</v>
      </c>
      <c r="AP9" s="82" t="s">
        <v>169</v>
      </c>
      <c r="AQ9" s="82" t="s">
        <v>168</v>
      </c>
      <c r="AR9" s="82" t="s">
        <v>73</v>
      </c>
      <c r="AS9" s="82" t="s">
        <v>169</v>
      </c>
      <c r="AT9" s="82" t="s">
        <v>168</v>
      </c>
      <c r="AU9" s="82" t="s">
        <v>73</v>
      </c>
      <c r="AV9" s="82" t="s">
        <v>169</v>
      </c>
      <c r="AW9" s="82" t="s">
        <v>168</v>
      </c>
      <c r="AX9" s="82" t="s">
        <v>73</v>
      </c>
      <c r="AY9" s="82" t="s">
        <v>169</v>
      </c>
      <c r="AZ9" s="82" t="s">
        <v>168</v>
      </c>
      <c r="BA9" s="82" t="s">
        <v>73</v>
      </c>
      <c r="BB9" s="82" t="s">
        <v>169</v>
      </c>
      <c r="BC9" s="82" t="s">
        <v>168</v>
      </c>
      <c r="BD9" s="82" t="s">
        <v>73</v>
      </c>
      <c r="BE9" s="82" t="s">
        <v>169</v>
      </c>
      <c r="BF9" s="82" t="s">
        <v>168</v>
      </c>
      <c r="BG9" s="82" t="s">
        <v>73</v>
      </c>
      <c r="BH9" s="82" t="s">
        <v>169</v>
      </c>
      <c r="BI9" s="82" t="s">
        <v>168</v>
      </c>
      <c r="BJ9" s="82" t="s">
        <v>73</v>
      </c>
      <c r="BK9" s="82" t="s">
        <v>169</v>
      </c>
      <c r="BL9" s="82" t="s">
        <v>168</v>
      </c>
      <c r="BM9" s="82" t="s">
        <v>73</v>
      </c>
      <c r="BN9" s="82" t="s">
        <v>169</v>
      </c>
      <c r="BO9" s="82" t="s">
        <v>168</v>
      </c>
      <c r="BP9" s="82" t="s">
        <v>73</v>
      </c>
      <c r="BQ9" s="82" t="s">
        <v>169</v>
      </c>
      <c r="BR9" s="82" t="s">
        <v>168</v>
      </c>
      <c r="BS9" s="82" t="s">
        <v>73</v>
      </c>
      <c r="BT9" s="82" t="s">
        <v>169</v>
      </c>
      <c r="BU9" s="82" t="s">
        <v>168</v>
      </c>
      <c r="BV9" s="82" t="s">
        <v>73</v>
      </c>
      <c r="BW9" s="82" t="s">
        <v>169</v>
      </c>
      <c r="BX9" s="82" t="s">
        <v>168</v>
      </c>
      <c r="BY9" s="82" t="s">
        <v>73</v>
      </c>
      <c r="BZ9" s="82" t="s">
        <v>169</v>
      </c>
      <c r="CA9" s="82" t="s">
        <v>168</v>
      </c>
      <c r="CB9" s="82" t="s">
        <v>73</v>
      </c>
      <c r="CC9" s="82" t="s">
        <v>169</v>
      </c>
      <c r="CD9" s="82" t="s">
        <v>168</v>
      </c>
      <c r="CE9" s="82" t="s">
        <v>73</v>
      </c>
      <c r="CF9" s="82" t="s">
        <v>169</v>
      </c>
      <c r="CG9" s="82" t="s">
        <v>168</v>
      </c>
      <c r="CH9" s="82" t="s">
        <v>73</v>
      </c>
      <c r="CI9" s="82" t="s">
        <v>169</v>
      </c>
      <c r="CJ9" s="82" t="s">
        <v>168</v>
      </c>
      <c r="CK9" s="82" t="s">
        <v>73</v>
      </c>
      <c r="CL9" s="82" t="s">
        <v>169</v>
      </c>
      <c r="CM9" s="82" t="s">
        <v>168</v>
      </c>
      <c r="CN9" s="82" t="s">
        <v>73</v>
      </c>
      <c r="CO9" s="82" t="s">
        <v>169</v>
      </c>
      <c r="CP9" s="82" t="s">
        <v>168</v>
      </c>
      <c r="CQ9" s="82" t="s">
        <v>73</v>
      </c>
      <c r="CR9" s="82" t="s">
        <v>169</v>
      </c>
      <c r="CS9" s="82" t="s">
        <v>168</v>
      </c>
      <c r="CT9" s="82" t="s">
        <v>73</v>
      </c>
      <c r="CU9" s="82" t="s">
        <v>169</v>
      </c>
      <c r="CV9" s="82" t="s">
        <v>168</v>
      </c>
      <c r="CW9" s="82" t="s">
        <v>73</v>
      </c>
      <c r="CX9" s="82" t="s">
        <v>169</v>
      </c>
      <c r="CY9" s="82" t="s">
        <v>168</v>
      </c>
      <c r="CZ9" s="82" t="s">
        <v>73</v>
      </c>
      <c r="DA9" s="82" t="s">
        <v>169</v>
      </c>
      <c r="DB9" s="82" t="s">
        <v>168</v>
      </c>
      <c r="DC9" s="82" t="s">
        <v>73</v>
      </c>
      <c r="DD9" s="82" t="s">
        <v>169</v>
      </c>
      <c r="DE9" s="82" t="s">
        <v>168</v>
      </c>
      <c r="DF9" s="82" t="s">
        <v>73</v>
      </c>
      <c r="DG9" s="82" t="s">
        <v>169</v>
      </c>
      <c r="DH9" s="82" t="s">
        <v>168</v>
      </c>
      <c r="DI9" s="82" t="s">
        <v>73</v>
      </c>
      <c r="DJ9" s="82" t="s">
        <v>169</v>
      </c>
      <c r="DK9" s="82" t="s">
        <v>168</v>
      </c>
      <c r="DL9" s="82" t="s">
        <v>73</v>
      </c>
      <c r="DM9" s="82" t="s">
        <v>169</v>
      </c>
      <c r="DN9" s="82" t="s">
        <v>168</v>
      </c>
      <c r="DO9" s="82" t="s">
        <v>73</v>
      </c>
      <c r="DP9" s="82" t="s">
        <v>169</v>
      </c>
      <c r="DQ9" s="82" t="s">
        <v>168</v>
      </c>
      <c r="DR9" s="82" t="s">
        <v>73</v>
      </c>
      <c r="DS9" s="82" t="s">
        <v>169</v>
      </c>
      <c r="DT9" s="82" t="s">
        <v>168</v>
      </c>
      <c r="DU9" s="82" t="s">
        <v>73</v>
      </c>
      <c r="DV9" s="82" t="s">
        <v>169</v>
      </c>
      <c r="DW9" s="82" t="s">
        <v>168</v>
      </c>
      <c r="DX9" s="82" t="s">
        <v>73</v>
      </c>
      <c r="DY9" s="82" t="s">
        <v>169</v>
      </c>
      <c r="DZ9" s="82" t="s">
        <v>168</v>
      </c>
      <c r="EA9" s="82" t="s">
        <v>73</v>
      </c>
      <c r="EB9" s="82" t="s">
        <v>169</v>
      </c>
      <c r="EC9" s="82" t="s">
        <v>168</v>
      </c>
      <c r="ED9" s="82" t="s">
        <v>73</v>
      </c>
      <c r="EE9" s="82" t="s">
        <v>169</v>
      </c>
      <c r="EF9" s="82" t="s">
        <v>168</v>
      </c>
      <c r="EG9" s="82" t="s">
        <v>73</v>
      </c>
      <c r="EH9" s="82" t="s">
        <v>169</v>
      </c>
      <c r="EI9" s="82" t="s">
        <v>168</v>
      </c>
      <c r="EJ9" s="82" t="s">
        <v>73</v>
      </c>
      <c r="EK9" s="82" t="s">
        <v>169</v>
      </c>
      <c r="EL9" s="82" t="s">
        <v>168</v>
      </c>
      <c r="EM9" s="82" t="s">
        <v>73</v>
      </c>
      <c r="EN9" s="82" t="s">
        <v>169</v>
      </c>
      <c r="EO9" s="82" t="s">
        <v>168</v>
      </c>
      <c r="EP9" s="82" t="s">
        <v>73</v>
      </c>
      <c r="EQ9" s="82" t="s">
        <v>169</v>
      </c>
      <c r="ER9" s="82" t="s">
        <v>168</v>
      </c>
      <c r="ES9" s="82" t="s">
        <v>73</v>
      </c>
      <c r="ET9" s="82" t="s">
        <v>169</v>
      </c>
      <c r="EU9" s="82" t="s">
        <v>168</v>
      </c>
      <c r="EV9" s="82" t="s">
        <v>73</v>
      </c>
      <c r="EW9" s="82" t="s">
        <v>169</v>
      </c>
      <c r="EX9" s="82" t="s">
        <v>168</v>
      </c>
      <c r="EY9" s="82" t="s">
        <v>73</v>
      </c>
      <c r="EZ9" s="82" t="s">
        <v>169</v>
      </c>
      <c r="FA9" s="82" t="s">
        <v>168</v>
      </c>
      <c r="FB9" s="82" t="s">
        <v>73</v>
      </c>
      <c r="FC9" s="82" t="s">
        <v>169</v>
      </c>
      <c r="FD9" s="82" t="s">
        <v>168</v>
      </c>
      <c r="FE9" s="82" t="s">
        <v>73</v>
      </c>
      <c r="FF9" s="82" t="s">
        <v>169</v>
      </c>
      <c r="FG9" s="82" t="s">
        <v>168</v>
      </c>
      <c r="FH9" s="82" t="s">
        <v>73</v>
      </c>
      <c r="FI9" s="82" t="s">
        <v>169</v>
      </c>
      <c r="FJ9" s="82" t="s">
        <v>168</v>
      </c>
      <c r="FK9" s="82" t="s">
        <v>73</v>
      </c>
      <c r="FL9" s="82" t="s">
        <v>169</v>
      </c>
      <c r="FM9" s="82" t="s">
        <v>168</v>
      </c>
      <c r="FN9" s="82" t="s">
        <v>73</v>
      </c>
    </row>
    <row r="10" spans="1:170">
      <c r="A10" s="82"/>
      <c r="B10" s="82"/>
      <c r="C10" s="82" t="s">
        <v>217</v>
      </c>
      <c r="D10" s="82" t="s">
        <v>217</v>
      </c>
      <c r="E10" s="82" t="s">
        <v>217</v>
      </c>
      <c r="F10" s="82" t="s">
        <v>217</v>
      </c>
      <c r="G10" s="82" t="s">
        <v>217</v>
      </c>
      <c r="H10" s="82" t="s">
        <v>217</v>
      </c>
      <c r="I10" s="82" t="s">
        <v>217</v>
      </c>
      <c r="J10" s="82" t="s">
        <v>217</v>
      </c>
      <c r="K10" s="82" t="s">
        <v>217</v>
      </c>
      <c r="L10" s="82" t="s">
        <v>217</v>
      </c>
      <c r="M10" s="82" t="s">
        <v>217</v>
      </c>
      <c r="N10" s="82" t="s">
        <v>217</v>
      </c>
      <c r="O10" s="82" t="s">
        <v>217</v>
      </c>
      <c r="P10" s="82" t="s">
        <v>217</v>
      </c>
      <c r="Q10" s="82" t="s">
        <v>217</v>
      </c>
      <c r="R10" s="82" t="s">
        <v>217</v>
      </c>
      <c r="S10" s="82" t="s">
        <v>217</v>
      </c>
      <c r="T10" s="82" t="s">
        <v>217</v>
      </c>
      <c r="U10" s="82" t="s">
        <v>217</v>
      </c>
      <c r="V10" s="82" t="s">
        <v>217</v>
      </c>
      <c r="W10" s="82" t="s">
        <v>217</v>
      </c>
      <c r="X10" s="82" t="s">
        <v>217</v>
      </c>
      <c r="Y10" s="82" t="s">
        <v>217</v>
      </c>
      <c r="Z10" s="82" t="s">
        <v>217</v>
      </c>
      <c r="AA10" s="82" t="s">
        <v>217</v>
      </c>
      <c r="AB10" s="82" t="s">
        <v>217</v>
      </c>
      <c r="AC10" s="82" t="s">
        <v>217</v>
      </c>
      <c r="AD10" s="82" t="s">
        <v>217</v>
      </c>
      <c r="AE10" s="82" t="s">
        <v>217</v>
      </c>
      <c r="AF10" s="82" t="s">
        <v>217</v>
      </c>
      <c r="AG10" s="82" t="s">
        <v>217</v>
      </c>
      <c r="AH10" s="82" t="s">
        <v>217</v>
      </c>
      <c r="AI10" s="82" t="s">
        <v>217</v>
      </c>
      <c r="AJ10" s="82" t="s">
        <v>217</v>
      </c>
      <c r="AK10" s="82" t="s">
        <v>217</v>
      </c>
      <c r="AL10" s="82" t="s">
        <v>217</v>
      </c>
      <c r="AM10" s="82" t="s">
        <v>217</v>
      </c>
      <c r="AN10" s="82" t="s">
        <v>217</v>
      </c>
      <c r="AO10" s="82" t="s">
        <v>217</v>
      </c>
      <c r="AP10" s="82" t="s">
        <v>217</v>
      </c>
      <c r="AQ10" s="82" t="s">
        <v>217</v>
      </c>
      <c r="AR10" s="82" t="s">
        <v>217</v>
      </c>
      <c r="AS10" s="82" t="s">
        <v>217</v>
      </c>
      <c r="AT10" s="82" t="s">
        <v>217</v>
      </c>
      <c r="AU10" s="82" t="s">
        <v>217</v>
      </c>
      <c r="AV10" s="82" t="s">
        <v>217</v>
      </c>
      <c r="AW10" s="82" t="s">
        <v>217</v>
      </c>
      <c r="AX10" s="82" t="s">
        <v>217</v>
      </c>
      <c r="AY10" s="82" t="s">
        <v>217</v>
      </c>
      <c r="AZ10" s="82" t="s">
        <v>217</v>
      </c>
      <c r="BA10" s="82" t="s">
        <v>217</v>
      </c>
      <c r="BB10" s="82" t="s">
        <v>217</v>
      </c>
      <c r="BC10" s="82" t="s">
        <v>217</v>
      </c>
      <c r="BD10" s="82" t="s">
        <v>217</v>
      </c>
      <c r="BE10" s="82" t="s">
        <v>217</v>
      </c>
      <c r="BF10" s="82" t="s">
        <v>217</v>
      </c>
      <c r="BG10" s="82" t="s">
        <v>217</v>
      </c>
      <c r="BH10" s="82" t="s">
        <v>217</v>
      </c>
      <c r="BI10" s="82" t="s">
        <v>217</v>
      </c>
      <c r="BJ10" s="82" t="s">
        <v>217</v>
      </c>
      <c r="BK10" s="82" t="s">
        <v>217</v>
      </c>
      <c r="BL10" s="82" t="s">
        <v>217</v>
      </c>
      <c r="BM10" s="82" t="s">
        <v>217</v>
      </c>
      <c r="BN10" s="82" t="s">
        <v>217</v>
      </c>
      <c r="BO10" s="82" t="s">
        <v>217</v>
      </c>
      <c r="BP10" s="82" t="s">
        <v>217</v>
      </c>
      <c r="BQ10" s="82" t="s">
        <v>217</v>
      </c>
      <c r="BR10" s="82" t="s">
        <v>217</v>
      </c>
      <c r="BS10" s="82" t="s">
        <v>217</v>
      </c>
      <c r="BT10" s="82" t="s">
        <v>217</v>
      </c>
      <c r="BU10" s="82" t="s">
        <v>217</v>
      </c>
      <c r="BV10" s="82" t="s">
        <v>217</v>
      </c>
      <c r="BW10" s="82" t="s">
        <v>217</v>
      </c>
      <c r="BX10" s="82" t="s">
        <v>217</v>
      </c>
      <c r="BY10" s="82" t="s">
        <v>217</v>
      </c>
      <c r="BZ10" s="82" t="s">
        <v>217</v>
      </c>
      <c r="CA10" s="82" t="s">
        <v>217</v>
      </c>
      <c r="CB10" s="82" t="s">
        <v>217</v>
      </c>
      <c r="CC10" s="82" t="s">
        <v>217</v>
      </c>
      <c r="CD10" s="82" t="s">
        <v>217</v>
      </c>
      <c r="CE10" s="82" t="s">
        <v>217</v>
      </c>
      <c r="CF10" s="82" t="s">
        <v>217</v>
      </c>
      <c r="CG10" s="82" t="s">
        <v>217</v>
      </c>
      <c r="CH10" s="82" t="s">
        <v>217</v>
      </c>
      <c r="CI10" s="82" t="s">
        <v>217</v>
      </c>
      <c r="CJ10" s="82" t="s">
        <v>217</v>
      </c>
      <c r="CK10" s="82" t="s">
        <v>217</v>
      </c>
      <c r="CL10" s="82" t="s">
        <v>217</v>
      </c>
      <c r="CM10" s="82" t="s">
        <v>217</v>
      </c>
      <c r="CN10" s="82" t="s">
        <v>217</v>
      </c>
      <c r="CO10" s="82" t="s">
        <v>217</v>
      </c>
      <c r="CP10" s="82" t="s">
        <v>217</v>
      </c>
      <c r="CQ10" s="82" t="s">
        <v>217</v>
      </c>
      <c r="CR10" s="82" t="s">
        <v>217</v>
      </c>
      <c r="CS10" s="82" t="s">
        <v>217</v>
      </c>
      <c r="CT10" s="82" t="s">
        <v>217</v>
      </c>
      <c r="CU10" s="82" t="s">
        <v>217</v>
      </c>
      <c r="CV10" s="82" t="s">
        <v>217</v>
      </c>
      <c r="CW10" s="82" t="s">
        <v>217</v>
      </c>
      <c r="CX10" s="82" t="s">
        <v>217</v>
      </c>
      <c r="CY10" s="82" t="s">
        <v>217</v>
      </c>
      <c r="CZ10" s="82" t="s">
        <v>217</v>
      </c>
      <c r="DA10" s="82" t="s">
        <v>217</v>
      </c>
      <c r="DB10" s="82" t="s">
        <v>217</v>
      </c>
      <c r="DC10" s="82" t="s">
        <v>217</v>
      </c>
      <c r="DD10" s="82" t="s">
        <v>217</v>
      </c>
      <c r="DE10" s="82" t="s">
        <v>217</v>
      </c>
      <c r="DF10" s="82" t="s">
        <v>217</v>
      </c>
      <c r="DG10" s="82" t="s">
        <v>217</v>
      </c>
      <c r="DH10" s="82" t="s">
        <v>217</v>
      </c>
      <c r="DI10" s="82" t="s">
        <v>217</v>
      </c>
      <c r="DJ10" s="82" t="s">
        <v>217</v>
      </c>
      <c r="DK10" s="82" t="s">
        <v>217</v>
      </c>
      <c r="DL10" s="82" t="s">
        <v>217</v>
      </c>
      <c r="DM10" s="82" t="s">
        <v>217</v>
      </c>
      <c r="DN10" s="82" t="s">
        <v>217</v>
      </c>
      <c r="DO10" s="82" t="s">
        <v>217</v>
      </c>
      <c r="DP10" s="82" t="s">
        <v>217</v>
      </c>
      <c r="DQ10" s="82" t="s">
        <v>217</v>
      </c>
      <c r="DR10" s="82" t="s">
        <v>217</v>
      </c>
      <c r="DS10" s="82" t="s">
        <v>217</v>
      </c>
      <c r="DT10" s="82" t="s">
        <v>217</v>
      </c>
      <c r="DU10" s="82" t="s">
        <v>217</v>
      </c>
      <c r="DV10" s="82" t="s">
        <v>217</v>
      </c>
      <c r="DW10" s="82" t="s">
        <v>217</v>
      </c>
      <c r="DX10" s="82" t="s">
        <v>217</v>
      </c>
      <c r="DY10" s="82" t="s">
        <v>217</v>
      </c>
      <c r="DZ10" s="82" t="s">
        <v>217</v>
      </c>
      <c r="EA10" s="82" t="s">
        <v>217</v>
      </c>
      <c r="EB10" s="82" t="s">
        <v>217</v>
      </c>
      <c r="EC10" s="82" t="s">
        <v>217</v>
      </c>
      <c r="ED10" s="82" t="s">
        <v>217</v>
      </c>
      <c r="EE10" s="82" t="s">
        <v>217</v>
      </c>
      <c r="EF10" s="82" t="s">
        <v>217</v>
      </c>
      <c r="EG10" s="82" t="s">
        <v>217</v>
      </c>
      <c r="EH10" s="82" t="s">
        <v>217</v>
      </c>
      <c r="EI10" s="82" t="s">
        <v>217</v>
      </c>
      <c r="EJ10" s="82" t="s">
        <v>217</v>
      </c>
      <c r="EK10" s="82" t="s">
        <v>217</v>
      </c>
      <c r="EL10" s="82" t="s">
        <v>217</v>
      </c>
      <c r="EM10" s="82" t="s">
        <v>217</v>
      </c>
      <c r="EN10" s="82" t="s">
        <v>217</v>
      </c>
      <c r="EO10" s="82" t="s">
        <v>217</v>
      </c>
      <c r="EP10" s="82" t="s">
        <v>217</v>
      </c>
      <c r="EQ10" s="82" t="s">
        <v>217</v>
      </c>
      <c r="ER10" s="82" t="s">
        <v>217</v>
      </c>
      <c r="ES10" s="82" t="s">
        <v>217</v>
      </c>
      <c r="ET10" s="82" t="s">
        <v>217</v>
      </c>
      <c r="EU10" s="82" t="s">
        <v>217</v>
      </c>
      <c r="EV10" s="82" t="s">
        <v>217</v>
      </c>
      <c r="EW10" s="82" t="s">
        <v>217</v>
      </c>
      <c r="EX10" s="82" t="s">
        <v>217</v>
      </c>
      <c r="EY10" s="82" t="s">
        <v>217</v>
      </c>
      <c r="EZ10" s="82" t="s">
        <v>217</v>
      </c>
      <c r="FA10" s="82" t="s">
        <v>217</v>
      </c>
      <c r="FB10" s="82" t="s">
        <v>217</v>
      </c>
      <c r="FC10" s="82" t="s">
        <v>217</v>
      </c>
      <c r="FD10" s="82" t="s">
        <v>217</v>
      </c>
      <c r="FE10" s="82" t="s">
        <v>217</v>
      </c>
      <c r="FF10" s="82" t="s">
        <v>217</v>
      </c>
      <c r="FG10" s="82" t="s">
        <v>217</v>
      </c>
      <c r="FH10" s="82" t="s">
        <v>217</v>
      </c>
      <c r="FI10" s="82" t="s">
        <v>217</v>
      </c>
      <c r="FJ10" s="82" t="s">
        <v>217</v>
      </c>
      <c r="FK10" s="82" t="s">
        <v>217</v>
      </c>
      <c r="FL10" s="82" t="s">
        <v>217</v>
      </c>
      <c r="FM10" s="82" t="s">
        <v>217</v>
      </c>
      <c r="FN10" s="82" t="s">
        <v>217</v>
      </c>
    </row>
    <row r="11" spans="1:170">
      <c r="A11" s="82" t="s">
        <v>226</v>
      </c>
      <c r="B11" s="82" t="s">
        <v>20</v>
      </c>
      <c r="C11" s="374">
        <v>97</v>
      </c>
      <c r="D11" s="374">
        <v>96</v>
      </c>
      <c r="E11" s="374">
        <v>97</v>
      </c>
      <c r="F11" s="374">
        <v>27954</v>
      </c>
      <c r="G11" s="374">
        <v>26123</v>
      </c>
      <c r="H11" s="374">
        <v>54077</v>
      </c>
      <c r="I11" s="374">
        <v>96</v>
      </c>
      <c r="J11" s="374">
        <v>94</v>
      </c>
      <c r="K11" s="374">
        <v>95</v>
      </c>
      <c r="L11" s="374">
        <v>27954</v>
      </c>
      <c r="M11" s="374">
        <v>26123</v>
      </c>
      <c r="N11" s="374">
        <v>54077</v>
      </c>
      <c r="O11" s="374">
        <v>97</v>
      </c>
      <c r="P11" s="374">
        <v>97</v>
      </c>
      <c r="Q11" s="374">
        <v>97</v>
      </c>
      <c r="R11" s="374">
        <v>27954</v>
      </c>
      <c r="S11" s="374">
        <v>26123</v>
      </c>
      <c r="T11" s="374">
        <v>54077</v>
      </c>
      <c r="U11" s="374">
        <v>95</v>
      </c>
      <c r="V11" s="374">
        <v>95</v>
      </c>
      <c r="W11" s="374">
        <v>95</v>
      </c>
      <c r="X11" s="374">
        <v>27954</v>
      </c>
      <c r="Y11" s="374">
        <v>26123</v>
      </c>
      <c r="Z11" s="374">
        <v>54077</v>
      </c>
      <c r="AA11" s="374">
        <v>97</v>
      </c>
      <c r="AB11" s="374">
        <v>96</v>
      </c>
      <c r="AC11" s="374">
        <v>97</v>
      </c>
      <c r="AD11" s="374">
        <v>15021</v>
      </c>
      <c r="AE11" s="374">
        <v>12734</v>
      </c>
      <c r="AF11" s="374">
        <v>27755</v>
      </c>
      <c r="AG11" s="374">
        <v>96</v>
      </c>
      <c r="AH11" s="374">
        <v>93</v>
      </c>
      <c r="AI11" s="374">
        <v>95</v>
      </c>
      <c r="AJ11" s="374">
        <v>15021</v>
      </c>
      <c r="AK11" s="374">
        <v>12734</v>
      </c>
      <c r="AL11" s="374">
        <v>27755</v>
      </c>
      <c r="AM11" s="374">
        <v>97</v>
      </c>
      <c r="AN11" s="374">
        <v>97</v>
      </c>
      <c r="AO11" s="374">
        <v>97</v>
      </c>
      <c r="AP11" s="374">
        <v>15021</v>
      </c>
      <c r="AQ11" s="374">
        <v>12735</v>
      </c>
      <c r="AR11" s="374">
        <v>27756</v>
      </c>
      <c r="AS11" s="374">
        <v>96</v>
      </c>
      <c r="AT11" s="374">
        <v>95</v>
      </c>
      <c r="AU11" s="374">
        <v>95</v>
      </c>
      <c r="AV11" s="374">
        <v>15021</v>
      </c>
      <c r="AW11" s="374">
        <v>12735</v>
      </c>
      <c r="AX11" s="374">
        <v>27756</v>
      </c>
      <c r="AY11" s="374">
        <v>97</v>
      </c>
      <c r="AZ11" s="374">
        <v>96</v>
      </c>
      <c r="BA11" s="374">
        <v>96</v>
      </c>
      <c r="BB11" s="374">
        <v>1111</v>
      </c>
      <c r="BC11" s="374">
        <v>1015</v>
      </c>
      <c r="BD11" s="374">
        <v>2126</v>
      </c>
      <c r="BE11" s="374">
        <v>96</v>
      </c>
      <c r="BF11" s="374">
        <v>93</v>
      </c>
      <c r="BG11" s="374">
        <v>95</v>
      </c>
      <c r="BH11" s="374">
        <v>1111</v>
      </c>
      <c r="BI11" s="374">
        <v>1015</v>
      </c>
      <c r="BJ11" s="374">
        <v>2126</v>
      </c>
      <c r="BK11" s="374">
        <v>99</v>
      </c>
      <c r="BL11" s="374">
        <v>99</v>
      </c>
      <c r="BM11" s="374">
        <v>99</v>
      </c>
      <c r="BN11" s="374">
        <v>1111</v>
      </c>
      <c r="BO11" s="374">
        <v>1015</v>
      </c>
      <c r="BP11" s="374">
        <v>2126</v>
      </c>
      <c r="BQ11" s="374">
        <v>96</v>
      </c>
      <c r="BR11" s="374">
        <v>95</v>
      </c>
      <c r="BS11" s="374">
        <v>96</v>
      </c>
      <c r="BT11" s="374">
        <v>1111</v>
      </c>
      <c r="BU11" s="374">
        <v>1015</v>
      </c>
      <c r="BV11" s="374">
        <v>2126</v>
      </c>
      <c r="BW11" s="374">
        <v>98</v>
      </c>
      <c r="BX11" s="374">
        <v>96</v>
      </c>
      <c r="BY11" s="374">
        <v>97</v>
      </c>
      <c r="BZ11" s="374">
        <v>14770</v>
      </c>
      <c r="CA11" s="374">
        <v>13252</v>
      </c>
      <c r="CB11" s="374">
        <v>28022</v>
      </c>
      <c r="CC11" s="374">
        <v>96</v>
      </c>
      <c r="CD11" s="374">
        <v>93</v>
      </c>
      <c r="CE11" s="374">
        <v>95</v>
      </c>
      <c r="CF11" s="374">
        <v>14770</v>
      </c>
      <c r="CG11" s="374">
        <v>13252</v>
      </c>
      <c r="CH11" s="374">
        <v>28022</v>
      </c>
      <c r="CI11" s="374">
        <v>98</v>
      </c>
      <c r="CJ11" s="374">
        <v>98</v>
      </c>
      <c r="CK11" s="374">
        <v>98</v>
      </c>
      <c r="CL11" s="374">
        <v>14770</v>
      </c>
      <c r="CM11" s="374">
        <v>13252</v>
      </c>
      <c r="CN11" s="374">
        <v>28022</v>
      </c>
      <c r="CO11" s="374">
        <v>97</v>
      </c>
      <c r="CP11" s="374">
        <v>96</v>
      </c>
      <c r="CQ11" s="374">
        <v>97</v>
      </c>
      <c r="CR11" s="374">
        <v>14770</v>
      </c>
      <c r="CS11" s="374">
        <v>13252</v>
      </c>
      <c r="CT11" s="374">
        <v>28022</v>
      </c>
      <c r="CU11" s="374">
        <v>93</v>
      </c>
      <c r="CV11" s="374">
        <v>92</v>
      </c>
      <c r="CW11" s="374">
        <v>93</v>
      </c>
      <c r="CX11" s="374">
        <v>6212</v>
      </c>
      <c r="CY11" s="374">
        <v>5783</v>
      </c>
      <c r="CZ11" s="374">
        <v>11995</v>
      </c>
      <c r="DA11" s="374">
        <v>92</v>
      </c>
      <c r="DB11" s="374">
        <v>88</v>
      </c>
      <c r="DC11" s="374">
        <v>90</v>
      </c>
      <c r="DD11" s="374">
        <v>6212</v>
      </c>
      <c r="DE11" s="374">
        <v>5783</v>
      </c>
      <c r="DF11" s="374">
        <v>11995</v>
      </c>
      <c r="DG11" s="374">
        <v>95</v>
      </c>
      <c r="DH11" s="374">
        <v>96</v>
      </c>
      <c r="DI11" s="374">
        <v>95</v>
      </c>
      <c r="DJ11" s="374">
        <v>6212</v>
      </c>
      <c r="DK11" s="374">
        <v>5783</v>
      </c>
      <c r="DL11" s="374">
        <v>11995</v>
      </c>
      <c r="DM11" s="374">
        <v>93</v>
      </c>
      <c r="DN11" s="374">
        <v>92</v>
      </c>
      <c r="DO11" s="374">
        <v>93</v>
      </c>
      <c r="DP11" s="374">
        <v>6212</v>
      </c>
      <c r="DQ11" s="374">
        <v>5783</v>
      </c>
      <c r="DR11" s="374">
        <v>11995</v>
      </c>
      <c r="DS11" s="374">
        <v>97</v>
      </c>
      <c r="DT11" s="374">
        <v>96</v>
      </c>
      <c r="DU11" s="374">
        <v>97</v>
      </c>
      <c r="DV11" s="374">
        <v>196726</v>
      </c>
      <c r="DW11" s="374">
        <v>179269</v>
      </c>
      <c r="DX11" s="374">
        <v>375995</v>
      </c>
      <c r="DY11" s="374">
        <v>96</v>
      </c>
      <c r="DZ11" s="374">
        <v>93</v>
      </c>
      <c r="EA11" s="374">
        <v>95</v>
      </c>
      <c r="EB11" s="374">
        <v>196726</v>
      </c>
      <c r="EC11" s="374">
        <v>179269</v>
      </c>
      <c r="ED11" s="374">
        <v>375995</v>
      </c>
      <c r="EE11" s="374">
        <v>98</v>
      </c>
      <c r="EF11" s="374">
        <v>98</v>
      </c>
      <c r="EG11" s="374">
        <v>98</v>
      </c>
      <c r="EH11" s="374">
        <v>196726</v>
      </c>
      <c r="EI11" s="374">
        <v>179270</v>
      </c>
      <c r="EJ11" s="374">
        <v>375996</v>
      </c>
      <c r="EK11" s="374">
        <v>97</v>
      </c>
      <c r="EL11" s="374">
        <v>97</v>
      </c>
      <c r="EM11" s="374">
        <v>97</v>
      </c>
      <c r="EN11" s="374">
        <v>196726</v>
      </c>
      <c r="EO11" s="374">
        <v>179270</v>
      </c>
      <c r="EP11" s="374">
        <v>375996</v>
      </c>
      <c r="EQ11" s="374">
        <v>97</v>
      </c>
      <c r="ER11" s="374">
        <v>96</v>
      </c>
      <c r="ES11" s="374">
        <v>97</v>
      </c>
      <c r="ET11" s="374">
        <v>261794</v>
      </c>
      <c r="EU11" s="374">
        <v>238176</v>
      </c>
      <c r="EV11" s="374">
        <v>499970</v>
      </c>
      <c r="EW11" s="374">
        <v>96</v>
      </c>
      <c r="EX11" s="374">
        <v>93</v>
      </c>
      <c r="EY11" s="374">
        <v>94</v>
      </c>
      <c r="EZ11" s="374">
        <v>261794</v>
      </c>
      <c r="FA11" s="374">
        <v>238176</v>
      </c>
      <c r="FB11" s="374">
        <v>499970</v>
      </c>
      <c r="FC11" s="374">
        <v>98</v>
      </c>
      <c r="FD11" s="374">
        <v>98</v>
      </c>
      <c r="FE11" s="374">
        <v>98</v>
      </c>
      <c r="FF11" s="374">
        <v>261794</v>
      </c>
      <c r="FG11" s="374">
        <v>238178</v>
      </c>
      <c r="FH11" s="374">
        <v>499972</v>
      </c>
      <c r="FI11" s="374">
        <v>97</v>
      </c>
      <c r="FJ11" s="374">
        <v>96</v>
      </c>
      <c r="FK11" s="374">
        <v>97</v>
      </c>
      <c r="FL11" s="374">
        <v>261794</v>
      </c>
      <c r="FM11" s="374">
        <v>238178</v>
      </c>
      <c r="FN11" s="374">
        <v>499972</v>
      </c>
    </row>
    <row r="12" spans="1:170">
      <c r="A12" s="82"/>
      <c r="B12" s="82" t="s">
        <v>21</v>
      </c>
      <c r="C12" s="374">
        <v>62</v>
      </c>
      <c r="D12" s="374">
        <v>60</v>
      </c>
      <c r="E12" s="374">
        <v>61</v>
      </c>
      <c r="F12" s="374">
        <v>3658</v>
      </c>
      <c r="G12" s="374">
        <v>7127</v>
      </c>
      <c r="H12" s="374">
        <v>10785</v>
      </c>
      <c r="I12" s="374">
        <v>55</v>
      </c>
      <c r="J12" s="374">
        <v>50</v>
      </c>
      <c r="K12" s="374">
        <v>52</v>
      </c>
      <c r="L12" s="374">
        <v>3658</v>
      </c>
      <c r="M12" s="374">
        <v>7127</v>
      </c>
      <c r="N12" s="374">
        <v>10785</v>
      </c>
      <c r="O12" s="374">
        <v>62</v>
      </c>
      <c r="P12" s="374">
        <v>65</v>
      </c>
      <c r="Q12" s="374">
        <v>64</v>
      </c>
      <c r="R12" s="374">
        <v>3658</v>
      </c>
      <c r="S12" s="374">
        <v>7127</v>
      </c>
      <c r="T12" s="374">
        <v>10785</v>
      </c>
      <c r="U12" s="374">
        <v>55</v>
      </c>
      <c r="V12" s="374">
        <v>57</v>
      </c>
      <c r="W12" s="374">
        <v>56</v>
      </c>
      <c r="X12" s="374">
        <v>3658</v>
      </c>
      <c r="Y12" s="374">
        <v>7126</v>
      </c>
      <c r="Z12" s="374">
        <v>10784</v>
      </c>
      <c r="AA12" s="374">
        <v>69</v>
      </c>
      <c r="AB12" s="374">
        <v>65</v>
      </c>
      <c r="AC12" s="374">
        <v>66</v>
      </c>
      <c r="AD12" s="374">
        <v>2423</v>
      </c>
      <c r="AE12" s="374">
        <v>5050</v>
      </c>
      <c r="AF12" s="374">
        <v>7473</v>
      </c>
      <c r="AG12" s="374">
        <v>61</v>
      </c>
      <c r="AH12" s="374">
        <v>55</v>
      </c>
      <c r="AI12" s="374">
        <v>57</v>
      </c>
      <c r="AJ12" s="374">
        <v>2423</v>
      </c>
      <c r="AK12" s="374">
        <v>5050</v>
      </c>
      <c r="AL12" s="374">
        <v>7473</v>
      </c>
      <c r="AM12" s="374">
        <v>67</v>
      </c>
      <c r="AN12" s="374">
        <v>68</v>
      </c>
      <c r="AO12" s="374">
        <v>68</v>
      </c>
      <c r="AP12" s="374">
        <v>2423</v>
      </c>
      <c r="AQ12" s="374">
        <v>5050</v>
      </c>
      <c r="AR12" s="374">
        <v>7473</v>
      </c>
      <c r="AS12" s="374">
        <v>63</v>
      </c>
      <c r="AT12" s="374">
        <v>63</v>
      </c>
      <c r="AU12" s="374">
        <v>63</v>
      </c>
      <c r="AV12" s="374">
        <v>2423</v>
      </c>
      <c r="AW12" s="374">
        <v>5050</v>
      </c>
      <c r="AX12" s="374">
        <v>7473</v>
      </c>
      <c r="AY12" s="374">
        <v>70</v>
      </c>
      <c r="AZ12" s="374">
        <v>64</v>
      </c>
      <c r="BA12" s="374">
        <v>66</v>
      </c>
      <c r="BB12" s="374">
        <v>115</v>
      </c>
      <c r="BC12" s="374">
        <v>241</v>
      </c>
      <c r="BD12" s="374">
        <v>356</v>
      </c>
      <c r="BE12" s="374">
        <v>63</v>
      </c>
      <c r="BF12" s="374">
        <v>57</v>
      </c>
      <c r="BG12" s="374">
        <v>59</v>
      </c>
      <c r="BH12" s="374">
        <v>115</v>
      </c>
      <c r="BI12" s="374">
        <v>241</v>
      </c>
      <c r="BJ12" s="374">
        <v>356</v>
      </c>
      <c r="BK12" s="374">
        <v>77</v>
      </c>
      <c r="BL12" s="374">
        <v>78</v>
      </c>
      <c r="BM12" s="374">
        <v>78</v>
      </c>
      <c r="BN12" s="374">
        <v>115</v>
      </c>
      <c r="BO12" s="374">
        <v>241</v>
      </c>
      <c r="BP12" s="374">
        <v>356</v>
      </c>
      <c r="BQ12" s="374">
        <v>67</v>
      </c>
      <c r="BR12" s="374">
        <v>61</v>
      </c>
      <c r="BS12" s="374">
        <v>63</v>
      </c>
      <c r="BT12" s="374">
        <v>115</v>
      </c>
      <c r="BU12" s="374">
        <v>241</v>
      </c>
      <c r="BV12" s="374">
        <v>356</v>
      </c>
      <c r="BW12" s="374">
        <v>66</v>
      </c>
      <c r="BX12" s="374">
        <v>61</v>
      </c>
      <c r="BY12" s="374">
        <v>62</v>
      </c>
      <c r="BZ12" s="374">
        <v>2078</v>
      </c>
      <c r="CA12" s="374">
        <v>4245</v>
      </c>
      <c r="CB12" s="374">
        <v>6323</v>
      </c>
      <c r="CC12" s="374">
        <v>58</v>
      </c>
      <c r="CD12" s="374">
        <v>50</v>
      </c>
      <c r="CE12" s="374">
        <v>53</v>
      </c>
      <c r="CF12" s="374">
        <v>2078</v>
      </c>
      <c r="CG12" s="374">
        <v>4245</v>
      </c>
      <c r="CH12" s="374">
        <v>6323</v>
      </c>
      <c r="CI12" s="374">
        <v>69</v>
      </c>
      <c r="CJ12" s="374">
        <v>70</v>
      </c>
      <c r="CK12" s="374">
        <v>70</v>
      </c>
      <c r="CL12" s="374">
        <v>2078</v>
      </c>
      <c r="CM12" s="374">
        <v>4245</v>
      </c>
      <c r="CN12" s="374">
        <v>6323</v>
      </c>
      <c r="CO12" s="374">
        <v>66</v>
      </c>
      <c r="CP12" s="374">
        <v>66</v>
      </c>
      <c r="CQ12" s="374">
        <v>66</v>
      </c>
      <c r="CR12" s="374">
        <v>2078</v>
      </c>
      <c r="CS12" s="374">
        <v>4245</v>
      </c>
      <c r="CT12" s="374">
        <v>6323</v>
      </c>
      <c r="CU12" s="374">
        <v>61</v>
      </c>
      <c r="CV12" s="374">
        <v>58</v>
      </c>
      <c r="CW12" s="374">
        <v>59</v>
      </c>
      <c r="CX12" s="374">
        <v>936</v>
      </c>
      <c r="CY12" s="374">
        <v>1856</v>
      </c>
      <c r="CZ12" s="374">
        <v>2792</v>
      </c>
      <c r="DA12" s="374">
        <v>56</v>
      </c>
      <c r="DB12" s="374">
        <v>48</v>
      </c>
      <c r="DC12" s="374">
        <v>51</v>
      </c>
      <c r="DD12" s="374">
        <v>936</v>
      </c>
      <c r="DE12" s="374">
        <v>1856</v>
      </c>
      <c r="DF12" s="374">
        <v>2792</v>
      </c>
      <c r="DG12" s="374">
        <v>63</v>
      </c>
      <c r="DH12" s="374">
        <v>67</v>
      </c>
      <c r="DI12" s="374">
        <v>66</v>
      </c>
      <c r="DJ12" s="374">
        <v>936</v>
      </c>
      <c r="DK12" s="374">
        <v>1856</v>
      </c>
      <c r="DL12" s="374">
        <v>2792</v>
      </c>
      <c r="DM12" s="374">
        <v>59</v>
      </c>
      <c r="DN12" s="374">
        <v>60</v>
      </c>
      <c r="DO12" s="374">
        <v>60</v>
      </c>
      <c r="DP12" s="374">
        <v>936</v>
      </c>
      <c r="DQ12" s="374">
        <v>1856</v>
      </c>
      <c r="DR12" s="374">
        <v>2792</v>
      </c>
      <c r="DS12" s="374">
        <v>60</v>
      </c>
      <c r="DT12" s="374">
        <v>59</v>
      </c>
      <c r="DU12" s="374">
        <v>59</v>
      </c>
      <c r="DV12" s="374">
        <v>26961</v>
      </c>
      <c r="DW12" s="374">
        <v>56301</v>
      </c>
      <c r="DX12" s="374">
        <v>83262</v>
      </c>
      <c r="DY12" s="374">
        <v>53</v>
      </c>
      <c r="DZ12" s="374">
        <v>47</v>
      </c>
      <c r="EA12" s="374">
        <v>49</v>
      </c>
      <c r="EB12" s="374">
        <v>26961</v>
      </c>
      <c r="EC12" s="374">
        <v>56302</v>
      </c>
      <c r="ED12" s="374">
        <v>83263</v>
      </c>
      <c r="EE12" s="374">
        <v>65</v>
      </c>
      <c r="EF12" s="374">
        <v>70</v>
      </c>
      <c r="EG12" s="374">
        <v>68</v>
      </c>
      <c r="EH12" s="374">
        <v>26961</v>
      </c>
      <c r="EI12" s="374">
        <v>56302</v>
      </c>
      <c r="EJ12" s="374">
        <v>83263</v>
      </c>
      <c r="EK12" s="374">
        <v>63</v>
      </c>
      <c r="EL12" s="374">
        <v>68</v>
      </c>
      <c r="EM12" s="374">
        <v>66</v>
      </c>
      <c r="EN12" s="374">
        <v>26958</v>
      </c>
      <c r="EO12" s="374">
        <v>56300</v>
      </c>
      <c r="EP12" s="374">
        <v>83258</v>
      </c>
      <c r="EQ12" s="374">
        <v>61</v>
      </c>
      <c r="ER12" s="374">
        <v>59</v>
      </c>
      <c r="ES12" s="374">
        <v>60</v>
      </c>
      <c r="ET12" s="374">
        <v>36171</v>
      </c>
      <c r="EU12" s="374">
        <v>74820</v>
      </c>
      <c r="EV12" s="374">
        <v>110991</v>
      </c>
      <c r="EW12" s="374">
        <v>54</v>
      </c>
      <c r="EX12" s="374">
        <v>48</v>
      </c>
      <c r="EY12" s="374">
        <v>50</v>
      </c>
      <c r="EZ12" s="374">
        <v>36171</v>
      </c>
      <c r="FA12" s="374">
        <v>74821</v>
      </c>
      <c r="FB12" s="374">
        <v>110992</v>
      </c>
      <c r="FC12" s="374">
        <v>65</v>
      </c>
      <c r="FD12" s="374">
        <v>69</v>
      </c>
      <c r="FE12" s="374">
        <v>68</v>
      </c>
      <c r="FF12" s="374">
        <v>36171</v>
      </c>
      <c r="FG12" s="374">
        <v>74821</v>
      </c>
      <c r="FH12" s="374">
        <v>110992</v>
      </c>
      <c r="FI12" s="374">
        <v>62</v>
      </c>
      <c r="FJ12" s="374">
        <v>66</v>
      </c>
      <c r="FK12" s="374">
        <v>65</v>
      </c>
      <c r="FL12" s="374">
        <v>36168</v>
      </c>
      <c r="FM12" s="374">
        <v>74818</v>
      </c>
      <c r="FN12" s="374">
        <v>110986</v>
      </c>
    </row>
    <row r="13" spans="1:170">
      <c r="A13" s="82"/>
      <c r="B13" s="82" t="s">
        <v>22</v>
      </c>
      <c r="C13" s="374">
        <v>68</v>
      </c>
      <c r="D13" s="374">
        <v>66</v>
      </c>
      <c r="E13" s="374">
        <v>67</v>
      </c>
      <c r="F13" s="374">
        <v>3241</v>
      </c>
      <c r="G13" s="374">
        <v>6179</v>
      </c>
      <c r="H13" s="374">
        <v>9420</v>
      </c>
      <c r="I13" s="374">
        <v>60</v>
      </c>
      <c r="J13" s="374">
        <v>55</v>
      </c>
      <c r="K13" s="374">
        <v>57</v>
      </c>
      <c r="L13" s="374">
        <v>3241</v>
      </c>
      <c r="M13" s="374">
        <v>6179</v>
      </c>
      <c r="N13" s="374">
        <v>9420</v>
      </c>
      <c r="O13" s="374">
        <v>68</v>
      </c>
      <c r="P13" s="374">
        <v>72</v>
      </c>
      <c r="Q13" s="374">
        <v>70</v>
      </c>
      <c r="R13" s="374">
        <v>3241</v>
      </c>
      <c r="S13" s="374">
        <v>6179</v>
      </c>
      <c r="T13" s="374">
        <v>9420</v>
      </c>
      <c r="U13" s="374">
        <v>60</v>
      </c>
      <c r="V13" s="374">
        <v>63</v>
      </c>
      <c r="W13" s="374">
        <v>62</v>
      </c>
      <c r="X13" s="374">
        <v>3241</v>
      </c>
      <c r="Y13" s="374">
        <v>6179</v>
      </c>
      <c r="Z13" s="374">
        <v>9420</v>
      </c>
      <c r="AA13" s="374">
        <v>74</v>
      </c>
      <c r="AB13" s="374">
        <v>72</v>
      </c>
      <c r="AC13" s="374">
        <v>73</v>
      </c>
      <c r="AD13" s="374">
        <v>2172</v>
      </c>
      <c r="AE13" s="374">
        <v>4322</v>
      </c>
      <c r="AF13" s="374">
        <v>6494</v>
      </c>
      <c r="AG13" s="374">
        <v>67</v>
      </c>
      <c r="AH13" s="374">
        <v>61</v>
      </c>
      <c r="AI13" s="374">
        <v>63</v>
      </c>
      <c r="AJ13" s="374">
        <v>2172</v>
      </c>
      <c r="AK13" s="374">
        <v>4322</v>
      </c>
      <c r="AL13" s="374">
        <v>6494</v>
      </c>
      <c r="AM13" s="374">
        <v>73</v>
      </c>
      <c r="AN13" s="374">
        <v>75</v>
      </c>
      <c r="AO13" s="374">
        <v>74</v>
      </c>
      <c r="AP13" s="374">
        <v>2172</v>
      </c>
      <c r="AQ13" s="374">
        <v>4322</v>
      </c>
      <c r="AR13" s="374">
        <v>6494</v>
      </c>
      <c r="AS13" s="374">
        <v>69</v>
      </c>
      <c r="AT13" s="374">
        <v>70</v>
      </c>
      <c r="AU13" s="374">
        <v>70</v>
      </c>
      <c r="AV13" s="374">
        <v>2172</v>
      </c>
      <c r="AW13" s="374">
        <v>4322</v>
      </c>
      <c r="AX13" s="374">
        <v>6494</v>
      </c>
      <c r="AY13" s="374">
        <v>75</v>
      </c>
      <c r="AZ13" s="374">
        <v>70</v>
      </c>
      <c r="BA13" s="374">
        <v>72</v>
      </c>
      <c r="BB13" s="374">
        <v>107</v>
      </c>
      <c r="BC13" s="374">
        <v>210</v>
      </c>
      <c r="BD13" s="374">
        <v>317</v>
      </c>
      <c r="BE13" s="374">
        <v>68</v>
      </c>
      <c r="BF13" s="374">
        <v>62</v>
      </c>
      <c r="BG13" s="374">
        <v>64</v>
      </c>
      <c r="BH13" s="374">
        <v>107</v>
      </c>
      <c r="BI13" s="374">
        <v>210</v>
      </c>
      <c r="BJ13" s="374">
        <v>317</v>
      </c>
      <c r="BK13" s="374" t="s">
        <v>219</v>
      </c>
      <c r="BL13" s="374" t="s">
        <v>219</v>
      </c>
      <c r="BM13" s="374">
        <v>84</v>
      </c>
      <c r="BN13" s="374">
        <v>107</v>
      </c>
      <c r="BO13" s="374">
        <v>210</v>
      </c>
      <c r="BP13" s="374">
        <v>317</v>
      </c>
      <c r="BQ13" s="374" t="s">
        <v>219</v>
      </c>
      <c r="BR13" s="374" t="s">
        <v>219</v>
      </c>
      <c r="BS13" s="374">
        <v>68</v>
      </c>
      <c r="BT13" s="374">
        <v>107</v>
      </c>
      <c r="BU13" s="374">
        <v>210</v>
      </c>
      <c r="BV13" s="374">
        <v>317</v>
      </c>
      <c r="BW13" s="374">
        <v>70</v>
      </c>
      <c r="BX13" s="374">
        <v>66</v>
      </c>
      <c r="BY13" s="374">
        <v>67</v>
      </c>
      <c r="BZ13" s="374">
        <v>1880</v>
      </c>
      <c r="CA13" s="374">
        <v>3720</v>
      </c>
      <c r="CB13" s="374">
        <v>5600</v>
      </c>
      <c r="CC13" s="374">
        <v>62</v>
      </c>
      <c r="CD13" s="374">
        <v>55</v>
      </c>
      <c r="CE13" s="374">
        <v>57</v>
      </c>
      <c r="CF13" s="374">
        <v>1880</v>
      </c>
      <c r="CG13" s="374">
        <v>3720</v>
      </c>
      <c r="CH13" s="374">
        <v>5600</v>
      </c>
      <c r="CI13" s="374">
        <v>74</v>
      </c>
      <c r="CJ13" s="374">
        <v>76</v>
      </c>
      <c r="CK13" s="374">
        <v>75</v>
      </c>
      <c r="CL13" s="374">
        <v>1880</v>
      </c>
      <c r="CM13" s="374">
        <v>3720</v>
      </c>
      <c r="CN13" s="374">
        <v>5600</v>
      </c>
      <c r="CO13" s="374">
        <v>70</v>
      </c>
      <c r="CP13" s="374">
        <v>72</v>
      </c>
      <c r="CQ13" s="374">
        <v>71</v>
      </c>
      <c r="CR13" s="374">
        <v>1880</v>
      </c>
      <c r="CS13" s="374">
        <v>3720</v>
      </c>
      <c r="CT13" s="374">
        <v>5600</v>
      </c>
      <c r="CU13" s="374">
        <v>65</v>
      </c>
      <c r="CV13" s="374">
        <v>63</v>
      </c>
      <c r="CW13" s="374">
        <v>64</v>
      </c>
      <c r="CX13" s="374">
        <v>859</v>
      </c>
      <c r="CY13" s="374">
        <v>1626</v>
      </c>
      <c r="CZ13" s="374">
        <v>2485</v>
      </c>
      <c r="DA13" s="374">
        <v>59</v>
      </c>
      <c r="DB13" s="374">
        <v>53</v>
      </c>
      <c r="DC13" s="374">
        <v>55</v>
      </c>
      <c r="DD13" s="374">
        <v>859</v>
      </c>
      <c r="DE13" s="374">
        <v>1626</v>
      </c>
      <c r="DF13" s="374">
        <v>2485</v>
      </c>
      <c r="DG13" s="374">
        <v>67</v>
      </c>
      <c r="DH13" s="374">
        <v>73</v>
      </c>
      <c r="DI13" s="374">
        <v>71</v>
      </c>
      <c r="DJ13" s="374">
        <v>859</v>
      </c>
      <c r="DK13" s="374">
        <v>1626</v>
      </c>
      <c r="DL13" s="374">
        <v>2485</v>
      </c>
      <c r="DM13" s="374">
        <v>63</v>
      </c>
      <c r="DN13" s="374">
        <v>66</v>
      </c>
      <c r="DO13" s="374">
        <v>65</v>
      </c>
      <c r="DP13" s="374">
        <v>859</v>
      </c>
      <c r="DQ13" s="374">
        <v>1626</v>
      </c>
      <c r="DR13" s="374">
        <v>2485</v>
      </c>
      <c r="DS13" s="374">
        <v>64</v>
      </c>
      <c r="DT13" s="374">
        <v>62</v>
      </c>
      <c r="DU13" s="374">
        <v>63</v>
      </c>
      <c r="DV13" s="374">
        <v>24697</v>
      </c>
      <c r="DW13" s="374">
        <v>50201</v>
      </c>
      <c r="DX13" s="374">
        <v>74898</v>
      </c>
      <c r="DY13" s="374">
        <v>56</v>
      </c>
      <c r="DZ13" s="374">
        <v>50</v>
      </c>
      <c r="EA13" s="374">
        <v>52</v>
      </c>
      <c r="EB13" s="374">
        <v>24697</v>
      </c>
      <c r="EC13" s="374">
        <v>50201</v>
      </c>
      <c r="ED13" s="374">
        <v>74898</v>
      </c>
      <c r="EE13" s="374">
        <v>69</v>
      </c>
      <c r="EF13" s="374">
        <v>75</v>
      </c>
      <c r="EG13" s="374">
        <v>73</v>
      </c>
      <c r="EH13" s="374">
        <v>24697</v>
      </c>
      <c r="EI13" s="374">
        <v>50201</v>
      </c>
      <c r="EJ13" s="374">
        <v>74898</v>
      </c>
      <c r="EK13" s="374">
        <v>67</v>
      </c>
      <c r="EL13" s="374">
        <v>72</v>
      </c>
      <c r="EM13" s="374">
        <v>70</v>
      </c>
      <c r="EN13" s="374">
        <v>24697</v>
      </c>
      <c r="EO13" s="374">
        <v>50201</v>
      </c>
      <c r="EP13" s="374">
        <v>74898</v>
      </c>
      <c r="EQ13" s="374">
        <v>65</v>
      </c>
      <c r="ER13" s="374">
        <v>63</v>
      </c>
      <c r="ES13" s="374">
        <v>64</v>
      </c>
      <c r="ET13" s="374">
        <v>32956</v>
      </c>
      <c r="EU13" s="374">
        <v>66258</v>
      </c>
      <c r="EV13" s="374">
        <v>99214</v>
      </c>
      <c r="EW13" s="374">
        <v>58</v>
      </c>
      <c r="EX13" s="374">
        <v>52</v>
      </c>
      <c r="EY13" s="374">
        <v>54</v>
      </c>
      <c r="EZ13" s="374">
        <v>32956</v>
      </c>
      <c r="FA13" s="374">
        <v>66258</v>
      </c>
      <c r="FB13" s="374">
        <v>99214</v>
      </c>
      <c r="FC13" s="374">
        <v>69</v>
      </c>
      <c r="FD13" s="374">
        <v>75</v>
      </c>
      <c r="FE13" s="374">
        <v>73</v>
      </c>
      <c r="FF13" s="374">
        <v>32956</v>
      </c>
      <c r="FG13" s="374">
        <v>66258</v>
      </c>
      <c r="FH13" s="374">
        <v>99214</v>
      </c>
      <c r="FI13" s="374">
        <v>66</v>
      </c>
      <c r="FJ13" s="374">
        <v>71</v>
      </c>
      <c r="FK13" s="374">
        <v>69</v>
      </c>
      <c r="FL13" s="374">
        <v>32956</v>
      </c>
      <c r="FM13" s="374">
        <v>66258</v>
      </c>
      <c r="FN13" s="374">
        <v>99214</v>
      </c>
    </row>
    <row r="14" spans="1:170">
      <c r="A14" s="82"/>
      <c r="B14" s="82" t="s">
        <v>23</v>
      </c>
      <c r="C14" s="374">
        <v>75</v>
      </c>
      <c r="D14" s="374">
        <v>73</v>
      </c>
      <c r="E14" s="374">
        <v>74</v>
      </c>
      <c r="F14" s="374">
        <v>2158</v>
      </c>
      <c r="G14" s="374">
        <v>3779</v>
      </c>
      <c r="H14" s="374">
        <v>5937</v>
      </c>
      <c r="I14" s="374">
        <v>67</v>
      </c>
      <c r="J14" s="374">
        <v>61</v>
      </c>
      <c r="K14" s="374">
        <v>63</v>
      </c>
      <c r="L14" s="374">
        <v>2158</v>
      </c>
      <c r="M14" s="374">
        <v>3779</v>
      </c>
      <c r="N14" s="374">
        <v>5937</v>
      </c>
      <c r="O14" s="374">
        <v>75</v>
      </c>
      <c r="P14" s="374">
        <v>79</v>
      </c>
      <c r="Q14" s="374">
        <v>77</v>
      </c>
      <c r="R14" s="374">
        <v>2158</v>
      </c>
      <c r="S14" s="374">
        <v>3779</v>
      </c>
      <c r="T14" s="374">
        <v>5937</v>
      </c>
      <c r="U14" s="374">
        <v>67</v>
      </c>
      <c r="V14" s="374">
        <v>69</v>
      </c>
      <c r="W14" s="374">
        <v>68</v>
      </c>
      <c r="X14" s="374">
        <v>2158</v>
      </c>
      <c r="Y14" s="374">
        <v>3779</v>
      </c>
      <c r="Z14" s="374">
        <v>5937</v>
      </c>
      <c r="AA14" s="374">
        <v>80</v>
      </c>
      <c r="AB14" s="374">
        <v>78</v>
      </c>
      <c r="AC14" s="374">
        <v>79</v>
      </c>
      <c r="AD14" s="374">
        <v>1408</v>
      </c>
      <c r="AE14" s="374">
        <v>2369</v>
      </c>
      <c r="AF14" s="374">
        <v>3777</v>
      </c>
      <c r="AG14" s="374">
        <v>73</v>
      </c>
      <c r="AH14" s="374">
        <v>67</v>
      </c>
      <c r="AI14" s="374">
        <v>69</v>
      </c>
      <c r="AJ14" s="374">
        <v>1408</v>
      </c>
      <c r="AK14" s="374">
        <v>2369</v>
      </c>
      <c r="AL14" s="374">
        <v>3777</v>
      </c>
      <c r="AM14" s="374">
        <v>79</v>
      </c>
      <c r="AN14" s="374">
        <v>81</v>
      </c>
      <c r="AO14" s="374">
        <v>80</v>
      </c>
      <c r="AP14" s="374">
        <v>1408</v>
      </c>
      <c r="AQ14" s="374">
        <v>2369</v>
      </c>
      <c r="AR14" s="374">
        <v>3777</v>
      </c>
      <c r="AS14" s="374">
        <v>74</v>
      </c>
      <c r="AT14" s="374">
        <v>77</v>
      </c>
      <c r="AU14" s="374">
        <v>76</v>
      </c>
      <c r="AV14" s="374">
        <v>1408</v>
      </c>
      <c r="AW14" s="374">
        <v>2369</v>
      </c>
      <c r="AX14" s="374">
        <v>3777</v>
      </c>
      <c r="AY14" s="374">
        <v>76</v>
      </c>
      <c r="AZ14" s="374">
        <v>74</v>
      </c>
      <c r="BA14" s="374">
        <v>75</v>
      </c>
      <c r="BB14" s="374">
        <v>76</v>
      </c>
      <c r="BC14" s="374">
        <v>129</v>
      </c>
      <c r="BD14" s="374">
        <v>205</v>
      </c>
      <c r="BE14" s="374">
        <v>70</v>
      </c>
      <c r="BF14" s="374">
        <v>67</v>
      </c>
      <c r="BG14" s="374">
        <v>68</v>
      </c>
      <c r="BH14" s="374">
        <v>76</v>
      </c>
      <c r="BI14" s="374">
        <v>129</v>
      </c>
      <c r="BJ14" s="374">
        <v>205</v>
      </c>
      <c r="BK14" s="374">
        <v>86</v>
      </c>
      <c r="BL14" s="374">
        <v>91</v>
      </c>
      <c r="BM14" s="374">
        <v>89</v>
      </c>
      <c r="BN14" s="374">
        <v>76</v>
      </c>
      <c r="BO14" s="374">
        <v>129</v>
      </c>
      <c r="BP14" s="374">
        <v>205</v>
      </c>
      <c r="BQ14" s="374">
        <v>72</v>
      </c>
      <c r="BR14" s="374">
        <v>74</v>
      </c>
      <c r="BS14" s="374">
        <v>73</v>
      </c>
      <c r="BT14" s="374">
        <v>76</v>
      </c>
      <c r="BU14" s="374">
        <v>129</v>
      </c>
      <c r="BV14" s="374">
        <v>205</v>
      </c>
      <c r="BW14" s="374">
        <v>73</v>
      </c>
      <c r="BX14" s="374">
        <v>72</v>
      </c>
      <c r="BY14" s="374">
        <v>72</v>
      </c>
      <c r="BZ14" s="374">
        <v>1235</v>
      </c>
      <c r="CA14" s="374">
        <v>2094</v>
      </c>
      <c r="CB14" s="374">
        <v>3329</v>
      </c>
      <c r="CC14" s="374">
        <v>66</v>
      </c>
      <c r="CD14" s="374">
        <v>60</v>
      </c>
      <c r="CE14" s="374">
        <v>62</v>
      </c>
      <c r="CF14" s="374">
        <v>1235</v>
      </c>
      <c r="CG14" s="374">
        <v>2094</v>
      </c>
      <c r="CH14" s="374">
        <v>3329</v>
      </c>
      <c r="CI14" s="374">
        <v>77</v>
      </c>
      <c r="CJ14" s="374">
        <v>81</v>
      </c>
      <c r="CK14" s="374">
        <v>80</v>
      </c>
      <c r="CL14" s="374">
        <v>1235</v>
      </c>
      <c r="CM14" s="374">
        <v>2094</v>
      </c>
      <c r="CN14" s="374">
        <v>3329</v>
      </c>
      <c r="CO14" s="374">
        <v>73</v>
      </c>
      <c r="CP14" s="374">
        <v>78</v>
      </c>
      <c r="CQ14" s="374">
        <v>76</v>
      </c>
      <c r="CR14" s="374">
        <v>1235</v>
      </c>
      <c r="CS14" s="374">
        <v>2094</v>
      </c>
      <c r="CT14" s="374">
        <v>3329</v>
      </c>
      <c r="CU14" s="374">
        <v>68</v>
      </c>
      <c r="CV14" s="374">
        <v>69</v>
      </c>
      <c r="CW14" s="374">
        <v>69</v>
      </c>
      <c r="CX14" s="374">
        <v>603</v>
      </c>
      <c r="CY14" s="374">
        <v>978</v>
      </c>
      <c r="CZ14" s="374">
        <v>1581</v>
      </c>
      <c r="DA14" s="374">
        <v>63</v>
      </c>
      <c r="DB14" s="374">
        <v>58</v>
      </c>
      <c r="DC14" s="374">
        <v>60</v>
      </c>
      <c r="DD14" s="374">
        <v>603</v>
      </c>
      <c r="DE14" s="374">
        <v>978</v>
      </c>
      <c r="DF14" s="374">
        <v>1581</v>
      </c>
      <c r="DG14" s="374">
        <v>72</v>
      </c>
      <c r="DH14" s="374">
        <v>80</v>
      </c>
      <c r="DI14" s="374">
        <v>77</v>
      </c>
      <c r="DJ14" s="374">
        <v>603</v>
      </c>
      <c r="DK14" s="374">
        <v>978</v>
      </c>
      <c r="DL14" s="374">
        <v>1581</v>
      </c>
      <c r="DM14" s="374">
        <v>67</v>
      </c>
      <c r="DN14" s="374">
        <v>72</v>
      </c>
      <c r="DO14" s="374">
        <v>70</v>
      </c>
      <c r="DP14" s="374">
        <v>603</v>
      </c>
      <c r="DQ14" s="374">
        <v>978</v>
      </c>
      <c r="DR14" s="374">
        <v>1581</v>
      </c>
      <c r="DS14" s="374">
        <v>68</v>
      </c>
      <c r="DT14" s="374">
        <v>67</v>
      </c>
      <c r="DU14" s="374">
        <v>67</v>
      </c>
      <c r="DV14" s="374">
        <v>16131</v>
      </c>
      <c r="DW14" s="374">
        <v>29045</v>
      </c>
      <c r="DX14" s="374">
        <v>45176</v>
      </c>
      <c r="DY14" s="374">
        <v>60</v>
      </c>
      <c r="DZ14" s="374">
        <v>55</v>
      </c>
      <c r="EA14" s="374">
        <v>57</v>
      </c>
      <c r="EB14" s="374">
        <v>16131</v>
      </c>
      <c r="EC14" s="374">
        <v>29045</v>
      </c>
      <c r="ED14" s="374">
        <v>45176</v>
      </c>
      <c r="EE14" s="374">
        <v>73</v>
      </c>
      <c r="EF14" s="374">
        <v>80</v>
      </c>
      <c r="EG14" s="374">
        <v>77</v>
      </c>
      <c r="EH14" s="374">
        <v>16131</v>
      </c>
      <c r="EI14" s="374">
        <v>29045</v>
      </c>
      <c r="EJ14" s="374">
        <v>45176</v>
      </c>
      <c r="EK14" s="374">
        <v>71</v>
      </c>
      <c r="EL14" s="374">
        <v>77</v>
      </c>
      <c r="EM14" s="374">
        <v>75</v>
      </c>
      <c r="EN14" s="374">
        <v>16131</v>
      </c>
      <c r="EO14" s="374">
        <v>29045</v>
      </c>
      <c r="EP14" s="374">
        <v>45176</v>
      </c>
      <c r="EQ14" s="374">
        <v>70</v>
      </c>
      <c r="ER14" s="374">
        <v>68</v>
      </c>
      <c r="ES14" s="374">
        <v>69</v>
      </c>
      <c r="ET14" s="374">
        <v>21611</v>
      </c>
      <c r="EU14" s="374">
        <v>38394</v>
      </c>
      <c r="EV14" s="374">
        <v>60005</v>
      </c>
      <c r="EW14" s="374">
        <v>62</v>
      </c>
      <c r="EX14" s="374">
        <v>56</v>
      </c>
      <c r="EY14" s="374">
        <v>58</v>
      </c>
      <c r="EZ14" s="374">
        <v>21611</v>
      </c>
      <c r="FA14" s="374">
        <v>38394</v>
      </c>
      <c r="FB14" s="374">
        <v>60005</v>
      </c>
      <c r="FC14" s="374">
        <v>74</v>
      </c>
      <c r="FD14" s="374">
        <v>80</v>
      </c>
      <c r="FE14" s="374">
        <v>78</v>
      </c>
      <c r="FF14" s="374">
        <v>21611</v>
      </c>
      <c r="FG14" s="374">
        <v>38394</v>
      </c>
      <c r="FH14" s="374">
        <v>60005</v>
      </c>
      <c r="FI14" s="374">
        <v>71</v>
      </c>
      <c r="FJ14" s="374">
        <v>76</v>
      </c>
      <c r="FK14" s="374">
        <v>74</v>
      </c>
      <c r="FL14" s="374">
        <v>21611</v>
      </c>
      <c r="FM14" s="374">
        <v>38394</v>
      </c>
      <c r="FN14" s="374">
        <v>60005</v>
      </c>
    </row>
    <row r="15" spans="1:170">
      <c r="A15" s="82"/>
      <c r="B15" s="82" t="s">
        <v>24</v>
      </c>
      <c r="C15" s="374">
        <v>53</v>
      </c>
      <c r="D15" s="374">
        <v>55</v>
      </c>
      <c r="E15" s="374">
        <v>54</v>
      </c>
      <c r="F15" s="374">
        <v>1083</v>
      </c>
      <c r="G15" s="374">
        <v>2400</v>
      </c>
      <c r="H15" s="374">
        <v>3483</v>
      </c>
      <c r="I15" s="374">
        <v>46</v>
      </c>
      <c r="J15" s="374">
        <v>46</v>
      </c>
      <c r="K15" s="374">
        <v>46</v>
      </c>
      <c r="L15" s="374">
        <v>1083</v>
      </c>
      <c r="M15" s="374">
        <v>2400</v>
      </c>
      <c r="N15" s="374">
        <v>3483</v>
      </c>
      <c r="O15" s="374">
        <v>54</v>
      </c>
      <c r="P15" s="374">
        <v>61</v>
      </c>
      <c r="Q15" s="374">
        <v>59</v>
      </c>
      <c r="R15" s="374">
        <v>1083</v>
      </c>
      <c r="S15" s="374">
        <v>2400</v>
      </c>
      <c r="T15" s="374">
        <v>3483</v>
      </c>
      <c r="U15" s="374">
        <v>45</v>
      </c>
      <c r="V15" s="374">
        <v>52</v>
      </c>
      <c r="W15" s="374">
        <v>50</v>
      </c>
      <c r="X15" s="374">
        <v>1083</v>
      </c>
      <c r="Y15" s="374">
        <v>2400</v>
      </c>
      <c r="Z15" s="374">
        <v>3483</v>
      </c>
      <c r="AA15" s="374">
        <v>64</v>
      </c>
      <c r="AB15" s="374">
        <v>65</v>
      </c>
      <c r="AC15" s="374">
        <v>65</v>
      </c>
      <c r="AD15" s="374">
        <v>764</v>
      </c>
      <c r="AE15" s="374">
        <v>1953</v>
      </c>
      <c r="AF15" s="374">
        <v>2717</v>
      </c>
      <c r="AG15" s="374">
        <v>55</v>
      </c>
      <c r="AH15" s="374">
        <v>55</v>
      </c>
      <c r="AI15" s="374">
        <v>55</v>
      </c>
      <c r="AJ15" s="374">
        <v>764</v>
      </c>
      <c r="AK15" s="374">
        <v>1953</v>
      </c>
      <c r="AL15" s="374">
        <v>2717</v>
      </c>
      <c r="AM15" s="374">
        <v>62</v>
      </c>
      <c r="AN15" s="374">
        <v>68</v>
      </c>
      <c r="AO15" s="374">
        <v>66</v>
      </c>
      <c r="AP15" s="374">
        <v>764</v>
      </c>
      <c r="AQ15" s="374">
        <v>1953</v>
      </c>
      <c r="AR15" s="374">
        <v>2717</v>
      </c>
      <c r="AS15" s="374">
        <v>59</v>
      </c>
      <c r="AT15" s="374">
        <v>62</v>
      </c>
      <c r="AU15" s="374">
        <v>61</v>
      </c>
      <c r="AV15" s="374">
        <v>764</v>
      </c>
      <c r="AW15" s="374">
        <v>1953</v>
      </c>
      <c r="AX15" s="374">
        <v>2717</v>
      </c>
      <c r="AY15" s="374">
        <v>71</v>
      </c>
      <c r="AZ15" s="374">
        <v>64</v>
      </c>
      <c r="BA15" s="374">
        <v>66</v>
      </c>
      <c r="BB15" s="374">
        <v>31</v>
      </c>
      <c r="BC15" s="374">
        <v>81</v>
      </c>
      <c r="BD15" s="374">
        <v>112</v>
      </c>
      <c r="BE15" s="374">
        <v>65</v>
      </c>
      <c r="BF15" s="374">
        <v>56</v>
      </c>
      <c r="BG15" s="374">
        <v>58</v>
      </c>
      <c r="BH15" s="374">
        <v>31</v>
      </c>
      <c r="BI15" s="374">
        <v>81</v>
      </c>
      <c r="BJ15" s="374">
        <v>112</v>
      </c>
      <c r="BK15" s="374" t="s">
        <v>219</v>
      </c>
      <c r="BL15" s="374" t="s">
        <v>219</v>
      </c>
      <c r="BM15" s="374">
        <v>76</v>
      </c>
      <c r="BN15" s="374">
        <v>31</v>
      </c>
      <c r="BO15" s="374">
        <v>81</v>
      </c>
      <c r="BP15" s="374">
        <v>112</v>
      </c>
      <c r="BQ15" s="374" t="s">
        <v>219</v>
      </c>
      <c r="BR15" s="374" t="s">
        <v>219</v>
      </c>
      <c r="BS15" s="374">
        <v>60</v>
      </c>
      <c r="BT15" s="374">
        <v>31</v>
      </c>
      <c r="BU15" s="374">
        <v>81</v>
      </c>
      <c r="BV15" s="374">
        <v>112</v>
      </c>
      <c r="BW15" s="374">
        <v>65</v>
      </c>
      <c r="BX15" s="374">
        <v>58</v>
      </c>
      <c r="BY15" s="374">
        <v>60</v>
      </c>
      <c r="BZ15" s="374">
        <v>645</v>
      </c>
      <c r="CA15" s="374">
        <v>1626</v>
      </c>
      <c r="CB15" s="374">
        <v>2271</v>
      </c>
      <c r="CC15" s="374">
        <v>56</v>
      </c>
      <c r="CD15" s="374">
        <v>48</v>
      </c>
      <c r="CE15" s="374">
        <v>50</v>
      </c>
      <c r="CF15" s="374">
        <v>645</v>
      </c>
      <c r="CG15" s="374">
        <v>1626</v>
      </c>
      <c r="CH15" s="374">
        <v>2271</v>
      </c>
      <c r="CI15" s="374">
        <v>68</v>
      </c>
      <c r="CJ15" s="374">
        <v>69</v>
      </c>
      <c r="CK15" s="374">
        <v>69</v>
      </c>
      <c r="CL15" s="374">
        <v>645</v>
      </c>
      <c r="CM15" s="374">
        <v>1626</v>
      </c>
      <c r="CN15" s="374">
        <v>2271</v>
      </c>
      <c r="CO15" s="374">
        <v>65</v>
      </c>
      <c r="CP15" s="374">
        <v>64</v>
      </c>
      <c r="CQ15" s="374">
        <v>64</v>
      </c>
      <c r="CR15" s="374">
        <v>645</v>
      </c>
      <c r="CS15" s="374">
        <v>1626</v>
      </c>
      <c r="CT15" s="374">
        <v>2271</v>
      </c>
      <c r="CU15" s="374">
        <v>57</v>
      </c>
      <c r="CV15" s="374">
        <v>55</v>
      </c>
      <c r="CW15" s="374">
        <v>56</v>
      </c>
      <c r="CX15" s="374">
        <v>256</v>
      </c>
      <c r="CY15" s="374">
        <v>648</v>
      </c>
      <c r="CZ15" s="374">
        <v>904</v>
      </c>
      <c r="DA15" s="374">
        <v>51</v>
      </c>
      <c r="DB15" s="374">
        <v>46</v>
      </c>
      <c r="DC15" s="374">
        <v>47</v>
      </c>
      <c r="DD15" s="374">
        <v>256</v>
      </c>
      <c r="DE15" s="374">
        <v>648</v>
      </c>
      <c r="DF15" s="374">
        <v>904</v>
      </c>
      <c r="DG15" s="374">
        <v>57</v>
      </c>
      <c r="DH15" s="374">
        <v>64</v>
      </c>
      <c r="DI15" s="374">
        <v>62</v>
      </c>
      <c r="DJ15" s="374">
        <v>256</v>
      </c>
      <c r="DK15" s="374">
        <v>648</v>
      </c>
      <c r="DL15" s="374">
        <v>904</v>
      </c>
      <c r="DM15" s="374">
        <v>52</v>
      </c>
      <c r="DN15" s="374">
        <v>57</v>
      </c>
      <c r="DO15" s="374">
        <v>56</v>
      </c>
      <c r="DP15" s="374">
        <v>256</v>
      </c>
      <c r="DQ15" s="374">
        <v>648</v>
      </c>
      <c r="DR15" s="374">
        <v>904</v>
      </c>
      <c r="DS15" s="374">
        <v>56</v>
      </c>
      <c r="DT15" s="374">
        <v>56</v>
      </c>
      <c r="DU15" s="374">
        <v>56</v>
      </c>
      <c r="DV15" s="374">
        <v>8566</v>
      </c>
      <c r="DW15" s="374">
        <v>21156</v>
      </c>
      <c r="DX15" s="374">
        <v>29722</v>
      </c>
      <c r="DY15" s="374">
        <v>48</v>
      </c>
      <c r="DZ15" s="374">
        <v>44</v>
      </c>
      <c r="EA15" s="374">
        <v>46</v>
      </c>
      <c r="EB15" s="374">
        <v>8566</v>
      </c>
      <c r="EC15" s="374">
        <v>21156</v>
      </c>
      <c r="ED15" s="374">
        <v>29722</v>
      </c>
      <c r="EE15" s="374">
        <v>60</v>
      </c>
      <c r="EF15" s="374">
        <v>68</v>
      </c>
      <c r="EG15" s="374">
        <v>65</v>
      </c>
      <c r="EH15" s="374">
        <v>8566</v>
      </c>
      <c r="EI15" s="374">
        <v>21156</v>
      </c>
      <c r="EJ15" s="374">
        <v>29722</v>
      </c>
      <c r="EK15" s="374">
        <v>59</v>
      </c>
      <c r="EL15" s="374">
        <v>66</v>
      </c>
      <c r="EM15" s="374">
        <v>64</v>
      </c>
      <c r="EN15" s="374">
        <v>8566</v>
      </c>
      <c r="EO15" s="374">
        <v>21156</v>
      </c>
      <c r="EP15" s="374">
        <v>29722</v>
      </c>
      <c r="EQ15" s="374">
        <v>57</v>
      </c>
      <c r="ER15" s="374">
        <v>57</v>
      </c>
      <c r="ES15" s="374">
        <v>57</v>
      </c>
      <c r="ET15" s="374">
        <v>11345</v>
      </c>
      <c r="EU15" s="374">
        <v>27864</v>
      </c>
      <c r="EV15" s="374">
        <v>39209</v>
      </c>
      <c r="EW15" s="374">
        <v>49</v>
      </c>
      <c r="EX15" s="374">
        <v>46</v>
      </c>
      <c r="EY15" s="374">
        <v>47</v>
      </c>
      <c r="EZ15" s="374">
        <v>11345</v>
      </c>
      <c r="FA15" s="374">
        <v>27864</v>
      </c>
      <c r="FB15" s="374">
        <v>39209</v>
      </c>
      <c r="FC15" s="374">
        <v>60</v>
      </c>
      <c r="FD15" s="374">
        <v>67</v>
      </c>
      <c r="FE15" s="374">
        <v>65</v>
      </c>
      <c r="FF15" s="374">
        <v>11345</v>
      </c>
      <c r="FG15" s="374">
        <v>27864</v>
      </c>
      <c r="FH15" s="374">
        <v>39209</v>
      </c>
      <c r="FI15" s="374">
        <v>58</v>
      </c>
      <c r="FJ15" s="374">
        <v>64</v>
      </c>
      <c r="FK15" s="374">
        <v>62</v>
      </c>
      <c r="FL15" s="374">
        <v>11345</v>
      </c>
      <c r="FM15" s="374">
        <v>27864</v>
      </c>
      <c r="FN15" s="374">
        <v>39209</v>
      </c>
    </row>
    <row r="16" spans="1:170">
      <c r="A16" s="82"/>
      <c r="B16" s="82" t="s">
        <v>25</v>
      </c>
      <c r="C16" s="374">
        <v>17</v>
      </c>
      <c r="D16" s="374">
        <v>21</v>
      </c>
      <c r="E16" s="374">
        <v>20</v>
      </c>
      <c r="F16" s="374">
        <v>417</v>
      </c>
      <c r="G16" s="374">
        <v>948</v>
      </c>
      <c r="H16" s="374">
        <v>1365</v>
      </c>
      <c r="I16" s="374">
        <v>15</v>
      </c>
      <c r="J16" s="374">
        <v>17</v>
      </c>
      <c r="K16" s="374">
        <v>16</v>
      </c>
      <c r="L16" s="374">
        <v>417</v>
      </c>
      <c r="M16" s="374">
        <v>948</v>
      </c>
      <c r="N16" s="374">
        <v>1365</v>
      </c>
      <c r="O16" s="374">
        <v>18</v>
      </c>
      <c r="P16" s="374">
        <v>23</v>
      </c>
      <c r="Q16" s="374">
        <v>22</v>
      </c>
      <c r="R16" s="374">
        <v>417</v>
      </c>
      <c r="S16" s="374">
        <v>948</v>
      </c>
      <c r="T16" s="374">
        <v>1365</v>
      </c>
      <c r="U16" s="374">
        <v>16</v>
      </c>
      <c r="V16" s="374">
        <v>18</v>
      </c>
      <c r="W16" s="374">
        <v>17</v>
      </c>
      <c r="X16" s="374">
        <v>417</v>
      </c>
      <c r="Y16" s="374">
        <v>947</v>
      </c>
      <c r="Z16" s="374">
        <v>1364</v>
      </c>
      <c r="AA16" s="374">
        <v>18</v>
      </c>
      <c r="AB16" s="374">
        <v>23</v>
      </c>
      <c r="AC16" s="374">
        <v>21</v>
      </c>
      <c r="AD16" s="374">
        <v>251</v>
      </c>
      <c r="AE16" s="374">
        <v>728</v>
      </c>
      <c r="AF16" s="374">
        <v>979</v>
      </c>
      <c r="AG16" s="374">
        <v>14</v>
      </c>
      <c r="AH16" s="374">
        <v>18</v>
      </c>
      <c r="AI16" s="374">
        <v>17</v>
      </c>
      <c r="AJ16" s="374">
        <v>251</v>
      </c>
      <c r="AK16" s="374">
        <v>728</v>
      </c>
      <c r="AL16" s="374">
        <v>979</v>
      </c>
      <c r="AM16" s="374">
        <v>19</v>
      </c>
      <c r="AN16" s="374">
        <v>25</v>
      </c>
      <c r="AO16" s="374">
        <v>23</v>
      </c>
      <c r="AP16" s="374">
        <v>251</v>
      </c>
      <c r="AQ16" s="374">
        <v>728</v>
      </c>
      <c r="AR16" s="374">
        <v>979</v>
      </c>
      <c r="AS16" s="374">
        <v>16</v>
      </c>
      <c r="AT16" s="374">
        <v>19</v>
      </c>
      <c r="AU16" s="374">
        <v>18</v>
      </c>
      <c r="AV16" s="374">
        <v>251</v>
      </c>
      <c r="AW16" s="374">
        <v>728</v>
      </c>
      <c r="AX16" s="374">
        <v>979</v>
      </c>
      <c r="AY16" s="374">
        <v>0</v>
      </c>
      <c r="AZ16" s="374">
        <v>23</v>
      </c>
      <c r="BA16" s="374">
        <v>18</v>
      </c>
      <c r="BB16" s="374">
        <v>8</v>
      </c>
      <c r="BC16" s="374">
        <v>31</v>
      </c>
      <c r="BD16" s="374">
        <v>39</v>
      </c>
      <c r="BE16" s="374">
        <v>0</v>
      </c>
      <c r="BF16" s="374">
        <v>19</v>
      </c>
      <c r="BG16" s="374">
        <v>15</v>
      </c>
      <c r="BH16" s="374">
        <v>8</v>
      </c>
      <c r="BI16" s="374">
        <v>31</v>
      </c>
      <c r="BJ16" s="374">
        <v>39</v>
      </c>
      <c r="BK16" s="374" t="s">
        <v>219</v>
      </c>
      <c r="BL16" s="374" t="s">
        <v>219</v>
      </c>
      <c r="BM16" s="374">
        <v>26</v>
      </c>
      <c r="BN16" s="374">
        <v>8</v>
      </c>
      <c r="BO16" s="374">
        <v>31</v>
      </c>
      <c r="BP16" s="374">
        <v>39</v>
      </c>
      <c r="BQ16" s="374" t="s">
        <v>219</v>
      </c>
      <c r="BR16" s="374" t="s">
        <v>219</v>
      </c>
      <c r="BS16" s="374">
        <v>21</v>
      </c>
      <c r="BT16" s="374">
        <v>8</v>
      </c>
      <c r="BU16" s="374">
        <v>31</v>
      </c>
      <c r="BV16" s="374">
        <v>39</v>
      </c>
      <c r="BW16" s="374">
        <v>24</v>
      </c>
      <c r="BX16" s="374">
        <v>26</v>
      </c>
      <c r="BY16" s="374">
        <v>25</v>
      </c>
      <c r="BZ16" s="374">
        <v>198</v>
      </c>
      <c r="CA16" s="374">
        <v>525</v>
      </c>
      <c r="CB16" s="374">
        <v>723</v>
      </c>
      <c r="CC16" s="374">
        <v>21</v>
      </c>
      <c r="CD16" s="374">
        <v>18</v>
      </c>
      <c r="CE16" s="374">
        <v>19</v>
      </c>
      <c r="CF16" s="374">
        <v>198</v>
      </c>
      <c r="CG16" s="374">
        <v>525</v>
      </c>
      <c r="CH16" s="374">
        <v>723</v>
      </c>
      <c r="CI16" s="374">
        <v>24</v>
      </c>
      <c r="CJ16" s="374">
        <v>28</v>
      </c>
      <c r="CK16" s="374">
        <v>27</v>
      </c>
      <c r="CL16" s="374">
        <v>198</v>
      </c>
      <c r="CM16" s="374">
        <v>525</v>
      </c>
      <c r="CN16" s="374">
        <v>723</v>
      </c>
      <c r="CO16" s="374">
        <v>24</v>
      </c>
      <c r="CP16" s="374">
        <v>24</v>
      </c>
      <c r="CQ16" s="374">
        <v>24</v>
      </c>
      <c r="CR16" s="374">
        <v>198</v>
      </c>
      <c r="CS16" s="374">
        <v>525</v>
      </c>
      <c r="CT16" s="374">
        <v>723</v>
      </c>
      <c r="CU16" s="374">
        <v>18</v>
      </c>
      <c r="CV16" s="374">
        <v>19</v>
      </c>
      <c r="CW16" s="374">
        <v>19</v>
      </c>
      <c r="CX16" s="374">
        <v>77</v>
      </c>
      <c r="CY16" s="374">
        <v>230</v>
      </c>
      <c r="CZ16" s="374">
        <v>307</v>
      </c>
      <c r="DA16" s="374">
        <v>14</v>
      </c>
      <c r="DB16" s="374">
        <v>14</v>
      </c>
      <c r="DC16" s="374">
        <v>14</v>
      </c>
      <c r="DD16" s="374">
        <v>77</v>
      </c>
      <c r="DE16" s="374">
        <v>230</v>
      </c>
      <c r="DF16" s="374">
        <v>307</v>
      </c>
      <c r="DG16" s="374">
        <v>17</v>
      </c>
      <c r="DH16" s="374">
        <v>22</v>
      </c>
      <c r="DI16" s="374">
        <v>21</v>
      </c>
      <c r="DJ16" s="374">
        <v>77</v>
      </c>
      <c r="DK16" s="374">
        <v>230</v>
      </c>
      <c r="DL16" s="374">
        <v>307</v>
      </c>
      <c r="DM16" s="374">
        <v>12</v>
      </c>
      <c r="DN16" s="374">
        <v>19</v>
      </c>
      <c r="DO16" s="374">
        <v>17</v>
      </c>
      <c r="DP16" s="374">
        <v>77</v>
      </c>
      <c r="DQ16" s="374">
        <v>230</v>
      </c>
      <c r="DR16" s="374">
        <v>307</v>
      </c>
      <c r="DS16" s="374">
        <v>21</v>
      </c>
      <c r="DT16" s="374">
        <v>29</v>
      </c>
      <c r="DU16" s="374">
        <v>27</v>
      </c>
      <c r="DV16" s="374">
        <v>2264</v>
      </c>
      <c r="DW16" s="374">
        <v>6100</v>
      </c>
      <c r="DX16" s="374">
        <v>8364</v>
      </c>
      <c r="DY16" s="374">
        <v>17</v>
      </c>
      <c r="DZ16" s="374">
        <v>20</v>
      </c>
      <c r="EA16" s="374">
        <v>20</v>
      </c>
      <c r="EB16" s="374">
        <v>2264</v>
      </c>
      <c r="EC16" s="374">
        <v>6101</v>
      </c>
      <c r="ED16" s="374">
        <v>8365</v>
      </c>
      <c r="EE16" s="374">
        <v>22</v>
      </c>
      <c r="EF16" s="374">
        <v>33</v>
      </c>
      <c r="EG16" s="374">
        <v>30</v>
      </c>
      <c r="EH16" s="374">
        <v>2264</v>
      </c>
      <c r="EI16" s="374">
        <v>6101</v>
      </c>
      <c r="EJ16" s="374">
        <v>8365</v>
      </c>
      <c r="EK16" s="374">
        <v>21</v>
      </c>
      <c r="EL16" s="374">
        <v>30</v>
      </c>
      <c r="EM16" s="374">
        <v>27</v>
      </c>
      <c r="EN16" s="374">
        <v>2261</v>
      </c>
      <c r="EO16" s="374">
        <v>6099</v>
      </c>
      <c r="EP16" s="374">
        <v>8360</v>
      </c>
      <c r="EQ16" s="374">
        <v>20</v>
      </c>
      <c r="ER16" s="374">
        <v>27</v>
      </c>
      <c r="ES16" s="374">
        <v>25</v>
      </c>
      <c r="ET16" s="374">
        <v>3215</v>
      </c>
      <c r="EU16" s="374">
        <v>8562</v>
      </c>
      <c r="EV16" s="374">
        <v>11777</v>
      </c>
      <c r="EW16" s="374">
        <v>17</v>
      </c>
      <c r="EX16" s="374">
        <v>19</v>
      </c>
      <c r="EY16" s="374">
        <v>19</v>
      </c>
      <c r="EZ16" s="374">
        <v>3215</v>
      </c>
      <c r="FA16" s="374">
        <v>8563</v>
      </c>
      <c r="FB16" s="374">
        <v>11778</v>
      </c>
      <c r="FC16" s="374">
        <v>21</v>
      </c>
      <c r="FD16" s="374">
        <v>30</v>
      </c>
      <c r="FE16" s="374">
        <v>28</v>
      </c>
      <c r="FF16" s="374">
        <v>3215</v>
      </c>
      <c r="FG16" s="374">
        <v>8563</v>
      </c>
      <c r="FH16" s="374">
        <v>11778</v>
      </c>
      <c r="FI16" s="374">
        <v>20</v>
      </c>
      <c r="FJ16" s="374">
        <v>27</v>
      </c>
      <c r="FK16" s="374">
        <v>25</v>
      </c>
      <c r="FL16" s="374">
        <v>3212</v>
      </c>
      <c r="FM16" s="374">
        <v>8560</v>
      </c>
      <c r="FN16" s="374">
        <v>11772</v>
      </c>
    </row>
    <row r="17" spans="1:170">
      <c r="A17" s="82"/>
      <c r="B17" s="82"/>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374"/>
      <c r="BC17" s="374"/>
      <c r="BD17" s="374"/>
      <c r="BE17" s="374"/>
      <c r="BF17" s="374"/>
      <c r="BG17" s="374"/>
      <c r="BH17" s="374"/>
      <c r="BI17" s="374"/>
      <c r="BJ17" s="374"/>
      <c r="BK17" s="374"/>
      <c r="BL17" s="374"/>
      <c r="BM17" s="374"/>
      <c r="BN17" s="374"/>
      <c r="BO17" s="374"/>
      <c r="BP17" s="374"/>
      <c r="BQ17" s="374"/>
      <c r="BR17" s="374"/>
      <c r="BS17" s="374"/>
      <c r="BT17" s="374"/>
      <c r="BU17" s="374"/>
      <c r="BV17" s="374"/>
      <c r="BW17" s="374"/>
      <c r="BX17" s="374"/>
      <c r="BY17" s="374"/>
      <c r="BZ17" s="374"/>
      <c r="CA17" s="374"/>
      <c r="CB17" s="374"/>
      <c r="CC17" s="374"/>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c r="DC17" s="374"/>
      <c r="DD17" s="374"/>
      <c r="DE17" s="374"/>
      <c r="DF17" s="374"/>
      <c r="DG17" s="374"/>
      <c r="DH17" s="374"/>
      <c r="DI17" s="374"/>
      <c r="DJ17" s="374"/>
      <c r="DK17" s="374"/>
      <c r="DL17" s="374"/>
      <c r="DM17" s="374"/>
      <c r="DN17" s="374"/>
      <c r="DO17" s="374"/>
      <c r="DP17" s="374"/>
      <c r="DQ17" s="374"/>
      <c r="DR17" s="374"/>
      <c r="DS17" s="374"/>
      <c r="DT17" s="374"/>
      <c r="DU17" s="374"/>
      <c r="DV17" s="374"/>
      <c r="DW17" s="374"/>
      <c r="DX17" s="374"/>
      <c r="DY17" s="374"/>
      <c r="DZ17" s="374"/>
      <c r="EA17" s="374"/>
      <c r="EB17" s="374"/>
      <c r="EC17" s="374"/>
      <c r="ED17" s="374"/>
      <c r="EE17" s="374"/>
      <c r="EF17" s="374"/>
      <c r="EG17" s="374"/>
      <c r="EH17" s="374"/>
      <c r="EI17" s="374"/>
      <c r="EJ17" s="374"/>
      <c r="EK17" s="374"/>
      <c r="EL17" s="374"/>
      <c r="EM17" s="374"/>
      <c r="EN17" s="374"/>
      <c r="EO17" s="374"/>
      <c r="EP17" s="374"/>
      <c r="EQ17" s="374"/>
      <c r="ER17" s="374"/>
      <c r="ES17" s="374"/>
      <c r="ET17" s="374"/>
      <c r="EU17" s="374"/>
      <c r="EV17" s="374"/>
      <c r="EW17" s="374"/>
      <c r="EX17" s="374"/>
      <c r="EY17" s="374"/>
      <c r="EZ17" s="374"/>
      <c r="FA17" s="374"/>
      <c r="FB17" s="374"/>
      <c r="FC17" s="374"/>
      <c r="FD17" s="374"/>
      <c r="FE17" s="374"/>
      <c r="FF17" s="374"/>
      <c r="FG17" s="374"/>
      <c r="FH17" s="374"/>
      <c r="FI17" s="374"/>
      <c r="FJ17" s="374"/>
      <c r="FK17" s="374"/>
      <c r="FL17" s="374"/>
      <c r="FM17" s="374"/>
      <c r="FN17" s="374"/>
    </row>
    <row r="18" spans="1:170" ht="14.25">
      <c r="A18" s="82"/>
      <c r="B18" s="82" t="s">
        <v>255</v>
      </c>
      <c r="C18" s="374">
        <v>93</v>
      </c>
      <c r="D18" s="374">
        <v>88</v>
      </c>
      <c r="E18" s="374">
        <v>91</v>
      </c>
      <c r="F18" s="374">
        <v>31672</v>
      </c>
      <c r="G18" s="374">
        <v>33314</v>
      </c>
      <c r="H18" s="374">
        <v>64986</v>
      </c>
      <c r="I18" s="374">
        <v>91</v>
      </c>
      <c r="J18" s="374">
        <v>84</v>
      </c>
      <c r="K18" s="374">
        <v>88</v>
      </c>
      <c r="L18" s="374">
        <v>31672</v>
      </c>
      <c r="M18" s="374">
        <v>33314</v>
      </c>
      <c r="N18" s="374">
        <v>64986</v>
      </c>
      <c r="O18" s="374">
        <v>93</v>
      </c>
      <c r="P18" s="374">
        <v>90</v>
      </c>
      <c r="Q18" s="374">
        <v>92</v>
      </c>
      <c r="R18" s="374">
        <v>31672</v>
      </c>
      <c r="S18" s="374">
        <v>33314</v>
      </c>
      <c r="T18" s="374">
        <v>64986</v>
      </c>
      <c r="U18" s="374">
        <v>90</v>
      </c>
      <c r="V18" s="374">
        <v>87</v>
      </c>
      <c r="W18" s="374">
        <v>89</v>
      </c>
      <c r="X18" s="374">
        <v>31672</v>
      </c>
      <c r="Y18" s="374">
        <v>33313</v>
      </c>
      <c r="Z18" s="374">
        <v>64985</v>
      </c>
      <c r="AA18" s="374">
        <v>93</v>
      </c>
      <c r="AB18" s="374">
        <v>87</v>
      </c>
      <c r="AC18" s="374">
        <v>90</v>
      </c>
      <c r="AD18" s="374">
        <v>17467</v>
      </c>
      <c r="AE18" s="374">
        <v>17810</v>
      </c>
      <c r="AF18" s="374">
        <v>35277</v>
      </c>
      <c r="AG18" s="374">
        <v>91</v>
      </c>
      <c r="AH18" s="374">
        <v>82</v>
      </c>
      <c r="AI18" s="374">
        <v>87</v>
      </c>
      <c r="AJ18" s="374">
        <v>17467</v>
      </c>
      <c r="AK18" s="374">
        <v>17810</v>
      </c>
      <c r="AL18" s="374">
        <v>35277</v>
      </c>
      <c r="AM18" s="374">
        <v>93</v>
      </c>
      <c r="AN18" s="374">
        <v>88</v>
      </c>
      <c r="AO18" s="374">
        <v>91</v>
      </c>
      <c r="AP18" s="374">
        <v>17467</v>
      </c>
      <c r="AQ18" s="374">
        <v>17811</v>
      </c>
      <c r="AR18" s="374">
        <v>35278</v>
      </c>
      <c r="AS18" s="374">
        <v>91</v>
      </c>
      <c r="AT18" s="374">
        <v>86</v>
      </c>
      <c r="AU18" s="374">
        <v>88</v>
      </c>
      <c r="AV18" s="374">
        <v>17467</v>
      </c>
      <c r="AW18" s="374">
        <v>17811</v>
      </c>
      <c r="AX18" s="374">
        <v>35278</v>
      </c>
      <c r="AY18" s="374">
        <v>94</v>
      </c>
      <c r="AZ18" s="374">
        <v>90</v>
      </c>
      <c r="BA18" s="374">
        <v>92</v>
      </c>
      <c r="BB18" s="374">
        <v>1226</v>
      </c>
      <c r="BC18" s="374">
        <v>1260</v>
      </c>
      <c r="BD18" s="374">
        <v>2486</v>
      </c>
      <c r="BE18" s="374">
        <v>93</v>
      </c>
      <c r="BF18" s="374">
        <v>86</v>
      </c>
      <c r="BG18" s="374">
        <v>89</v>
      </c>
      <c r="BH18" s="374">
        <v>1226</v>
      </c>
      <c r="BI18" s="374">
        <v>1260</v>
      </c>
      <c r="BJ18" s="374">
        <v>2486</v>
      </c>
      <c r="BK18" s="374">
        <v>97</v>
      </c>
      <c r="BL18" s="374">
        <v>95</v>
      </c>
      <c r="BM18" s="374">
        <v>96</v>
      </c>
      <c r="BN18" s="374">
        <v>1226</v>
      </c>
      <c r="BO18" s="374">
        <v>1260</v>
      </c>
      <c r="BP18" s="374">
        <v>2486</v>
      </c>
      <c r="BQ18" s="374">
        <v>93</v>
      </c>
      <c r="BR18" s="374">
        <v>89</v>
      </c>
      <c r="BS18" s="374">
        <v>91</v>
      </c>
      <c r="BT18" s="374">
        <v>1226</v>
      </c>
      <c r="BU18" s="374">
        <v>1260</v>
      </c>
      <c r="BV18" s="374">
        <v>2486</v>
      </c>
      <c r="BW18" s="374">
        <v>94</v>
      </c>
      <c r="BX18" s="374">
        <v>88</v>
      </c>
      <c r="BY18" s="374">
        <v>91</v>
      </c>
      <c r="BZ18" s="374">
        <v>16871</v>
      </c>
      <c r="CA18" s="374">
        <v>17519</v>
      </c>
      <c r="CB18" s="374">
        <v>34390</v>
      </c>
      <c r="CC18" s="374">
        <v>92</v>
      </c>
      <c r="CD18" s="374">
        <v>83</v>
      </c>
      <c r="CE18" s="374">
        <v>87</v>
      </c>
      <c r="CF18" s="374">
        <v>16871</v>
      </c>
      <c r="CG18" s="374">
        <v>17519</v>
      </c>
      <c r="CH18" s="374">
        <v>34390</v>
      </c>
      <c r="CI18" s="374">
        <v>94</v>
      </c>
      <c r="CJ18" s="374">
        <v>91</v>
      </c>
      <c r="CK18" s="374">
        <v>92</v>
      </c>
      <c r="CL18" s="374">
        <v>16871</v>
      </c>
      <c r="CM18" s="374">
        <v>17519</v>
      </c>
      <c r="CN18" s="374">
        <v>34390</v>
      </c>
      <c r="CO18" s="374">
        <v>93</v>
      </c>
      <c r="CP18" s="374">
        <v>89</v>
      </c>
      <c r="CQ18" s="374">
        <v>91</v>
      </c>
      <c r="CR18" s="374">
        <v>16871</v>
      </c>
      <c r="CS18" s="374">
        <v>17519</v>
      </c>
      <c r="CT18" s="374">
        <v>34390</v>
      </c>
      <c r="CU18" s="374">
        <v>83</v>
      </c>
      <c r="CV18" s="374">
        <v>77</v>
      </c>
      <c r="CW18" s="374">
        <v>80</v>
      </c>
      <c r="CX18" s="374">
        <v>8339</v>
      </c>
      <c r="CY18" s="374">
        <v>9029</v>
      </c>
      <c r="CZ18" s="374">
        <v>17368</v>
      </c>
      <c r="DA18" s="374">
        <v>81</v>
      </c>
      <c r="DB18" s="374">
        <v>72</v>
      </c>
      <c r="DC18" s="374">
        <v>76</v>
      </c>
      <c r="DD18" s="374">
        <v>8339</v>
      </c>
      <c r="DE18" s="374">
        <v>9029</v>
      </c>
      <c r="DF18" s="374">
        <v>17368</v>
      </c>
      <c r="DG18" s="374">
        <v>85</v>
      </c>
      <c r="DH18" s="374">
        <v>83</v>
      </c>
      <c r="DI18" s="374">
        <v>84</v>
      </c>
      <c r="DJ18" s="374">
        <v>8339</v>
      </c>
      <c r="DK18" s="374">
        <v>9028</v>
      </c>
      <c r="DL18" s="374">
        <v>17367</v>
      </c>
      <c r="DM18" s="374">
        <v>82</v>
      </c>
      <c r="DN18" s="374">
        <v>78</v>
      </c>
      <c r="DO18" s="374">
        <v>80</v>
      </c>
      <c r="DP18" s="374">
        <v>8339</v>
      </c>
      <c r="DQ18" s="374">
        <v>9029</v>
      </c>
      <c r="DR18" s="374">
        <v>17368</v>
      </c>
      <c r="DS18" s="374">
        <v>93</v>
      </c>
      <c r="DT18" s="374">
        <v>87</v>
      </c>
      <c r="DU18" s="374">
        <v>90</v>
      </c>
      <c r="DV18" s="374">
        <v>223824</v>
      </c>
      <c r="DW18" s="374">
        <v>235711</v>
      </c>
      <c r="DX18" s="374">
        <v>459535</v>
      </c>
      <c r="DY18" s="374">
        <v>91</v>
      </c>
      <c r="DZ18" s="374">
        <v>82</v>
      </c>
      <c r="EA18" s="374">
        <v>86</v>
      </c>
      <c r="EB18" s="374">
        <v>223824</v>
      </c>
      <c r="EC18" s="374">
        <v>235712</v>
      </c>
      <c r="ED18" s="374">
        <v>459536</v>
      </c>
      <c r="EE18" s="374">
        <v>94</v>
      </c>
      <c r="EF18" s="374">
        <v>91</v>
      </c>
      <c r="EG18" s="374">
        <v>92</v>
      </c>
      <c r="EH18" s="374">
        <v>223824</v>
      </c>
      <c r="EI18" s="374">
        <v>235713</v>
      </c>
      <c r="EJ18" s="374">
        <v>459537</v>
      </c>
      <c r="EK18" s="374">
        <v>93</v>
      </c>
      <c r="EL18" s="374">
        <v>90</v>
      </c>
      <c r="EM18" s="374">
        <v>91</v>
      </c>
      <c r="EN18" s="374">
        <v>223821</v>
      </c>
      <c r="EO18" s="374">
        <v>235711</v>
      </c>
      <c r="EP18" s="374">
        <v>459532</v>
      </c>
      <c r="EQ18" s="374">
        <v>93</v>
      </c>
      <c r="ER18" s="374">
        <v>87</v>
      </c>
      <c r="ES18" s="374">
        <v>90</v>
      </c>
      <c r="ET18" s="374">
        <v>299399</v>
      </c>
      <c r="EU18" s="374">
        <v>314643</v>
      </c>
      <c r="EV18" s="374">
        <v>614042</v>
      </c>
      <c r="EW18" s="374">
        <v>91</v>
      </c>
      <c r="EX18" s="374">
        <v>82</v>
      </c>
      <c r="EY18" s="374">
        <v>86</v>
      </c>
      <c r="EZ18" s="374">
        <v>299399</v>
      </c>
      <c r="FA18" s="374">
        <v>314644</v>
      </c>
      <c r="FB18" s="374">
        <v>614043</v>
      </c>
      <c r="FC18" s="374">
        <v>93</v>
      </c>
      <c r="FD18" s="374">
        <v>91</v>
      </c>
      <c r="FE18" s="374">
        <v>92</v>
      </c>
      <c r="FF18" s="374">
        <v>299399</v>
      </c>
      <c r="FG18" s="374">
        <v>314645</v>
      </c>
      <c r="FH18" s="374">
        <v>614044</v>
      </c>
      <c r="FI18" s="374">
        <v>92</v>
      </c>
      <c r="FJ18" s="374">
        <v>89</v>
      </c>
      <c r="FK18" s="374">
        <v>91</v>
      </c>
      <c r="FL18" s="374">
        <v>299396</v>
      </c>
      <c r="FM18" s="374">
        <v>314643</v>
      </c>
      <c r="FN18" s="374">
        <v>614039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workbookViewId="0">
      <selection sqref="A1:R1"/>
    </sheetView>
  </sheetViews>
  <sheetFormatPr defaultRowHeight="12.75"/>
  <cols>
    <col min="1" max="1" width="17.140625" style="109" customWidth="1"/>
    <col min="2" max="2" width="6.7109375" style="109" customWidth="1"/>
    <col min="3" max="4" width="7" style="109" customWidth="1"/>
    <col min="5" max="5" width="7.7109375" style="172" customWidth="1"/>
    <col min="6" max="6" width="7" style="109" customWidth="1"/>
    <col min="7" max="7" width="2.42578125" style="109" customWidth="1"/>
    <col min="8" max="8" width="6.7109375" style="109" customWidth="1"/>
    <col min="9" max="12" width="7" style="109" customWidth="1"/>
    <col min="13" max="13" width="2.42578125" style="109" customWidth="1"/>
    <col min="14" max="14" width="6.7109375" style="109" customWidth="1"/>
    <col min="15" max="18" width="7" style="109" customWidth="1"/>
    <col min="19" max="16384" width="9.140625" style="109"/>
  </cols>
  <sheetData>
    <row r="1" spans="1:18" ht="29.25" customHeight="1">
      <c r="A1" s="487" t="s">
        <v>338</v>
      </c>
      <c r="B1" s="487"/>
      <c r="C1" s="487"/>
      <c r="D1" s="487"/>
      <c r="E1" s="487"/>
      <c r="F1" s="487"/>
      <c r="G1" s="487"/>
      <c r="H1" s="480"/>
      <c r="I1" s="480"/>
      <c r="J1" s="480"/>
      <c r="K1" s="480"/>
      <c r="L1" s="480"/>
      <c r="M1" s="480"/>
      <c r="N1" s="480"/>
      <c r="O1" s="480"/>
      <c r="P1" s="480"/>
      <c r="Q1" s="480"/>
      <c r="R1" s="480"/>
    </row>
    <row r="2" spans="1:18" s="108" customFormat="1" ht="12.75" customHeight="1">
      <c r="A2" s="391" t="s">
        <v>382</v>
      </c>
      <c r="E2" s="367"/>
      <c r="F2" s="371"/>
      <c r="G2" s="371"/>
      <c r="H2" s="225"/>
      <c r="I2" s="225"/>
      <c r="J2" s="225"/>
      <c r="K2" s="225"/>
      <c r="L2" s="325"/>
      <c r="M2" s="225"/>
      <c r="N2" s="225"/>
      <c r="O2" s="225"/>
      <c r="P2" s="225"/>
      <c r="Q2" s="225"/>
      <c r="R2" s="325"/>
    </row>
    <row r="3" spans="1:18" s="108" customFormat="1" ht="12.75" customHeight="1">
      <c r="A3" s="391" t="s">
        <v>401</v>
      </c>
      <c r="E3" s="367"/>
      <c r="F3" s="371"/>
      <c r="G3" s="371"/>
      <c r="H3" s="225"/>
      <c r="I3" s="225"/>
      <c r="J3" s="225"/>
      <c r="K3" s="225"/>
      <c r="L3" s="325"/>
      <c r="M3" s="225"/>
      <c r="N3" s="225"/>
      <c r="O3" s="225"/>
      <c r="P3" s="225"/>
      <c r="Q3" s="225"/>
      <c r="R3" s="325"/>
    </row>
    <row r="4" spans="1:18" s="108" customFormat="1" ht="12.75" customHeight="1">
      <c r="A4" s="391" t="s">
        <v>350</v>
      </c>
      <c r="E4" s="367"/>
      <c r="F4" s="371"/>
      <c r="G4" s="371"/>
      <c r="H4" s="225"/>
      <c r="I4" s="225"/>
      <c r="J4" s="225"/>
      <c r="K4" s="225"/>
      <c r="L4" s="325"/>
      <c r="M4" s="225"/>
      <c r="N4" s="225"/>
      <c r="O4" s="225"/>
      <c r="P4" s="225"/>
      <c r="Q4" s="225"/>
      <c r="R4" s="325"/>
    </row>
    <row r="5" spans="1:18" s="110" customFormat="1">
      <c r="A5" s="124"/>
      <c r="E5" s="320"/>
      <c r="F5" s="124"/>
      <c r="G5" s="124"/>
      <c r="H5" s="125"/>
      <c r="I5" s="124"/>
      <c r="J5" s="124"/>
      <c r="K5" s="124"/>
      <c r="L5" s="124"/>
      <c r="M5" s="124"/>
      <c r="N5" s="124"/>
      <c r="O5" s="124"/>
      <c r="P5" s="124"/>
      <c r="Q5" s="124"/>
      <c r="R5" s="124"/>
    </row>
    <row r="6" spans="1:18" s="128" customFormat="1" ht="11.25" customHeight="1">
      <c r="A6" s="336" t="s">
        <v>28</v>
      </c>
      <c r="B6" s="337"/>
      <c r="C6" s="139"/>
      <c r="D6" s="338"/>
      <c r="E6" s="339"/>
      <c r="F6" s="139"/>
      <c r="G6" s="139"/>
      <c r="H6" s="139"/>
      <c r="I6" s="139"/>
      <c r="J6" s="139"/>
      <c r="K6" s="139"/>
      <c r="L6" s="139"/>
      <c r="M6" s="139"/>
      <c r="N6" s="139"/>
      <c r="O6" s="139"/>
      <c r="P6" s="139"/>
      <c r="Q6" s="139"/>
      <c r="R6" s="139"/>
    </row>
    <row r="7" spans="1:18" s="129" customFormat="1" ht="11.25" customHeight="1">
      <c r="A7" s="340"/>
      <c r="B7" s="484" t="s">
        <v>29</v>
      </c>
      <c r="C7" s="484"/>
      <c r="D7" s="484"/>
      <c r="E7" s="484"/>
      <c r="F7" s="484"/>
      <c r="G7" s="369"/>
      <c r="H7" s="484" t="s">
        <v>7</v>
      </c>
      <c r="I7" s="484"/>
      <c r="J7" s="484"/>
      <c r="K7" s="484"/>
      <c r="L7" s="484"/>
      <c r="M7" s="341"/>
      <c r="N7" s="484" t="s">
        <v>8</v>
      </c>
      <c r="O7" s="484"/>
      <c r="P7" s="484"/>
      <c r="Q7" s="484"/>
      <c r="R7" s="484"/>
    </row>
    <row r="8" spans="1:18" s="129" customFormat="1" ht="11.25" customHeight="1">
      <c r="A8" s="342"/>
      <c r="B8" s="343">
        <v>2010</v>
      </c>
      <c r="C8" s="343">
        <v>2011</v>
      </c>
      <c r="D8" s="343">
        <v>2012</v>
      </c>
      <c r="E8" s="345">
        <v>2013</v>
      </c>
      <c r="F8" s="343">
        <v>2014</v>
      </c>
      <c r="G8" s="343"/>
      <c r="H8" s="343">
        <v>2010</v>
      </c>
      <c r="I8" s="343">
        <v>2011</v>
      </c>
      <c r="J8" s="343">
        <v>2012</v>
      </c>
      <c r="K8" s="343">
        <v>2013</v>
      </c>
      <c r="L8" s="343">
        <v>2014</v>
      </c>
      <c r="M8" s="344"/>
      <c r="N8" s="343">
        <v>2010</v>
      </c>
      <c r="O8" s="343">
        <v>2011</v>
      </c>
      <c r="P8" s="343">
        <v>2012</v>
      </c>
      <c r="Q8" s="343">
        <v>2013</v>
      </c>
      <c r="R8" s="343">
        <v>2014</v>
      </c>
    </row>
    <row r="9" spans="1:18" s="128" customFormat="1" ht="11.25" customHeight="1">
      <c r="A9" s="337"/>
      <c r="B9" s="347"/>
      <c r="C9" s="347"/>
      <c r="D9" s="338"/>
      <c r="E9" s="339"/>
      <c r="F9" s="347"/>
      <c r="G9" s="347"/>
      <c r="H9" s="347"/>
      <c r="I9" s="347"/>
      <c r="J9" s="347"/>
      <c r="K9" s="347"/>
      <c r="L9" s="347"/>
      <c r="M9" s="347"/>
      <c r="N9" s="347"/>
      <c r="O9" s="347"/>
      <c r="P9" s="347"/>
      <c r="Q9" s="347"/>
      <c r="R9" s="347"/>
    </row>
    <row r="10" spans="1:18" s="128" customFormat="1" ht="11.25" customHeight="1">
      <c r="A10" s="348" t="s">
        <v>1</v>
      </c>
      <c r="B10" s="346">
        <v>85</v>
      </c>
      <c r="C10" s="346">
        <v>85</v>
      </c>
      <c r="D10" s="349">
        <v>87</v>
      </c>
      <c r="E10" s="339">
        <v>89</v>
      </c>
      <c r="F10" s="346">
        <v>90</v>
      </c>
      <c r="G10" s="346"/>
      <c r="H10" s="346">
        <v>81</v>
      </c>
      <c r="I10" s="346">
        <v>82</v>
      </c>
      <c r="J10" s="346">
        <v>84</v>
      </c>
      <c r="K10" s="346">
        <v>86</v>
      </c>
      <c r="L10" s="346">
        <v>87</v>
      </c>
      <c r="M10" s="346"/>
      <c r="N10" s="346">
        <v>89</v>
      </c>
      <c r="O10" s="346">
        <v>89</v>
      </c>
      <c r="P10" s="346">
        <v>90</v>
      </c>
      <c r="Q10" s="346">
        <v>92</v>
      </c>
      <c r="R10" s="346">
        <v>93</v>
      </c>
    </row>
    <row r="11" spans="1:18" s="128" customFormat="1" ht="11.25" customHeight="1">
      <c r="A11" s="348" t="s">
        <v>2</v>
      </c>
      <c r="B11" s="346">
        <v>81</v>
      </c>
      <c r="C11" s="346">
        <v>81</v>
      </c>
      <c r="D11" s="349">
        <v>83</v>
      </c>
      <c r="E11" s="339">
        <v>85</v>
      </c>
      <c r="F11" s="346">
        <v>86</v>
      </c>
      <c r="G11" s="346"/>
      <c r="H11" s="346">
        <v>75</v>
      </c>
      <c r="I11" s="346">
        <v>76</v>
      </c>
      <c r="J11" s="346">
        <v>78</v>
      </c>
      <c r="K11" s="346">
        <v>80</v>
      </c>
      <c r="L11" s="346">
        <v>82</v>
      </c>
      <c r="M11" s="346"/>
      <c r="N11" s="346">
        <v>87</v>
      </c>
      <c r="O11" s="346">
        <v>87</v>
      </c>
      <c r="P11" s="346">
        <v>88</v>
      </c>
      <c r="Q11" s="346">
        <v>90</v>
      </c>
      <c r="R11" s="346">
        <v>91</v>
      </c>
    </row>
    <row r="12" spans="1:18" s="128" customFormat="1" ht="11.25" customHeight="1">
      <c r="A12" s="348" t="s">
        <v>3</v>
      </c>
      <c r="B12" s="346">
        <v>87</v>
      </c>
      <c r="C12" s="346">
        <v>87</v>
      </c>
      <c r="D12" s="349">
        <v>88</v>
      </c>
      <c r="E12" s="339">
        <v>89</v>
      </c>
      <c r="F12" s="346">
        <v>89</v>
      </c>
      <c r="G12" s="346"/>
      <c r="H12" s="346">
        <v>84</v>
      </c>
      <c r="I12" s="346">
        <v>84</v>
      </c>
      <c r="J12" s="346">
        <v>85</v>
      </c>
      <c r="K12" s="346">
        <v>86</v>
      </c>
      <c r="L12" s="346">
        <v>87</v>
      </c>
      <c r="M12" s="346"/>
      <c r="N12" s="346">
        <v>90</v>
      </c>
      <c r="O12" s="346">
        <v>91</v>
      </c>
      <c r="P12" s="346">
        <v>91</v>
      </c>
      <c r="Q12" s="346">
        <v>92</v>
      </c>
      <c r="R12" s="346">
        <v>92</v>
      </c>
    </row>
    <row r="13" spans="1:18" s="128" customFormat="1" ht="11.25" customHeight="1">
      <c r="A13" s="348" t="s">
        <v>4</v>
      </c>
      <c r="B13" s="346">
        <v>89</v>
      </c>
      <c r="C13" s="346">
        <v>90</v>
      </c>
      <c r="D13" s="349">
        <v>91</v>
      </c>
      <c r="E13" s="339">
        <v>91</v>
      </c>
      <c r="F13" s="346">
        <v>92</v>
      </c>
      <c r="G13" s="346"/>
      <c r="H13" s="346">
        <v>88</v>
      </c>
      <c r="I13" s="346">
        <v>88</v>
      </c>
      <c r="J13" s="346">
        <v>89</v>
      </c>
      <c r="K13" s="346">
        <v>90</v>
      </c>
      <c r="L13" s="346">
        <v>91</v>
      </c>
      <c r="M13" s="346"/>
      <c r="N13" s="346">
        <v>91</v>
      </c>
      <c r="O13" s="346">
        <v>91</v>
      </c>
      <c r="P13" s="346">
        <v>92</v>
      </c>
      <c r="Q13" s="346">
        <v>93</v>
      </c>
      <c r="R13" s="346">
        <v>93</v>
      </c>
    </row>
    <row r="14" spans="1:18" s="128" customFormat="1" ht="11.25" customHeight="1">
      <c r="A14" s="348" t="s">
        <v>5</v>
      </c>
      <c r="B14" s="346">
        <v>89</v>
      </c>
      <c r="C14" s="346">
        <v>89</v>
      </c>
      <c r="D14" s="349">
        <v>89</v>
      </c>
      <c r="E14" s="339">
        <v>90</v>
      </c>
      <c r="F14" s="346">
        <v>91</v>
      </c>
      <c r="G14" s="346"/>
      <c r="H14" s="346">
        <v>87</v>
      </c>
      <c r="I14" s="346">
        <v>87</v>
      </c>
      <c r="J14" s="346">
        <v>88</v>
      </c>
      <c r="K14" s="346">
        <v>88</v>
      </c>
      <c r="L14" s="346">
        <v>89</v>
      </c>
      <c r="M14" s="346"/>
      <c r="N14" s="346">
        <v>90</v>
      </c>
      <c r="O14" s="346">
        <v>90</v>
      </c>
      <c r="P14" s="346">
        <v>91</v>
      </c>
      <c r="Q14" s="346">
        <v>92</v>
      </c>
      <c r="R14" s="346">
        <v>92</v>
      </c>
    </row>
    <row r="15" spans="1:18" s="128" customFormat="1" ht="11.25" customHeight="1">
      <c r="A15" s="350"/>
      <c r="B15" s="351"/>
      <c r="C15" s="351"/>
      <c r="D15" s="352"/>
      <c r="E15" s="353"/>
      <c r="F15" s="351"/>
      <c r="G15" s="351"/>
      <c r="H15" s="351"/>
      <c r="I15" s="351"/>
      <c r="J15" s="351"/>
      <c r="K15" s="351"/>
      <c r="L15" s="351"/>
      <c r="M15" s="351"/>
      <c r="N15" s="351"/>
      <c r="O15" s="351"/>
      <c r="P15" s="351"/>
      <c r="Q15" s="351"/>
      <c r="R15" s="351"/>
    </row>
    <row r="16" spans="1:18" s="128" customFormat="1" ht="11.25" customHeight="1">
      <c r="A16" s="348"/>
      <c r="B16" s="346"/>
      <c r="C16" s="346"/>
      <c r="D16" s="354"/>
      <c r="E16" s="339"/>
      <c r="F16" s="346"/>
      <c r="G16" s="346"/>
      <c r="H16" s="346"/>
      <c r="I16" s="346"/>
      <c r="J16" s="346"/>
      <c r="K16" s="346"/>
      <c r="L16" s="346"/>
      <c r="M16" s="346"/>
      <c r="N16" s="346"/>
      <c r="O16" s="346"/>
      <c r="P16" s="346"/>
      <c r="Q16" s="346"/>
      <c r="R16" s="346"/>
    </row>
    <row r="17" spans="1:18" s="128" customFormat="1" ht="11.25" customHeight="1">
      <c r="A17" s="338"/>
      <c r="B17" s="355"/>
      <c r="C17" s="339"/>
      <c r="D17" s="338"/>
      <c r="E17" s="339"/>
      <c r="F17" s="339"/>
      <c r="G17" s="339"/>
      <c r="H17" s="339"/>
      <c r="I17" s="339"/>
      <c r="J17" s="339"/>
      <c r="K17" s="339"/>
      <c r="L17" s="339"/>
      <c r="M17" s="339"/>
      <c r="N17" s="339"/>
      <c r="O17" s="339"/>
      <c r="P17" s="339"/>
      <c r="Q17" s="339"/>
      <c r="R17" s="339"/>
    </row>
    <row r="18" spans="1:18" s="128" customFormat="1" ht="12.75" customHeight="1">
      <c r="A18" s="336" t="s">
        <v>373</v>
      </c>
      <c r="B18" s="355"/>
      <c r="C18" s="339"/>
      <c r="D18" s="338"/>
      <c r="E18" s="339"/>
      <c r="F18" s="339"/>
      <c r="G18" s="339"/>
      <c r="H18" s="339"/>
      <c r="I18" s="339"/>
      <c r="J18" s="339"/>
      <c r="K18" s="339"/>
      <c r="L18" s="339"/>
      <c r="M18" s="339"/>
      <c r="N18" s="339"/>
      <c r="O18" s="339"/>
      <c r="P18" s="339"/>
      <c r="Q18" s="339"/>
      <c r="R18" s="339"/>
    </row>
    <row r="19" spans="1:18" s="129" customFormat="1" ht="11.25" customHeight="1">
      <c r="A19" s="340"/>
      <c r="B19" s="484" t="s">
        <v>29</v>
      </c>
      <c r="C19" s="484"/>
      <c r="D19" s="484"/>
      <c r="E19" s="484"/>
      <c r="F19" s="484"/>
      <c r="G19" s="369"/>
      <c r="H19" s="484" t="s">
        <v>7</v>
      </c>
      <c r="I19" s="484"/>
      <c r="J19" s="484"/>
      <c r="K19" s="484"/>
      <c r="L19" s="484"/>
      <c r="M19" s="341"/>
      <c r="N19" s="484" t="s">
        <v>8</v>
      </c>
      <c r="O19" s="484"/>
      <c r="P19" s="484"/>
      <c r="Q19" s="484"/>
      <c r="R19" s="484"/>
    </row>
    <row r="20" spans="1:18" s="129" customFormat="1" ht="11.25" customHeight="1">
      <c r="A20" s="342"/>
      <c r="B20" s="343">
        <v>2010</v>
      </c>
      <c r="C20" s="343">
        <v>2011</v>
      </c>
      <c r="D20" s="343">
        <v>2012</v>
      </c>
      <c r="E20" s="345">
        <v>2013</v>
      </c>
      <c r="F20" s="343">
        <v>2014</v>
      </c>
      <c r="G20" s="343"/>
      <c r="H20" s="343">
        <v>2010</v>
      </c>
      <c r="I20" s="343">
        <v>2011</v>
      </c>
      <c r="J20" s="343">
        <v>2012</v>
      </c>
      <c r="K20" s="343">
        <v>2013</v>
      </c>
      <c r="L20" s="343">
        <v>2014</v>
      </c>
      <c r="M20" s="344"/>
      <c r="N20" s="343">
        <v>2010</v>
      </c>
      <c r="O20" s="343">
        <v>2011</v>
      </c>
      <c r="P20" s="343">
        <v>2012</v>
      </c>
      <c r="Q20" s="343">
        <v>2013</v>
      </c>
      <c r="R20" s="343">
        <v>2014</v>
      </c>
    </row>
    <row r="21" spans="1:18" s="128" customFormat="1" ht="11.25" customHeight="1">
      <c r="A21" s="337"/>
      <c r="B21" s="347"/>
      <c r="C21" s="347"/>
      <c r="D21" s="338"/>
      <c r="E21" s="339"/>
      <c r="F21" s="347"/>
      <c r="G21" s="347"/>
      <c r="H21" s="347"/>
      <c r="I21" s="347"/>
      <c r="J21" s="347"/>
      <c r="K21" s="347"/>
      <c r="L21" s="347"/>
      <c r="M21" s="347"/>
      <c r="N21" s="347"/>
      <c r="O21" s="347"/>
      <c r="P21" s="347"/>
      <c r="Q21" s="347"/>
      <c r="R21" s="347"/>
    </row>
    <row r="22" spans="1:18" s="128" customFormat="1" ht="11.25" customHeight="1">
      <c r="A22" s="348" t="s">
        <v>1</v>
      </c>
      <c r="B22" s="346">
        <v>72</v>
      </c>
      <c r="C22" s="346">
        <v>74</v>
      </c>
      <c r="D22" s="356">
        <v>76</v>
      </c>
      <c r="E22" s="339">
        <v>79</v>
      </c>
      <c r="F22" s="346">
        <v>81</v>
      </c>
      <c r="G22" s="346"/>
      <c r="H22" s="346">
        <v>67</v>
      </c>
      <c r="I22" s="346">
        <v>68</v>
      </c>
      <c r="J22" s="346">
        <v>72</v>
      </c>
      <c r="K22" s="346">
        <v>74</v>
      </c>
      <c r="L22" s="346">
        <v>77</v>
      </c>
      <c r="M22" s="346"/>
      <c r="N22" s="346">
        <v>78</v>
      </c>
      <c r="O22" s="346">
        <v>79</v>
      </c>
      <c r="P22" s="346">
        <v>81</v>
      </c>
      <c r="Q22" s="346">
        <v>83</v>
      </c>
      <c r="R22" s="346">
        <v>85</v>
      </c>
    </row>
    <row r="23" spans="1:18" s="128" customFormat="1" ht="11.25" customHeight="1">
      <c r="A23" s="348" t="s">
        <v>2</v>
      </c>
      <c r="B23" s="346">
        <v>60</v>
      </c>
      <c r="C23" s="346">
        <v>61</v>
      </c>
      <c r="D23" s="356">
        <v>64</v>
      </c>
      <c r="E23" s="339">
        <v>67</v>
      </c>
      <c r="F23" s="346">
        <v>70</v>
      </c>
      <c r="G23" s="346"/>
      <c r="H23" s="346">
        <v>52</v>
      </c>
      <c r="I23" s="346">
        <v>53</v>
      </c>
      <c r="J23" s="346">
        <v>57</v>
      </c>
      <c r="K23" s="346">
        <v>60</v>
      </c>
      <c r="L23" s="346">
        <v>62</v>
      </c>
      <c r="M23" s="346"/>
      <c r="N23" s="346">
        <v>69</v>
      </c>
      <c r="O23" s="346">
        <v>70</v>
      </c>
      <c r="P23" s="346">
        <v>72</v>
      </c>
      <c r="Q23" s="346">
        <v>75</v>
      </c>
      <c r="R23" s="346">
        <v>77</v>
      </c>
    </row>
    <row r="24" spans="1:18" s="131" customFormat="1" ht="11.25" customHeight="1">
      <c r="A24" s="348" t="s">
        <v>4</v>
      </c>
      <c r="B24" s="346">
        <v>73</v>
      </c>
      <c r="C24" s="346">
        <v>74</v>
      </c>
      <c r="D24" s="356">
        <v>76</v>
      </c>
      <c r="E24" s="357">
        <v>78</v>
      </c>
      <c r="F24" s="346">
        <v>80</v>
      </c>
      <c r="G24" s="346"/>
      <c r="H24" s="346">
        <v>72</v>
      </c>
      <c r="I24" s="346">
        <v>73</v>
      </c>
      <c r="J24" s="346">
        <v>75</v>
      </c>
      <c r="K24" s="346">
        <v>76</v>
      </c>
      <c r="L24" s="346">
        <v>78</v>
      </c>
      <c r="M24" s="346"/>
      <c r="N24" s="346">
        <v>75</v>
      </c>
      <c r="O24" s="346">
        <v>76</v>
      </c>
      <c r="P24" s="346">
        <v>78</v>
      </c>
      <c r="Q24" s="346">
        <v>80</v>
      </c>
      <c r="R24" s="346">
        <v>82</v>
      </c>
    </row>
    <row r="25" spans="1:18" s="128" customFormat="1" ht="11.25" customHeight="1">
      <c r="A25" s="350"/>
      <c r="B25" s="351"/>
      <c r="C25" s="351"/>
      <c r="D25" s="351"/>
      <c r="E25" s="353"/>
      <c r="F25" s="351"/>
      <c r="G25" s="351"/>
      <c r="H25" s="351"/>
      <c r="I25" s="351"/>
      <c r="J25" s="351"/>
      <c r="K25" s="351"/>
      <c r="L25" s="351"/>
      <c r="M25" s="351"/>
      <c r="N25" s="351"/>
      <c r="O25" s="351"/>
      <c r="P25" s="351"/>
      <c r="Q25" s="351"/>
      <c r="R25" s="351"/>
    </row>
    <row r="26" spans="1:18" s="128" customFormat="1" ht="11.25" customHeight="1">
      <c r="A26" s="358"/>
      <c r="B26" s="355"/>
      <c r="C26" s="355"/>
      <c r="D26" s="338"/>
      <c r="E26" s="339"/>
      <c r="F26" s="346"/>
      <c r="G26" s="346"/>
      <c r="H26" s="133"/>
      <c r="I26" s="133"/>
      <c r="J26" s="133"/>
      <c r="K26" s="133"/>
      <c r="L26" s="346"/>
      <c r="M26" s="355"/>
      <c r="N26" s="355"/>
      <c r="O26" s="355"/>
      <c r="P26" s="355"/>
      <c r="Q26" s="355"/>
      <c r="R26" s="355"/>
    </row>
    <row r="27" spans="1:18" s="128" customFormat="1" ht="11.25" customHeight="1">
      <c r="A27" s="338"/>
      <c r="B27" s="359"/>
      <c r="C27" s="339"/>
      <c r="D27" s="338"/>
      <c r="E27" s="339"/>
      <c r="F27" s="339"/>
      <c r="G27" s="339"/>
      <c r="H27" s="339"/>
      <c r="I27" s="339"/>
      <c r="J27" s="339"/>
      <c r="K27" s="339"/>
      <c r="L27" s="339"/>
      <c r="M27" s="339"/>
      <c r="N27" s="339"/>
      <c r="O27" s="339"/>
      <c r="P27" s="339"/>
      <c r="Q27" s="339"/>
      <c r="R27" s="339"/>
    </row>
    <row r="28" spans="1:18" s="128" customFormat="1" ht="11.25" customHeight="1">
      <c r="A28" s="336" t="s">
        <v>30</v>
      </c>
      <c r="B28" s="355"/>
      <c r="C28" s="355"/>
      <c r="D28" s="338"/>
      <c r="E28" s="339"/>
      <c r="F28" s="346"/>
      <c r="G28" s="346"/>
      <c r="H28" s="346"/>
      <c r="I28" s="346"/>
      <c r="J28" s="346"/>
      <c r="K28" s="346"/>
      <c r="L28" s="346"/>
      <c r="M28" s="355"/>
      <c r="N28" s="355"/>
      <c r="O28" s="355"/>
      <c r="P28" s="355"/>
      <c r="Q28" s="355"/>
      <c r="R28" s="355"/>
    </row>
    <row r="29" spans="1:18" s="129" customFormat="1" ht="11.25" customHeight="1">
      <c r="A29" s="340"/>
      <c r="B29" s="484" t="s">
        <v>29</v>
      </c>
      <c r="C29" s="484"/>
      <c r="D29" s="484"/>
      <c r="E29" s="484"/>
      <c r="F29" s="484"/>
      <c r="G29" s="369"/>
      <c r="H29" s="484" t="s">
        <v>7</v>
      </c>
      <c r="I29" s="484"/>
      <c r="J29" s="484"/>
      <c r="K29" s="484"/>
      <c r="L29" s="484"/>
      <c r="M29" s="341"/>
      <c r="N29" s="484" t="s">
        <v>8</v>
      </c>
      <c r="O29" s="484"/>
      <c r="P29" s="484"/>
      <c r="Q29" s="484"/>
      <c r="R29" s="484"/>
    </row>
    <row r="30" spans="1:18" s="129" customFormat="1" ht="11.25" customHeight="1">
      <c r="A30" s="342"/>
      <c r="B30" s="343">
        <v>2010</v>
      </c>
      <c r="C30" s="343">
        <v>2011</v>
      </c>
      <c r="D30" s="343">
        <v>2012</v>
      </c>
      <c r="E30" s="345">
        <v>2013</v>
      </c>
      <c r="F30" s="343">
        <v>2014</v>
      </c>
      <c r="G30" s="343"/>
      <c r="H30" s="343">
        <v>2010</v>
      </c>
      <c r="I30" s="343">
        <v>2011</v>
      </c>
      <c r="J30" s="343">
        <v>2012</v>
      </c>
      <c r="K30" s="343">
        <v>2013</v>
      </c>
      <c r="L30" s="343">
        <v>2014</v>
      </c>
      <c r="M30" s="344"/>
      <c r="N30" s="343">
        <v>2010</v>
      </c>
      <c r="O30" s="343">
        <v>2011</v>
      </c>
      <c r="P30" s="343">
        <v>2012</v>
      </c>
      <c r="Q30" s="343">
        <v>2013</v>
      </c>
      <c r="R30" s="343">
        <v>2014</v>
      </c>
    </row>
    <row r="31" spans="1:18" s="128" customFormat="1" ht="11.25" customHeight="1">
      <c r="A31" s="337"/>
      <c r="B31" s="347"/>
      <c r="C31" s="347"/>
      <c r="D31" s="338"/>
      <c r="E31" s="339"/>
      <c r="F31" s="347"/>
      <c r="G31" s="347"/>
      <c r="H31" s="347"/>
      <c r="I31" s="347"/>
      <c r="J31" s="347"/>
      <c r="K31" s="347"/>
      <c r="L31" s="347"/>
      <c r="M31" s="347"/>
      <c r="N31" s="347"/>
      <c r="O31" s="347"/>
      <c r="P31" s="347"/>
      <c r="Q31" s="347"/>
      <c r="R31" s="347"/>
    </row>
    <row r="32" spans="1:18" s="128" customFormat="1" ht="11.25" customHeight="1">
      <c r="A32" s="348" t="s">
        <v>1</v>
      </c>
      <c r="B32" s="346">
        <v>26</v>
      </c>
      <c r="C32" s="346">
        <v>26</v>
      </c>
      <c r="D32" s="349">
        <v>27</v>
      </c>
      <c r="E32" s="339">
        <v>29</v>
      </c>
      <c r="F32" s="346">
        <v>31</v>
      </c>
      <c r="G32" s="346"/>
      <c r="H32" s="346">
        <v>22</v>
      </c>
      <c r="I32" s="346">
        <v>22</v>
      </c>
      <c r="J32" s="346">
        <v>23</v>
      </c>
      <c r="K32" s="346">
        <v>25</v>
      </c>
      <c r="L32" s="346">
        <v>26</v>
      </c>
      <c r="M32" s="346"/>
      <c r="N32" s="346">
        <v>30</v>
      </c>
      <c r="O32" s="346">
        <v>30</v>
      </c>
      <c r="P32" s="346">
        <v>31</v>
      </c>
      <c r="Q32" s="346">
        <v>33</v>
      </c>
      <c r="R32" s="346">
        <v>35</v>
      </c>
    </row>
    <row r="33" spans="1:18" s="128" customFormat="1" ht="11.25" customHeight="1">
      <c r="A33" s="348" t="s">
        <v>2</v>
      </c>
      <c r="B33" s="346">
        <v>12</v>
      </c>
      <c r="C33" s="346">
        <v>13</v>
      </c>
      <c r="D33" s="349">
        <v>14</v>
      </c>
      <c r="E33" s="339">
        <v>15</v>
      </c>
      <c r="F33" s="346">
        <v>16</v>
      </c>
      <c r="G33" s="346"/>
      <c r="H33" s="346">
        <v>8</v>
      </c>
      <c r="I33" s="346">
        <v>9</v>
      </c>
      <c r="J33" s="346">
        <v>10</v>
      </c>
      <c r="K33" s="346">
        <v>10</v>
      </c>
      <c r="L33" s="346">
        <v>11</v>
      </c>
      <c r="M33" s="346"/>
      <c r="N33" s="346">
        <v>16</v>
      </c>
      <c r="O33" s="346">
        <v>17</v>
      </c>
      <c r="P33" s="346">
        <v>18</v>
      </c>
      <c r="Q33" s="346">
        <v>20</v>
      </c>
      <c r="R33" s="346">
        <v>21</v>
      </c>
    </row>
    <row r="34" spans="1:18" s="128" customFormat="1" ht="11.25" customHeight="1">
      <c r="A34" s="348" t="s">
        <v>3</v>
      </c>
      <c r="B34" s="346">
        <v>21</v>
      </c>
      <c r="C34" s="346">
        <v>21</v>
      </c>
      <c r="D34" s="349">
        <v>22</v>
      </c>
      <c r="E34" s="339">
        <v>23</v>
      </c>
      <c r="F34" s="346">
        <v>24</v>
      </c>
      <c r="G34" s="346"/>
      <c r="H34" s="346">
        <v>18</v>
      </c>
      <c r="I34" s="346">
        <v>18</v>
      </c>
      <c r="J34" s="346">
        <v>18</v>
      </c>
      <c r="K34" s="346">
        <v>19</v>
      </c>
      <c r="L34" s="346">
        <v>20</v>
      </c>
      <c r="M34" s="346"/>
      <c r="N34" s="346">
        <v>25</v>
      </c>
      <c r="O34" s="346">
        <v>25</v>
      </c>
      <c r="P34" s="346">
        <v>26</v>
      </c>
      <c r="Q34" s="346">
        <v>27</v>
      </c>
      <c r="R34" s="346">
        <v>28</v>
      </c>
    </row>
    <row r="35" spans="1:18" s="128" customFormat="1" ht="11.25" customHeight="1">
      <c r="A35" s="348" t="s">
        <v>4</v>
      </c>
      <c r="B35" s="346">
        <v>20</v>
      </c>
      <c r="C35" s="346">
        <v>20</v>
      </c>
      <c r="D35" s="349">
        <v>22</v>
      </c>
      <c r="E35" s="339">
        <v>23</v>
      </c>
      <c r="F35" s="346">
        <v>24</v>
      </c>
      <c r="G35" s="346"/>
      <c r="H35" s="346">
        <v>23</v>
      </c>
      <c r="I35" s="346">
        <v>23</v>
      </c>
      <c r="J35" s="346">
        <v>24</v>
      </c>
      <c r="K35" s="346">
        <v>25</v>
      </c>
      <c r="L35" s="346">
        <v>26</v>
      </c>
      <c r="M35" s="346"/>
      <c r="N35" s="346">
        <v>18</v>
      </c>
      <c r="O35" s="346">
        <v>18</v>
      </c>
      <c r="P35" s="346">
        <v>19</v>
      </c>
      <c r="Q35" s="346">
        <v>21</v>
      </c>
      <c r="R35" s="346">
        <v>22</v>
      </c>
    </row>
    <row r="36" spans="1:18" s="131" customFormat="1" ht="11.25" customHeight="1">
      <c r="A36" s="348" t="s">
        <v>5</v>
      </c>
      <c r="B36" s="346">
        <v>21</v>
      </c>
      <c r="C36" s="346">
        <v>20</v>
      </c>
      <c r="D36" s="349">
        <v>21</v>
      </c>
      <c r="E36" s="357">
        <v>22</v>
      </c>
      <c r="F36" s="346">
        <v>22</v>
      </c>
      <c r="G36" s="346"/>
      <c r="H36" s="346">
        <v>22</v>
      </c>
      <c r="I36" s="346">
        <v>21</v>
      </c>
      <c r="J36" s="346">
        <v>22</v>
      </c>
      <c r="K36" s="346">
        <v>23</v>
      </c>
      <c r="L36" s="346">
        <v>23</v>
      </c>
      <c r="M36" s="346"/>
      <c r="N36" s="346">
        <v>20</v>
      </c>
      <c r="O36" s="346">
        <v>19</v>
      </c>
      <c r="P36" s="346">
        <v>20</v>
      </c>
      <c r="Q36" s="346">
        <v>21</v>
      </c>
      <c r="R36" s="346">
        <v>21</v>
      </c>
    </row>
    <row r="37" spans="1:18" s="128" customFormat="1" ht="11.25" customHeight="1">
      <c r="A37" s="350"/>
      <c r="B37" s="351"/>
      <c r="C37" s="351"/>
      <c r="D37" s="351"/>
      <c r="E37" s="353"/>
      <c r="F37" s="351"/>
      <c r="G37" s="351"/>
      <c r="H37" s="351"/>
      <c r="I37" s="351"/>
      <c r="J37" s="351"/>
      <c r="K37" s="351"/>
      <c r="L37" s="351"/>
      <c r="M37" s="351"/>
      <c r="N37" s="351"/>
      <c r="O37" s="351"/>
      <c r="P37" s="351"/>
      <c r="Q37" s="351"/>
      <c r="R37" s="351"/>
    </row>
    <row r="38" spans="1:18" s="128" customFormat="1" ht="10.5" customHeight="1">
      <c r="A38" s="132"/>
      <c r="B38" s="135"/>
      <c r="C38" s="136"/>
      <c r="E38" s="146"/>
      <c r="G38" s="146"/>
      <c r="H38" s="134"/>
      <c r="I38" s="134"/>
      <c r="J38" s="134"/>
      <c r="K38" s="134"/>
      <c r="L38" s="134"/>
      <c r="M38" s="127"/>
      <c r="N38" s="127"/>
      <c r="O38" s="127"/>
      <c r="P38" s="127"/>
      <c r="Q38" s="127"/>
      <c r="R38" s="146" t="s">
        <v>393</v>
      </c>
    </row>
    <row r="39" spans="1:18" s="128" customFormat="1" ht="10.5" customHeight="1">
      <c r="A39" s="137" t="s">
        <v>333</v>
      </c>
      <c r="B39" s="138"/>
      <c r="C39" s="127"/>
      <c r="E39" s="130"/>
      <c r="F39" s="134"/>
      <c r="G39" s="134"/>
      <c r="H39" s="134"/>
      <c r="I39" s="134"/>
      <c r="J39" s="134"/>
      <c r="K39" s="134"/>
      <c r="L39" s="134"/>
      <c r="M39" s="127"/>
      <c r="N39" s="127"/>
      <c r="O39" s="127"/>
      <c r="P39" s="127"/>
      <c r="Q39" s="127"/>
      <c r="R39" s="127"/>
    </row>
    <row r="40" spans="1:18" s="128" customFormat="1" ht="25.5" customHeight="1">
      <c r="A40" s="485" t="s">
        <v>332</v>
      </c>
      <c r="B40" s="486"/>
      <c r="C40" s="486"/>
      <c r="D40" s="486"/>
      <c r="E40" s="486"/>
      <c r="F40" s="486"/>
      <c r="G40" s="486"/>
      <c r="H40" s="486"/>
      <c r="I40" s="486"/>
      <c r="J40" s="486"/>
      <c r="K40" s="486"/>
      <c r="L40" s="486"/>
      <c r="M40" s="486"/>
      <c r="N40" s="486"/>
      <c r="O40" s="486"/>
      <c r="P40" s="486"/>
      <c r="Q40" s="486"/>
      <c r="R40" s="486"/>
    </row>
    <row r="41" spans="1:18" s="128" customFormat="1" ht="24" customHeight="1">
      <c r="A41" s="479" t="s">
        <v>402</v>
      </c>
      <c r="B41" s="480"/>
      <c r="C41" s="480"/>
      <c r="D41" s="480"/>
      <c r="E41" s="480"/>
      <c r="F41" s="480"/>
      <c r="G41" s="480"/>
      <c r="H41" s="480"/>
      <c r="I41" s="480"/>
      <c r="J41" s="480"/>
      <c r="K41" s="480"/>
      <c r="L41" s="480"/>
      <c r="M41" s="480"/>
      <c r="N41" s="480"/>
      <c r="O41" s="480"/>
      <c r="P41" s="480"/>
      <c r="Q41" s="480"/>
      <c r="R41" s="480"/>
    </row>
  </sheetData>
  <mergeCells count="12">
    <mergeCell ref="A1:R1"/>
    <mergeCell ref="B7:F7"/>
    <mergeCell ref="H7:L7"/>
    <mergeCell ref="N7:R7"/>
    <mergeCell ref="B19:F19"/>
    <mergeCell ref="H19:L19"/>
    <mergeCell ref="N19:R19"/>
    <mergeCell ref="A41:R41"/>
    <mergeCell ref="B29:F29"/>
    <mergeCell ref="H29:L29"/>
    <mergeCell ref="N29:R29"/>
    <mergeCell ref="A40:R40"/>
  </mergeCells>
  <pageMargins left="0.70866141732283472" right="0.70866141732283472" top="0.74803149606299213" bottom="0.74803149606299213" header="0.31496062992125984" footer="0.31496062992125984"/>
  <pageSetup paperSize="9" scale="8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9"/>
  <sheetViews>
    <sheetView workbookViewId="0"/>
  </sheetViews>
  <sheetFormatPr defaultRowHeight="12.75"/>
  <cols>
    <col min="1" max="1" width="9.140625" style="303" customWidth="1"/>
    <col min="2" max="2" width="54" style="303" customWidth="1"/>
    <col min="3" max="3" width="10.85546875" style="303" customWidth="1"/>
    <col min="4" max="4" width="10.85546875" style="304" customWidth="1"/>
    <col min="5" max="5" width="2.42578125" style="304" customWidth="1"/>
    <col min="6" max="6" width="10.85546875" style="305" customWidth="1"/>
    <col min="7" max="10" width="10.85546875" style="295" customWidth="1"/>
    <col min="11" max="11" width="2.42578125" style="295" customWidth="1"/>
    <col min="12" max="14" width="10.85546875" style="295" customWidth="1"/>
    <col min="15" max="15" width="2.42578125" style="295" customWidth="1"/>
    <col min="16" max="20" width="10.85546875" style="295" customWidth="1"/>
    <col min="21" max="16384" width="9.140625" style="295"/>
  </cols>
  <sheetData>
    <row r="1" spans="1:20" s="274" customFormat="1" ht="14.25">
      <c r="A1" s="288" t="s">
        <v>365</v>
      </c>
      <c r="B1" s="288"/>
      <c r="C1" s="288"/>
      <c r="D1" s="288"/>
      <c r="E1" s="288"/>
      <c r="F1" s="288"/>
      <c r="G1" s="289"/>
      <c r="H1" s="290"/>
    </row>
    <row r="2" spans="1:20" s="274" customFormat="1">
      <c r="A2" s="490" t="s">
        <v>331</v>
      </c>
      <c r="B2" s="490"/>
      <c r="C2" s="490"/>
      <c r="D2" s="490"/>
      <c r="E2" s="490"/>
      <c r="F2" s="490"/>
      <c r="G2" s="290"/>
      <c r="H2" s="290"/>
      <c r="I2" s="291"/>
      <c r="J2" s="291"/>
    </row>
    <row r="3" spans="1:20" s="274" customFormat="1" ht="14.25">
      <c r="A3" s="410" t="s">
        <v>403</v>
      </c>
      <c r="B3" s="410"/>
      <c r="C3" s="410"/>
      <c r="D3" s="392"/>
      <c r="E3" s="392"/>
      <c r="F3" s="392"/>
      <c r="G3" s="290"/>
      <c r="H3" s="290"/>
    </row>
    <row r="4" spans="1:20" s="274" customFormat="1">
      <c r="A4" s="292"/>
      <c r="B4" s="292"/>
      <c r="C4" s="292"/>
      <c r="D4" s="293"/>
      <c r="E4" s="293"/>
      <c r="F4" s="293"/>
      <c r="G4" s="290"/>
      <c r="H4" s="290"/>
    </row>
    <row r="5" spans="1:20" ht="35.25" customHeight="1">
      <c r="A5" s="294"/>
      <c r="B5" s="294"/>
      <c r="C5" s="294"/>
      <c r="D5" s="294"/>
      <c r="E5" s="294"/>
      <c r="F5" s="491" t="s">
        <v>265</v>
      </c>
      <c r="G5" s="491"/>
      <c r="H5" s="491"/>
      <c r="I5" s="491"/>
      <c r="J5" s="491"/>
      <c r="K5" s="442"/>
      <c r="L5" s="492" t="s">
        <v>372</v>
      </c>
      <c r="M5" s="492"/>
      <c r="N5" s="492"/>
      <c r="O5" s="442"/>
      <c r="P5" s="491" t="s">
        <v>266</v>
      </c>
      <c r="Q5" s="491"/>
      <c r="R5" s="491"/>
      <c r="S5" s="491"/>
      <c r="T5" s="491"/>
    </row>
    <row r="6" spans="1:20" s="298" customFormat="1" ht="33" customHeight="1">
      <c r="A6" s="296"/>
      <c r="B6" s="296"/>
      <c r="C6" s="297" t="s">
        <v>321</v>
      </c>
      <c r="D6" s="297" t="s">
        <v>259</v>
      </c>
      <c r="E6" s="297"/>
      <c r="F6" s="443" t="s">
        <v>1</v>
      </c>
      <c r="G6" s="443" t="s">
        <v>2</v>
      </c>
      <c r="H6" s="192" t="s">
        <v>3</v>
      </c>
      <c r="I6" s="192" t="s">
        <v>4</v>
      </c>
      <c r="J6" s="192" t="s">
        <v>5</v>
      </c>
      <c r="K6" s="192"/>
      <c r="L6" s="443" t="s">
        <v>1</v>
      </c>
      <c r="M6" s="443" t="s">
        <v>2</v>
      </c>
      <c r="N6" s="192" t="s">
        <v>4</v>
      </c>
      <c r="O6" s="192"/>
      <c r="P6" s="443" t="s">
        <v>1</v>
      </c>
      <c r="Q6" s="443" t="s">
        <v>2</v>
      </c>
      <c r="R6" s="192" t="s">
        <v>3</v>
      </c>
      <c r="S6" s="192" t="s">
        <v>4</v>
      </c>
      <c r="T6" s="192" t="s">
        <v>5</v>
      </c>
    </row>
    <row r="7" spans="1:20" s="298" customFormat="1">
      <c r="B7" s="413"/>
      <c r="C7" s="311"/>
      <c r="D7" s="311"/>
      <c r="E7" s="311"/>
      <c r="F7" s="444"/>
      <c r="G7" s="444"/>
      <c r="H7" s="445"/>
      <c r="I7" s="445"/>
      <c r="J7" s="445"/>
      <c r="K7" s="445"/>
      <c r="L7" s="444"/>
      <c r="M7" s="444"/>
      <c r="N7" s="445"/>
      <c r="O7" s="445"/>
      <c r="P7" s="444"/>
      <c r="Q7" s="444"/>
      <c r="R7" s="445"/>
      <c r="S7" s="445"/>
      <c r="T7" s="445"/>
    </row>
    <row r="8" spans="1:20">
      <c r="A8" s="326" t="s">
        <v>366</v>
      </c>
      <c r="B8" s="326"/>
      <c r="C8" s="203"/>
      <c r="D8" s="326"/>
      <c r="E8" s="326"/>
      <c r="F8" s="327"/>
      <c r="G8" s="327"/>
      <c r="H8" s="327"/>
      <c r="I8" s="327"/>
      <c r="J8" s="327"/>
      <c r="K8" s="327"/>
      <c r="L8" s="328"/>
      <c r="M8" s="328"/>
      <c r="N8" s="328"/>
      <c r="O8" s="328"/>
      <c r="P8" s="328"/>
      <c r="Q8" s="328"/>
      <c r="R8" s="328"/>
      <c r="S8" s="328"/>
      <c r="T8" s="328"/>
    </row>
    <row r="9" spans="1:20">
      <c r="A9" s="326"/>
      <c r="B9" s="427" t="s">
        <v>368</v>
      </c>
      <c r="C9" s="329">
        <v>14136</v>
      </c>
      <c r="D9" s="449">
        <v>546031</v>
      </c>
      <c r="E9" s="449"/>
      <c r="F9" s="450">
        <v>90</v>
      </c>
      <c r="G9" s="450">
        <v>87</v>
      </c>
      <c r="H9" s="450">
        <v>90</v>
      </c>
      <c r="I9" s="450">
        <v>93</v>
      </c>
      <c r="J9" s="450">
        <v>91</v>
      </c>
      <c r="K9" s="450"/>
      <c r="L9" s="450">
        <v>81</v>
      </c>
      <c r="M9" s="450">
        <v>70</v>
      </c>
      <c r="N9" s="450">
        <v>81</v>
      </c>
      <c r="O9" s="450"/>
      <c r="P9" s="450">
        <v>31</v>
      </c>
      <c r="Q9" s="450">
        <v>16</v>
      </c>
      <c r="R9" s="450">
        <v>24</v>
      </c>
      <c r="S9" s="450">
        <v>24</v>
      </c>
      <c r="T9" s="450">
        <v>23</v>
      </c>
    </row>
    <row r="10" spans="1:20">
      <c r="A10" s="326"/>
      <c r="B10" s="427" t="s">
        <v>269</v>
      </c>
      <c r="C10" s="329">
        <v>1381.9999999999964</v>
      </c>
      <c r="D10" s="449">
        <v>63761</v>
      </c>
      <c r="E10" s="449"/>
      <c r="F10" s="450">
        <v>89</v>
      </c>
      <c r="G10" s="450">
        <v>86</v>
      </c>
      <c r="H10" s="450">
        <v>89</v>
      </c>
      <c r="I10" s="450">
        <v>92</v>
      </c>
      <c r="J10" s="450">
        <v>90</v>
      </c>
      <c r="K10" s="450"/>
      <c r="L10" s="450">
        <v>80</v>
      </c>
      <c r="M10" s="450">
        <v>69</v>
      </c>
      <c r="N10" s="450">
        <v>80</v>
      </c>
      <c r="O10" s="450"/>
      <c r="P10" s="450">
        <v>29</v>
      </c>
      <c r="Q10" s="450">
        <v>16</v>
      </c>
      <c r="R10" s="450">
        <v>23</v>
      </c>
      <c r="S10" s="450">
        <v>24</v>
      </c>
      <c r="T10" s="450">
        <v>21</v>
      </c>
    </row>
    <row r="11" spans="1:20">
      <c r="A11" s="326"/>
      <c r="B11" s="427" t="s">
        <v>190</v>
      </c>
      <c r="C11" s="329"/>
      <c r="D11" s="449"/>
      <c r="E11" s="449"/>
      <c r="F11" s="450"/>
      <c r="G11" s="450"/>
      <c r="H11" s="450"/>
      <c r="I11" s="450"/>
      <c r="J11" s="450"/>
      <c r="K11" s="450"/>
      <c r="L11" s="450"/>
      <c r="M11" s="450"/>
      <c r="N11" s="450"/>
      <c r="O11" s="450"/>
      <c r="P11" s="450"/>
      <c r="Q11" s="450"/>
      <c r="R11" s="450"/>
      <c r="S11" s="450"/>
      <c r="T11" s="450"/>
    </row>
    <row r="12" spans="1:20">
      <c r="A12" s="326"/>
      <c r="B12" s="427" t="s">
        <v>260</v>
      </c>
      <c r="C12" s="329">
        <v>388</v>
      </c>
      <c r="D12" s="449">
        <v>17814</v>
      </c>
      <c r="E12" s="449"/>
      <c r="F12" s="450">
        <v>84</v>
      </c>
      <c r="G12" s="450">
        <v>79</v>
      </c>
      <c r="H12" s="450">
        <v>82</v>
      </c>
      <c r="I12" s="450">
        <v>88</v>
      </c>
      <c r="J12" s="450">
        <v>84</v>
      </c>
      <c r="K12" s="450"/>
      <c r="L12" s="450">
        <v>72</v>
      </c>
      <c r="M12" s="450">
        <v>60</v>
      </c>
      <c r="N12" s="450">
        <v>72</v>
      </c>
      <c r="O12" s="450"/>
      <c r="P12" s="450">
        <v>20</v>
      </c>
      <c r="Q12" s="450">
        <v>10</v>
      </c>
      <c r="R12" s="450">
        <v>16</v>
      </c>
      <c r="S12" s="450">
        <v>16</v>
      </c>
      <c r="T12" s="450">
        <v>12</v>
      </c>
    </row>
    <row r="13" spans="1:20">
      <c r="A13" s="326"/>
      <c r="B13" s="427" t="s">
        <v>261</v>
      </c>
      <c r="C13" s="329">
        <v>952.99999999999977</v>
      </c>
      <c r="D13" s="449">
        <v>44655</v>
      </c>
      <c r="E13" s="449"/>
      <c r="F13" s="450">
        <v>92</v>
      </c>
      <c r="G13" s="450">
        <v>89</v>
      </c>
      <c r="H13" s="450">
        <v>91</v>
      </c>
      <c r="I13" s="450">
        <v>94</v>
      </c>
      <c r="J13" s="450">
        <v>92</v>
      </c>
      <c r="K13" s="450"/>
      <c r="L13" s="450">
        <v>83</v>
      </c>
      <c r="M13" s="450">
        <v>73</v>
      </c>
      <c r="N13" s="450">
        <v>83</v>
      </c>
      <c r="O13" s="450"/>
      <c r="P13" s="450">
        <v>33</v>
      </c>
      <c r="Q13" s="450">
        <v>18</v>
      </c>
      <c r="R13" s="450">
        <v>26</v>
      </c>
      <c r="S13" s="450">
        <v>27</v>
      </c>
      <c r="T13" s="450">
        <v>25</v>
      </c>
    </row>
    <row r="14" spans="1:20">
      <c r="A14" s="326"/>
      <c r="B14" s="427" t="s">
        <v>262</v>
      </c>
      <c r="C14" s="329">
        <v>41</v>
      </c>
      <c r="D14" s="449">
        <v>1292</v>
      </c>
      <c r="E14" s="449"/>
      <c r="F14" s="450">
        <v>91</v>
      </c>
      <c r="G14" s="450">
        <v>87</v>
      </c>
      <c r="H14" s="450">
        <v>89</v>
      </c>
      <c r="I14" s="450">
        <v>94</v>
      </c>
      <c r="J14" s="450">
        <v>89</v>
      </c>
      <c r="K14" s="450"/>
      <c r="L14" s="450">
        <v>82</v>
      </c>
      <c r="M14" s="450">
        <v>69</v>
      </c>
      <c r="N14" s="450">
        <v>80</v>
      </c>
      <c r="O14" s="450"/>
      <c r="P14" s="450">
        <v>32</v>
      </c>
      <c r="Q14" s="450">
        <v>17</v>
      </c>
      <c r="R14" s="450">
        <v>25</v>
      </c>
      <c r="S14" s="450">
        <v>27</v>
      </c>
      <c r="T14" s="450">
        <v>23</v>
      </c>
    </row>
    <row r="15" spans="1:20">
      <c r="A15" s="326"/>
      <c r="B15" s="326" t="s">
        <v>369</v>
      </c>
      <c r="C15" s="329">
        <v>15518.000000000036</v>
      </c>
      <c r="D15" s="449">
        <v>609792</v>
      </c>
      <c r="E15" s="449"/>
      <c r="F15" s="450">
        <v>90</v>
      </c>
      <c r="G15" s="450">
        <v>87</v>
      </c>
      <c r="H15" s="450">
        <v>90</v>
      </c>
      <c r="I15" s="450">
        <v>93</v>
      </c>
      <c r="J15" s="450">
        <v>91</v>
      </c>
      <c r="K15" s="450"/>
      <c r="L15" s="450">
        <v>81</v>
      </c>
      <c r="M15" s="450">
        <v>70</v>
      </c>
      <c r="N15" s="450">
        <v>80</v>
      </c>
      <c r="O15" s="450"/>
      <c r="P15" s="450">
        <v>31</v>
      </c>
      <c r="Q15" s="450">
        <v>16</v>
      </c>
      <c r="R15" s="450">
        <v>24</v>
      </c>
      <c r="S15" s="450">
        <v>24</v>
      </c>
      <c r="T15" s="450">
        <v>22</v>
      </c>
    </row>
    <row r="16" spans="1:20">
      <c r="A16" s="326"/>
      <c r="B16" s="326"/>
      <c r="C16" s="331"/>
      <c r="D16" s="449"/>
      <c r="E16" s="449"/>
      <c r="F16" s="450"/>
      <c r="G16" s="450"/>
      <c r="H16" s="450"/>
      <c r="I16" s="450"/>
      <c r="J16" s="450"/>
      <c r="K16" s="450"/>
      <c r="L16" s="450"/>
      <c r="M16" s="450"/>
      <c r="N16" s="450"/>
      <c r="O16" s="450"/>
      <c r="P16" s="450"/>
      <c r="Q16" s="450"/>
      <c r="R16" s="450"/>
      <c r="S16" s="450"/>
      <c r="T16" s="450"/>
    </row>
    <row r="17" spans="1:20">
      <c r="A17" s="326"/>
      <c r="B17" s="427" t="s">
        <v>370</v>
      </c>
      <c r="C17" s="330">
        <v>563</v>
      </c>
      <c r="D17" s="449">
        <v>4253</v>
      </c>
      <c r="E17" s="449"/>
      <c r="F17" s="450">
        <v>3</v>
      </c>
      <c r="G17" s="450">
        <v>1</v>
      </c>
      <c r="H17" s="450">
        <v>3</v>
      </c>
      <c r="I17" s="450">
        <v>3</v>
      </c>
      <c r="J17" s="450">
        <v>3</v>
      </c>
      <c r="K17" s="450"/>
      <c r="L17" s="450">
        <v>2</v>
      </c>
      <c r="M17" s="450">
        <v>1</v>
      </c>
      <c r="N17" s="450">
        <v>2</v>
      </c>
      <c r="O17" s="450"/>
      <c r="P17" s="450">
        <v>0</v>
      </c>
      <c r="Q17" s="450">
        <v>0</v>
      </c>
      <c r="R17" s="450">
        <v>0</v>
      </c>
      <c r="S17" s="450">
        <v>0</v>
      </c>
      <c r="T17" s="450">
        <v>0</v>
      </c>
    </row>
    <row r="18" spans="1:20">
      <c r="A18" s="326"/>
      <c r="B18" s="326" t="s">
        <v>263</v>
      </c>
      <c r="C18" s="330">
        <v>16081.000000000004</v>
      </c>
      <c r="D18" s="449">
        <v>614045</v>
      </c>
      <c r="E18" s="449"/>
      <c r="F18" s="450">
        <v>90</v>
      </c>
      <c r="G18" s="450">
        <v>86</v>
      </c>
      <c r="H18" s="450">
        <v>89</v>
      </c>
      <c r="I18" s="450">
        <v>92</v>
      </c>
      <c r="J18" s="450">
        <v>91</v>
      </c>
      <c r="K18" s="450"/>
      <c r="L18" s="450">
        <v>81</v>
      </c>
      <c r="M18" s="450">
        <v>70</v>
      </c>
      <c r="N18" s="450">
        <v>80</v>
      </c>
      <c r="O18" s="450"/>
      <c r="P18" s="450">
        <v>31</v>
      </c>
      <c r="Q18" s="450">
        <v>16</v>
      </c>
      <c r="R18" s="450">
        <v>24</v>
      </c>
      <c r="S18" s="450">
        <v>24</v>
      </c>
      <c r="T18" s="450">
        <v>22</v>
      </c>
    </row>
    <row r="19" spans="1:20">
      <c r="A19" s="326"/>
      <c r="B19" s="326"/>
      <c r="C19" s="331"/>
      <c r="D19" s="451"/>
      <c r="E19" s="451"/>
      <c r="F19" s="452"/>
      <c r="G19" s="452"/>
      <c r="H19" s="452"/>
      <c r="I19" s="452"/>
      <c r="J19" s="452"/>
      <c r="K19" s="452"/>
      <c r="L19" s="452"/>
      <c r="M19" s="452"/>
      <c r="N19" s="452"/>
      <c r="O19" s="452"/>
      <c r="P19" s="452"/>
      <c r="Q19" s="452"/>
      <c r="R19" s="452"/>
      <c r="S19" s="452"/>
      <c r="T19" s="452"/>
    </row>
    <row r="20" spans="1:20">
      <c r="A20" s="326"/>
      <c r="B20" s="326" t="s">
        <v>371</v>
      </c>
      <c r="C20" s="330">
        <v>16104.999999999971</v>
      </c>
      <c r="D20" s="449">
        <v>614103</v>
      </c>
      <c r="E20" s="449"/>
      <c r="F20" s="450">
        <v>90</v>
      </c>
      <c r="G20" s="450">
        <v>86</v>
      </c>
      <c r="H20" s="450">
        <v>89</v>
      </c>
      <c r="I20" s="450">
        <v>92</v>
      </c>
      <c r="J20" s="450">
        <v>91</v>
      </c>
      <c r="K20" s="450"/>
      <c r="L20" s="450">
        <v>81</v>
      </c>
      <c r="M20" s="450">
        <v>70</v>
      </c>
      <c r="N20" s="450">
        <v>80</v>
      </c>
      <c r="O20" s="450"/>
      <c r="P20" s="450">
        <v>31</v>
      </c>
      <c r="Q20" s="450">
        <v>16</v>
      </c>
      <c r="R20" s="450">
        <v>24</v>
      </c>
      <c r="S20" s="450">
        <v>24</v>
      </c>
      <c r="T20" s="450">
        <v>22</v>
      </c>
    </row>
    <row r="21" spans="1:20">
      <c r="A21" s="326"/>
      <c r="B21" s="326"/>
      <c r="C21" s="332"/>
      <c r="D21" s="451"/>
      <c r="E21" s="451"/>
      <c r="F21" s="452"/>
      <c r="G21" s="452"/>
      <c r="H21" s="452"/>
      <c r="I21" s="452"/>
      <c r="J21" s="452"/>
      <c r="K21" s="452"/>
      <c r="L21" s="452"/>
      <c r="M21" s="452"/>
      <c r="N21" s="452"/>
      <c r="O21" s="452"/>
      <c r="P21" s="452"/>
      <c r="Q21" s="452"/>
      <c r="R21" s="452"/>
      <c r="S21" s="452"/>
      <c r="T21" s="452"/>
    </row>
    <row r="22" spans="1:20">
      <c r="A22" s="326"/>
      <c r="B22" s="326" t="s">
        <v>374</v>
      </c>
      <c r="C22" s="329">
        <v>16124</v>
      </c>
      <c r="D22" s="449">
        <v>614470</v>
      </c>
      <c r="E22" s="449"/>
      <c r="F22" s="450">
        <v>90</v>
      </c>
      <c r="G22" s="450">
        <v>86</v>
      </c>
      <c r="H22" s="450">
        <v>89</v>
      </c>
      <c r="I22" s="450">
        <v>92</v>
      </c>
      <c r="J22" s="450">
        <v>91</v>
      </c>
      <c r="K22" s="450"/>
      <c r="L22" s="450">
        <v>81</v>
      </c>
      <c r="M22" s="450">
        <v>70</v>
      </c>
      <c r="N22" s="450">
        <v>80</v>
      </c>
      <c r="O22" s="450"/>
      <c r="P22" s="450">
        <v>31</v>
      </c>
      <c r="Q22" s="450">
        <v>16</v>
      </c>
      <c r="R22" s="450">
        <v>24</v>
      </c>
      <c r="S22" s="450">
        <v>24</v>
      </c>
      <c r="T22" s="450">
        <v>22</v>
      </c>
    </row>
    <row r="23" spans="1:20">
      <c r="A23" s="326"/>
      <c r="B23" s="326"/>
      <c r="C23" s="428"/>
      <c r="D23" s="449"/>
      <c r="E23" s="449"/>
      <c r="F23" s="450"/>
      <c r="G23" s="450"/>
      <c r="H23" s="450"/>
      <c r="I23" s="450"/>
      <c r="J23" s="450"/>
      <c r="K23" s="450"/>
      <c r="L23" s="453"/>
      <c r="M23" s="453"/>
      <c r="N23" s="453"/>
      <c r="O23" s="453"/>
      <c r="P23" s="453"/>
      <c r="Q23" s="453"/>
      <c r="R23" s="453"/>
      <c r="S23" s="453"/>
      <c r="T23" s="453"/>
    </row>
    <row r="24" spans="1:20">
      <c r="A24" s="326" t="s">
        <v>367</v>
      </c>
      <c r="B24" s="326"/>
      <c r="C24" s="429"/>
      <c r="D24" s="449"/>
      <c r="E24" s="449"/>
      <c r="F24" s="450"/>
      <c r="G24" s="450"/>
      <c r="H24" s="450"/>
      <c r="I24" s="450"/>
      <c r="J24" s="450"/>
      <c r="K24" s="450"/>
      <c r="L24" s="453"/>
      <c r="M24" s="453"/>
      <c r="N24" s="453"/>
      <c r="O24" s="453"/>
      <c r="P24" s="453"/>
      <c r="Q24" s="453"/>
      <c r="R24" s="453"/>
      <c r="S24" s="453"/>
      <c r="T24" s="453"/>
    </row>
    <row r="25" spans="1:20">
      <c r="A25" s="326"/>
      <c r="B25" s="427" t="s">
        <v>193</v>
      </c>
      <c r="C25" s="329">
        <v>1384</v>
      </c>
      <c r="D25" s="449">
        <v>90328</v>
      </c>
      <c r="E25" s="449"/>
      <c r="F25" s="450">
        <v>93</v>
      </c>
      <c r="G25" s="450">
        <v>90</v>
      </c>
      <c r="H25" s="450">
        <v>93</v>
      </c>
      <c r="I25" s="450">
        <v>95</v>
      </c>
      <c r="J25" s="450">
        <v>94</v>
      </c>
      <c r="K25" s="450"/>
      <c r="L25" s="450">
        <v>85</v>
      </c>
      <c r="M25" s="450">
        <v>76</v>
      </c>
      <c r="N25" s="450">
        <v>85</v>
      </c>
      <c r="O25" s="450"/>
      <c r="P25" s="450">
        <v>39</v>
      </c>
      <c r="Q25" s="450">
        <v>20</v>
      </c>
      <c r="R25" s="450">
        <v>33</v>
      </c>
      <c r="S25" s="450">
        <v>31</v>
      </c>
      <c r="T25" s="450">
        <v>32</v>
      </c>
    </row>
    <row r="26" spans="1:20">
      <c r="A26" s="326"/>
      <c r="B26" s="427" t="s">
        <v>194</v>
      </c>
      <c r="C26" s="329">
        <v>14055</v>
      </c>
      <c r="D26" s="449">
        <v>515147</v>
      </c>
      <c r="E26" s="449"/>
      <c r="F26" s="450">
        <v>90</v>
      </c>
      <c r="G26" s="450">
        <v>86</v>
      </c>
      <c r="H26" s="450">
        <v>89</v>
      </c>
      <c r="I26" s="450">
        <v>92</v>
      </c>
      <c r="J26" s="450">
        <v>91</v>
      </c>
      <c r="K26" s="450"/>
      <c r="L26" s="450">
        <v>81</v>
      </c>
      <c r="M26" s="450">
        <v>69</v>
      </c>
      <c r="N26" s="450">
        <v>80</v>
      </c>
      <c r="O26" s="450"/>
      <c r="P26" s="450">
        <v>29</v>
      </c>
      <c r="Q26" s="450">
        <v>15</v>
      </c>
      <c r="R26" s="450">
        <v>23</v>
      </c>
      <c r="S26" s="450">
        <v>23</v>
      </c>
      <c r="T26" s="450">
        <v>21</v>
      </c>
    </row>
    <row r="27" spans="1:20">
      <c r="A27" s="326"/>
      <c r="B27" s="427" t="s">
        <v>192</v>
      </c>
      <c r="C27" s="329">
        <v>79</v>
      </c>
      <c r="D27" s="449">
        <v>4317</v>
      </c>
      <c r="E27" s="449"/>
      <c r="F27" s="450">
        <v>89</v>
      </c>
      <c r="G27" s="450">
        <v>85</v>
      </c>
      <c r="H27" s="450">
        <v>89</v>
      </c>
      <c r="I27" s="450">
        <v>93</v>
      </c>
      <c r="J27" s="450">
        <v>90</v>
      </c>
      <c r="K27" s="450"/>
      <c r="L27" s="450">
        <v>79</v>
      </c>
      <c r="M27" s="450">
        <v>67</v>
      </c>
      <c r="N27" s="450">
        <v>80</v>
      </c>
      <c r="O27" s="450"/>
      <c r="P27" s="450">
        <v>26</v>
      </c>
      <c r="Q27" s="450">
        <v>13</v>
      </c>
      <c r="R27" s="450">
        <v>23</v>
      </c>
      <c r="S27" s="450">
        <v>22</v>
      </c>
      <c r="T27" s="450">
        <v>18</v>
      </c>
    </row>
    <row r="28" spans="1:20">
      <c r="A28" s="333"/>
      <c r="B28" s="333"/>
      <c r="C28" s="333"/>
      <c r="D28" s="334"/>
      <c r="E28" s="334"/>
      <c r="F28" s="334"/>
      <c r="G28" s="335"/>
      <c r="H28" s="334"/>
      <c r="I28" s="334"/>
      <c r="J28" s="334"/>
      <c r="K28" s="334"/>
      <c r="L28" s="334"/>
      <c r="M28" s="334"/>
      <c r="N28" s="334"/>
      <c r="O28" s="334"/>
      <c r="P28" s="334"/>
      <c r="Q28" s="334"/>
      <c r="R28" s="334"/>
      <c r="S28" s="334"/>
      <c r="T28" s="333"/>
    </row>
    <row r="29" spans="1:20">
      <c r="A29" s="304"/>
      <c r="B29" s="304"/>
      <c r="G29" s="304"/>
      <c r="H29" s="304"/>
      <c r="I29" s="304"/>
      <c r="J29" s="304"/>
      <c r="K29" s="304"/>
      <c r="L29" s="304"/>
      <c r="M29" s="304"/>
      <c r="N29" s="304"/>
      <c r="O29" s="304"/>
      <c r="P29" s="304"/>
      <c r="Q29" s="304"/>
      <c r="R29" s="304"/>
      <c r="S29" s="146" t="s">
        <v>398</v>
      </c>
    </row>
    <row r="30" spans="1:20">
      <c r="A30" s="306" t="s">
        <v>364</v>
      </c>
      <c r="B30" s="306"/>
      <c r="C30" s="410"/>
      <c r="D30" s="410"/>
      <c r="E30" s="410"/>
      <c r="F30" s="410"/>
      <c r="G30" s="410"/>
      <c r="H30" s="410"/>
      <c r="I30" s="410"/>
      <c r="J30" s="410"/>
      <c r="K30" s="410"/>
      <c r="L30" s="410"/>
      <c r="M30" s="410"/>
      <c r="N30" s="410"/>
      <c r="O30" s="410"/>
    </row>
    <row r="31" spans="1:20">
      <c r="A31" s="485" t="s">
        <v>332</v>
      </c>
      <c r="B31" s="486"/>
      <c r="C31" s="486"/>
      <c r="D31" s="486"/>
      <c r="E31" s="486"/>
      <c r="F31" s="486"/>
      <c r="G31" s="486"/>
      <c r="H31" s="486"/>
      <c r="I31" s="486"/>
      <c r="J31" s="486"/>
      <c r="K31" s="486"/>
      <c r="L31" s="486"/>
      <c r="M31" s="486"/>
      <c r="N31" s="486"/>
      <c r="O31" s="486"/>
      <c r="P31" s="486"/>
      <c r="Q31" s="486"/>
      <c r="R31" s="486"/>
    </row>
    <row r="32" spans="1:20">
      <c r="A32" s="479" t="s">
        <v>402</v>
      </c>
      <c r="B32" s="480"/>
      <c r="C32" s="480"/>
      <c r="D32" s="480"/>
      <c r="E32" s="480"/>
      <c r="F32" s="480"/>
      <c r="G32" s="480"/>
      <c r="H32" s="480"/>
      <c r="I32" s="480"/>
      <c r="J32" s="480"/>
      <c r="K32" s="480"/>
      <c r="L32" s="480"/>
      <c r="M32" s="480"/>
      <c r="N32" s="480"/>
      <c r="O32" s="480"/>
      <c r="P32" s="480"/>
      <c r="Q32" s="480"/>
      <c r="R32" s="480"/>
    </row>
    <row r="33" spans="1:17">
      <c r="A33" s="302"/>
      <c r="B33" s="302"/>
      <c r="C33" s="307"/>
      <c r="D33" s="308"/>
      <c r="E33" s="308"/>
      <c r="F33" s="309"/>
      <c r="G33" s="274"/>
      <c r="H33" s="274"/>
      <c r="I33" s="274"/>
      <c r="J33" s="274"/>
      <c r="K33" s="274"/>
      <c r="L33" s="274"/>
      <c r="M33" s="274"/>
      <c r="N33" s="274"/>
      <c r="O33" s="274"/>
    </row>
    <row r="34" spans="1:17">
      <c r="A34" s="493"/>
      <c r="B34" s="493"/>
      <c r="C34" s="494"/>
      <c r="D34" s="494"/>
      <c r="E34" s="494"/>
      <c r="F34" s="494"/>
      <c r="G34" s="494"/>
      <c r="H34" s="494"/>
      <c r="I34" s="274"/>
      <c r="J34" s="274"/>
      <c r="K34" s="274"/>
      <c r="L34" s="274"/>
      <c r="M34" s="274"/>
      <c r="N34" s="274"/>
      <c r="O34" s="274"/>
    </row>
    <row r="35" spans="1:17">
      <c r="A35" s="302"/>
      <c r="B35" s="302"/>
      <c r="C35" s="307"/>
      <c r="D35" s="308"/>
      <c r="E35" s="308"/>
      <c r="F35" s="309"/>
      <c r="G35" s="274"/>
      <c r="H35" s="274"/>
      <c r="I35" s="274"/>
      <c r="J35" s="274"/>
      <c r="K35" s="274"/>
      <c r="L35" s="274"/>
      <c r="M35" s="274"/>
      <c r="N35" s="274"/>
      <c r="O35" s="274"/>
    </row>
    <row r="36" spans="1:17">
      <c r="A36" s="302"/>
      <c r="B36" s="302"/>
      <c r="C36" s="307"/>
      <c r="D36" s="308"/>
      <c r="E36" s="308"/>
      <c r="F36" s="309"/>
      <c r="G36" s="274"/>
      <c r="H36" s="274"/>
      <c r="I36" s="274"/>
      <c r="J36" s="274"/>
      <c r="K36" s="274"/>
      <c r="L36" s="274"/>
      <c r="M36" s="274"/>
      <c r="N36" s="274"/>
      <c r="O36" s="274"/>
    </row>
    <row r="38" spans="1:17">
      <c r="A38" s="295"/>
      <c r="B38" s="295"/>
      <c r="G38" s="304"/>
      <c r="H38" s="304"/>
      <c r="I38" s="304"/>
      <c r="J38" s="304"/>
      <c r="K38" s="304"/>
      <c r="L38" s="304"/>
      <c r="M38" s="304"/>
      <c r="N38" s="304"/>
      <c r="O38" s="304"/>
      <c r="P38" s="304"/>
      <c r="Q38" s="304"/>
    </row>
    <row r="39" spans="1:17">
      <c r="A39" s="430"/>
      <c r="G39" s="304"/>
      <c r="H39" s="304"/>
      <c r="I39" s="304"/>
      <c r="J39" s="304"/>
      <c r="K39" s="304"/>
      <c r="L39" s="304"/>
      <c r="M39" s="304"/>
      <c r="N39" s="304"/>
      <c r="O39" s="304"/>
      <c r="P39" s="304"/>
      <c r="Q39" s="304"/>
    </row>
    <row r="40" spans="1:17">
      <c r="D40" s="488"/>
      <c r="E40" s="488"/>
      <c r="F40" s="488"/>
      <c r="G40" s="488"/>
      <c r="H40" s="488"/>
      <c r="I40" s="488"/>
      <c r="J40" s="441"/>
      <c r="K40" s="489"/>
      <c r="L40" s="489"/>
      <c r="M40" s="441"/>
      <c r="N40" s="488"/>
      <c r="O40" s="488"/>
      <c r="P40" s="488"/>
      <c r="Q40" s="488"/>
    </row>
    <row r="41" spans="1:17">
      <c r="A41" s="310"/>
      <c r="B41" s="310"/>
      <c r="C41" s="311"/>
      <c r="D41" s="444"/>
      <c r="E41" s="444"/>
      <c r="F41" s="444"/>
      <c r="G41" s="445"/>
      <c r="H41" s="445"/>
      <c r="I41" s="445"/>
      <c r="J41" s="445"/>
      <c r="K41" s="444"/>
      <c r="L41" s="444"/>
      <c r="M41" s="445"/>
      <c r="N41" s="444"/>
      <c r="O41" s="445"/>
      <c r="P41" s="445"/>
      <c r="Q41" s="445"/>
    </row>
    <row r="42" spans="1:17">
      <c r="A42" s="299"/>
      <c r="B42" s="299"/>
      <c r="C42" s="299"/>
      <c r="D42" s="300"/>
      <c r="E42" s="300"/>
      <c r="F42" s="300"/>
      <c r="G42" s="300"/>
      <c r="H42" s="300"/>
      <c r="I42" s="300"/>
      <c r="J42" s="300"/>
      <c r="K42" s="304"/>
      <c r="L42" s="304"/>
      <c r="M42" s="304"/>
      <c r="N42" s="304"/>
      <c r="O42" s="304"/>
      <c r="P42" s="304"/>
      <c r="Q42" s="304"/>
    </row>
    <row r="43" spans="1:17">
      <c r="A43" s="301"/>
      <c r="B43" s="301"/>
      <c r="C43" s="306"/>
      <c r="D43" s="312"/>
      <c r="E43" s="312"/>
      <c r="F43" s="312"/>
      <c r="G43" s="312"/>
      <c r="H43" s="312"/>
      <c r="I43" s="312"/>
      <c r="J43" s="312"/>
      <c r="K43" s="312"/>
      <c r="L43" s="312"/>
      <c r="M43" s="312"/>
      <c r="N43" s="312"/>
      <c r="O43" s="312"/>
      <c r="P43" s="312"/>
      <c r="Q43" s="312"/>
    </row>
    <row r="44" spans="1:17">
      <c r="A44" s="301"/>
      <c r="B44" s="301"/>
      <c r="C44" s="306"/>
      <c r="D44" s="312"/>
      <c r="E44" s="312"/>
      <c r="F44" s="312"/>
      <c r="G44" s="312"/>
      <c r="H44" s="312"/>
      <c r="I44" s="312"/>
      <c r="J44" s="312"/>
      <c r="K44" s="312"/>
      <c r="L44" s="312"/>
      <c r="M44" s="312"/>
      <c r="N44" s="312"/>
      <c r="O44" s="312"/>
      <c r="P44" s="312"/>
      <c r="Q44" s="312"/>
    </row>
    <row r="45" spans="1:17">
      <c r="A45" s="306"/>
      <c r="B45" s="306"/>
      <c r="C45" s="306"/>
      <c r="D45" s="312"/>
      <c r="E45" s="312"/>
      <c r="F45" s="312"/>
      <c r="G45" s="312"/>
      <c r="H45" s="312"/>
      <c r="I45" s="312"/>
      <c r="J45" s="312"/>
      <c r="K45" s="312"/>
      <c r="L45" s="312"/>
      <c r="M45" s="312"/>
      <c r="N45" s="312"/>
      <c r="O45" s="312"/>
      <c r="P45" s="312"/>
      <c r="Q45" s="312"/>
    </row>
    <row r="46" spans="1:17">
      <c r="C46" s="306"/>
      <c r="D46" s="312"/>
      <c r="E46" s="312"/>
      <c r="F46" s="312"/>
      <c r="G46" s="312"/>
      <c r="H46" s="312"/>
      <c r="I46" s="312"/>
      <c r="J46" s="312"/>
      <c r="K46" s="312"/>
      <c r="L46" s="312"/>
      <c r="M46" s="312"/>
      <c r="N46" s="312"/>
      <c r="O46" s="312"/>
      <c r="P46" s="312"/>
      <c r="Q46" s="312"/>
    </row>
    <row r="47" spans="1:17">
      <c r="A47" s="299"/>
      <c r="B47" s="299"/>
      <c r="C47" s="306"/>
      <c r="D47" s="312"/>
      <c r="E47" s="312"/>
      <c r="F47" s="312"/>
      <c r="G47" s="312"/>
      <c r="H47" s="312"/>
      <c r="I47" s="312"/>
      <c r="J47" s="312"/>
      <c r="K47" s="312"/>
      <c r="L47" s="312"/>
      <c r="M47" s="312"/>
      <c r="N47" s="312"/>
      <c r="O47" s="312"/>
      <c r="P47" s="312"/>
      <c r="Q47" s="312"/>
    </row>
    <row r="48" spans="1:17">
      <c r="A48" s="304"/>
      <c r="B48" s="304"/>
      <c r="D48" s="303"/>
      <c r="E48" s="303"/>
      <c r="G48" s="303"/>
      <c r="H48" s="303"/>
      <c r="I48" s="303"/>
      <c r="J48" s="303"/>
      <c r="K48" s="303"/>
      <c r="L48" s="303"/>
      <c r="M48" s="303"/>
      <c r="N48" s="303"/>
      <c r="O48" s="303"/>
      <c r="P48" s="303"/>
      <c r="Q48" s="304"/>
    </row>
    <row r="49" spans="7:17">
      <c r="G49" s="304"/>
      <c r="H49" s="304"/>
      <c r="I49" s="304"/>
      <c r="J49" s="304"/>
      <c r="K49" s="304"/>
      <c r="L49" s="304"/>
      <c r="M49" s="304"/>
      <c r="N49" s="304"/>
      <c r="O49" s="304"/>
      <c r="P49" s="304"/>
      <c r="Q49" s="304"/>
    </row>
  </sheetData>
  <mergeCells count="10">
    <mergeCell ref="D40:I40"/>
    <mergeCell ref="K40:L40"/>
    <mergeCell ref="N40:Q40"/>
    <mergeCell ref="A2:F2"/>
    <mergeCell ref="F5:J5"/>
    <mergeCell ref="L5:N5"/>
    <mergeCell ref="P5:T5"/>
    <mergeCell ref="A31:R31"/>
    <mergeCell ref="A34:H34"/>
    <mergeCell ref="A32:R32"/>
  </mergeCells>
  <pageMargins left="0.70866141732283472" right="0.70866141732283472" top="0.74803149606299213" bottom="0.74803149606299213" header="0.31496062992125984" footer="0.31496062992125984"/>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2"/>
  <sheetViews>
    <sheetView workbookViewId="0"/>
  </sheetViews>
  <sheetFormatPr defaultRowHeight="12.75"/>
  <cols>
    <col min="1" max="1" width="2.28515625" style="109" customWidth="1"/>
    <col min="2" max="2" width="2.7109375" style="109" customWidth="1"/>
    <col min="3" max="3" width="15.28515625" style="109" customWidth="1"/>
    <col min="4" max="8" width="9.140625" style="109" customWidth="1"/>
    <col min="9" max="9" width="9.140625" style="172" customWidth="1"/>
    <col min="10" max="17" width="9.140625" style="109" customWidth="1"/>
    <col min="18" max="19" width="9.42578125" style="109" hidden="1" customWidth="1"/>
    <col min="20" max="20" width="9.140625" style="109" customWidth="1"/>
    <col min="21" max="21" width="9.140625" style="109"/>
    <col min="22" max="23" width="9.140625" style="316" hidden="1" customWidth="1"/>
    <col min="24" max="24" width="9.140625" style="109" hidden="1" customWidth="1"/>
    <col min="25" max="25" width="9.140625" style="109" customWidth="1"/>
    <col min="26" max="16384" width="9.140625" style="109"/>
  </cols>
  <sheetData>
    <row r="1" spans="1:25" ht="12.75" customHeight="1">
      <c r="A1" s="120" t="s">
        <v>339</v>
      </c>
      <c r="B1" s="118"/>
      <c r="C1" s="118"/>
      <c r="D1" s="118"/>
      <c r="E1" s="118"/>
      <c r="F1" s="118"/>
      <c r="G1" s="118"/>
      <c r="H1" s="118"/>
      <c r="I1" s="121"/>
      <c r="J1" s="121"/>
      <c r="K1" s="121"/>
      <c r="L1" s="121"/>
      <c r="M1" s="121"/>
      <c r="N1" s="121"/>
      <c r="O1" s="121"/>
      <c r="P1" s="121"/>
      <c r="Q1" s="121"/>
      <c r="R1" s="121"/>
      <c r="S1" s="121"/>
    </row>
    <row r="2" spans="1:25" s="108" customFormat="1" ht="12.75" customHeight="1">
      <c r="A2" s="498" t="s">
        <v>331</v>
      </c>
      <c r="B2" s="499"/>
      <c r="C2" s="499"/>
      <c r="D2" s="499"/>
      <c r="E2" s="499"/>
      <c r="F2" s="499"/>
      <c r="G2" s="499"/>
      <c r="H2" s="499"/>
      <c r="I2" s="123"/>
      <c r="J2" s="115"/>
      <c r="K2" s="115"/>
      <c r="L2" s="115"/>
      <c r="M2" s="115"/>
      <c r="N2" s="115"/>
      <c r="O2" s="115"/>
      <c r="P2" s="115"/>
      <c r="Q2" s="115"/>
      <c r="R2" s="115"/>
      <c r="S2" s="115"/>
      <c r="V2" s="313"/>
      <c r="W2" s="313"/>
    </row>
    <row r="3" spans="1:25" s="108" customFormat="1" ht="12.75" customHeight="1">
      <c r="A3" s="498" t="s">
        <v>405</v>
      </c>
      <c r="B3" s="499"/>
      <c r="C3" s="499"/>
      <c r="D3" s="411"/>
      <c r="E3" s="411"/>
      <c r="F3" s="411"/>
      <c r="G3" s="411"/>
      <c r="H3" s="411"/>
      <c r="I3" s="409"/>
      <c r="J3" s="371"/>
      <c r="K3" s="371"/>
      <c r="L3" s="371"/>
      <c r="M3" s="371"/>
      <c r="N3" s="371"/>
      <c r="O3" s="371"/>
      <c r="P3" s="371"/>
      <c r="Q3" s="371"/>
      <c r="R3" s="371"/>
      <c r="S3" s="371"/>
      <c r="V3" s="313"/>
      <c r="W3" s="313"/>
    </row>
    <row r="4" spans="1:25" s="108" customFormat="1" ht="14.25" customHeight="1" thickBot="1">
      <c r="A4" s="391" t="s">
        <v>351</v>
      </c>
      <c r="B4" s="389"/>
      <c r="C4" s="389"/>
      <c r="D4" s="411"/>
      <c r="E4" s="411"/>
      <c r="F4" s="411"/>
      <c r="G4" s="411"/>
      <c r="H4" s="411"/>
      <c r="I4" s="409"/>
      <c r="J4" s="371"/>
      <c r="K4" s="371"/>
      <c r="L4" s="371"/>
      <c r="M4" s="371"/>
      <c r="N4" s="371"/>
      <c r="O4" s="371"/>
      <c r="P4" s="371"/>
      <c r="Q4" s="371"/>
      <c r="R4" s="371"/>
      <c r="S4" s="371"/>
      <c r="V4" s="313"/>
      <c r="W4" s="313"/>
    </row>
    <row r="5" spans="1:25" s="108" customFormat="1" ht="12.75" customHeight="1" thickBot="1">
      <c r="D5" s="389"/>
      <c r="E5" s="389"/>
      <c r="F5" s="389"/>
      <c r="G5" s="389"/>
      <c r="H5" s="390"/>
      <c r="I5" s="123"/>
      <c r="J5" s="115"/>
      <c r="K5" s="502" t="s">
        <v>43</v>
      </c>
      <c r="L5" s="503"/>
      <c r="M5" s="503"/>
      <c r="N5" s="503"/>
      <c r="O5" s="503"/>
      <c r="P5" s="503"/>
      <c r="Q5" s="504"/>
      <c r="R5" s="147" t="s">
        <v>185</v>
      </c>
      <c r="S5" s="147"/>
      <c r="T5" s="147"/>
      <c r="U5" s="147"/>
    </row>
    <row r="6" spans="1:25" s="108" customFormat="1" ht="12.75" customHeight="1" thickBot="1">
      <c r="D6" s="389"/>
      <c r="E6" s="389"/>
      <c r="F6" s="389"/>
      <c r="G6" s="389"/>
      <c r="H6" s="390"/>
      <c r="I6" s="123"/>
      <c r="J6" s="115"/>
      <c r="K6" s="505" t="s">
        <v>264</v>
      </c>
      <c r="L6" s="506"/>
      <c r="M6" s="506"/>
      <c r="N6" s="506"/>
      <c r="O6" s="506"/>
      <c r="P6" s="507" t="s">
        <v>186</v>
      </c>
      <c r="Q6" s="508"/>
      <c r="R6" s="147" t="s">
        <v>186</v>
      </c>
      <c r="S6" s="147"/>
      <c r="T6" s="147"/>
      <c r="U6" s="147"/>
    </row>
    <row r="7" spans="1:25" s="108" customFormat="1" ht="12.75" customHeight="1">
      <c r="A7" s="122"/>
      <c r="B7" s="115"/>
      <c r="C7" s="115"/>
      <c r="D7" s="371"/>
      <c r="E7" s="371"/>
      <c r="F7" s="371"/>
      <c r="G7" s="371"/>
      <c r="H7" s="123"/>
      <c r="I7" s="123"/>
      <c r="J7" s="115"/>
      <c r="K7" s="115"/>
      <c r="L7" s="115"/>
      <c r="M7" s="115"/>
      <c r="N7" s="115"/>
      <c r="O7" s="115"/>
      <c r="P7" s="115"/>
      <c r="Q7" s="115"/>
      <c r="R7" s="115"/>
      <c r="S7" s="115"/>
      <c r="T7" s="147"/>
      <c r="U7" s="147"/>
      <c r="V7" s="313"/>
      <c r="W7" s="313"/>
      <c r="X7" s="147"/>
      <c r="Y7" s="147"/>
    </row>
    <row r="8" spans="1:25" s="108" customFormat="1" ht="12.75" customHeight="1">
      <c r="A8" s="122"/>
      <c r="B8" s="115"/>
      <c r="C8" s="115"/>
      <c r="D8" s="371"/>
      <c r="E8" s="371"/>
      <c r="F8" s="371"/>
      <c r="G8" s="371"/>
      <c r="H8" s="123"/>
      <c r="I8" s="123"/>
      <c r="J8" s="115"/>
      <c r="K8" s="115"/>
      <c r="L8" s="115"/>
      <c r="M8" s="115"/>
      <c r="N8" s="115"/>
      <c r="O8" s="115"/>
      <c r="P8" s="115"/>
      <c r="Q8" s="115"/>
      <c r="R8" s="115"/>
      <c r="S8" s="115"/>
      <c r="T8" s="147"/>
      <c r="U8" s="147"/>
      <c r="V8" s="313"/>
      <c r="W8" s="313"/>
      <c r="X8" s="147"/>
      <c r="Y8" s="147"/>
    </row>
    <row r="9" spans="1:25" s="108" customFormat="1">
      <c r="A9" s="124"/>
      <c r="B9" s="124"/>
      <c r="C9" s="124"/>
      <c r="D9" s="124"/>
      <c r="E9" s="124"/>
      <c r="F9" s="124"/>
      <c r="G9" s="124"/>
      <c r="H9" s="126"/>
      <c r="I9" s="126"/>
      <c r="J9" s="124"/>
      <c r="K9" s="124"/>
      <c r="L9" s="124"/>
      <c r="M9" s="124"/>
      <c r="N9" s="124"/>
      <c r="O9" s="124"/>
      <c r="P9" s="124"/>
      <c r="Q9" s="124"/>
      <c r="R9" s="126"/>
      <c r="S9" s="126"/>
      <c r="T9" s="147"/>
      <c r="U9" s="147"/>
      <c r="V9" s="313"/>
      <c r="W9" s="313"/>
      <c r="X9" s="147"/>
      <c r="Y9" s="147"/>
    </row>
    <row r="10" spans="1:25" s="149" customFormat="1" ht="35.1" customHeight="1">
      <c r="A10" s="148"/>
      <c r="B10" s="148"/>
      <c r="C10" s="148"/>
      <c r="D10" s="318" t="s">
        <v>258</v>
      </c>
      <c r="E10" s="318" t="s">
        <v>28</v>
      </c>
      <c r="F10" s="318" t="s">
        <v>257</v>
      </c>
      <c r="G10" s="318" t="s">
        <v>30</v>
      </c>
      <c r="H10" s="318" t="s">
        <v>31</v>
      </c>
      <c r="I10" s="318" t="s">
        <v>32</v>
      </c>
      <c r="J10" s="318" t="s">
        <v>33</v>
      </c>
      <c r="K10" s="319">
        <v>1</v>
      </c>
      <c r="L10" s="319" t="s">
        <v>34</v>
      </c>
      <c r="M10" s="319" t="s">
        <v>208</v>
      </c>
      <c r="N10" s="319" t="s">
        <v>35</v>
      </c>
      <c r="O10" s="319">
        <v>3</v>
      </c>
      <c r="P10" s="319">
        <v>4</v>
      </c>
      <c r="Q10" s="319" t="s">
        <v>376</v>
      </c>
      <c r="T10" s="150"/>
      <c r="U10" s="150"/>
      <c r="V10" s="314"/>
      <c r="W10" s="314"/>
      <c r="X10" s="150"/>
      <c r="Y10" s="150"/>
    </row>
    <row r="11" spans="1:25" s="128" customFormat="1" ht="11.25">
      <c r="A11" s="151"/>
      <c r="B11" s="151"/>
      <c r="C11" s="151"/>
      <c r="D11" s="321"/>
      <c r="E11" s="153"/>
      <c r="F11" s="153"/>
      <c r="G11" s="153"/>
      <c r="H11" s="152"/>
      <c r="I11" s="153"/>
      <c r="J11" s="153"/>
      <c r="K11" s="154"/>
      <c r="L11" s="154"/>
      <c r="M11" s="154"/>
      <c r="N11" s="154"/>
      <c r="O11" s="154"/>
      <c r="P11" s="154"/>
      <c r="Q11" s="154"/>
      <c r="T11" s="155"/>
      <c r="U11" s="155"/>
      <c r="V11" s="315"/>
      <c r="W11" s="315"/>
      <c r="X11" s="155"/>
      <c r="Y11" s="155"/>
    </row>
    <row r="12" spans="1:25" s="128" customFormat="1" ht="11.25" customHeight="1">
      <c r="A12" s="156" t="s">
        <v>1</v>
      </c>
      <c r="B12" s="116"/>
      <c r="C12" s="157"/>
      <c r="D12" s="160"/>
      <c r="E12" s="160"/>
      <c r="F12" s="160"/>
      <c r="G12" s="160"/>
      <c r="H12" s="158"/>
      <c r="I12" s="159"/>
      <c r="J12" s="160"/>
      <c r="K12" s="160"/>
      <c r="L12" s="160"/>
      <c r="M12" s="160"/>
      <c r="N12" s="160"/>
      <c r="O12" s="160"/>
      <c r="P12" s="160"/>
      <c r="Q12" s="160"/>
      <c r="T12" s="155"/>
      <c r="U12" s="155"/>
      <c r="V12" s="316" t="str">
        <f>CONCATENATE("KS1_",P6,"_Reading")</f>
        <v>KS1_Percentages_Reading</v>
      </c>
      <c r="W12" s="315"/>
      <c r="X12" s="155"/>
      <c r="Y12" s="155"/>
    </row>
    <row r="13" spans="1:25" s="128" customFormat="1" ht="11.25" customHeight="1">
      <c r="A13" s="161"/>
      <c r="B13" s="157"/>
      <c r="C13" s="157" t="s">
        <v>29</v>
      </c>
      <c r="D13" s="275">
        <f ca="1">VLOOKUP($C13,INDIRECT($V$12),'Table 12data'!R$7,0)</f>
        <v>10</v>
      </c>
      <c r="E13" s="275">
        <f ca="1">VLOOKUP($C13,INDIRECT($V$12),'Table 12data'!O$7,0)</f>
        <v>90</v>
      </c>
      <c r="F13" s="275">
        <f ca="1">VLOOKUP($C13,INDIRECT($V$12),'Table 12data'!P$7,0)</f>
        <v>81</v>
      </c>
      <c r="G13" s="275">
        <f ca="1">VLOOKUP($C13,INDIRECT($V$12),'Table 12data'!Q$7,0)</f>
        <v>31</v>
      </c>
      <c r="H13" s="275">
        <f ca="1">VLOOKUP($C13,INDIRECT($V$12),'Table 12data'!D$7,0)</f>
        <v>0</v>
      </c>
      <c r="I13" s="275">
        <f ca="1">VLOOKUP($C13,INDIRECT($V$12),'Table 12data'!E$7,0)</f>
        <v>0</v>
      </c>
      <c r="J13" s="275">
        <f ca="1">VLOOKUP($C13,INDIRECT($V$12),'Table 12data'!F$7,0)</f>
        <v>2</v>
      </c>
      <c r="K13" s="275">
        <f ca="1">VLOOKUP($C13,INDIRECT($V$12),'Table 12data'!G$7,0)</f>
        <v>8</v>
      </c>
      <c r="L13" s="275">
        <f ca="1">VLOOKUP($C13,INDIRECT($V$12),'Table 12data'!H$7,0)</f>
        <v>9</v>
      </c>
      <c r="M13" s="275">
        <f ca="1">VLOOKUP($C13,INDIRECT($V$12),'Table 12data'!I$7,0)</f>
        <v>23</v>
      </c>
      <c r="N13" s="275">
        <f ca="1">VLOOKUP($C13,INDIRECT($V$12),'Table 12data'!J$7,0)</f>
        <v>27</v>
      </c>
      <c r="O13" s="275">
        <f ca="1">VLOOKUP($C13,INDIRECT($V$12),'Table 12data'!K$7,0)</f>
        <v>30</v>
      </c>
      <c r="P13" s="275">
        <f ca="1">VLOOKUP($C13,INDIRECT($V$12),'Table 12data'!L$7,0)</f>
        <v>0</v>
      </c>
      <c r="Q13" s="275">
        <f ca="1">VLOOKUP($C13,INDIRECT($V$12),'Table 12data'!M$7,0)</f>
        <v>100</v>
      </c>
      <c r="T13" s="155"/>
      <c r="U13" s="155"/>
      <c r="V13" s="316" t="str">
        <f>CONCATENATE("KS1_",P6,"_Maths")</f>
        <v>KS1_Percentages_Maths</v>
      </c>
      <c r="W13" s="315"/>
      <c r="X13" s="155"/>
      <c r="Y13" s="155"/>
    </row>
    <row r="14" spans="1:25" s="128" customFormat="1" ht="11.25" customHeight="1">
      <c r="A14" s="161"/>
      <c r="B14" s="157"/>
      <c r="C14" s="157" t="s">
        <v>7</v>
      </c>
      <c r="D14" s="275">
        <f ca="1">VLOOKUP($C14,INDIRECT($V$12),'Table 12data'!R$7,0)</f>
        <v>13</v>
      </c>
      <c r="E14" s="275">
        <f ca="1">VLOOKUP($C14,INDIRECT($V$12),'Table 12data'!O$7,0)</f>
        <v>87</v>
      </c>
      <c r="F14" s="275">
        <f ca="1">VLOOKUP($C14,INDIRECT($V$12),'Table 12data'!P$7,0)</f>
        <v>77</v>
      </c>
      <c r="G14" s="275">
        <f ca="1">VLOOKUP($C14,INDIRECT($V$12),'Table 12data'!Q$7,0)</f>
        <v>26</v>
      </c>
      <c r="H14" s="275">
        <f ca="1">VLOOKUP($C14,INDIRECT($V$12),'Table 12data'!D$7,0)</f>
        <v>0</v>
      </c>
      <c r="I14" s="275">
        <f ca="1">VLOOKUP($C14,INDIRECT($V$12),'Table 12data'!E$7,0)</f>
        <v>0</v>
      </c>
      <c r="J14" s="275">
        <f ca="1">VLOOKUP($C14,INDIRECT($V$12),'Table 12data'!F$7,0)</f>
        <v>3</v>
      </c>
      <c r="K14" s="275">
        <f ca="1">VLOOKUP($C14,INDIRECT($V$12),'Table 12data'!G$7,0)</f>
        <v>10</v>
      </c>
      <c r="L14" s="275">
        <f ca="1">VLOOKUP($C14,INDIRECT($V$12),'Table 12data'!H$7,0)</f>
        <v>10</v>
      </c>
      <c r="M14" s="275">
        <f ca="1">VLOOKUP($C14,INDIRECT($V$12),'Table 12data'!I$7,0)</f>
        <v>25</v>
      </c>
      <c r="N14" s="275">
        <f ca="1">VLOOKUP($C14,INDIRECT($V$12),'Table 12data'!J$7,0)</f>
        <v>26</v>
      </c>
      <c r="O14" s="275">
        <f ca="1">VLOOKUP($C14,INDIRECT($V$12),'Table 12data'!K$7,0)</f>
        <v>26</v>
      </c>
      <c r="P14" s="275">
        <f ca="1">VLOOKUP($C14,INDIRECT($V$12),'Table 12data'!L$7,0)</f>
        <v>0</v>
      </c>
      <c r="Q14" s="275">
        <f ca="1">VLOOKUP($C14,INDIRECT($V$12),'Table 12data'!M$7,0)</f>
        <v>100</v>
      </c>
      <c r="R14" s="468">
        <f t="shared" ref="R14:R30" ca="1" si="0">(H14*3+I14*9+J14*13+K14*15+L14*17+M14*21+N14*24)/O14</f>
        <v>58</v>
      </c>
      <c r="S14" s="468" t="e">
        <f t="shared" ref="S14:S30" ca="1" si="1">(I14*3+J14*9+K14*13+L14*15+M14*17+N14*21+O14*24)/P14</f>
        <v>#DIV/0!</v>
      </c>
      <c r="T14" s="155"/>
      <c r="U14" s="155"/>
      <c r="V14" s="316" t="str">
        <f>CONCATENATE("KS1_",P6,"_Writing")</f>
        <v>KS1_Percentages_Writing</v>
      </c>
      <c r="W14" s="315"/>
      <c r="X14" s="155"/>
      <c r="Y14" s="155"/>
    </row>
    <row r="15" spans="1:25" s="128" customFormat="1" ht="11.25" customHeight="1">
      <c r="A15" s="161"/>
      <c r="B15" s="157"/>
      <c r="C15" s="157" t="s">
        <v>8</v>
      </c>
      <c r="D15" s="275">
        <f ca="1">VLOOKUP($C15,INDIRECT($V$12),'Table 12data'!R$7,0)</f>
        <v>7</v>
      </c>
      <c r="E15" s="275">
        <f ca="1">VLOOKUP($C15,INDIRECT($V$12),'Table 12data'!O$7,0)</f>
        <v>93</v>
      </c>
      <c r="F15" s="275">
        <f ca="1">VLOOKUP($C15,INDIRECT($V$12),'Table 12data'!P$7,0)</f>
        <v>85</v>
      </c>
      <c r="G15" s="275">
        <f ca="1">VLOOKUP($C15,INDIRECT($V$12),'Table 12data'!Q$7,0)</f>
        <v>35</v>
      </c>
      <c r="H15" s="275">
        <f ca="1">VLOOKUP($C15,INDIRECT($V$12),'Table 12data'!D$7,0)</f>
        <v>0</v>
      </c>
      <c r="I15" s="275">
        <f ca="1">VLOOKUP($C15,INDIRECT($V$12),'Table 12data'!E$7,0)</f>
        <v>0</v>
      </c>
      <c r="J15" s="275">
        <f ca="1">VLOOKUP($C15,INDIRECT($V$12),'Table 12data'!F$7,0)</f>
        <v>1</v>
      </c>
      <c r="K15" s="275">
        <f ca="1">VLOOKUP($C15,INDIRECT($V$12),'Table 12data'!G$7,0)</f>
        <v>6</v>
      </c>
      <c r="L15" s="275">
        <f ca="1">VLOOKUP($C15,INDIRECT($V$12),'Table 12data'!H$7,0)</f>
        <v>8</v>
      </c>
      <c r="M15" s="275">
        <f ca="1">VLOOKUP($C15,INDIRECT($V$12),'Table 12data'!I$7,0)</f>
        <v>21</v>
      </c>
      <c r="N15" s="275">
        <f ca="1">VLOOKUP($C15,INDIRECT($V$12),'Table 12data'!J$7,0)</f>
        <v>28</v>
      </c>
      <c r="O15" s="275">
        <f ca="1">VLOOKUP($C15,INDIRECT($V$12),'Table 12data'!K$7,0)</f>
        <v>35</v>
      </c>
      <c r="P15" s="275">
        <f ca="1">VLOOKUP($C15,INDIRECT($V$12),'Table 12data'!L$7,0)</f>
        <v>0</v>
      </c>
      <c r="Q15" s="275">
        <f ca="1">VLOOKUP($C15,INDIRECT($V$12),'Table 12data'!M$7,0)</f>
        <v>100</v>
      </c>
      <c r="R15" s="468">
        <f t="shared" ca="1" si="0"/>
        <v>38.628571428571426</v>
      </c>
      <c r="S15" s="468" t="e">
        <f t="shared" ca="1" si="1"/>
        <v>#DIV/0!</v>
      </c>
      <c r="T15" s="155"/>
      <c r="U15" s="155"/>
      <c r="V15" s="316" t="str">
        <f>CONCATENATE("KS1_",P6,"_SpeakList")</f>
        <v>KS1_Percentages_SpeakList</v>
      </c>
      <c r="W15" s="315"/>
      <c r="X15" s="155"/>
      <c r="Y15" s="155"/>
    </row>
    <row r="16" spans="1:25" s="128" customFormat="1" ht="11.25" customHeight="1">
      <c r="A16" s="161"/>
      <c r="B16" s="157"/>
      <c r="C16" s="157"/>
      <c r="D16" s="275"/>
      <c r="E16" s="256"/>
      <c r="F16" s="256"/>
      <c r="G16" s="256"/>
      <c r="H16" s="256"/>
      <c r="I16" s="256"/>
      <c r="J16" s="256"/>
      <c r="K16" s="256"/>
      <c r="L16" s="256"/>
      <c r="M16" s="256"/>
      <c r="N16" s="256"/>
      <c r="O16" s="256"/>
      <c r="P16" s="256"/>
      <c r="Q16" s="256"/>
      <c r="R16" s="468" t="e">
        <f t="shared" si="0"/>
        <v>#DIV/0!</v>
      </c>
      <c r="S16" s="468" t="e">
        <f t="shared" si="1"/>
        <v>#DIV/0!</v>
      </c>
      <c r="T16" s="155"/>
      <c r="U16" s="155"/>
      <c r="V16" s="316" t="str">
        <f>CONCATENATE("KS1_",P6,"_Science")</f>
        <v>KS1_Percentages_Science</v>
      </c>
      <c r="W16" s="315"/>
      <c r="X16" s="155"/>
      <c r="Y16" s="155"/>
    </row>
    <row r="17" spans="1:25" s="128" customFormat="1" ht="11.25" customHeight="1">
      <c r="A17" s="156" t="s">
        <v>2</v>
      </c>
      <c r="B17" s="116"/>
      <c r="C17" s="161"/>
      <c r="D17" s="275"/>
      <c r="E17" s="256"/>
      <c r="F17" s="256"/>
      <c r="G17" s="256"/>
      <c r="H17" s="256"/>
      <c r="I17" s="256"/>
      <c r="J17" s="256"/>
      <c r="K17" s="256"/>
      <c r="L17" s="256"/>
      <c r="M17" s="256"/>
      <c r="N17" s="256"/>
      <c r="O17" s="256"/>
      <c r="P17" s="256"/>
      <c r="Q17" s="256"/>
      <c r="R17" s="468" t="e">
        <f t="shared" si="0"/>
        <v>#DIV/0!</v>
      </c>
      <c r="S17" s="468" t="e">
        <f t="shared" si="1"/>
        <v>#DIV/0!</v>
      </c>
      <c r="T17" s="155"/>
      <c r="U17" s="155"/>
      <c r="V17" s="316" t="str">
        <f>CONCATENATE("KS1_",P6,"_scienq")</f>
        <v>KS1_Percentages_scienq</v>
      </c>
      <c r="W17" s="315"/>
      <c r="X17" s="155"/>
      <c r="Y17" s="155"/>
    </row>
    <row r="18" spans="1:25" s="128" customFormat="1" ht="11.25" customHeight="1">
      <c r="A18" s="163"/>
      <c r="B18" s="164"/>
      <c r="C18" s="157" t="s">
        <v>29</v>
      </c>
      <c r="D18" s="275">
        <f ca="1">VLOOKUP($C18,INDIRECT($V$14),'Table 12data'!R$7,0)</f>
        <v>14</v>
      </c>
      <c r="E18" s="275">
        <f ca="1">VLOOKUP($C18,INDIRECT($V$14),'Table 12data'!O$7,0)</f>
        <v>86</v>
      </c>
      <c r="F18" s="275">
        <f ca="1">VLOOKUP($C18,INDIRECT($V$14),'Table 12data'!P$7,0)</f>
        <v>70</v>
      </c>
      <c r="G18" s="275">
        <f ca="1">VLOOKUP($C18,INDIRECT($V$14),'Table 12data'!Q$7,0)</f>
        <v>16</v>
      </c>
      <c r="H18" s="275">
        <f ca="1">VLOOKUP($C18,INDIRECT($V$14),'Table 12data'!D$7,0)</f>
        <v>0</v>
      </c>
      <c r="I18" s="275">
        <f ca="1">VLOOKUP($C18,INDIRECT($V$14),'Table 12data'!E$7,0)</f>
        <v>0</v>
      </c>
      <c r="J18" s="275">
        <f ca="1">VLOOKUP($C18,INDIRECT($V$14),'Table 12data'!F$7,0)</f>
        <v>2</v>
      </c>
      <c r="K18" s="275">
        <f ca="1">VLOOKUP($C18,INDIRECT($V$14),'Table 12data'!G$7,0)</f>
        <v>11</v>
      </c>
      <c r="L18" s="275">
        <f ca="1">VLOOKUP($C18,INDIRECT($V$14),'Table 12data'!H$7,0)</f>
        <v>16</v>
      </c>
      <c r="M18" s="275">
        <f ca="1">VLOOKUP($C18,INDIRECT($V$14),'Table 12data'!I$7,0)</f>
        <v>30</v>
      </c>
      <c r="N18" s="275">
        <f ca="1">VLOOKUP($C18,INDIRECT($V$14),'Table 12data'!J$7,0)</f>
        <v>23</v>
      </c>
      <c r="O18" s="275">
        <f ca="1">VLOOKUP($C18,INDIRECT($V$14),'Table 12data'!K$7,0)</f>
        <v>16</v>
      </c>
      <c r="P18" s="275">
        <f ca="1">VLOOKUP($C18,INDIRECT($V$14),'Table 12data'!L$7,0)</f>
        <v>0</v>
      </c>
      <c r="Q18" s="275">
        <f ca="1">VLOOKUP($C18,INDIRECT($V$14),'Table 12data'!M$7,0)</f>
        <v>100</v>
      </c>
      <c r="R18" s="468">
        <f t="shared" ca="1" si="0"/>
        <v>102.8125</v>
      </c>
      <c r="S18" s="468" t="e">
        <f t="shared" ca="1" si="1"/>
        <v>#DIV/0!</v>
      </c>
      <c r="T18" s="155"/>
      <c r="U18" s="155"/>
      <c r="V18" s="316" t="str">
        <f>CONCATENATE("KS1_",P6,"_phypro")</f>
        <v>KS1_Percentages_phypro</v>
      </c>
      <c r="W18" s="315"/>
      <c r="X18" s="155"/>
      <c r="Y18" s="155"/>
    </row>
    <row r="19" spans="1:25" s="128" customFormat="1" ht="11.25" customHeight="1">
      <c r="A19" s="162"/>
      <c r="B19" s="157"/>
      <c r="C19" s="157" t="s">
        <v>7</v>
      </c>
      <c r="D19" s="275">
        <f ca="1">VLOOKUP($C19,INDIRECT($V$14),'Table 12data'!R$7,0)</f>
        <v>18</v>
      </c>
      <c r="E19" s="275">
        <f ca="1">VLOOKUP($C19,INDIRECT($V$14),'Table 12data'!O$7,0)</f>
        <v>82</v>
      </c>
      <c r="F19" s="275">
        <f ca="1">VLOOKUP($C19,INDIRECT($V$14),'Table 12data'!P$7,0)</f>
        <v>62</v>
      </c>
      <c r="G19" s="275">
        <f ca="1">VLOOKUP($C19,INDIRECT($V$14),'Table 12data'!Q$7,0)</f>
        <v>11</v>
      </c>
      <c r="H19" s="275">
        <f ca="1">VLOOKUP($C19,INDIRECT($V$14),'Table 12data'!D$7,0)</f>
        <v>0</v>
      </c>
      <c r="I19" s="275">
        <f ca="1">VLOOKUP($C19,INDIRECT($V$14),'Table 12data'!E$7,0)</f>
        <v>0</v>
      </c>
      <c r="J19" s="275">
        <f ca="1">VLOOKUP($C19,INDIRECT($V$14),'Table 12data'!F$7,0)</f>
        <v>3</v>
      </c>
      <c r="K19" s="275">
        <f ca="1">VLOOKUP($C19,INDIRECT($V$14),'Table 12data'!G$7,0)</f>
        <v>15</v>
      </c>
      <c r="L19" s="275">
        <f ca="1">VLOOKUP($C19,INDIRECT($V$14),'Table 12data'!H$7,0)</f>
        <v>20</v>
      </c>
      <c r="M19" s="275">
        <f ca="1">VLOOKUP($C19,INDIRECT($V$14),'Table 12data'!I$7,0)</f>
        <v>31</v>
      </c>
      <c r="N19" s="275">
        <f ca="1">VLOOKUP($C19,INDIRECT($V$14),'Table 12data'!J$7,0)</f>
        <v>20</v>
      </c>
      <c r="O19" s="275">
        <f ca="1">VLOOKUP($C19,INDIRECT($V$14),'Table 12data'!K$7,0)</f>
        <v>11</v>
      </c>
      <c r="P19" s="275">
        <f ca="1">VLOOKUP($C19,INDIRECT($V$14),'Table 12data'!L$7,0)</f>
        <v>0</v>
      </c>
      <c r="Q19" s="275">
        <f ca="1">VLOOKUP($C19,INDIRECT($V$14),'Table 12data'!M$7,0)</f>
        <v>100</v>
      </c>
      <c r="R19" s="468">
        <f t="shared" ca="1" si="0"/>
        <v>157.72727272727272</v>
      </c>
      <c r="S19" s="468" t="e">
        <f t="shared" ca="1" si="1"/>
        <v>#DIV/0!</v>
      </c>
      <c r="T19" s="155"/>
      <c r="U19" s="155"/>
      <c r="V19" s="316" t="str">
        <f>CONCATENATE("KS1_",P6,"_lifpro")</f>
        <v>KS1_Percentages_lifpro</v>
      </c>
      <c r="W19" s="315"/>
      <c r="X19" s="155"/>
      <c r="Y19" s="155"/>
    </row>
    <row r="20" spans="1:25" s="128" customFormat="1" ht="11.25" customHeight="1">
      <c r="A20" s="162"/>
      <c r="B20" s="157"/>
      <c r="C20" s="157" t="s">
        <v>8</v>
      </c>
      <c r="D20" s="275">
        <f ca="1">VLOOKUP($C20,INDIRECT($V$14),'Table 12data'!R$7,0)</f>
        <v>9</v>
      </c>
      <c r="E20" s="275">
        <f ca="1">VLOOKUP($C20,INDIRECT($V$14),'Table 12data'!O$7,0)</f>
        <v>91</v>
      </c>
      <c r="F20" s="275">
        <f ca="1">VLOOKUP($C20,INDIRECT($V$14),'Table 12data'!P$7,0)</f>
        <v>77</v>
      </c>
      <c r="G20" s="275">
        <f ca="1">VLOOKUP($C20,INDIRECT($V$14),'Table 12data'!Q$7,0)</f>
        <v>21</v>
      </c>
      <c r="H20" s="275">
        <f ca="1">VLOOKUP($C20,INDIRECT($V$14),'Table 12data'!D$7,0)</f>
        <v>0</v>
      </c>
      <c r="I20" s="275">
        <f ca="1">VLOOKUP($C20,INDIRECT($V$14),'Table 12data'!E$7,0)</f>
        <v>0</v>
      </c>
      <c r="J20" s="275">
        <f ca="1">VLOOKUP($C20,INDIRECT($V$14),'Table 12data'!F$7,0)</f>
        <v>2</v>
      </c>
      <c r="K20" s="275">
        <f ca="1">VLOOKUP($C20,INDIRECT($V$14),'Table 12data'!G$7,0)</f>
        <v>8</v>
      </c>
      <c r="L20" s="275">
        <f ca="1">VLOOKUP($C20,INDIRECT($V$14),'Table 12data'!H$7,0)</f>
        <v>13</v>
      </c>
      <c r="M20" s="275">
        <f ca="1">VLOOKUP($C20,INDIRECT($V$14),'Table 12data'!I$7,0)</f>
        <v>29</v>
      </c>
      <c r="N20" s="275">
        <f ca="1">VLOOKUP($C20,INDIRECT($V$14),'Table 12data'!J$7,0)</f>
        <v>27</v>
      </c>
      <c r="O20" s="275">
        <f ca="1">VLOOKUP($C20,INDIRECT($V$14),'Table 12data'!K$7,0)</f>
        <v>21</v>
      </c>
      <c r="P20" s="275">
        <f ca="1">VLOOKUP($C20,INDIRECT($V$14),'Table 12data'!L$7,0)</f>
        <v>0</v>
      </c>
      <c r="Q20" s="275">
        <f ca="1">VLOOKUP($C20,INDIRECT($V$14),'Table 12data'!M$7,0)</f>
        <v>100</v>
      </c>
      <c r="R20" s="468">
        <f t="shared" ca="1" si="0"/>
        <v>77.333333333333329</v>
      </c>
      <c r="S20" s="468" t="e">
        <f t="shared" ca="1" si="1"/>
        <v>#DIV/0!</v>
      </c>
      <c r="T20" s="155"/>
      <c r="U20" s="155"/>
      <c r="V20" s="316" t="str">
        <f>CONCATENATE("KS1_",P6,"_matprop")</f>
        <v>KS1_Percentages_matprop</v>
      </c>
      <c r="W20" s="315"/>
      <c r="X20" s="155"/>
      <c r="Y20" s="155"/>
    </row>
    <row r="21" spans="1:25" s="128" customFormat="1" ht="11.25" customHeight="1">
      <c r="A21" s="163"/>
      <c r="B21" s="164"/>
      <c r="C21" s="164"/>
      <c r="D21" s="275"/>
      <c r="E21" s="256"/>
      <c r="F21" s="256"/>
      <c r="G21" s="256"/>
      <c r="H21" s="256"/>
      <c r="I21" s="256"/>
      <c r="J21" s="256"/>
      <c r="K21" s="256"/>
      <c r="L21" s="256"/>
      <c r="M21" s="256"/>
      <c r="N21" s="256"/>
      <c r="O21" s="256"/>
      <c r="P21" s="256"/>
      <c r="Q21" s="256"/>
      <c r="R21" s="468" t="e">
        <f t="shared" si="0"/>
        <v>#DIV/0!</v>
      </c>
      <c r="S21" s="468" t="e">
        <f t="shared" si="1"/>
        <v>#DIV/0!</v>
      </c>
      <c r="T21" s="155"/>
      <c r="U21" s="155"/>
      <c r="V21" s="315"/>
      <c r="W21" s="315"/>
      <c r="X21" s="155"/>
      <c r="Y21" s="155"/>
    </row>
    <row r="22" spans="1:25" s="128" customFormat="1" ht="11.25" customHeight="1">
      <c r="A22" s="165" t="s">
        <v>3</v>
      </c>
      <c r="B22" s="117"/>
      <c r="C22" s="117"/>
      <c r="D22" s="275"/>
      <c r="E22" s="256"/>
      <c r="F22" s="256"/>
      <c r="G22" s="256"/>
      <c r="H22" s="256"/>
      <c r="I22" s="256"/>
      <c r="J22" s="256"/>
      <c r="K22" s="256"/>
      <c r="L22" s="256"/>
      <c r="M22" s="256"/>
      <c r="N22" s="256"/>
      <c r="O22" s="256"/>
      <c r="P22" s="256"/>
      <c r="Q22" s="256"/>
      <c r="R22" s="468" t="e">
        <f t="shared" si="0"/>
        <v>#DIV/0!</v>
      </c>
      <c r="S22" s="468" t="e">
        <f t="shared" si="1"/>
        <v>#DIV/0!</v>
      </c>
      <c r="V22" s="315"/>
      <c r="W22" s="315"/>
    </row>
    <row r="23" spans="1:25" s="128" customFormat="1" ht="11.25" customHeight="1">
      <c r="A23" s="161"/>
      <c r="B23" s="157"/>
      <c r="C23" s="157" t="s">
        <v>29</v>
      </c>
      <c r="D23" s="275">
        <f ca="1">VLOOKUP($C23,INDIRECT($V$15),'Table 12data'!R$7,0)</f>
        <v>10</v>
      </c>
      <c r="E23" s="275">
        <f ca="1">VLOOKUP($C23,INDIRECT($V$15),'Table 12data'!O$7,0)</f>
        <v>89</v>
      </c>
      <c r="F23" s="275" t="s">
        <v>230</v>
      </c>
      <c r="G23" s="275">
        <f ca="1">VLOOKUP($C23,INDIRECT($V$15),'Table 12data'!Q$7,0)</f>
        <v>24</v>
      </c>
      <c r="H23" s="275">
        <f ca="1">VLOOKUP($C23,INDIRECT($V$15),'Table 12data'!D$7,0)</f>
        <v>0</v>
      </c>
      <c r="I23" s="275">
        <f ca="1">VLOOKUP($C23,INDIRECT($V$15),'Table 12data'!E$7,0)</f>
        <v>0</v>
      </c>
      <c r="J23" s="275">
        <f ca="1">VLOOKUP($C23,INDIRECT($V$15),'Table 12data'!F$7,0)</f>
        <v>2</v>
      </c>
      <c r="K23" s="275">
        <f ca="1">VLOOKUP($C23,INDIRECT($V$15),'Table 12data'!G$7,0)</f>
        <v>9</v>
      </c>
      <c r="L23" s="275" t="s">
        <v>230</v>
      </c>
      <c r="M23" s="275">
        <f ca="1">VLOOKUP($C23,INDIRECT($V$15),'Table 12data'!I$7,0)</f>
        <v>66</v>
      </c>
      <c r="N23" s="275" t="s">
        <v>230</v>
      </c>
      <c r="O23" s="275">
        <f ca="1">VLOOKUP($C23,INDIRECT($V$15),'Table 12data'!K$7,0)</f>
        <v>24</v>
      </c>
      <c r="P23" s="275">
        <f ca="1">VLOOKUP($C23,INDIRECT($V$15),'Table 12data'!L$7,0)</f>
        <v>0</v>
      </c>
      <c r="Q23" s="275">
        <f ca="1">VLOOKUP($C23,INDIRECT($V$15),'Table 12data'!M$7,0)</f>
        <v>100</v>
      </c>
      <c r="R23" s="468" t="e">
        <f t="shared" ca="1" si="0"/>
        <v>#VALUE!</v>
      </c>
      <c r="S23" s="468" t="e">
        <f t="shared" ca="1" si="1"/>
        <v>#VALUE!</v>
      </c>
      <c r="V23" s="315"/>
      <c r="W23" s="315"/>
    </row>
    <row r="24" spans="1:25" s="128" customFormat="1" ht="11.25" customHeight="1">
      <c r="A24" s="161"/>
      <c r="B24" s="157"/>
      <c r="C24" s="157" t="s">
        <v>7</v>
      </c>
      <c r="D24" s="275">
        <f ca="1">VLOOKUP($C24,INDIRECT($V$15),'Table 12data'!R$7,0)</f>
        <v>13</v>
      </c>
      <c r="E24" s="275">
        <f ca="1">VLOOKUP($C24,INDIRECT($V$15),'Table 12data'!O$7,0)</f>
        <v>87</v>
      </c>
      <c r="F24" s="275" t="s">
        <v>230</v>
      </c>
      <c r="G24" s="275">
        <f ca="1">VLOOKUP($C24,INDIRECT($V$15),'Table 12data'!Q$7,0)</f>
        <v>20</v>
      </c>
      <c r="H24" s="275">
        <f ca="1">VLOOKUP($C24,INDIRECT($V$15),'Table 12data'!D$7,0)</f>
        <v>0</v>
      </c>
      <c r="I24" s="275">
        <f ca="1">VLOOKUP($C24,INDIRECT($V$15),'Table 12data'!E$7,0)</f>
        <v>0</v>
      </c>
      <c r="J24" s="275">
        <f ca="1">VLOOKUP($C24,INDIRECT($V$15),'Table 12data'!F$7,0)</f>
        <v>2</v>
      </c>
      <c r="K24" s="275">
        <f ca="1">VLOOKUP($C24,INDIRECT($V$15),'Table 12data'!G$7,0)</f>
        <v>11</v>
      </c>
      <c r="L24" s="275" t="s">
        <v>230</v>
      </c>
      <c r="M24" s="275">
        <f ca="1">VLOOKUP($C24,INDIRECT($V$15),'Table 12data'!I$7,0)</f>
        <v>67</v>
      </c>
      <c r="N24" s="275" t="s">
        <v>230</v>
      </c>
      <c r="O24" s="275">
        <f ca="1">VLOOKUP($C24,INDIRECT($V$15),'Table 12data'!K$7,0)</f>
        <v>20</v>
      </c>
      <c r="P24" s="275">
        <f ca="1">VLOOKUP($C24,INDIRECT($V$15),'Table 12data'!L$7,0)</f>
        <v>0</v>
      </c>
      <c r="Q24" s="275">
        <f ca="1">VLOOKUP($C24,INDIRECT($V$15),'Table 12data'!M$7,0)</f>
        <v>100</v>
      </c>
      <c r="R24" s="468" t="e">
        <f t="shared" ca="1" si="0"/>
        <v>#VALUE!</v>
      </c>
      <c r="S24" s="468" t="e">
        <f t="shared" ca="1" si="1"/>
        <v>#VALUE!</v>
      </c>
      <c r="V24" s="315"/>
      <c r="W24" s="315"/>
    </row>
    <row r="25" spans="1:25" s="128" customFormat="1" ht="11.25" customHeight="1">
      <c r="A25" s="161"/>
      <c r="B25" s="157"/>
      <c r="C25" s="157" t="s">
        <v>8</v>
      </c>
      <c r="D25" s="275">
        <f ca="1">VLOOKUP($C25,INDIRECT($V$15),'Table 12data'!R$7,0)</f>
        <v>8</v>
      </c>
      <c r="E25" s="275">
        <f ca="1">VLOOKUP($C25,INDIRECT($V$15),'Table 12data'!O$7,0)</f>
        <v>92</v>
      </c>
      <c r="F25" s="275" t="s">
        <v>230</v>
      </c>
      <c r="G25" s="275">
        <f ca="1">VLOOKUP($C25,INDIRECT($V$15),'Table 12data'!Q$7,0)</f>
        <v>28</v>
      </c>
      <c r="H25" s="275">
        <f ca="1">VLOOKUP($C25,INDIRECT($V$15),'Table 12data'!D$7,0)</f>
        <v>0</v>
      </c>
      <c r="I25" s="275">
        <f ca="1">VLOOKUP($C25,INDIRECT($V$15),'Table 12data'!E$7,0)</f>
        <v>0</v>
      </c>
      <c r="J25" s="275">
        <f ca="1">VLOOKUP($C25,INDIRECT($V$15),'Table 12data'!F$7,0)</f>
        <v>1</v>
      </c>
      <c r="K25" s="275">
        <f ca="1">VLOOKUP($C25,INDIRECT($V$15),'Table 12data'!G$7,0)</f>
        <v>6</v>
      </c>
      <c r="L25" s="275" t="s">
        <v>230</v>
      </c>
      <c r="M25" s="275">
        <f ca="1">VLOOKUP($C25,INDIRECT($V$15),'Table 12data'!I$7,0)</f>
        <v>64</v>
      </c>
      <c r="N25" s="275" t="s">
        <v>230</v>
      </c>
      <c r="O25" s="275">
        <f ca="1">VLOOKUP($C25,INDIRECT($V$15),'Table 12data'!K$7,0)</f>
        <v>28</v>
      </c>
      <c r="P25" s="275">
        <f ca="1">VLOOKUP($C25,INDIRECT($V$15),'Table 12data'!L$7,0)</f>
        <v>0</v>
      </c>
      <c r="Q25" s="275">
        <f ca="1">VLOOKUP($C25,INDIRECT($V$15),'Table 12data'!M$7,0)</f>
        <v>100</v>
      </c>
      <c r="R25" s="468" t="e">
        <f t="shared" ca="1" si="0"/>
        <v>#VALUE!</v>
      </c>
      <c r="S25" s="468" t="e">
        <f t="shared" ca="1" si="1"/>
        <v>#VALUE!</v>
      </c>
      <c r="V25" s="315"/>
      <c r="W25" s="315"/>
    </row>
    <row r="26" spans="1:25" s="128" customFormat="1" ht="11.25" customHeight="1">
      <c r="A26" s="161"/>
      <c r="B26" s="157"/>
      <c r="C26" s="157"/>
      <c r="D26" s="275"/>
      <c r="E26" s="256"/>
      <c r="F26" s="256"/>
      <c r="G26" s="256"/>
      <c r="H26" s="256"/>
      <c r="I26" s="256"/>
      <c r="J26" s="256"/>
      <c r="K26" s="256"/>
      <c r="L26" s="256"/>
      <c r="M26" s="256"/>
      <c r="N26" s="256"/>
      <c r="O26" s="256"/>
      <c r="P26" s="256"/>
      <c r="Q26" s="256"/>
      <c r="R26" s="468" t="e">
        <f t="shared" si="0"/>
        <v>#DIV/0!</v>
      </c>
      <c r="S26" s="468" t="e">
        <f t="shared" si="1"/>
        <v>#DIV/0!</v>
      </c>
      <c r="V26" s="315"/>
      <c r="W26" s="315"/>
    </row>
    <row r="27" spans="1:25" s="128" customFormat="1" ht="11.25" customHeight="1">
      <c r="A27" s="500" t="s">
        <v>4</v>
      </c>
      <c r="B27" s="501"/>
      <c r="C27" s="501"/>
      <c r="D27" s="275"/>
      <c r="E27" s="256"/>
      <c r="F27" s="256"/>
      <c r="G27" s="256"/>
      <c r="H27" s="256"/>
      <c r="I27" s="256"/>
      <c r="J27" s="256"/>
      <c r="K27" s="256"/>
      <c r="L27" s="256"/>
      <c r="M27" s="256"/>
      <c r="N27" s="256"/>
      <c r="O27" s="256"/>
      <c r="P27" s="256"/>
      <c r="Q27" s="256"/>
      <c r="R27" s="468" t="e">
        <f t="shared" si="0"/>
        <v>#DIV/0!</v>
      </c>
      <c r="S27" s="468" t="e">
        <f t="shared" si="1"/>
        <v>#DIV/0!</v>
      </c>
      <c r="V27" s="315"/>
      <c r="W27" s="315"/>
    </row>
    <row r="28" spans="1:25" s="128" customFormat="1" ht="11.25" customHeight="1">
      <c r="A28" s="163"/>
      <c r="B28" s="164"/>
      <c r="C28" s="157" t="s">
        <v>29</v>
      </c>
      <c r="D28" s="275">
        <f ca="1">VLOOKUP($C28,INDIRECT($V$13),'Table 12data'!R$7,0)</f>
        <v>8</v>
      </c>
      <c r="E28" s="275">
        <f ca="1">VLOOKUP($C28,INDIRECT($V$13),'Table 12data'!O$7,0)</f>
        <v>92</v>
      </c>
      <c r="F28" s="275">
        <f ca="1">VLOOKUP($C28,INDIRECT($V$13),'Table 12data'!P$7,0)</f>
        <v>80</v>
      </c>
      <c r="G28" s="275">
        <f ca="1">VLOOKUP($C28,INDIRECT($V$13),'Table 12data'!Q$7,0)</f>
        <v>24</v>
      </c>
      <c r="H28" s="275">
        <f ca="1">VLOOKUP($C28,INDIRECT($V$13),'Table 12data'!D$7,0)</f>
        <v>0</v>
      </c>
      <c r="I28" s="275">
        <f ca="1">VLOOKUP($C28,INDIRECT($V$13),'Table 12data'!E$7,0)</f>
        <v>0</v>
      </c>
      <c r="J28" s="275">
        <f ca="1">VLOOKUP($C28,INDIRECT($V$13),'Table 12data'!F$7,0)</f>
        <v>1</v>
      </c>
      <c r="K28" s="275">
        <f ca="1">VLOOKUP($C28,INDIRECT($V$13),'Table 12data'!G$7,0)</f>
        <v>6</v>
      </c>
      <c r="L28" s="275">
        <f ca="1">VLOOKUP($C28,INDIRECT($V$13),'Table 12data'!H$7,0)</f>
        <v>12</v>
      </c>
      <c r="M28" s="275">
        <f ca="1">VLOOKUP($C28,INDIRECT($V$13),'Table 12data'!I$7,0)</f>
        <v>27</v>
      </c>
      <c r="N28" s="275">
        <f ca="1">VLOOKUP($C28,INDIRECT($V$13),'Table 12data'!J$7,0)</f>
        <v>29</v>
      </c>
      <c r="O28" s="275">
        <f ca="1">VLOOKUP($C28,INDIRECT($V$13),'Table 12data'!K$7,0)</f>
        <v>24</v>
      </c>
      <c r="P28" s="275">
        <f ca="1">VLOOKUP($C28,INDIRECT($V$13),'Table 12data'!L$7,0)</f>
        <v>0</v>
      </c>
      <c r="Q28" s="275">
        <f ca="1">VLOOKUP($C28,INDIRECT($V$13),'Table 12data'!M$7,0)</f>
        <v>100</v>
      </c>
      <c r="R28" s="468">
        <f t="shared" ca="1" si="0"/>
        <v>65.416666666666671</v>
      </c>
      <c r="S28" s="468" t="e">
        <f t="shared" ca="1" si="1"/>
        <v>#DIV/0!</v>
      </c>
      <c r="V28" s="315"/>
      <c r="W28" s="315"/>
    </row>
    <row r="29" spans="1:25" s="128" customFormat="1" ht="11.25" customHeight="1">
      <c r="A29" s="163"/>
      <c r="B29" s="164"/>
      <c r="C29" s="157" t="s">
        <v>7</v>
      </c>
      <c r="D29" s="275">
        <f ca="1">VLOOKUP($C29,INDIRECT($V$13),'Table 12data'!R$7,0)</f>
        <v>9</v>
      </c>
      <c r="E29" s="275">
        <f ca="1">VLOOKUP($C29,INDIRECT($V$13),'Table 12data'!O$7,0)</f>
        <v>91</v>
      </c>
      <c r="F29" s="275">
        <f ca="1">VLOOKUP($C29,INDIRECT($V$13),'Table 12data'!P$7,0)</f>
        <v>78</v>
      </c>
      <c r="G29" s="275">
        <f ca="1">VLOOKUP($C29,INDIRECT($V$13),'Table 12data'!Q$7,0)</f>
        <v>26</v>
      </c>
      <c r="H29" s="275">
        <f ca="1">VLOOKUP($C29,INDIRECT($V$13),'Table 12data'!D$7,0)</f>
        <v>0</v>
      </c>
      <c r="I29" s="275">
        <f ca="1">VLOOKUP($C29,INDIRECT($V$13),'Table 12data'!E$7,0)</f>
        <v>0</v>
      </c>
      <c r="J29" s="275">
        <f ca="1">VLOOKUP($C29,INDIRECT($V$13),'Table 12data'!F$7,0)</f>
        <v>2</v>
      </c>
      <c r="K29" s="275">
        <f ca="1">VLOOKUP($C29,INDIRECT($V$13),'Table 12data'!G$7,0)</f>
        <v>7</v>
      </c>
      <c r="L29" s="275">
        <f ca="1">VLOOKUP($C29,INDIRECT($V$13),'Table 12data'!H$7,0)</f>
        <v>12</v>
      </c>
      <c r="M29" s="275">
        <f ca="1">VLOOKUP($C29,INDIRECT($V$13),'Table 12data'!I$7,0)</f>
        <v>25</v>
      </c>
      <c r="N29" s="275">
        <f ca="1">VLOOKUP($C29,INDIRECT($V$13),'Table 12data'!J$7,0)</f>
        <v>27</v>
      </c>
      <c r="O29" s="275">
        <f ca="1">VLOOKUP($C29,INDIRECT($V$13),'Table 12data'!K$7,0)</f>
        <v>26</v>
      </c>
      <c r="P29" s="275">
        <f ca="1">VLOOKUP($C29,INDIRECT($V$13),'Table 12data'!L$7,0)</f>
        <v>0</v>
      </c>
      <c r="Q29" s="275">
        <f ca="1">VLOOKUP($C29,INDIRECT($V$13),'Table 12data'!M$7,0)</f>
        <v>100</v>
      </c>
      <c r="R29" s="468">
        <f t="shared" ca="1" si="0"/>
        <v>58</v>
      </c>
      <c r="S29" s="468" t="e">
        <f t="shared" ca="1" si="1"/>
        <v>#DIV/0!</v>
      </c>
      <c r="V29" s="315"/>
      <c r="W29" s="315"/>
    </row>
    <row r="30" spans="1:25" s="128" customFormat="1" ht="11.25" customHeight="1">
      <c r="A30" s="163"/>
      <c r="B30" s="164"/>
      <c r="C30" s="157" t="s">
        <v>8</v>
      </c>
      <c r="D30" s="275">
        <f ca="1">VLOOKUP($C30,INDIRECT($V$13),'Table 12data'!R$7,0)</f>
        <v>6</v>
      </c>
      <c r="E30" s="275">
        <f ca="1">VLOOKUP($C30,INDIRECT($V$13),'Table 12data'!O$7,0)</f>
        <v>93</v>
      </c>
      <c r="F30" s="275">
        <f ca="1">VLOOKUP($C30,INDIRECT($V$13),'Table 12data'!P$7,0)</f>
        <v>82</v>
      </c>
      <c r="G30" s="275">
        <f ca="1">VLOOKUP($C30,INDIRECT($V$13),'Table 12data'!Q$7,0)</f>
        <v>22</v>
      </c>
      <c r="H30" s="275">
        <f ca="1">VLOOKUP($C30,INDIRECT($V$13),'Table 12data'!D$7,0)</f>
        <v>0</v>
      </c>
      <c r="I30" s="275">
        <f ca="1">VLOOKUP($C30,INDIRECT($V$13),'Table 12data'!E$7,0)</f>
        <v>0</v>
      </c>
      <c r="J30" s="275">
        <f ca="1">VLOOKUP($C30,INDIRECT($V$13),'Table 12data'!F$7,0)</f>
        <v>1</v>
      </c>
      <c r="K30" s="275">
        <f ca="1">VLOOKUP($C30,INDIRECT($V$13),'Table 12data'!G$7,0)</f>
        <v>5</v>
      </c>
      <c r="L30" s="275">
        <f ca="1">VLOOKUP($C30,INDIRECT($V$13),'Table 12data'!H$7,0)</f>
        <v>12</v>
      </c>
      <c r="M30" s="275">
        <f ca="1">VLOOKUP($C30,INDIRECT($V$13),'Table 12data'!I$7,0)</f>
        <v>28</v>
      </c>
      <c r="N30" s="275">
        <f ca="1">VLOOKUP($C30,INDIRECT($V$13),'Table 12data'!J$7,0)</f>
        <v>31</v>
      </c>
      <c r="O30" s="275">
        <f ca="1">VLOOKUP($C30,INDIRECT($V$13),'Table 12data'!K$7,0)</f>
        <v>22</v>
      </c>
      <c r="P30" s="275">
        <f ca="1">VLOOKUP($C30,INDIRECT($V$13),'Table 12data'!L$7,0)</f>
        <v>0</v>
      </c>
      <c r="Q30" s="275">
        <f ca="1">VLOOKUP($C30,INDIRECT($V$13),'Table 12data'!M$7,0)</f>
        <v>100</v>
      </c>
      <c r="R30" s="468">
        <f t="shared" ca="1" si="0"/>
        <v>73.818181818181813</v>
      </c>
      <c r="S30" s="468" t="e">
        <f t="shared" ca="1" si="1"/>
        <v>#DIV/0!</v>
      </c>
      <c r="V30" s="315"/>
      <c r="W30" s="315"/>
    </row>
    <row r="31" spans="1:25" s="128" customFormat="1" ht="11.25" customHeight="1">
      <c r="A31" s="163"/>
      <c r="B31" s="162"/>
      <c r="C31" s="164"/>
      <c r="D31" s="275"/>
      <c r="E31" s="256"/>
      <c r="F31" s="256"/>
      <c r="G31" s="256"/>
      <c r="H31" s="256"/>
      <c r="I31" s="256"/>
      <c r="J31" s="256"/>
      <c r="K31" s="256"/>
      <c r="L31" s="256"/>
      <c r="M31" s="256"/>
      <c r="N31" s="256"/>
      <c r="O31" s="256"/>
      <c r="P31" s="256"/>
      <c r="Q31" s="256"/>
      <c r="V31" s="315"/>
      <c r="W31" s="315"/>
    </row>
    <row r="32" spans="1:25" s="128" customFormat="1" ht="12.75" customHeight="1">
      <c r="A32" s="166" t="s">
        <v>377</v>
      </c>
      <c r="B32" s="116"/>
      <c r="C32" s="164"/>
      <c r="D32" s="322"/>
      <c r="E32" s="264"/>
      <c r="F32" s="264"/>
      <c r="G32" s="264"/>
      <c r="H32" s="264"/>
      <c r="I32" s="264"/>
      <c r="J32" s="264"/>
      <c r="K32" s="264"/>
      <c r="L32" s="264"/>
      <c r="M32" s="264"/>
      <c r="N32" s="264"/>
      <c r="O32" s="264"/>
      <c r="P32" s="264"/>
      <c r="Q32" s="264"/>
      <c r="V32" s="315"/>
      <c r="W32" s="315"/>
    </row>
    <row r="33" spans="1:23" s="128" customFormat="1" ht="11.25" customHeight="1">
      <c r="A33" s="157"/>
      <c r="B33" s="162"/>
      <c r="C33" s="157" t="s">
        <v>29</v>
      </c>
      <c r="D33" s="275">
        <f ca="1">VLOOKUP($C33,INDIRECT($V$16),'Table 12data'!R$7,0)</f>
        <v>9</v>
      </c>
      <c r="E33" s="275">
        <f ca="1">VLOOKUP($C33,INDIRECT($V$16),'Table 12data'!O$7,0)</f>
        <v>91</v>
      </c>
      <c r="F33" s="275" t="s">
        <v>230</v>
      </c>
      <c r="G33" s="275">
        <f ca="1">VLOOKUP($C33,INDIRECT($V$16),'Table 12data'!Q$7,0)</f>
        <v>22</v>
      </c>
      <c r="H33" s="275" t="str">
        <f ca="1">VLOOKUP($C33,INDIRECT($V$16),'Table 12data'!D$7,0)</f>
        <v>.</v>
      </c>
      <c r="I33" s="275">
        <f ca="1">VLOOKUP($C33,INDIRECT($V$16),'Table 12data'!E$7,0)</f>
        <v>0</v>
      </c>
      <c r="J33" s="275">
        <f ca="1">VLOOKUP($C33,INDIRECT($V$16),'Table 12data'!F$7,0)</f>
        <v>2</v>
      </c>
      <c r="K33" s="275">
        <f ca="1">VLOOKUP($C33,INDIRECT($V$16),'Table 12data'!G$7,0)</f>
        <v>8</v>
      </c>
      <c r="L33" s="275" t="str">
        <f ca="1">VLOOKUP($C33,INDIRECT($V$16),'Table 12data'!H$7,0)</f>
        <v>.</v>
      </c>
      <c r="M33" s="275">
        <f ca="1">VLOOKUP($C33,INDIRECT($V$16),'Table 12data'!I$7,0)</f>
        <v>68</v>
      </c>
      <c r="N33" s="275" t="str">
        <f ca="1">VLOOKUP($C33,INDIRECT($V$16),'Table 12data'!J$7,0)</f>
        <v>.</v>
      </c>
      <c r="O33" s="275">
        <f ca="1">VLOOKUP($C33,INDIRECT($V$16),'Table 12data'!K$7,0)</f>
        <v>22</v>
      </c>
      <c r="P33" s="275">
        <f ca="1">VLOOKUP($C33,INDIRECT($V$16),'Table 12data'!L$7,0)</f>
        <v>0</v>
      </c>
      <c r="Q33" s="275">
        <f ca="1">VLOOKUP($C33,INDIRECT($V$16),'Table 12data'!M$7,0)</f>
        <v>100</v>
      </c>
      <c r="V33" s="315"/>
      <c r="W33" s="315"/>
    </row>
    <row r="34" spans="1:23" s="128" customFormat="1" ht="11.25" customHeight="1">
      <c r="A34" s="157"/>
      <c r="B34" s="162"/>
      <c r="C34" s="157" t="s">
        <v>7</v>
      </c>
      <c r="D34" s="275">
        <f ca="1">VLOOKUP($C34,INDIRECT($V$16),'Table 12data'!R$7,0)</f>
        <v>11</v>
      </c>
      <c r="E34" s="275">
        <f ca="1">VLOOKUP($C34,INDIRECT($V$16),'Table 12data'!O$7,0)</f>
        <v>89</v>
      </c>
      <c r="F34" s="275" t="s">
        <v>230</v>
      </c>
      <c r="G34" s="275">
        <f ca="1">VLOOKUP($C34,INDIRECT($V$16),'Table 12data'!Q$7,0)</f>
        <v>23</v>
      </c>
      <c r="H34" s="275" t="str">
        <f ca="1">VLOOKUP($C34,INDIRECT($V$16),'Table 12data'!D$7,0)</f>
        <v>.</v>
      </c>
      <c r="I34" s="275">
        <f ca="1">VLOOKUP($C34,INDIRECT($V$16),'Table 12data'!E$7,0)</f>
        <v>0</v>
      </c>
      <c r="J34" s="275">
        <f ca="1">VLOOKUP($C34,INDIRECT($V$16),'Table 12data'!F$7,0)</f>
        <v>2</v>
      </c>
      <c r="K34" s="275">
        <f ca="1">VLOOKUP($C34,INDIRECT($V$16),'Table 12data'!G$7,0)</f>
        <v>9</v>
      </c>
      <c r="L34" s="275" t="str">
        <f ca="1">VLOOKUP($C34,INDIRECT($V$16),'Table 12data'!H$7,0)</f>
        <v>.</v>
      </c>
      <c r="M34" s="275">
        <f ca="1">VLOOKUP($C34,INDIRECT($V$16),'Table 12data'!I$7,0)</f>
        <v>66</v>
      </c>
      <c r="N34" s="275" t="str">
        <f ca="1">VLOOKUP($C34,INDIRECT($V$16),'Table 12data'!J$7,0)</f>
        <v>.</v>
      </c>
      <c r="O34" s="275">
        <f ca="1">VLOOKUP($C34,INDIRECT($V$16),'Table 12data'!K$7,0)</f>
        <v>23</v>
      </c>
      <c r="P34" s="275">
        <f ca="1">VLOOKUP($C34,INDIRECT($V$16),'Table 12data'!L$7,0)</f>
        <v>0</v>
      </c>
      <c r="Q34" s="275">
        <f ca="1">VLOOKUP($C34,INDIRECT($V$16),'Table 12data'!M$7,0)</f>
        <v>100</v>
      </c>
      <c r="V34" s="315"/>
      <c r="W34" s="315"/>
    </row>
    <row r="35" spans="1:23" s="128" customFormat="1" ht="11.25" customHeight="1">
      <c r="A35" s="157"/>
      <c r="B35" s="162"/>
      <c r="C35" s="157" t="s">
        <v>8</v>
      </c>
      <c r="D35" s="275">
        <f ca="1">VLOOKUP($C35,INDIRECT($V$16),'Table 12data'!R$7,0)</f>
        <v>8</v>
      </c>
      <c r="E35" s="275">
        <f ca="1">VLOOKUP($C35,INDIRECT($V$16),'Table 12data'!O$7,0)</f>
        <v>92</v>
      </c>
      <c r="F35" s="275" t="s">
        <v>230</v>
      </c>
      <c r="G35" s="275">
        <f ca="1">VLOOKUP($C35,INDIRECT($V$16),'Table 12data'!Q$7,0)</f>
        <v>21</v>
      </c>
      <c r="H35" s="275" t="str">
        <f ca="1">VLOOKUP($C35,INDIRECT($V$16),'Table 12data'!D$7,0)</f>
        <v>.</v>
      </c>
      <c r="I35" s="275">
        <f ca="1">VLOOKUP($C35,INDIRECT($V$16),'Table 12data'!E$7,0)</f>
        <v>0</v>
      </c>
      <c r="J35" s="275">
        <f ca="1">VLOOKUP($C35,INDIRECT($V$16),'Table 12data'!F$7,0)</f>
        <v>1</v>
      </c>
      <c r="K35" s="275">
        <f ca="1">VLOOKUP($C35,INDIRECT($V$16),'Table 12data'!G$7,0)</f>
        <v>7</v>
      </c>
      <c r="L35" s="275" t="str">
        <f ca="1">VLOOKUP($C35,INDIRECT($V$16),'Table 12data'!H$7,0)</f>
        <v>.</v>
      </c>
      <c r="M35" s="275">
        <f ca="1">VLOOKUP($C35,INDIRECT($V$16),'Table 12data'!I$7,0)</f>
        <v>71</v>
      </c>
      <c r="N35" s="275" t="str">
        <f ca="1">VLOOKUP($C35,INDIRECT($V$16),'Table 12data'!J$7,0)</f>
        <v>.</v>
      </c>
      <c r="O35" s="275">
        <f ca="1">VLOOKUP($C35,INDIRECT($V$16),'Table 12data'!K$7,0)</f>
        <v>21</v>
      </c>
      <c r="P35" s="275">
        <f ca="1">VLOOKUP($C35,INDIRECT($V$16),'Table 12data'!L$7,0)</f>
        <v>0</v>
      </c>
      <c r="Q35" s="275">
        <f ca="1">VLOOKUP($C35,INDIRECT($V$16),'Table 12data'!M$7,0)</f>
        <v>100</v>
      </c>
      <c r="V35" s="315"/>
      <c r="W35" s="315"/>
    </row>
    <row r="37" spans="1:23" s="128" customFormat="1" ht="11.25" customHeight="1">
      <c r="B37" s="166" t="s">
        <v>36</v>
      </c>
      <c r="C37" s="116"/>
      <c r="D37" s="323"/>
      <c r="E37" s="264"/>
      <c r="F37" s="264"/>
      <c r="G37" s="264"/>
      <c r="H37" s="266"/>
      <c r="I37" s="267"/>
      <c r="J37" s="267"/>
      <c r="K37" s="268"/>
      <c r="L37" s="264"/>
      <c r="M37" s="268"/>
      <c r="N37" s="264"/>
      <c r="O37" s="264"/>
      <c r="P37" s="264"/>
      <c r="Q37" s="264"/>
      <c r="V37" s="315"/>
      <c r="W37" s="315"/>
    </row>
    <row r="38" spans="1:23" s="128" customFormat="1" ht="11.25" customHeight="1">
      <c r="A38" s="157"/>
      <c r="B38" s="162"/>
      <c r="C38" s="157" t="s">
        <v>29</v>
      </c>
      <c r="D38" s="275">
        <f ca="1">VLOOKUP($C38,INDIRECT($V$17),'Table 12data'!R$7,0)</f>
        <v>11</v>
      </c>
      <c r="E38" s="275">
        <f ca="1">VLOOKUP($C38,INDIRECT($V$17),'Table 12data'!O$7,0)</f>
        <v>89</v>
      </c>
      <c r="F38" s="275" t="s">
        <v>230</v>
      </c>
      <c r="G38" s="275">
        <f ca="1">VLOOKUP($C38,INDIRECT($V$17),'Table 12data'!Q$7,0)</f>
        <v>21</v>
      </c>
      <c r="H38" s="275">
        <f ca="1">VLOOKUP($C38,INDIRECT($V$17),'Table 12data'!D$7,0)</f>
        <v>0</v>
      </c>
      <c r="I38" s="275">
        <f ca="1">VLOOKUP($C38,INDIRECT($V$17),'Table 12data'!E$7,0)</f>
        <v>0</v>
      </c>
      <c r="J38" s="275">
        <f ca="1">VLOOKUP($C38,INDIRECT($V$17),'Table 12data'!F$7,0)</f>
        <v>2</v>
      </c>
      <c r="K38" s="275">
        <f ca="1">VLOOKUP($C38,INDIRECT($V$17),'Table 12data'!G$7,0)</f>
        <v>9</v>
      </c>
      <c r="L38" s="275" t="str">
        <f ca="1">VLOOKUP($C38,INDIRECT($V$17),'Table 12data'!H$7,0)</f>
        <v>.</v>
      </c>
      <c r="M38" s="275">
        <f ca="1">VLOOKUP($C38,INDIRECT($V$17),'Table 12data'!I$7,0)</f>
        <v>68</v>
      </c>
      <c r="N38" s="275" t="str">
        <f ca="1">VLOOKUP($C38,INDIRECT($V$17),'Table 12data'!J$7,0)</f>
        <v>.</v>
      </c>
      <c r="O38" s="275">
        <f ca="1">VLOOKUP($C38,INDIRECT($V$17),'Table 12data'!K$7,0)</f>
        <v>21</v>
      </c>
      <c r="P38" s="275">
        <f ca="1">VLOOKUP($C38,INDIRECT($V$17),'Table 12data'!L$7,0)</f>
        <v>0</v>
      </c>
      <c r="Q38" s="275">
        <f ca="1">VLOOKUP($C38,INDIRECT($V$17),'Table 12data'!M$7,0)</f>
        <v>100</v>
      </c>
      <c r="V38" s="315"/>
      <c r="W38" s="315"/>
    </row>
    <row r="39" spans="1:23" s="128" customFormat="1" ht="11.25" customHeight="1">
      <c r="A39" s="157"/>
      <c r="B39" s="162"/>
      <c r="C39" s="157" t="s">
        <v>7</v>
      </c>
      <c r="D39" s="275">
        <f ca="1">VLOOKUP($C39,INDIRECT($V$17),'Table 12data'!R$7,0)</f>
        <v>12</v>
      </c>
      <c r="E39" s="275">
        <f ca="1">VLOOKUP($C39,INDIRECT($V$17),'Table 12data'!O$7,0)</f>
        <v>87</v>
      </c>
      <c r="F39" s="275" t="s">
        <v>230</v>
      </c>
      <c r="G39" s="275">
        <f ca="1">VLOOKUP($C39,INDIRECT($V$17),'Table 12data'!Q$7,0)</f>
        <v>22</v>
      </c>
      <c r="H39" s="275">
        <f ca="1">VLOOKUP($C39,INDIRECT($V$17),'Table 12data'!D$7,0)</f>
        <v>0</v>
      </c>
      <c r="I39" s="275">
        <f ca="1">VLOOKUP($C39,INDIRECT($V$17),'Table 12data'!E$7,0)</f>
        <v>0</v>
      </c>
      <c r="J39" s="275">
        <f ca="1">VLOOKUP($C39,INDIRECT($V$17),'Table 12data'!F$7,0)</f>
        <v>2</v>
      </c>
      <c r="K39" s="275">
        <f ca="1">VLOOKUP($C39,INDIRECT($V$17),'Table 12data'!G$7,0)</f>
        <v>10</v>
      </c>
      <c r="L39" s="275" t="str">
        <f ca="1">VLOOKUP($C39,INDIRECT($V$17),'Table 12data'!H$7,0)</f>
        <v>.</v>
      </c>
      <c r="M39" s="275">
        <f ca="1">VLOOKUP($C39,INDIRECT($V$17),'Table 12data'!I$7,0)</f>
        <v>65</v>
      </c>
      <c r="N39" s="275" t="str">
        <f ca="1">VLOOKUP($C39,INDIRECT($V$17),'Table 12data'!J$7,0)</f>
        <v>.</v>
      </c>
      <c r="O39" s="275">
        <f ca="1">VLOOKUP($C39,INDIRECT($V$17),'Table 12data'!K$7,0)</f>
        <v>22</v>
      </c>
      <c r="P39" s="275">
        <f ca="1">VLOOKUP($C39,INDIRECT($V$17),'Table 12data'!L$7,0)</f>
        <v>0</v>
      </c>
      <c r="Q39" s="275">
        <f ca="1">VLOOKUP($C39,INDIRECT($V$17),'Table 12data'!M$7,0)</f>
        <v>100</v>
      </c>
      <c r="V39" s="315"/>
      <c r="W39" s="315"/>
    </row>
    <row r="40" spans="1:23" s="128" customFormat="1" ht="11.25" customHeight="1">
      <c r="A40" s="157"/>
      <c r="B40" s="162"/>
      <c r="C40" s="157" t="s">
        <v>8</v>
      </c>
      <c r="D40" s="275">
        <f ca="1">VLOOKUP($C40,INDIRECT($V$17),'Table 12data'!R$7,0)</f>
        <v>9</v>
      </c>
      <c r="E40" s="275">
        <f ca="1">VLOOKUP($C40,INDIRECT($V$17),'Table 12data'!O$7,0)</f>
        <v>91</v>
      </c>
      <c r="F40" s="275" t="s">
        <v>230</v>
      </c>
      <c r="G40" s="275">
        <f ca="1">VLOOKUP($C40,INDIRECT($V$17),'Table 12data'!Q$7,0)</f>
        <v>20</v>
      </c>
      <c r="H40" s="275">
        <f ca="1">VLOOKUP($C40,INDIRECT($V$17),'Table 12data'!D$7,0)</f>
        <v>0</v>
      </c>
      <c r="I40" s="275">
        <f ca="1">VLOOKUP($C40,INDIRECT($V$17),'Table 12data'!E$7,0)</f>
        <v>0</v>
      </c>
      <c r="J40" s="275">
        <f ca="1">VLOOKUP($C40,INDIRECT($V$17),'Table 12data'!F$7,0)</f>
        <v>1</v>
      </c>
      <c r="K40" s="275">
        <f ca="1">VLOOKUP($C40,INDIRECT($V$17),'Table 12data'!G$7,0)</f>
        <v>8</v>
      </c>
      <c r="L40" s="275" t="str">
        <f ca="1">VLOOKUP($C40,INDIRECT($V$17),'Table 12data'!H$7,0)</f>
        <v>.</v>
      </c>
      <c r="M40" s="275">
        <f ca="1">VLOOKUP($C40,INDIRECT($V$17),'Table 12data'!I$7,0)</f>
        <v>71</v>
      </c>
      <c r="N40" s="275" t="str">
        <f ca="1">VLOOKUP($C40,INDIRECT($V$17),'Table 12data'!J$7,0)</f>
        <v>.</v>
      </c>
      <c r="O40" s="275">
        <f ca="1">VLOOKUP($C40,INDIRECT($V$17),'Table 12data'!K$7,0)</f>
        <v>20</v>
      </c>
      <c r="P40" s="275">
        <f ca="1">VLOOKUP($C40,INDIRECT($V$17),'Table 12data'!L$7,0)</f>
        <v>0</v>
      </c>
      <c r="Q40" s="275">
        <f ca="1">VLOOKUP($C40,INDIRECT($V$17),'Table 12data'!M$7,0)</f>
        <v>100</v>
      </c>
      <c r="V40" s="315"/>
      <c r="W40" s="315"/>
    </row>
    <row r="41" spans="1:23" s="128" customFormat="1" ht="11.25" customHeight="1">
      <c r="B41" s="166" t="s">
        <v>37</v>
      </c>
      <c r="C41" s="116"/>
      <c r="D41" s="323"/>
      <c r="E41" s="264"/>
      <c r="F41" s="264"/>
      <c r="G41" s="264"/>
      <c r="H41" s="266"/>
      <c r="I41" s="266"/>
      <c r="J41" s="264"/>
      <c r="K41" s="264"/>
      <c r="L41" s="264"/>
      <c r="M41" s="264"/>
      <c r="N41" s="264"/>
      <c r="O41" s="264"/>
      <c r="P41" s="264"/>
      <c r="Q41" s="264"/>
      <c r="V41" s="315"/>
      <c r="W41" s="315"/>
    </row>
    <row r="42" spans="1:23" s="128" customFormat="1" ht="11.25" customHeight="1">
      <c r="A42" s="157"/>
      <c r="B42" s="162"/>
      <c r="C42" s="157" t="s">
        <v>29</v>
      </c>
      <c r="D42" s="275">
        <f ca="1">VLOOKUP($C42,INDIRECT($V$19),'Table 12data'!R$7,0)</f>
        <v>9</v>
      </c>
      <c r="E42" s="275">
        <f ca="1">VLOOKUP($C42,INDIRECT($V$19),'Table 12data'!O$7,0)</f>
        <v>91</v>
      </c>
      <c r="F42" s="275" t="s">
        <v>230</v>
      </c>
      <c r="G42" s="275">
        <f ca="1">VLOOKUP($C42,INDIRECT($V$19),'Table 12data'!Q$7,0)</f>
        <v>24</v>
      </c>
      <c r="H42" s="275">
        <f ca="1">VLOOKUP($C42,INDIRECT($V$19),'Table 12data'!D$7,0)</f>
        <v>0</v>
      </c>
      <c r="I42" s="275">
        <f ca="1">VLOOKUP($C42,INDIRECT($V$19),'Table 12data'!E$7,0)</f>
        <v>0</v>
      </c>
      <c r="J42" s="275">
        <f ca="1">VLOOKUP($C42,INDIRECT($V$19),'Table 12data'!F$7,0)</f>
        <v>1</v>
      </c>
      <c r="K42" s="275">
        <f ca="1">VLOOKUP($C42,INDIRECT($V$19),'Table 12data'!G$7,0)</f>
        <v>7</v>
      </c>
      <c r="L42" s="275" t="str">
        <f ca="1">VLOOKUP($C42,INDIRECT($V$19),'Table 12data'!H$7,0)</f>
        <v>.</v>
      </c>
      <c r="M42" s="275">
        <f ca="1">VLOOKUP($C42,INDIRECT($V$19),'Table 12data'!I$7,0)</f>
        <v>68</v>
      </c>
      <c r="N42" s="275" t="str">
        <f ca="1">VLOOKUP($C42,INDIRECT($V$19),'Table 12data'!J$7,0)</f>
        <v>.</v>
      </c>
      <c r="O42" s="275">
        <f ca="1">VLOOKUP($C42,INDIRECT($V$19),'Table 12data'!K$7,0)</f>
        <v>24</v>
      </c>
      <c r="P42" s="275">
        <f ca="1">VLOOKUP($C42,INDIRECT($V$19),'Table 12data'!L$7,0)</f>
        <v>0</v>
      </c>
      <c r="Q42" s="275">
        <f ca="1">VLOOKUP($C42,INDIRECT($V$19),'Table 12data'!M$7,0)</f>
        <v>100</v>
      </c>
      <c r="V42" s="315"/>
      <c r="W42" s="315"/>
    </row>
    <row r="43" spans="1:23" s="128" customFormat="1" ht="11.25" customHeight="1">
      <c r="A43" s="157"/>
      <c r="B43" s="162"/>
      <c r="C43" s="157" t="s">
        <v>7</v>
      </c>
      <c r="D43" s="275">
        <f ca="1">VLOOKUP($C43,INDIRECT($V$19),'Table 12data'!R$7,0)</f>
        <v>10</v>
      </c>
      <c r="E43" s="275">
        <f ca="1">VLOOKUP($C43,INDIRECT($V$19),'Table 12data'!O$7,0)</f>
        <v>90</v>
      </c>
      <c r="F43" s="275" t="s">
        <v>230</v>
      </c>
      <c r="G43" s="275">
        <f ca="1">VLOOKUP($C43,INDIRECT($V$19),'Table 12data'!Q$7,0)</f>
        <v>24</v>
      </c>
      <c r="H43" s="275">
        <f ca="1">VLOOKUP($C43,INDIRECT($V$19),'Table 12data'!D$7,0)</f>
        <v>0</v>
      </c>
      <c r="I43" s="275">
        <f ca="1">VLOOKUP($C43,INDIRECT($V$19),'Table 12data'!E$7,0)</f>
        <v>0</v>
      </c>
      <c r="J43" s="275">
        <f ca="1">VLOOKUP($C43,INDIRECT($V$19),'Table 12data'!F$7,0)</f>
        <v>2</v>
      </c>
      <c r="K43" s="275">
        <f ca="1">VLOOKUP($C43,INDIRECT($V$19),'Table 12data'!G$7,0)</f>
        <v>8</v>
      </c>
      <c r="L43" s="275" t="str">
        <f ca="1">VLOOKUP($C43,INDIRECT($V$19),'Table 12data'!H$7,0)</f>
        <v>.</v>
      </c>
      <c r="M43" s="275">
        <f ca="1">VLOOKUP($C43,INDIRECT($V$19),'Table 12data'!I$7,0)</f>
        <v>66</v>
      </c>
      <c r="N43" s="275" t="str">
        <f ca="1">VLOOKUP($C43,INDIRECT($V$19),'Table 12data'!J$7,0)</f>
        <v>.</v>
      </c>
      <c r="O43" s="275">
        <f ca="1">VLOOKUP($C43,INDIRECT($V$19),'Table 12data'!K$7,0)</f>
        <v>24</v>
      </c>
      <c r="P43" s="275">
        <f ca="1">VLOOKUP($C43,INDIRECT($V$19),'Table 12data'!L$7,0)</f>
        <v>0</v>
      </c>
      <c r="Q43" s="275">
        <f ca="1">VLOOKUP($C43,INDIRECT($V$19),'Table 12data'!M$7,0)</f>
        <v>100</v>
      </c>
      <c r="V43" s="315"/>
      <c r="W43" s="315"/>
    </row>
    <row r="44" spans="1:23" s="128" customFormat="1" ht="11.25" customHeight="1">
      <c r="A44" s="157"/>
      <c r="B44" s="162"/>
      <c r="C44" s="157" t="s">
        <v>8</v>
      </c>
      <c r="D44" s="275">
        <f ca="1">VLOOKUP($C44,INDIRECT($V$19),'Table 12data'!R$7,0)</f>
        <v>7</v>
      </c>
      <c r="E44" s="275">
        <f ca="1">VLOOKUP($C44,INDIRECT($V$19),'Table 12data'!O$7,0)</f>
        <v>93</v>
      </c>
      <c r="F44" s="275" t="s">
        <v>230</v>
      </c>
      <c r="G44" s="275">
        <f ca="1">VLOOKUP($C44,INDIRECT($V$19),'Table 12data'!Q$7,0)</f>
        <v>24</v>
      </c>
      <c r="H44" s="275">
        <f ca="1">VLOOKUP($C44,INDIRECT($V$19),'Table 12data'!D$7,0)</f>
        <v>0</v>
      </c>
      <c r="I44" s="275">
        <f ca="1">VLOOKUP($C44,INDIRECT($V$19),'Table 12data'!E$7,0)</f>
        <v>0</v>
      </c>
      <c r="J44" s="275">
        <f ca="1">VLOOKUP($C44,INDIRECT($V$19),'Table 12data'!F$7,0)</f>
        <v>1</v>
      </c>
      <c r="K44" s="275">
        <f ca="1">VLOOKUP($C44,INDIRECT($V$19),'Table 12data'!G$7,0)</f>
        <v>6</v>
      </c>
      <c r="L44" s="275" t="str">
        <f ca="1">VLOOKUP($C44,INDIRECT($V$19),'Table 12data'!H$7,0)</f>
        <v>.</v>
      </c>
      <c r="M44" s="275">
        <f ca="1">VLOOKUP($C44,INDIRECT($V$19),'Table 12data'!I$7,0)</f>
        <v>69</v>
      </c>
      <c r="N44" s="275" t="str">
        <f ca="1">VLOOKUP($C44,INDIRECT($V$19),'Table 12data'!J$7,0)</f>
        <v>.</v>
      </c>
      <c r="O44" s="275">
        <f ca="1">VLOOKUP($C44,INDIRECT($V$19),'Table 12data'!K$7,0)</f>
        <v>24</v>
      </c>
      <c r="P44" s="275">
        <f ca="1">VLOOKUP($C44,INDIRECT($V$19),'Table 12data'!L$7,0)</f>
        <v>0</v>
      </c>
      <c r="Q44" s="275">
        <f ca="1">VLOOKUP($C44,INDIRECT($V$19),'Table 12data'!M$7,0)</f>
        <v>100</v>
      </c>
      <c r="V44" s="315"/>
      <c r="W44" s="315"/>
    </row>
    <row r="45" spans="1:23" s="128" customFormat="1" ht="11.25" customHeight="1">
      <c r="B45" s="166" t="s">
        <v>38</v>
      </c>
      <c r="C45" s="116"/>
      <c r="D45" s="323"/>
      <c r="E45" s="264"/>
      <c r="F45" s="264"/>
      <c r="G45" s="264"/>
      <c r="H45" s="266"/>
      <c r="I45" s="266"/>
      <c r="J45" s="264"/>
      <c r="K45" s="264"/>
      <c r="L45" s="264"/>
      <c r="M45" s="264"/>
      <c r="N45" s="264"/>
      <c r="O45" s="264"/>
      <c r="P45" s="264"/>
      <c r="Q45" s="264"/>
      <c r="V45" s="315"/>
      <c r="W45" s="315"/>
    </row>
    <row r="46" spans="1:23" s="128" customFormat="1" ht="11.25" customHeight="1">
      <c r="A46" s="157"/>
      <c r="B46" s="162"/>
      <c r="C46" s="157" t="s">
        <v>29</v>
      </c>
      <c r="D46" s="275">
        <f ca="1">VLOOKUP($C46,INDIRECT($V$20),'Table 12data'!R$7,0)</f>
        <v>10</v>
      </c>
      <c r="E46" s="275">
        <f ca="1">VLOOKUP($C46,INDIRECT($V$20),'Table 12data'!O$7,0)</f>
        <v>90</v>
      </c>
      <c r="F46" s="275" t="s">
        <v>230</v>
      </c>
      <c r="G46" s="275">
        <f ca="1">VLOOKUP($C46,INDIRECT($V$20),'Table 12data'!Q$7,0)</f>
        <v>21</v>
      </c>
      <c r="H46" s="275">
        <f ca="1">VLOOKUP($C46,INDIRECT($V$20),'Table 12data'!D$7,0)</f>
        <v>0</v>
      </c>
      <c r="I46" s="275">
        <f ca="1">VLOOKUP($C46,INDIRECT($V$20),'Table 12data'!E$7,0)</f>
        <v>0</v>
      </c>
      <c r="J46" s="275">
        <f ca="1">VLOOKUP($C46,INDIRECT($V$20),'Table 12data'!F$7,0)</f>
        <v>2</v>
      </c>
      <c r="K46" s="275">
        <f ca="1">VLOOKUP($C46,INDIRECT($V$20),'Table 12data'!G$7,0)</f>
        <v>8</v>
      </c>
      <c r="L46" s="275" t="str">
        <f ca="1">VLOOKUP($C46,INDIRECT($V$20),'Table 12data'!H$7,0)</f>
        <v>.</v>
      </c>
      <c r="M46" s="275">
        <f ca="1">VLOOKUP($C46,INDIRECT($V$20),'Table 12data'!I$7,0)</f>
        <v>69</v>
      </c>
      <c r="N46" s="275" t="str">
        <f ca="1">VLOOKUP($C46,INDIRECT($V$20),'Table 12data'!J$7,0)</f>
        <v>.</v>
      </c>
      <c r="O46" s="275">
        <f ca="1">VLOOKUP($C46,INDIRECT($V$20),'Table 12data'!K$7,0)</f>
        <v>21</v>
      </c>
      <c r="P46" s="275">
        <f ca="1">VLOOKUP($C46,INDIRECT($V$20),'Table 12data'!L$7,0)</f>
        <v>0</v>
      </c>
      <c r="Q46" s="275">
        <f ca="1">VLOOKUP($C46,INDIRECT($V$20),'Table 12data'!M$7,0)</f>
        <v>100</v>
      </c>
      <c r="V46" s="315"/>
      <c r="W46" s="315"/>
    </row>
    <row r="47" spans="1:23" s="128" customFormat="1" ht="11.25" customHeight="1">
      <c r="A47" s="157"/>
      <c r="B47" s="162"/>
      <c r="C47" s="157" t="s">
        <v>7</v>
      </c>
      <c r="D47" s="275">
        <f ca="1">VLOOKUP($C47,INDIRECT($V$20),'Table 12data'!R$7,0)</f>
        <v>11</v>
      </c>
      <c r="E47" s="275">
        <f ca="1">VLOOKUP($C47,INDIRECT($V$20),'Table 12data'!O$7,0)</f>
        <v>89</v>
      </c>
      <c r="F47" s="275" t="s">
        <v>230</v>
      </c>
      <c r="G47" s="275">
        <f ca="1">VLOOKUP($C47,INDIRECT($V$20),'Table 12data'!Q$7,0)</f>
        <v>22</v>
      </c>
      <c r="H47" s="275">
        <f ca="1">VLOOKUP($C47,INDIRECT($V$20),'Table 12data'!D$7,0)</f>
        <v>0</v>
      </c>
      <c r="I47" s="275">
        <f ca="1">VLOOKUP($C47,INDIRECT($V$20),'Table 12data'!E$7,0)</f>
        <v>0</v>
      </c>
      <c r="J47" s="275">
        <f ca="1">VLOOKUP($C47,INDIRECT($V$20),'Table 12data'!F$7,0)</f>
        <v>2</v>
      </c>
      <c r="K47" s="275">
        <f ca="1">VLOOKUP($C47,INDIRECT($V$20),'Table 12data'!G$7,0)</f>
        <v>9</v>
      </c>
      <c r="L47" s="275" t="str">
        <f ca="1">VLOOKUP($C47,INDIRECT($V$20),'Table 12data'!H$7,0)</f>
        <v>.</v>
      </c>
      <c r="M47" s="275">
        <f ca="1">VLOOKUP($C47,INDIRECT($V$20),'Table 12data'!I$7,0)</f>
        <v>67</v>
      </c>
      <c r="N47" s="275" t="str">
        <f ca="1">VLOOKUP($C47,INDIRECT($V$20),'Table 12data'!J$7,0)</f>
        <v>.</v>
      </c>
      <c r="O47" s="275">
        <f ca="1">VLOOKUP($C47,INDIRECT($V$20),'Table 12data'!K$7,0)</f>
        <v>22</v>
      </c>
      <c r="P47" s="275">
        <f ca="1">VLOOKUP($C47,INDIRECT($V$20),'Table 12data'!L$7,0)</f>
        <v>0</v>
      </c>
      <c r="Q47" s="275">
        <f ca="1">VLOOKUP($C47,INDIRECT($V$20),'Table 12data'!M$7,0)</f>
        <v>100</v>
      </c>
      <c r="V47" s="315"/>
      <c r="W47" s="315"/>
    </row>
    <row r="48" spans="1:23" s="128" customFormat="1" ht="11.25" customHeight="1">
      <c r="A48" s="157"/>
      <c r="B48" s="162"/>
      <c r="C48" s="157" t="s">
        <v>8</v>
      </c>
      <c r="D48" s="275">
        <f ca="1">VLOOKUP($C48,INDIRECT($V$20),'Table 12data'!R$7,0)</f>
        <v>8</v>
      </c>
      <c r="E48" s="275">
        <f ca="1">VLOOKUP($C48,INDIRECT($V$20),'Table 12data'!O$7,0)</f>
        <v>92</v>
      </c>
      <c r="F48" s="275" t="s">
        <v>230</v>
      </c>
      <c r="G48" s="275">
        <f ca="1">VLOOKUP($C48,INDIRECT($V$20),'Table 12data'!Q$7,0)</f>
        <v>20</v>
      </c>
      <c r="H48" s="275">
        <f ca="1">VLOOKUP($C48,INDIRECT($V$20),'Table 12data'!D$7,0)</f>
        <v>0</v>
      </c>
      <c r="I48" s="275">
        <f ca="1">VLOOKUP($C48,INDIRECT($V$20),'Table 12data'!E$7,0)</f>
        <v>0</v>
      </c>
      <c r="J48" s="275">
        <f ca="1">VLOOKUP($C48,INDIRECT($V$20),'Table 12data'!F$7,0)</f>
        <v>1</v>
      </c>
      <c r="K48" s="275">
        <f ca="1">VLOOKUP($C48,INDIRECT($V$20),'Table 12data'!G$7,0)</f>
        <v>7</v>
      </c>
      <c r="L48" s="275" t="str">
        <f ca="1">VLOOKUP($C48,INDIRECT($V$20),'Table 12data'!H$7,0)</f>
        <v>.</v>
      </c>
      <c r="M48" s="275">
        <f ca="1">VLOOKUP($C48,INDIRECT($V$20),'Table 12data'!I$7,0)</f>
        <v>72</v>
      </c>
      <c r="N48" s="275" t="str">
        <f ca="1">VLOOKUP($C48,INDIRECT($V$20),'Table 12data'!J$7,0)</f>
        <v>.</v>
      </c>
      <c r="O48" s="275">
        <f ca="1">VLOOKUP($C48,INDIRECT($V$20),'Table 12data'!K$7,0)</f>
        <v>20</v>
      </c>
      <c r="P48" s="275">
        <f ca="1">VLOOKUP($C48,INDIRECT($V$20),'Table 12data'!L$7,0)</f>
        <v>0</v>
      </c>
      <c r="Q48" s="275">
        <f ca="1">VLOOKUP($C48,INDIRECT($V$20),'Table 12data'!M$7,0)</f>
        <v>100</v>
      </c>
      <c r="V48" s="315"/>
      <c r="W48" s="315"/>
    </row>
    <row r="49" spans="1:23" s="128" customFormat="1" ht="11.25" customHeight="1">
      <c r="B49" s="166" t="s">
        <v>39</v>
      </c>
      <c r="C49" s="116"/>
      <c r="D49" s="323"/>
      <c r="E49" s="264"/>
      <c r="F49" s="264"/>
      <c r="G49" s="264"/>
      <c r="H49" s="266"/>
      <c r="I49" s="264"/>
      <c r="J49" s="264"/>
      <c r="K49" s="264"/>
      <c r="L49" s="264"/>
      <c r="M49" s="264"/>
      <c r="N49" s="264"/>
      <c r="O49" s="264"/>
      <c r="P49" s="264"/>
      <c r="Q49" s="264"/>
      <c r="V49" s="315"/>
      <c r="W49" s="315"/>
    </row>
    <row r="50" spans="1:23" s="128" customFormat="1" ht="11.25" customHeight="1">
      <c r="A50" s="167"/>
      <c r="B50" s="167"/>
      <c r="C50" s="167" t="s">
        <v>29</v>
      </c>
      <c r="D50" s="275">
        <f ca="1">VLOOKUP($C50,INDIRECT($V$18),'Table 12data'!R$7,0)</f>
        <v>10</v>
      </c>
      <c r="E50" s="275">
        <f ca="1">VLOOKUP($C50,INDIRECT($V$18),'Table 12data'!O$7,0)</f>
        <v>89</v>
      </c>
      <c r="F50" s="275" t="s">
        <v>230</v>
      </c>
      <c r="G50" s="275">
        <f ca="1">VLOOKUP($C50,INDIRECT($V$18),'Table 12data'!Q$7,0)</f>
        <v>20</v>
      </c>
      <c r="H50" s="275">
        <f ca="1">VLOOKUP($C50,INDIRECT($V$18),'Table 12data'!D$7,0)</f>
        <v>0</v>
      </c>
      <c r="I50" s="275">
        <f ca="1">VLOOKUP($C50,INDIRECT($V$18),'Table 12data'!E$7,0)</f>
        <v>0</v>
      </c>
      <c r="J50" s="275">
        <f ca="1">VLOOKUP($C50,INDIRECT($V$18),'Table 12data'!F$7,0)</f>
        <v>2</v>
      </c>
      <c r="K50" s="275">
        <f ca="1">VLOOKUP($C50,INDIRECT($V$18),'Table 12data'!G$7,0)</f>
        <v>9</v>
      </c>
      <c r="L50" s="275" t="str">
        <f ca="1">VLOOKUP($C50,INDIRECT($V$18),'Table 12data'!H$7,0)</f>
        <v>.</v>
      </c>
      <c r="M50" s="275">
        <f ca="1">VLOOKUP($C50,INDIRECT($V$18),'Table 12data'!I$7,0)</f>
        <v>69</v>
      </c>
      <c r="N50" s="275" t="str">
        <f ca="1">VLOOKUP($C50,INDIRECT($V$18),'Table 12data'!J$7,0)</f>
        <v>.</v>
      </c>
      <c r="O50" s="275">
        <f ca="1">VLOOKUP($C50,INDIRECT($V$18),'Table 12data'!K$7,0)</f>
        <v>20</v>
      </c>
      <c r="P50" s="275">
        <f ca="1">VLOOKUP($C50,INDIRECT($V$18),'Table 12data'!L$7,0)</f>
        <v>0</v>
      </c>
      <c r="Q50" s="275">
        <f ca="1">VLOOKUP($C50,INDIRECT($V$18),'Table 12data'!M$7,0)</f>
        <v>100</v>
      </c>
      <c r="V50" s="315"/>
      <c r="W50" s="315"/>
    </row>
    <row r="51" spans="1:23" s="128" customFormat="1" ht="11.25" customHeight="1">
      <c r="A51" s="157"/>
      <c r="B51" s="157"/>
      <c r="C51" s="157" t="s">
        <v>7</v>
      </c>
      <c r="D51" s="275">
        <f ca="1">VLOOKUP($C51,INDIRECT($V$18),'Table 12data'!R$7,0)</f>
        <v>12</v>
      </c>
      <c r="E51" s="275">
        <f ca="1">VLOOKUP($C51,INDIRECT($V$18),'Table 12data'!O$7,0)</f>
        <v>88</v>
      </c>
      <c r="F51" s="275" t="s">
        <v>230</v>
      </c>
      <c r="G51" s="275">
        <f ca="1">VLOOKUP($C51,INDIRECT($V$18),'Table 12data'!Q$7,0)</f>
        <v>21</v>
      </c>
      <c r="H51" s="275">
        <f ca="1">VLOOKUP($C51,INDIRECT($V$18),'Table 12data'!D$7,0)</f>
        <v>0</v>
      </c>
      <c r="I51" s="275">
        <f ca="1">VLOOKUP($C51,INDIRECT($V$18),'Table 12data'!E$7,0)</f>
        <v>0</v>
      </c>
      <c r="J51" s="275">
        <f ca="1">VLOOKUP($C51,INDIRECT($V$18),'Table 12data'!F$7,0)</f>
        <v>2</v>
      </c>
      <c r="K51" s="275">
        <f ca="1">VLOOKUP($C51,INDIRECT($V$18),'Table 12data'!G$7,0)</f>
        <v>10</v>
      </c>
      <c r="L51" s="275" t="str">
        <f ca="1">VLOOKUP($C51,INDIRECT($V$18),'Table 12data'!H$7,0)</f>
        <v>.</v>
      </c>
      <c r="M51" s="275">
        <f ca="1">VLOOKUP($C51,INDIRECT($V$18),'Table 12data'!I$7,0)</f>
        <v>67</v>
      </c>
      <c r="N51" s="275" t="str">
        <f ca="1">VLOOKUP($C51,INDIRECT($V$18),'Table 12data'!J$7,0)</f>
        <v>.</v>
      </c>
      <c r="O51" s="275">
        <f ca="1">VLOOKUP($C51,INDIRECT($V$18),'Table 12data'!K$7,0)</f>
        <v>21</v>
      </c>
      <c r="P51" s="275">
        <f ca="1">VLOOKUP($C51,INDIRECT($V$18),'Table 12data'!L$7,0)</f>
        <v>0</v>
      </c>
      <c r="Q51" s="275">
        <f ca="1">VLOOKUP($C51,INDIRECT($V$18),'Table 12data'!M$7,0)</f>
        <v>100</v>
      </c>
      <c r="V51" s="315"/>
      <c r="W51" s="315"/>
    </row>
    <row r="52" spans="1:23" s="128" customFormat="1" ht="11.25" customHeight="1">
      <c r="A52" s="157"/>
      <c r="B52" s="157"/>
      <c r="C52" s="157" t="s">
        <v>8</v>
      </c>
      <c r="D52" s="275">
        <f ca="1">VLOOKUP($C52,INDIRECT($V$18),'Table 12data'!R$7,0)</f>
        <v>9</v>
      </c>
      <c r="E52" s="275">
        <f ca="1">VLOOKUP($C52,INDIRECT($V$18),'Table 12data'!O$7,0)</f>
        <v>91</v>
      </c>
      <c r="F52" s="275" t="s">
        <v>230</v>
      </c>
      <c r="G52" s="275">
        <f ca="1">VLOOKUP($C52,INDIRECT($V$18),'Table 12data'!Q$7,0)</f>
        <v>19</v>
      </c>
      <c r="H52" s="275">
        <f ca="1">VLOOKUP($C52,INDIRECT($V$18),'Table 12data'!D$7,0)</f>
        <v>0</v>
      </c>
      <c r="I52" s="275">
        <f ca="1">VLOOKUP($C52,INDIRECT($V$18),'Table 12data'!E$7,0)</f>
        <v>0</v>
      </c>
      <c r="J52" s="275">
        <f ca="1">VLOOKUP($C52,INDIRECT($V$18),'Table 12data'!F$7,0)</f>
        <v>1</v>
      </c>
      <c r="K52" s="275">
        <f ca="1">VLOOKUP($C52,INDIRECT($V$18),'Table 12data'!G$7,0)</f>
        <v>8</v>
      </c>
      <c r="L52" s="275" t="str">
        <f ca="1">VLOOKUP($C52,INDIRECT($V$18),'Table 12data'!H$7,0)</f>
        <v>.</v>
      </c>
      <c r="M52" s="275">
        <f ca="1">VLOOKUP($C52,INDIRECT($V$18),'Table 12data'!I$7,0)</f>
        <v>72</v>
      </c>
      <c r="N52" s="275" t="str">
        <f ca="1">VLOOKUP($C52,INDIRECT($V$18),'Table 12data'!J$7,0)</f>
        <v>.</v>
      </c>
      <c r="O52" s="275">
        <f ca="1">VLOOKUP($C52,INDIRECT($V$18),'Table 12data'!K$7,0)</f>
        <v>19</v>
      </c>
      <c r="P52" s="275">
        <f ca="1">VLOOKUP($C52,INDIRECT($V$18),'Table 12data'!L$7,0)</f>
        <v>0</v>
      </c>
      <c r="Q52" s="275">
        <f ca="1">VLOOKUP($C52,INDIRECT($V$18),'Table 12data'!M$7,0)</f>
        <v>100</v>
      </c>
      <c r="V52" s="315"/>
      <c r="W52" s="315"/>
    </row>
    <row r="53" spans="1:23" s="131" customFormat="1" ht="11.25" customHeight="1">
      <c r="A53" s="168"/>
      <c r="B53" s="168"/>
      <c r="C53" s="168"/>
      <c r="D53" s="169"/>
      <c r="E53" s="169"/>
      <c r="F53" s="169"/>
      <c r="G53" s="169"/>
      <c r="H53" s="169"/>
      <c r="I53" s="169"/>
      <c r="J53" s="169"/>
      <c r="K53" s="169"/>
      <c r="L53" s="169"/>
      <c r="M53" s="169"/>
      <c r="N53" s="169"/>
      <c r="O53" s="169"/>
      <c r="P53" s="169"/>
      <c r="Q53" s="169"/>
      <c r="V53" s="317"/>
      <c r="W53" s="317"/>
    </row>
    <row r="54" spans="1:23" s="128" customFormat="1" ht="11.25" customHeight="1">
      <c r="A54" s="157"/>
      <c r="B54" s="167"/>
      <c r="C54" s="167"/>
      <c r="D54" s="167"/>
      <c r="E54" s="167"/>
      <c r="F54" s="167"/>
      <c r="G54" s="167"/>
      <c r="H54" s="167"/>
      <c r="I54" s="170"/>
      <c r="J54" s="167"/>
      <c r="K54" s="167"/>
      <c r="L54" s="167"/>
      <c r="M54" s="167"/>
      <c r="N54" s="167"/>
      <c r="O54" s="167"/>
      <c r="P54" s="138"/>
      <c r="Q54" s="146" t="s">
        <v>393</v>
      </c>
      <c r="S54" s="145"/>
      <c r="V54" s="315"/>
      <c r="W54" s="315"/>
    </row>
    <row r="55" spans="1:23" s="128" customFormat="1" ht="11.25" customHeight="1">
      <c r="A55" s="157"/>
      <c r="B55" s="167"/>
      <c r="C55" s="167"/>
      <c r="D55" s="167"/>
      <c r="E55" s="167"/>
      <c r="F55" s="167"/>
      <c r="G55" s="167"/>
      <c r="H55" s="167"/>
      <c r="I55" s="170"/>
      <c r="J55" s="167"/>
      <c r="K55" s="167"/>
      <c r="L55" s="167"/>
      <c r="M55" s="167"/>
      <c r="N55" s="167"/>
      <c r="O55" s="167"/>
      <c r="P55" s="138"/>
      <c r="R55" s="171"/>
      <c r="S55" s="171"/>
      <c r="V55" s="315"/>
      <c r="W55" s="315"/>
    </row>
    <row r="56" spans="1:23" s="128" customFormat="1" ht="23.25" customHeight="1">
      <c r="A56" s="496" t="s">
        <v>324</v>
      </c>
      <c r="B56" s="496"/>
      <c r="C56" s="496"/>
      <c r="D56" s="496"/>
      <c r="E56" s="496"/>
      <c r="F56" s="496"/>
      <c r="G56" s="496"/>
      <c r="H56" s="496"/>
      <c r="I56" s="496"/>
      <c r="J56" s="496"/>
      <c r="K56" s="496"/>
      <c r="L56" s="496"/>
      <c r="M56" s="496"/>
      <c r="N56" s="496"/>
      <c r="O56" s="496"/>
      <c r="P56" s="496"/>
      <c r="Q56" s="496"/>
      <c r="R56" s="370"/>
      <c r="S56" s="370"/>
      <c r="V56" s="315"/>
      <c r="W56" s="315"/>
    </row>
    <row r="57" spans="1:23" s="128" customFormat="1" ht="22.5" customHeight="1">
      <c r="A57" s="497" t="s">
        <v>412</v>
      </c>
      <c r="B57" s="497"/>
      <c r="C57" s="497"/>
      <c r="D57" s="497"/>
      <c r="E57" s="497"/>
      <c r="F57" s="497"/>
      <c r="G57" s="497"/>
      <c r="H57" s="497"/>
      <c r="I57" s="497"/>
      <c r="J57" s="497"/>
      <c r="K57" s="497"/>
      <c r="L57" s="497"/>
      <c r="M57" s="497"/>
      <c r="N57" s="497"/>
      <c r="O57" s="497"/>
      <c r="P57" s="497"/>
      <c r="Q57" s="497"/>
      <c r="R57" s="370"/>
      <c r="S57" s="370"/>
      <c r="V57" s="315"/>
      <c r="W57" s="315"/>
    </row>
    <row r="58" spans="1:23" s="128" customFormat="1" ht="11.25" customHeight="1">
      <c r="A58" s="495" t="s">
        <v>375</v>
      </c>
      <c r="B58" s="495"/>
      <c r="C58" s="495"/>
      <c r="D58" s="495"/>
      <c r="E58" s="495"/>
      <c r="F58" s="495"/>
      <c r="G58" s="495"/>
      <c r="H58" s="495"/>
      <c r="I58" s="495"/>
      <c r="J58" s="495"/>
      <c r="K58" s="495"/>
      <c r="L58" s="495"/>
      <c r="M58" s="495"/>
      <c r="N58" s="495"/>
      <c r="O58" s="495"/>
      <c r="P58" s="495"/>
      <c r="Q58" s="495"/>
      <c r="R58" s="370"/>
      <c r="S58" s="370"/>
      <c r="V58" s="315"/>
      <c r="W58" s="315"/>
    </row>
    <row r="59" spans="1:23" s="128" customFormat="1" ht="11.25" customHeight="1">
      <c r="A59" s="479" t="s">
        <v>404</v>
      </c>
      <c r="B59" s="480"/>
      <c r="C59" s="480"/>
      <c r="D59" s="480"/>
      <c r="E59" s="480"/>
      <c r="F59" s="480"/>
      <c r="G59" s="480"/>
      <c r="H59" s="480"/>
      <c r="I59" s="480"/>
      <c r="J59" s="480"/>
      <c r="K59" s="480"/>
      <c r="L59" s="480"/>
      <c r="M59" s="480"/>
      <c r="N59" s="480"/>
      <c r="O59" s="480"/>
      <c r="P59" s="480"/>
      <c r="Q59" s="480"/>
      <c r="R59" s="370"/>
      <c r="S59" s="370"/>
      <c r="V59" s="315"/>
      <c r="W59" s="315"/>
    </row>
    <row r="60" spans="1:23" s="128" customFormat="1" ht="11.25" customHeight="1">
      <c r="A60" s="479"/>
      <c r="B60" s="480"/>
      <c r="C60" s="480"/>
      <c r="D60" s="480"/>
      <c r="E60" s="480"/>
      <c r="F60" s="480"/>
      <c r="G60" s="480"/>
      <c r="H60" s="480"/>
      <c r="I60" s="480"/>
      <c r="J60" s="480"/>
      <c r="K60" s="480"/>
      <c r="L60" s="480"/>
      <c r="M60" s="480"/>
      <c r="N60" s="480"/>
      <c r="O60" s="480"/>
      <c r="P60" s="480"/>
      <c r="Q60" s="480"/>
      <c r="R60" s="462"/>
      <c r="S60" s="462"/>
      <c r="V60" s="315"/>
      <c r="W60" s="315"/>
    </row>
    <row r="61" spans="1:23" s="128" customFormat="1" ht="11.25" customHeight="1">
      <c r="A61" s="139" t="s">
        <v>26</v>
      </c>
      <c r="C61" s="370"/>
      <c r="D61" s="370"/>
      <c r="E61" s="370"/>
      <c r="F61" s="370"/>
      <c r="G61" s="370"/>
      <c r="I61" s="130"/>
      <c r="V61" s="315"/>
      <c r="W61" s="315"/>
    </row>
    <row r="62" spans="1:23" s="128" customFormat="1">
      <c r="A62" s="109"/>
      <c r="B62" s="139"/>
      <c r="I62" s="130"/>
      <c r="V62" s="315"/>
      <c r="W62" s="315"/>
    </row>
  </sheetData>
  <mergeCells count="11">
    <mergeCell ref="A60:Q60"/>
    <mergeCell ref="A58:Q58"/>
    <mergeCell ref="A56:Q56"/>
    <mergeCell ref="A57:Q57"/>
    <mergeCell ref="A2:H2"/>
    <mergeCell ref="A3:C3"/>
    <mergeCell ref="A27:C27"/>
    <mergeCell ref="K5:Q5"/>
    <mergeCell ref="K6:O6"/>
    <mergeCell ref="P6:Q6"/>
    <mergeCell ref="A59:Q59"/>
  </mergeCells>
  <conditionalFormatting sqref="D13:Q35 D37:Q52">
    <cfRule type="expression" dxfId="26" priority="77">
      <formula>$P$6="Numbers"</formula>
    </cfRule>
  </conditionalFormatting>
  <dataValidations count="1">
    <dataValidation type="list" allowBlank="1" showInputMessage="1" showErrorMessage="1" sqref="P6">
      <formula1>$R$5:$R$6</formula1>
    </dataValidation>
  </dataValidations>
  <pageMargins left="0.70866141732283472" right="0.70866141732283472" top="0.74803149606299213" bottom="0.74803149606299213" header="0.31496062992125984" footer="0.31496062992125984"/>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43"/>
  <sheetViews>
    <sheetView workbookViewId="0"/>
  </sheetViews>
  <sheetFormatPr defaultRowHeight="12.75"/>
  <cols>
    <col min="1" max="4" width="6.7109375" style="109" customWidth="1"/>
    <col min="5" max="5" width="2.42578125" style="109" customWidth="1"/>
    <col min="6" max="8" width="6.7109375" style="109" customWidth="1"/>
    <col min="9" max="9" width="2.42578125" style="109" customWidth="1"/>
    <col min="10" max="12" width="6.7109375" style="109" customWidth="1"/>
    <col min="13" max="13" width="2.42578125" style="109" customWidth="1"/>
    <col min="14" max="16" width="6.7109375" style="109" customWidth="1"/>
    <col min="17" max="17" width="2.42578125" style="109" customWidth="1"/>
    <col min="18" max="20" width="6.7109375" style="109" customWidth="1"/>
    <col min="21" max="21" width="2.42578125" style="109" customWidth="1"/>
    <col min="22" max="24" width="6.7109375" style="109" customWidth="1"/>
    <col min="25" max="116" width="9.140625" style="434"/>
    <col min="117" max="16384" width="9.140625" style="109"/>
  </cols>
  <sheetData>
    <row r="1" spans="1:116" ht="12.75" customHeight="1">
      <c r="A1" s="120" t="s">
        <v>340</v>
      </c>
      <c r="B1" s="120"/>
      <c r="C1" s="120"/>
      <c r="D1" s="120"/>
      <c r="E1" s="120"/>
      <c r="F1" s="120"/>
      <c r="G1" s="120"/>
      <c r="H1" s="120"/>
      <c r="I1" s="120"/>
      <c r="J1" s="120"/>
      <c r="K1" s="118"/>
      <c r="L1" s="118"/>
      <c r="M1" s="121"/>
      <c r="N1" s="372"/>
      <c r="O1" s="121"/>
      <c r="P1" s="121"/>
      <c r="Q1" s="121"/>
      <c r="R1" s="372"/>
      <c r="S1" s="121"/>
      <c r="T1" s="121"/>
      <c r="U1" s="121"/>
      <c r="V1" s="372"/>
      <c r="W1" s="121"/>
      <c r="X1" s="121"/>
    </row>
    <row r="2" spans="1:116" s="108" customFormat="1" ht="12.75" customHeight="1">
      <c r="A2" s="498" t="s">
        <v>378</v>
      </c>
      <c r="B2" s="498"/>
      <c r="C2" s="498"/>
      <c r="D2" s="498"/>
      <c r="E2" s="498"/>
      <c r="F2" s="498"/>
      <c r="G2" s="498"/>
      <c r="H2" s="498"/>
      <c r="I2" s="498"/>
      <c r="J2" s="498"/>
      <c r="K2" s="499"/>
      <c r="L2" s="499"/>
      <c r="M2" s="499"/>
      <c r="N2" s="499"/>
      <c r="O2" s="499"/>
      <c r="P2" s="499"/>
      <c r="Q2" s="499"/>
      <c r="R2" s="371"/>
      <c r="S2" s="115"/>
      <c r="T2" s="115"/>
      <c r="U2" s="115"/>
      <c r="V2" s="371"/>
      <c r="W2" s="115"/>
      <c r="X2" s="115"/>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row>
    <row r="3" spans="1:116" s="108" customFormat="1" ht="12.75" customHeight="1">
      <c r="A3" s="498" t="s">
        <v>405</v>
      </c>
      <c r="B3" s="498"/>
      <c r="C3" s="498"/>
      <c r="D3" s="498"/>
      <c r="E3" s="498"/>
      <c r="F3" s="498"/>
      <c r="G3" s="498"/>
      <c r="H3" s="498"/>
      <c r="I3" s="498"/>
      <c r="J3" s="498"/>
      <c r="K3" s="499"/>
      <c r="L3" s="499"/>
      <c r="M3" s="390"/>
      <c r="N3" s="390"/>
      <c r="O3" s="389"/>
      <c r="P3" s="389"/>
      <c r="Q3" s="389"/>
      <c r="R3" s="371"/>
      <c r="S3" s="115"/>
      <c r="T3" s="115"/>
      <c r="U3" s="115"/>
      <c r="V3" s="371"/>
      <c r="W3" s="115"/>
      <c r="X3" s="115"/>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row>
    <row r="4" spans="1:116" s="108" customFormat="1" ht="12.75" customHeight="1">
      <c r="A4" s="391" t="s">
        <v>350</v>
      </c>
      <c r="B4" s="425"/>
      <c r="C4" s="425"/>
      <c r="D4" s="425"/>
      <c r="E4" s="425"/>
      <c r="F4" s="432"/>
      <c r="G4" s="432"/>
      <c r="H4" s="432"/>
      <c r="I4" s="432"/>
      <c r="J4" s="391"/>
      <c r="K4" s="389"/>
      <c r="L4" s="389"/>
      <c r="M4" s="390"/>
      <c r="N4" s="390"/>
      <c r="O4" s="389"/>
      <c r="P4" s="389"/>
      <c r="Q4" s="389"/>
      <c r="R4" s="371"/>
      <c r="S4" s="115"/>
      <c r="T4" s="115"/>
      <c r="U4" s="115"/>
      <c r="V4" s="371"/>
      <c r="W4" s="115"/>
      <c r="X4" s="115"/>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row>
    <row r="5" spans="1:116" s="108" customFormat="1" ht="12.75" customHeight="1">
      <c r="A5" s="124"/>
      <c r="B5" s="124"/>
      <c r="C5" s="124"/>
      <c r="D5" s="124"/>
      <c r="E5" s="124"/>
      <c r="F5" s="124"/>
      <c r="G5" s="124"/>
      <c r="H5" s="124"/>
      <c r="I5" s="124"/>
      <c r="J5" s="124"/>
      <c r="K5" s="124"/>
      <c r="L5" s="124"/>
      <c r="M5" s="126"/>
      <c r="N5" s="126"/>
      <c r="O5" s="124"/>
      <c r="P5" s="124"/>
      <c r="Q5" s="124"/>
      <c r="R5" s="124"/>
      <c r="S5" s="124"/>
      <c r="T5" s="124"/>
      <c r="U5" s="124"/>
      <c r="V5" s="124"/>
      <c r="W5" s="124"/>
      <c r="X5" s="126"/>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row>
    <row r="6" spans="1:116" s="129" customFormat="1" ht="39.950000000000003" customHeight="1">
      <c r="A6" s="412"/>
      <c r="B6" s="517" t="s">
        <v>349</v>
      </c>
      <c r="C6" s="517"/>
      <c r="D6" s="517"/>
      <c r="E6" s="426"/>
      <c r="F6" s="513" t="s">
        <v>335</v>
      </c>
      <c r="G6" s="513"/>
      <c r="H6" s="513"/>
      <c r="I6" s="433"/>
      <c r="J6" s="510" t="s">
        <v>1</v>
      </c>
      <c r="K6" s="510"/>
      <c r="L6" s="510"/>
      <c r="M6" s="360"/>
      <c r="N6" s="511" t="s">
        <v>2</v>
      </c>
      <c r="O6" s="511"/>
      <c r="P6" s="511"/>
      <c r="Q6" s="360"/>
      <c r="R6" s="511" t="s">
        <v>4</v>
      </c>
      <c r="S6" s="511"/>
      <c r="T6" s="511"/>
      <c r="U6" s="360"/>
      <c r="V6" s="511" t="s">
        <v>5</v>
      </c>
      <c r="W6" s="511"/>
      <c r="X6" s="51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row>
    <row r="7" spans="1:116" s="377" customFormat="1" ht="12.75" customHeight="1">
      <c r="A7" s="378"/>
      <c r="B7" s="376" t="s">
        <v>29</v>
      </c>
      <c r="C7" s="375" t="s">
        <v>7</v>
      </c>
      <c r="D7" s="375" t="s">
        <v>8</v>
      </c>
      <c r="E7" s="378"/>
      <c r="F7" s="376" t="s">
        <v>29</v>
      </c>
      <c r="G7" s="375" t="s">
        <v>7</v>
      </c>
      <c r="H7" s="375" t="s">
        <v>8</v>
      </c>
      <c r="I7" s="378"/>
      <c r="J7" s="375" t="s">
        <v>29</v>
      </c>
      <c r="K7" s="375" t="s">
        <v>7</v>
      </c>
      <c r="L7" s="375" t="s">
        <v>8</v>
      </c>
      <c r="M7" s="378"/>
      <c r="N7" s="375" t="s">
        <v>29</v>
      </c>
      <c r="O7" s="375" t="s">
        <v>7</v>
      </c>
      <c r="P7" s="375" t="s">
        <v>8</v>
      </c>
      <c r="Q7" s="378"/>
      <c r="R7" s="376" t="s">
        <v>29</v>
      </c>
      <c r="S7" s="375" t="s">
        <v>7</v>
      </c>
      <c r="T7" s="375" t="s">
        <v>8</v>
      </c>
      <c r="U7" s="379"/>
      <c r="V7" s="376" t="s">
        <v>29</v>
      </c>
      <c r="W7" s="375" t="s">
        <v>7</v>
      </c>
      <c r="X7" s="375" t="s">
        <v>8</v>
      </c>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row>
    <row r="8" spans="1:116" s="128" customFormat="1" ht="11.25" customHeight="1">
      <c r="A8" s="361"/>
      <c r="B8" s="362"/>
      <c r="C8" s="361"/>
      <c r="D8" s="361"/>
      <c r="E8" s="361"/>
      <c r="F8" s="362"/>
      <c r="G8" s="361"/>
      <c r="H8" s="361"/>
      <c r="I8" s="361"/>
      <c r="J8" s="361"/>
      <c r="K8" s="361"/>
      <c r="L8" s="361"/>
      <c r="M8" s="361"/>
      <c r="N8" s="361"/>
      <c r="O8" s="361"/>
      <c r="P8" s="361"/>
      <c r="Q8" s="361"/>
      <c r="R8" s="362"/>
      <c r="S8" s="361"/>
      <c r="T8" s="361"/>
      <c r="U8" s="362"/>
      <c r="V8" s="362"/>
      <c r="W8" s="361"/>
      <c r="X8" s="36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row>
    <row r="9" spans="1:116" s="128" customFormat="1" ht="11.25" customHeight="1">
      <c r="A9" s="363">
        <v>2010</v>
      </c>
      <c r="B9" s="365">
        <v>15.2</v>
      </c>
      <c r="C9" s="364">
        <v>14.8</v>
      </c>
      <c r="D9" s="364">
        <v>15.7</v>
      </c>
      <c r="E9" s="363"/>
      <c r="F9" s="365">
        <v>15.3</v>
      </c>
      <c r="G9" s="364">
        <v>14.9</v>
      </c>
      <c r="H9" s="364">
        <v>15.7</v>
      </c>
      <c r="I9" s="363"/>
      <c r="J9" s="364">
        <v>15.7</v>
      </c>
      <c r="K9" s="364">
        <v>15.1</v>
      </c>
      <c r="L9" s="364">
        <v>16.3</v>
      </c>
      <c r="M9" s="364"/>
      <c r="N9" s="364">
        <v>14.4</v>
      </c>
      <c r="O9" s="364">
        <v>13.6</v>
      </c>
      <c r="P9" s="364">
        <v>15.2</v>
      </c>
      <c r="Q9" s="364"/>
      <c r="R9" s="365">
        <v>15.7</v>
      </c>
      <c r="S9" s="364">
        <v>15.7</v>
      </c>
      <c r="T9" s="364">
        <v>15.7</v>
      </c>
      <c r="U9" s="365"/>
      <c r="V9" s="365">
        <v>15.5</v>
      </c>
      <c r="W9" s="364">
        <v>15.4</v>
      </c>
      <c r="X9" s="364">
        <v>15.6</v>
      </c>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row>
    <row r="10" spans="1:116" s="128" customFormat="1" ht="11.25" customHeight="1">
      <c r="A10" s="366">
        <v>2011</v>
      </c>
      <c r="B10" s="364">
        <v>15.3</v>
      </c>
      <c r="C10" s="364">
        <v>14.9</v>
      </c>
      <c r="D10" s="364">
        <v>15.8</v>
      </c>
      <c r="E10" s="366"/>
      <c r="F10" s="364">
        <v>15.3</v>
      </c>
      <c r="G10" s="364">
        <v>15</v>
      </c>
      <c r="H10" s="364">
        <v>15.7</v>
      </c>
      <c r="I10" s="366"/>
      <c r="J10" s="364">
        <v>15.8</v>
      </c>
      <c r="K10" s="364">
        <v>15.2</v>
      </c>
      <c r="L10" s="364">
        <v>16.399999999999999</v>
      </c>
      <c r="M10" s="364"/>
      <c r="N10" s="364">
        <v>14.4</v>
      </c>
      <c r="O10" s="364">
        <v>13.7</v>
      </c>
      <c r="P10" s="364">
        <v>15.2</v>
      </c>
      <c r="Q10" s="364"/>
      <c r="R10" s="364">
        <v>15.7</v>
      </c>
      <c r="S10" s="364">
        <v>15.7</v>
      </c>
      <c r="T10" s="364">
        <v>15.7</v>
      </c>
      <c r="U10" s="365"/>
      <c r="V10" s="364">
        <v>15.5</v>
      </c>
      <c r="W10" s="364">
        <v>15.4</v>
      </c>
      <c r="X10" s="364">
        <v>15.5</v>
      </c>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row>
    <row r="11" spans="1:116" s="128" customFormat="1" ht="11.25" customHeight="1">
      <c r="A11" s="366">
        <v>2012</v>
      </c>
      <c r="B11" s="364">
        <v>15.5</v>
      </c>
      <c r="C11" s="364">
        <v>15.1</v>
      </c>
      <c r="D11" s="364">
        <v>16</v>
      </c>
      <c r="E11" s="366"/>
      <c r="F11" s="364">
        <v>15.5</v>
      </c>
      <c r="G11" s="364">
        <v>15.2</v>
      </c>
      <c r="H11" s="364">
        <v>15.9</v>
      </c>
      <c r="I11" s="366"/>
      <c r="J11" s="364">
        <v>16</v>
      </c>
      <c r="K11" s="364">
        <v>15.5</v>
      </c>
      <c r="L11" s="364">
        <v>16.600000000000001</v>
      </c>
      <c r="M11" s="364"/>
      <c r="N11" s="364">
        <v>14.7</v>
      </c>
      <c r="O11" s="364">
        <v>14</v>
      </c>
      <c r="P11" s="364">
        <v>15.4</v>
      </c>
      <c r="Q11" s="364"/>
      <c r="R11" s="364">
        <v>15.9</v>
      </c>
      <c r="S11" s="364">
        <v>15.9</v>
      </c>
      <c r="T11" s="364">
        <v>15.9</v>
      </c>
      <c r="U11" s="365"/>
      <c r="V11" s="364">
        <v>15.5</v>
      </c>
      <c r="W11" s="364">
        <v>15.5</v>
      </c>
      <c r="X11" s="364">
        <v>15.6</v>
      </c>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row>
    <row r="12" spans="1:116" s="128" customFormat="1" ht="11.25" customHeight="1">
      <c r="A12" s="366">
        <v>2013</v>
      </c>
      <c r="B12" s="364">
        <v>15.8</v>
      </c>
      <c r="C12" s="364">
        <v>15.3</v>
      </c>
      <c r="D12" s="364">
        <v>16.2</v>
      </c>
      <c r="E12" s="366"/>
      <c r="F12" s="364">
        <v>15.7</v>
      </c>
      <c r="G12" s="364">
        <v>15.4</v>
      </c>
      <c r="H12" s="364">
        <v>16.100000000000001</v>
      </c>
      <c r="I12" s="366"/>
      <c r="J12" s="364">
        <v>16.3</v>
      </c>
      <c r="K12" s="364">
        <v>15.7</v>
      </c>
      <c r="L12" s="364">
        <v>16.8</v>
      </c>
      <c r="M12" s="364"/>
      <c r="N12" s="364">
        <v>14.9</v>
      </c>
      <c r="O12" s="364">
        <v>14.2</v>
      </c>
      <c r="P12" s="364">
        <v>15.7</v>
      </c>
      <c r="Q12" s="364"/>
      <c r="R12" s="364">
        <v>16.100000000000001</v>
      </c>
      <c r="S12" s="364">
        <v>16</v>
      </c>
      <c r="T12" s="364">
        <v>16.100000000000001</v>
      </c>
      <c r="U12" s="365"/>
      <c r="V12" s="364">
        <v>15.6</v>
      </c>
      <c r="W12" s="364">
        <v>15.6</v>
      </c>
      <c r="X12" s="364">
        <v>15.7</v>
      </c>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row>
    <row r="13" spans="1:116" s="128" customFormat="1" ht="11.25" customHeight="1">
      <c r="A13" s="366">
        <v>2014</v>
      </c>
      <c r="B13" s="364">
        <v>15.9</v>
      </c>
      <c r="C13" s="364">
        <v>15.5</v>
      </c>
      <c r="D13" s="364">
        <v>16.399999999999999</v>
      </c>
      <c r="E13" s="366"/>
      <c r="F13" s="364">
        <v>15.9</v>
      </c>
      <c r="G13" s="364">
        <v>15.5</v>
      </c>
      <c r="H13" s="364">
        <v>16.2</v>
      </c>
      <c r="I13" s="366"/>
      <c r="J13" s="364">
        <v>16.5</v>
      </c>
      <c r="K13" s="364">
        <v>15.9</v>
      </c>
      <c r="L13" s="364">
        <v>17</v>
      </c>
      <c r="M13" s="364"/>
      <c r="N13" s="364">
        <v>15.1</v>
      </c>
      <c r="O13" s="364">
        <v>14.4</v>
      </c>
      <c r="P13" s="364">
        <v>15.9</v>
      </c>
      <c r="Q13" s="364"/>
      <c r="R13" s="364">
        <v>16.2</v>
      </c>
      <c r="S13" s="364">
        <v>16.2</v>
      </c>
      <c r="T13" s="364">
        <v>16.3</v>
      </c>
      <c r="U13" s="365"/>
      <c r="V13" s="364">
        <v>15.7</v>
      </c>
      <c r="W13" s="364">
        <v>15.6</v>
      </c>
      <c r="X13" s="364">
        <v>15.8</v>
      </c>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row>
    <row r="14" spans="1:116" s="128" customFormat="1" ht="11.25" customHeight="1">
      <c r="A14" s="140"/>
      <c r="B14" s="140"/>
      <c r="C14" s="140"/>
      <c r="D14" s="140"/>
      <c r="E14" s="140"/>
      <c r="F14" s="140"/>
      <c r="G14" s="140"/>
      <c r="H14" s="140"/>
      <c r="I14" s="140"/>
      <c r="J14" s="140"/>
      <c r="K14" s="141"/>
      <c r="L14" s="141"/>
      <c r="M14" s="141"/>
      <c r="N14" s="141"/>
      <c r="O14" s="141"/>
      <c r="P14" s="141"/>
      <c r="Q14" s="141"/>
      <c r="R14" s="141"/>
      <c r="S14" s="141"/>
      <c r="T14" s="141"/>
      <c r="U14" s="142"/>
      <c r="V14" s="142"/>
      <c r="W14" s="141"/>
      <c r="X14" s="14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row>
    <row r="15" spans="1:116" s="128" customFormat="1" ht="11.25" customHeight="1">
      <c r="A15" s="143"/>
      <c r="B15" s="143"/>
      <c r="C15" s="143"/>
      <c r="D15" s="143"/>
      <c r="E15" s="143"/>
      <c r="F15" s="143"/>
      <c r="G15" s="143"/>
      <c r="H15" s="143"/>
      <c r="I15" s="143"/>
      <c r="U15" s="144"/>
      <c r="V15" s="144"/>
      <c r="W15" s="143"/>
      <c r="X15" s="146" t="s">
        <v>393</v>
      </c>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row>
    <row r="16" spans="1:116" s="128" customFormat="1">
      <c r="A16" s="514" t="s">
        <v>333</v>
      </c>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row>
    <row r="17" spans="1:116" s="128" customFormat="1" ht="24" customHeight="1">
      <c r="A17" s="516" t="s">
        <v>332</v>
      </c>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row>
    <row r="18" spans="1:116" s="128" customFormat="1" ht="12.75" customHeight="1">
      <c r="A18" s="512" t="s">
        <v>334</v>
      </c>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row>
    <row r="19" spans="1:116" ht="12.75" customHeight="1">
      <c r="A19" s="509" t="s">
        <v>404</v>
      </c>
      <c r="B19" s="509"/>
      <c r="C19" s="509"/>
      <c r="D19" s="509"/>
      <c r="E19" s="509"/>
      <c r="F19" s="509"/>
      <c r="G19" s="509"/>
      <c r="H19" s="509"/>
      <c r="I19" s="509"/>
      <c r="J19" s="509"/>
      <c r="K19" s="509"/>
      <c r="L19" s="509"/>
      <c r="M19" s="509"/>
      <c r="N19" s="509"/>
      <c r="O19" s="509"/>
      <c r="P19" s="509"/>
      <c r="Q19" s="509"/>
      <c r="R19" s="509"/>
      <c r="S19" s="509"/>
      <c r="T19" s="509"/>
      <c r="U19" s="509"/>
      <c r="V19" s="509"/>
      <c r="W19" s="509"/>
      <c r="X19" s="509"/>
    </row>
    <row r="21" spans="1:116">
      <c r="B21" s="468"/>
      <c r="J21" s="469"/>
      <c r="K21" s="470"/>
      <c r="L21" s="470"/>
      <c r="M21" s="470"/>
      <c r="N21" s="470"/>
      <c r="O21" s="470"/>
      <c r="P21" s="470"/>
      <c r="Q21" s="470"/>
      <c r="R21" s="470"/>
      <c r="S21" s="470"/>
      <c r="T21" s="470"/>
      <c r="V21" s="468"/>
      <c r="W21" s="468"/>
      <c r="X21" s="468"/>
    </row>
    <row r="22" spans="1:116">
      <c r="B22" s="468"/>
      <c r="J22" s="471"/>
      <c r="K22" s="471"/>
      <c r="L22" s="471"/>
      <c r="M22" s="471"/>
      <c r="N22" s="471"/>
      <c r="O22" s="471"/>
      <c r="P22" s="471"/>
      <c r="Q22" s="471"/>
      <c r="R22" s="471"/>
      <c r="S22" s="471"/>
      <c r="T22" s="471"/>
      <c r="U22" s="471"/>
      <c r="V22" s="471"/>
      <c r="W22" s="471"/>
      <c r="X22" s="471"/>
    </row>
    <row r="23" spans="1:116">
      <c r="B23" s="468"/>
    </row>
    <row r="24" spans="1:116">
      <c r="B24" s="468"/>
    </row>
    <row r="25" spans="1:116">
      <c r="B25" s="468"/>
    </row>
    <row r="26" spans="1:116">
      <c r="B26" s="468"/>
    </row>
    <row r="27" spans="1:116">
      <c r="B27" s="468"/>
    </row>
    <row r="28" spans="1:116">
      <c r="B28" s="468"/>
    </row>
    <row r="29" spans="1:116">
      <c r="B29" s="468"/>
    </row>
    <row r="30" spans="1:116">
      <c r="B30" s="468"/>
    </row>
    <row r="31" spans="1:116">
      <c r="B31" s="468"/>
    </row>
    <row r="32" spans="1:116">
      <c r="B32" s="468"/>
    </row>
    <row r="33" spans="2:2">
      <c r="B33" s="468"/>
    </row>
    <row r="34" spans="2:2">
      <c r="B34" s="468"/>
    </row>
    <row r="35" spans="2:2">
      <c r="B35" s="468"/>
    </row>
    <row r="36" spans="2:2">
      <c r="B36" s="468"/>
    </row>
    <row r="37" spans="2:2">
      <c r="B37" s="468"/>
    </row>
    <row r="38" spans="2:2">
      <c r="B38" s="468"/>
    </row>
    <row r="39" spans="2:2">
      <c r="B39" s="128"/>
    </row>
    <row r="40" spans="2:2">
      <c r="B40" s="128"/>
    </row>
    <row r="41" spans="2:2">
      <c r="B41" s="468"/>
    </row>
    <row r="42" spans="2:2">
      <c r="B42" s="468"/>
    </row>
    <row r="43" spans="2:2">
      <c r="B43" s="468"/>
    </row>
  </sheetData>
  <mergeCells count="12">
    <mergeCell ref="A19:X19"/>
    <mergeCell ref="A2:Q2"/>
    <mergeCell ref="A3:L3"/>
    <mergeCell ref="J6:L6"/>
    <mergeCell ref="N6:P6"/>
    <mergeCell ref="A18:X18"/>
    <mergeCell ref="R6:T6"/>
    <mergeCell ref="V6:X6"/>
    <mergeCell ref="F6:H6"/>
    <mergeCell ref="A16:X16"/>
    <mergeCell ref="A17:X17"/>
    <mergeCell ref="B6:D6"/>
  </mergeCells>
  <pageMargins left="0.70866141732283472" right="0.70866141732283472" top="0.74803149606299213" bottom="0.74803149606299213" header="0.31496062992125984" footer="0.31496062992125984"/>
  <pageSetup paperSize="9" scale="9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6"/>
  <sheetViews>
    <sheetView workbookViewId="0"/>
  </sheetViews>
  <sheetFormatPr defaultRowHeight="12.75"/>
  <cols>
    <col min="1" max="1" width="2.28515625" style="229" customWidth="1"/>
    <col min="2" max="2" width="2.7109375" style="229" customWidth="1"/>
    <col min="3" max="3" width="26" style="229" customWidth="1"/>
    <col min="4" max="4" width="8.140625" style="229" customWidth="1"/>
    <col min="5" max="5" width="9.5703125" style="273" customWidth="1"/>
    <col min="6" max="6" width="8.5703125" style="229" customWidth="1"/>
    <col min="7" max="7" width="8.7109375" style="229" bestFit="1" customWidth="1"/>
    <col min="8" max="11" width="9.5703125" style="229" bestFit="1" customWidth="1"/>
    <col min="12" max="12" width="8.140625" style="229" customWidth="1"/>
    <col min="13" max="13" width="9.5703125" style="229" bestFit="1" customWidth="1"/>
    <col min="14" max="14" width="1.5703125" style="229" customWidth="1"/>
    <col min="15" max="18" width="9.42578125" style="229" customWidth="1"/>
    <col min="19" max="16384" width="9.140625" style="229"/>
  </cols>
  <sheetData>
    <row r="1" spans="1:27" ht="15">
      <c r="A1" s="446" t="s">
        <v>397</v>
      </c>
    </row>
    <row r="2" spans="1:27" ht="12.75" customHeight="1">
      <c r="A2" s="226" t="s">
        <v>339</v>
      </c>
      <c r="B2" s="227"/>
      <c r="C2" s="227"/>
      <c r="D2" s="227"/>
      <c r="E2" s="228"/>
      <c r="F2" s="228"/>
      <c r="G2" s="228"/>
      <c r="H2" s="228"/>
      <c r="I2" s="228"/>
      <c r="J2" s="228"/>
      <c r="K2" s="228"/>
      <c r="L2" s="228"/>
      <c r="M2" s="228"/>
      <c r="N2" s="228"/>
      <c r="O2" s="228"/>
      <c r="P2" s="228"/>
      <c r="Q2" s="228"/>
      <c r="R2" s="228"/>
    </row>
    <row r="3" spans="1:27" s="232" customFormat="1" ht="12.75" customHeight="1">
      <c r="A3" s="518" t="s">
        <v>331</v>
      </c>
      <c r="B3" s="519"/>
      <c r="C3" s="519"/>
      <c r="D3" s="519"/>
      <c r="E3" s="230"/>
      <c r="F3" s="231"/>
      <c r="G3" s="231"/>
      <c r="H3" s="231"/>
      <c r="I3" s="231"/>
      <c r="J3" s="231"/>
      <c r="K3" s="231"/>
      <c r="L3" s="231"/>
      <c r="M3" s="231"/>
      <c r="N3" s="231"/>
      <c r="O3" s="231"/>
      <c r="P3" s="231"/>
      <c r="Q3" s="231"/>
      <c r="R3" s="231"/>
    </row>
    <row r="4" spans="1:27" s="232" customFormat="1" ht="12.75" customHeight="1">
      <c r="A4" s="518" t="s">
        <v>0</v>
      </c>
      <c r="B4" s="519"/>
      <c r="C4" s="519"/>
      <c r="D4" s="231"/>
      <c r="E4" s="230"/>
      <c r="F4" s="231"/>
      <c r="G4" s="231"/>
      <c r="H4" s="231"/>
      <c r="I4" s="231"/>
      <c r="J4" s="231"/>
      <c r="K4" s="231"/>
      <c r="L4" s="231"/>
      <c r="M4" s="231"/>
      <c r="N4" s="231"/>
      <c r="O4" s="231"/>
      <c r="P4" s="231"/>
      <c r="Q4" s="231"/>
      <c r="R4" s="231"/>
    </row>
    <row r="5" spans="1:27" s="232" customFormat="1" ht="12.75" customHeight="1">
      <c r="A5" s="233" t="s">
        <v>303</v>
      </c>
      <c r="B5" s="231"/>
      <c r="C5" s="231"/>
      <c r="D5" s="231"/>
      <c r="E5" s="230"/>
      <c r="F5" s="231"/>
      <c r="G5" s="231"/>
      <c r="H5" s="231"/>
      <c r="I5" s="231"/>
      <c r="J5" s="231"/>
      <c r="K5" s="231"/>
      <c r="L5" s="231"/>
      <c r="M5" s="231"/>
      <c r="N5" s="231"/>
      <c r="O5" s="231"/>
      <c r="P5" s="231"/>
      <c r="Q5" s="231"/>
      <c r="R5" s="231"/>
    </row>
    <row r="6" spans="1:27" s="232" customFormat="1" ht="12.75" customHeight="1">
      <c r="A6" s="233"/>
      <c r="B6" s="231"/>
      <c r="C6" s="231"/>
      <c r="D6" s="230"/>
      <c r="E6" s="230"/>
      <c r="F6" s="231"/>
      <c r="G6" s="231"/>
      <c r="H6" s="231"/>
      <c r="I6" s="231"/>
      <c r="J6" s="231"/>
      <c r="K6" s="231"/>
      <c r="L6" s="231"/>
      <c r="M6" s="231"/>
      <c r="N6" s="231"/>
      <c r="O6" s="231"/>
      <c r="P6" s="231"/>
      <c r="Q6" s="231"/>
      <c r="R6" s="231"/>
      <c r="V6" s="234"/>
      <c r="W6" s="234"/>
      <c r="X6" s="234"/>
      <c r="Y6" s="234"/>
      <c r="Z6" s="234"/>
      <c r="AA6" s="234"/>
    </row>
    <row r="7" spans="1:27" s="232" customFormat="1" ht="12.75" customHeight="1">
      <c r="A7" s="233"/>
      <c r="B7" s="231"/>
      <c r="C7" s="231">
        <v>1</v>
      </c>
      <c r="D7" s="230">
        <f>C7+1</f>
        <v>2</v>
      </c>
      <c r="E7" s="230">
        <f t="shared" ref="E7:R7" si="0">D7+1</f>
        <v>3</v>
      </c>
      <c r="F7" s="230">
        <f t="shared" si="0"/>
        <v>4</v>
      </c>
      <c r="G7" s="230">
        <f t="shared" si="0"/>
        <v>5</v>
      </c>
      <c r="H7" s="230">
        <f t="shared" si="0"/>
        <v>6</v>
      </c>
      <c r="I7" s="230">
        <f t="shared" si="0"/>
        <v>7</v>
      </c>
      <c r="J7" s="230">
        <f t="shared" si="0"/>
        <v>8</v>
      </c>
      <c r="K7" s="230">
        <f t="shared" si="0"/>
        <v>9</v>
      </c>
      <c r="L7" s="230">
        <f t="shared" si="0"/>
        <v>10</v>
      </c>
      <c r="M7" s="230">
        <f t="shared" si="0"/>
        <v>11</v>
      </c>
      <c r="N7" s="230">
        <f t="shared" si="0"/>
        <v>12</v>
      </c>
      <c r="O7" s="230">
        <f t="shared" si="0"/>
        <v>13</v>
      </c>
      <c r="P7" s="230">
        <f t="shared" si="0"/>
        <v>14</v>
      </c>
      <c r="Q7" s="230">
        <f t="shared" si="0"/>
        <v>15</v>
      </c>
      <c r="R7" s="230">
        <f t="shared" si="0"/>
        <v>16</v>
      </c>
      <c r="V7" s="234"/>
      <c r="W7" s="234"/>
      <c r="X7" s="234"/>
      <c r="Y7" s="234"/>
      <c r="Z7" s="234"/>
      <c r="AA7" s="234"/>
    </row>
    <row r="8" spans="1:27" s="232" customFormat="1">
      <c r="A8" s="235"/>
      <c r="B8" s="235"/>
      <c r="C8" s="235"/>
      <c r="D8" s="236"/>
      <c r="E8" s="236"/>
      <c r="F8" s="235"/>
      <c r="G8" s="235"/>
      <c r="H8" s="235"/>
      <c r="I8" s="235"/>
      <c r="J8" s="235"/>
      <c r="K8" s="235"/>
      <c r="L8" s="235"/>
      <c r="M8" s="235"/>
      <c r="N8" s="235"/>
      <c r="O8" s="236"/>
      <c r="P8" s="236"/>
      <c r="Q8" s="236"/>
      <c r="R8" s="236"/>
      <c r="V8" s="234"/>
      <c r="W8" s="234"/>
      <c r="X8" s="234"/>
      <c r="Y8" s="234"/>
      <c r="Z8" s="234"/>
      <c r="AA8" s="234"/>
    </row>
    <row r="9" spans="1:27" s="240" customFormat="1" ht="50.25" customHeight="1">
      <c r="A9" s="237"/>
      <c r="B9" s="237"/>
      <c r="C9" s="237"/>
      <c r="D9" s="238" t="s">
        <v>31</v>
      </c>
      <c r="E9" s="238" t="s">
        <v>32</v>
      </c>
      <c r="F9" s="238" t="s">
        <v>33</v>
      </c>
      <c r="G9" s="239">
        <v>1</v>
      </c>
      <c r="H9" s="239" t="s">
        <v>34</v>
      </c>
      <c r="I9" s="239" t="s">
        <v>40</v>
      </c>
      <c r="J9" s="239" t="s">
        <v>35</v>
      </c>
      <c r="K9" s="239">
        <v>3</v>
      </c>
      <c r="L9" s="239">
        <v>4</v>
      </c>
      <c r="M9" s="239" t="s">
        <v>41</v>
      </c>
      <c r="N9" s="239"/>
      <c r="O9" s="238" t="s">
        <v>28</v>
      </c>
      <c r="P9" s="238" t="s">
        <v>257</v>
      </c>
      <c r="Q9" s="238" t="s">
        <v>30</v>
      </c>
      <c r="R9" s="238" t="s">
        <v>258</v>
      </c>
      <c r="V9" s="241"/>
      <c r="W9" s="241"/>
      <c r="X9" s="241"/>
      <c r="Y9" s="241"/>
      <c r="Z9" s="241"/>
      <c r="AA9" s="241"/>
    </row>
    <row r="10" spans="1:27" s="246" customFormat="1" ht="11.25">
      <c r="A10" s="242"/>
      <c r="B10" s="242"/>
      <c r="C10" s="242"/>
      <c r="D10" s="243"/>
      <c r="E10" s="244"/>
      <c r="F10" s="244"/>
      <c r="G10" s="245"/>
      <c r="H10" s="245"/>
      <c r="I10" s="245"/>
      <c r="J10" s="245"/>
      <c r="K10" s="245"/>
      <c r="L10" s="245"/>
      <c r="M10" s="245"/>
      <c r="N10" s="245"/>
      <c r="O10" s="244"/>
      <c r="P10" s="244"/>
      <c r="Q10" s="244"/>
      <c r="R10" s="244"/>
      <c r="V10" s="247"/>
      <c r="W10" s="247"/>
      <c r="X10" s="247"/>
      <c r="Y10" s="247"/>
      <c r="Z10" s="247"/>
      <c r="AA10" s="247"/>
    </row>
    <row r="11" spans="1:27" s="246" customFormat="1" ht="11.25" customHeight="1">
      <c r="A11" s="248" t="s">
        <v>1</v>
      </c>
      <c r="B11" s="249"/>
      <c r="C11" s="250"/>
      <c r="V11" s="247"/>
      <c r="W11" s="247"/>
      <c r="X11" s="251" t="e">
        <f>CONCATENATE("KS1_",#REF!,"_Reading")</f>
        <v>#REF!</v>
      </c>
      <c r="Y11" s="247"/>
      <c r="Z11" s="247"/>
      <c r="AA11" s="247"/>
    </row>
    <row r="12" spans="1:27" s="246" customFormat="1" ht="11.25" customHeight="1">
      <c r="A12" s="252"/>
      <c r="B12" s="250"/>
      <c r="C12" s="250" t="s">
        <v>7</v>
      </c>
      <c r="D12" s="253">
        <v>282</v>
      </c>
      <c r="E12" s="253">
        <v>233</v>
      </c>
      <c r="F12" s="253">
        <v>8292</v>
      </c>
      <c r="G12" s="253">
        <v>32569</v>
      </c>
      <c r="H12" s="253">
        <v>32529</v>
      </c>
      <c r="I12" s="253">
        <v>77804</v>
      </c>
      <c r="J12" s="253">
        <v>81246</v>
      </c>
      <c r="K12" s="253">
        <v>81760</v>
      </c>
      <c r="L12" s="253">
        <v>129</v>
      </c>
      <c r="M12" s="253">
        <v>314844</v>
      </c>
      <c r="N12" s="253" t="s">
        <v>330</v>
      </c>
      <c r="O12" s="253">
        <v>273468</v>
      </c>
      <c r="P12" s="253">
        <v>240939</v>
      </c>
      <c r="Q12" s="253">
        <v>81889</v>
      </c>
      <c r="R12" s="253">
        <v>40861</v>
      </c>
      <c r="V12" s="247"/>
      <c r="W12" s="247"/>
      <c r="X12" s="251" t="e">
        <f>CONCATENATE("KS1_",#REF!,"_Writing")</f>
        <v>#REF!</v>
      </c>
      <c r="Y12" s="247"/>
      <c r="Z12" s="247"/>
      <c r="AA12" s="247"/>
    </row>
    <row r="13" spans="1:27" s="246" customFormat="1" ht="11.25" customHeight="1">
      <c r="A13" s="252"/>
      <c r="B13" s="250"/>
      <c r="C13" s="250" t="s">
        <v>8</v>
      </c>
      <c r="D13" s="253">
        <v>174</v>
      </c>
      <c r="E13" s="253">
        <v>117</v>
      </c>
      <c r="F13" s="253">
        <v>3930</v>
      </c>
      <c r="G13" s="253">
        <v>18050</v>
      </c>
      <c r="H13" s="253">
        <v>22790</v>
      </c>
      <c r="I13" s="253">
        <v>64418</v>
      </c>
      <c r="J13" s="253">
        <v>84451</v>
      </c>
      <c r="K13" s="253">
        <v>105524</v>
      </c>
      <c r="L13" s="253">
        <v>169</v>
      </c>
      <c r="M13" s="253">
        <v>299623</v>
      </c>
      <c r="N13" s="253" t="s">
        <v>330</v>
      </c>
      <c r="O13" s="253">
        <v>277352</v>
      </c>
      <c r="P13" s="253">
        <v>254562</v>
      </c>
      <c r="Q13" s="253">
        <v>105693</v>
      </c>
      <c r="R13" s="253">
        <v>21980</v>
      </c>
      <c r="V13" s="247"/>
      <c r="W13" s="247"/>
      <c r="X13" s="251" t="e">
        <f>CONCATENATE("KS1_",#REF!,"_SpeakList")</f>
        <v>#REF!</v>
      </c>
      <c r="Y13" s="247"/>
      <c r="Z13" s="247"/>
      <c r="AA13" s="247"/>
    </row>
    <row r="14" spans="1:27" s="246" customFormat="1" ht="11.25" customHeight="1">
      <c r="A14" s="252"/>
      <c r="B14" s="250"/>
      <c r="C14" s="250" t="s">
        <v>29</v>
      </c>
      <c r="D14" s="253">
        <v>456</v>
      </c>
      <c r="E14" s="253">
        <v>350</v>
      </c>
      <c r="F14" s="253">
        <v>12222</v>
      </c>
      <c r="G14" s="253">
        <v>50619</v>
      </c>
      <c r="H14" s="253">
        <v>55319</v>
      </c>
      <c r="I14" s="253">
        <v>142222</v>
      </c>
      <c r="J14" s="253">
        <v>165697</v>
      </c>
      <c r="K14" s="253">
        <v>187284</v>
      </c>
      <c r="L14" s="253">
        <v>298</v>
      </c>
      <c r="M14" s="253">
        <v>614467</v>
      </c>
      <c r="N14" s="253" t="s">
        <v>330</v>
      </c>
      <c r="O14" s="253">
        <v>550820</v>
      </c>
      <c r="P14" s="253">
        <v>495501</v>
      </c>
      <c r="Q14" s="253">
        <v>187582</v>
      </c>
      <c r="R14" s="253">
        <v>62841</v>
      </c>
      <c r="V14" s="247"/>
      <c r="W14" s="247"/>
      <c r="X14" s="251" t="e">
        <f>CONCATENATE("KS1_",#REF!,"_Maths")</f>
        <v>#REF!</v>
      </c>
      <c r="Y14" s="247"/>
      <c r="Z14" s="247"/>
      <c r="AA14" s="247"/>
    </row>
    <row r="15" spans="1:27" s="246" customFormat="1" ht="11.25" customHeight="1">
      <c r="A15" s="252"/>
      <c r="B15" s="250"/>
      <c r="C15" s="250"/>
      <c r="D15" s="256"/>
      <c r="E15" s="256"/>
      <c r="F15" s="256"/>
      <c r="G15" s="256"/>
      <c r="H15" s="256"/>
      <c r="I15" s="256"/>
      <c r="J15" s="256"/>
      <c r="K15" s="256"/>
      <c r="L15" s="256"/>
      <c r="M15" s="256"/>
      <c r="N15" s="256"/>
      <c r="O15" s="256"/>
      <c r="P15" s="256"/>
      <c r="Q15" s="256"/>
      <c r="R15" s="256"/>
      <c r="V15" s="247"/>
      <c r="W15" s="247"/>
      <c r="X15" s="251" t="e">
        <f>CONCATENATE("KS1_",#REF!,"_Science")</f>
        <v>#REF!</v>
      </c>
      <c r="Y15" s="247"/>
      <c r="Z15" s="247"/>
      <c r="AA15" s="247"/>
    </row>
    <row r="16" spans="1:27" s="246" customFormat="1" ht="11.25" customHeight="1">
      <c r="A16" s="248" t="s">
        <v>2</v>
      </c>
      <c r="B16" s="249"/>
      <c r="C16" s="252"/>
      <c r="D16" s="256"/>
      <c r="E16" s="256"/>
      <c r="F16" s="256"/>
      <c r="G16" s="256"/>
      <c r="H16" s="256"/>
      <c r="I16" s="256"/>
      <c r="J16" s="256"/>
      <c r="K16" s="256"/>
      <c r="L16" s="256"/>
      <c r="M16" s="256"/>
      <c r="N16" s="256"/>
      <c r="O16" s="256"/>
      <c r="P16" s="256"/>
      <c r="Q16" s="256"/>
      <c r="R16" s="256"/>
      <c r="V16" s="247"/>
      <c r="W16" s="247"/>
      <c r="X16" s="251" t="e">
        <f>CONCATENATE("KS1_",#REF!,"_scienq")</f>
        <v>#REF!</v>
      </c>
      <c r="Y16" s="247"/>
      <c r="Z16" s="247"/>
      <c r="AA16" s="247"/>
    </row>
    <row r="17" spans="1:27" s="246" customFormat="1" ht="11.25" customHeight="1">
      <c r="A17" s="257"/>
      <c r="B17" s="250"/>
      <c r="C17" s="250" t="s">
        <v>7</v>
      </c>
      <c r="D17" s="253">
        <v>287</v>
      </c>
      <c r="E17" s="253">
        <v>236</v>
      </c>
      <c r="F17" s="253">
        <v>10219</v>
      </c>
      <c r="G17" s="253">
        <v>46321</v>
      </c>
      <c r="H17" s="253">
        <v>61593</v>
      </c>
      <c r="I17" s="253">
        <v>97785</v>
      </c>
      <c r="J17" s="253">
        <v>62760</v>
      </c>
      <c r="K17" s="253">
        <v>35625</v>
      </c>
      <c r="L17" s="253">
        <v>19</v>
      </c>
      <c r="M17" s="253">
        <v>314845</v>
      </c>
      <c r="N17" s="253" t="s">
        <v>330</v>
      </c>
      <c r="O17" s="253">
        <v>257782</v>
      </c>
      <c r="P17" s="253">
        <v>196189</v>
      </c>
      <c r="Q17" s="253">
        <v>35644</v>
      </c>
      <c r="R17" s="253">
        <v>56540</v>
      </c>
      <c r="V17" s="247"/>
      <c r="W17" s="247"/>
      <c r="X17" s="251" t="e">
        <f>CONCATENATE("KS1_",#REF!,"_lifpro")</f>
        <v>#REF!</v>
      </c>
      <c r="Y17" s="247"/>
      <c r="Z17" s="247"/>
      <c r="AA17" s="247"/>
    </row>
    <row r="18" spans="1:27" s="246" customFormat="1" ht="11.25" customHeight="1">
      <c r="A18" s="257"/>
      <c r="B18" s="250"/>
      <c r="C18" s="250" t="s">
        <v>8</v>
      </c>
      <c r="D18" s="253">
        <v>179</v>
      </c>
      <c r="E18" s="253">
        <v>116</v>
      </c>
      <c r="F18" s="253">
        <v>4584</v>
      </c>
      <c r="G18" s="253">
        <v>23098</v>
      </c>
      <c r="H18" s="253">
        <v>39698</v>
      </c>
      <c r="I18" s="253">
        <v>88292</v>
      </c>
      <c r="J18" s="253">
        <v>80633</v>
      </c>
      <c r="K18" s="253">
        <v>62986</v>
      </c>
      <c r="L18" s="253">
        <v>37</v>
      </c>
      <c r="M18" s="253">
        <v>299623</v>
      </c>
      <c r="N18" s="253" t="s">
        <v>330</v>
      </c>
      <c r="O18" s="253">
        <v>271646</v>
      </c>
      <c r="P18" s="253">
        <v>231948</v>
      </c>
      <c r="Q18" s="253">
        <v>63023</v>
      </c>
      <c r="R18" s="253">
        <v>27682</v>
      </c>
      <c r="V18" s="247"/>
      <c r="W18" s="247"/>
      <c r="X18" s="251" t="e">
        <f>CONCATENATE("KS1_",#REF!,"_matprop")</f>
        <v>#REF!</v>
      </c>
      <c r="Y18" s="247"/>
      <c r="Z18" s="247"/>
      <c r="AA18" s="247"/>
    </row>
    <row r="19" spans="1:27" s="246" customFormat="1" ht="11.25" customHeight="1">
      <c r="A19" s="258"/>
      <c r="B19" s="259"/>
      <c r="C19" s="250" t="s">
        <v>29</v>
      </c>
      <c r="D19" s="253">
        <v>466</v>
      </c>
      <c r="E19" s="253">
        <v>352</v>
      </c>
      <c r="F19" s="253">
        <v>14803</v>
      </c>
      <c r="G19" s="253">
        <v>69419</v>
      </c>
      <c r="H19" s="253">
        <v>101291</v>
      </c>
      <c r="I19" s="253">
        <v>186077</v>
      </c>
      <c r="J19" s="253">
        <v>143393</v>
      </c>
      <c r="K19" s="253">
        <v>98611</v>
      </c>
      <c r="L19" s="253">
        <v>56</v>
      </c>
      <c r="M19" s="253">
        <v>614468</v>
      </c>
      <c r="N19" s="253" t="s">
        <v>330</v>
      </c>
      <c r="O19" s="253">
        <v>529428</v>
      </c>
      <c r="P19" s="253">
        <v>428137</v>
      </c>
      <c r="Q19" s="253">
        <v>98667</v>
      </c>
      <c r="R19" s="253">
        <v>84222</v>
      </c>
      <c r="V19" s="247"/>
      <c r="W19" s="247"/>
      <c r="X19" s="251" t="e">
        <f>CONCATENATE("KS1_",#REF!,"_phypro")</f>
        <v>#REF!</v>
      </c>
      <c r="Y19" s="247"/>
      <c r="Z19" s="247"/>
      <c r="AA19" s="247"/>
    </row>
    <row r="20" spans="1:27" s="246" customFormat="1" ht="11.25" customHeight="1">
      <c r="A20" s="258"/>
      <c r="B20" s="259"/>
      <c r="C20" s="259"/>
      <c r="D20" s="256"/>
      <c r="E20" s="256"/>
      <c r="F20" s="256"/>
      <c r="G20" s="256"/>
      <c r="H20" s="256"/>
      <c r="I20" s="256"/>
      <c r="J20" s="256"/>
      <c r="K20" s="256"/>
      <c r="L20" s="256"/>
      <c r="M20" s="256"/>
      <c r="N20" s="256"/>
      <c r="O20" s="256"/>
      <c r="P20" s="256"/>
      <c r="Q20" s="256"/>
      <c r="R20" s="256"/>
      <c r="V20" s="247"/>
      <c r="W20" s="247"/>
      <c r="X20" s="247"/>
      <c r="Y20" s="247"/>
      <c r="Z20" s="247"/>
      <c r="AA20" s="247"/>
    </row>
    <row r="21" spans="1:27" s="246" customFormat="1" ht="11.25" customHeight="1">
      <c r="A21" s="260" t="s">
        <v>3</v>
      </c>
      <c r="B21" s="261"/>
      <c r="C21" s="261"/>
      <c r="D21" s="256"/>
      <c r="E21" s="256"/>
      <c r="F21" s="256"/>
      <c r="G21" s="256"/>
      <c r="H21" s="256"/>
      <c r="I21" s="256"/>
      <c r="J21" s="256"/>
      <c r="K21" s="256"/>
      <c r="L21" s="256"/>
      <c r="M21" s="256"/>
      <c r="N21" s="256"/>
      <c r="O21" s="256"/>
      <c r="P21" s="256"/>
      <c r="Q21" s="256"/>
      <c r="R21" s="256"/>
    </row>
    <row r="22" spans="1:27" s="246" customFormat="1" ht="11.25" customHeight="1">
      <c r="A22" s="252"/>
      <c r="B22" s="250"/>
      <c r="C22" s="250" t="s">
        <v>7</v>
      </c>
      <c r="D22" s="253">
        <v>328</v>
      </c>
      <c r="E22" s="253">
        <v>226</v>
      </c>
      <c r="F22" s="253">
        <v>6905</v>
      </c>
      <c r="G22" s="253">
        <v>34646</v>
      </c>
      <c r="H22" s="253" t="s">
        <v>230</v>
      </c>
      <c r="I22" s="253">
        <v>210021</v>
      </c>
      <c r="J22" s="253" t="s">
        <v>230</v>
      </c>
      <c r="K22" s="253">
        <v>62679</v>
      </c>
      <c r="L22" s="253">
        <v>39</v>
      </c>
      <c r="M22" s="253">
        <v>314844</v>
      </c>
      <c r="N22" s="253" t="s">
        <v>330</v>
      </c>
      <c r="O22" s="253">
        <v>272739</v>
      </c>
      <c r="P22" s="253" t="s">
        <v>230</v>
      </c>
      <c r="Q22" s="253">
        <v>62718</v>
      </c>
      <c r="R22" s="253">
        <v>41551</v>
      </c>
      <c r="S22" s="262"/>
    </row>
    <row r="23" spans="1:27" s="246" customFormat="1" ht="11.25" customHeight="1">
      <c r="A23" s="252"/>
      <c r="B23" s="250"/>
      <c r="C23" s="250" t="s">
        <v>8</v>
      </c>
      <c r="D23" s="253">
        <v>211</v>
      </c>
      <c r="E23" s="253">
        <v>121</v>
      </c>
      <c r="F23" s="253">
        <v>3279</v>
      </c>
      <c r="G23" s="253">
        <v>19273</v>
      </c>
      <c r="H23" s="253" t="s">
        <v>230</v>
      </c>
      <c r="I23" s="253">
        <v>192583</v>
      </c>
      <c r="J23" s="253" t="s">
        <v>230</v>
      </c>
      <c r="K23" s="253">
        <v>84115</v>
      </c>
      <c r="L23" s="253">
        <v>41</v>
      </c>
      <c r="M23" s="253">
        <v>299623</v>
      </c>
      <c r="N23" s="253" t="s">
        <v>330</v>
      </c>
      <c r="O23" s="253">
        <v>276739</v>
      </c>
      <c r="P23" s="253" t="s">
        <v>230</v>
      </c>
      <c r="Q23" s="253">
        <v>84156</v>
      </c>
      <c r="R23" s="253">
        <v>22552</v>
      </c>
    </row>
    <row r="24" spans="1:27" s="246" customFormat="1" ht="11.25" customHeight="1">
      <c r="A24" s="252"/>
      <c r="B24" s="250"/>
      <c r="C24" s="250" t="s">
        <v>29</v>
      </c>
      <c r="D24" s="253">
        <v>539</v>
      </c>
      <c r="E24" s="253">
        <v>347</v>
      </c>
      <c r="F24" s="253">
        <v>10184</v>
      </c>
      <c r="G24" s="253">
        <v>53919</v>
      </c>
      <c r="H24" s="253" t="s">
        <v>230</v>
      </c>
      <c r="I24" s="253">
        <v>402604</v>
      </c>
      <c r="J24" s="253" t="s">
        <v>230</v>
      </c>
      <c r="K24" s="253">
        <v>146794</v>
      </c>
      <c r="L24" s="253">
        <v>80</v>
      </c>
      <c r="M24" s="253">
        <v>614467</v>
      </c>
      <c r="N24" s="253" t="s">
        <v>330</v>
      </c>
      <c r="O24" s="253">
        <v>549478</v>
      </c>
      <c r="P24" s="253" t="s">
        <v>230</v>
      </c>
      <c r="Q24" s="253">
        <v>146874</v>
      </c>
      <c r="R24" s="253">
        <v>64103</v>
      </c>
    </row>
    <row r="25" spans="1:27" s="246" customFormat="1" ht="11.25" customHeight="1">
      <c r="A25" s="252"/>
      <c r="B25" s="250"/>
      <c r="C25" s="250"/>
      <c r="D25" s="256"/>
      <c r="E25" s="256"/>
      <c r="F25" s="256"/>
      <c r="G25" s="256"/>
      <c r="H25" s="256"/>
      <c r="I25" s="256"/>
      <c r="J25" s="256"/>
      <c r="K25" s="256"/>
      <c r="L25" s="256"/>
      <c r="M25" s="256"/>
      <c r="N25" s="256"/>
      <c r="O25" s="256"/>
      <c r="P25" s="256"/>
      <c r="Q25" s="256"/>
      <c r="R25" s="256"/>
    </row>
    <row r="26" spans="1:27" s="246" customFormat="1" ht="11.25" customHeight="1">
      <c r="A26" s="520" t="s">
        <v>4</v>
      </c>
      <c r="B26" s="521"/>
      <c r="C26" s="521"/>
      <c r="D26" s="256"/>
      <c r="E26" s="256"/>
      <c r="F26" s="256"/>
      <c r="G26" s="256"/>
      <c r="H26" s="256"/>
      <c r="I26" s="256"/>
      <c r="J26" s="256"/>
      <c r="K26" s="256"/>
      <c r="L26" s="256"/>
      <c r="M26" s="256"/>
      <c r="N26" s="256"/>
      <c r="O26" s="256"/>
      <c r="P26" s="256"/>
      <c r="Q26" s="256"/>
      <c r="R26" s="256"/>
    </row>
    <row r="27" spans="1:27" s="246" customFormat="1" ht="11.25" customHeight="1">
      <c r="A27" s="258"/>
      <c r="B27" s="259"/>
      <c r="C27" s="250" t="s">
        <v>7</v>
      </c>
      <c r="D27" s="253">
        <v>277</v>
      </c>
      <c r="E27" s="253">
        <v>219</v>
      </c>
      <c r="F27" s="253">
        <v>5958</v>
      </c>
      <c r="G27" s="253">
        <v>22613</v>
      </c>
      <c r="H27" s="253">
        <v>39308</v>
      </c>
      <c r="I27" s="253">
        <v>80274</v>
      </c>
      <c r="J27" s="253">
        <v>83452</v>
      </c>
      <c r="K27" s="253">
        <v>82573</v>
      </c>
      <c r="L27" s="253">
        <v>154</v>
      </c>
      <c r="M27" s="253">
        <v>314846</v>
      </c>
      <c r="N27" s="253" t="s">
        <v>330</v>
      </c>
      <c r="O27" s="253">
        <v>285761</v>
      </c>
      <c r="P27" s="253">
        <v>246453</v>
      </c>
      <c r="Q27" s="253">
        <v>82727</v>
      </c>
      <c r="R27" s="253">
        <v>28571</v>
      </c>
    </row>
    <row r="28" spans="1:27" s="246" customFormat="1" ht="11.25" customHeight="1">
      <c r="A28" s="258"/>
      <c r="B28" s="259"/>
      <c r="C28" s="250" t="s">
        <v>8</v>
      </c>
      <c r="D28" s="253">
        <v>177</v>
      </c>
      <c r="E28" s="253">
        <v>111</v>
      </c>
      <c r="F28" s="253">
        <v>3078</v>
      </c>
      <c r="G28" s="253">
        <v>16183</v>
      </c>
      <c r="H28" s="253">
        <v>35641</v>
      </c>
      <c r="I28" s="253">
        <v>84430</v>
      </c>
      <c r="J28" s="253">
        <v>94003</v>
      </c>
      <c r="K28" s="253">
        <v>65963</v>
      </c>
      <c r="L28" s="253">
        <v>25</v>
      </c>
      <c r="M28" s="253">
        <v>299623</v>
      </c>
      <c r="N28" s="253" t="s">
        <v>330</v>
      </c>
      <c r="O28" s="253">
        <v>280062</v>
      </c>
      <c r="P28" s="253">
        <v>244421</v>
      </c>
      <c r="Q28" s="253">
        <v>65988</v>
      </c>
      <c r="R28" s="253">
        <v>19261</v>
      </c>
    </row>
    <row r="29" spans="1:27" s="246" customFormat="1" ht="11.25" customHeight="1">
      <c r="A29" s="258"/>
      <c r="B29" s="259"/>
      <c r="C29" s="250" t="s">
        <v>29</v>
      </c>
      <c r="D29" s="253">
        <v>454</v>
      </c>
      <c r="E29" s="253">
        <v>330</v>
      </c>
      <c r="F29" s="253">
        <v>9036</v>
      </c>
      <c r="G29" s="253">
        <v>38796</v>
      </c>
      <c r="H29" s="253">
        <v>74949</v>
      </c>
      <c r="I29" s="253">
        <v>164704</v>
      </c>
      <c r="J29" s="253">
        <v>177455</v>
      </c>
      <c r="K29" s="253">
        <v>148536</v>
      </c>
      <c r="L29" s="253">
        <v>179</v>
      </c>
      <c r="M29" s="253">
        <v>614469</v>
      </c>
      <c r="N29" s="253" t="s">
        <v>330</v>
      </c>
      <c r="O29" s="253">
        <v>565823</v>
      </c>
      <c r="P29" s="253">
        <v>490874</v>
      </c>
      <c r="Q29" s="253">
        <v>148715</v>
      </c>
      <c r="R29" s="253">
        <v>47832</v>
      </c>
    </row>
    <row r="30" spans="1:27" s="246" customFormat="1" ht="11.25" customHeight="1">
      <c r="A30" s="258"/>
      <c r="B30" s="257"/>
      <c r="C30" s="259"/>
      <c r="D30" s="256"/>
      <c r="E30" s="256"/>
      <c r="F30" s="256"/>
      <c r="G30" s="256"/>
      <c r="H30" s="256"/>
      <c r="I30" s="256"/>
      <c r="J30" s="256"/>
      <c r="K30" s="256"/>
      <c r="L30" s="256"/>
      <c r="M30" s="256"/>
      <c r="N30" s="256"/>
      <c r="O30" s="255"/>
      <c r="P30" s="255"/>
      <c r="Q30" s="255"/>
      <c r="R30" s="255"/>
    </row>
    <row r="31" spans="1:27" s="246" customFormat="1" ht="12.75" customHeight="1">
      <c r="A31" s="263" t="s">
        <v>42</v>
      </c>
      <c r="B31" s="249"/>
      <c r="C31" s="259"/>
      <c r="D31" s="264"/>
      <c r="E31" s="264"/>
      <c r="F31" s="264"/>
      <c r="G31" s="264"/>
      <c r="H31" s="264"/>
      <c r="I31" s="264"/>
      <c r="J31" s="264"/>
      <c r="K31" s="264"/>
      <c r="L31" s="264"/>
      <c r="M31" s="264"/>
      <c r="N31" s="264"/>
      <c r="O31" s="264"/>
      <c r="P31" s="264"/>
      <c r="Q31" s="264"/>
      <c r="R31" s="265"/>
    </row>
    <row r="32" spans="1:27" s="246" customFormat="1" ht="11.25" customHeight="1">
      <c r="A32" s="250"/>
      <c r="B32" s="257"/>
      <c r="C32" s="250" t="s">
        <v>7</v>
      </c>
      <c r="D32" s="253" t="s">
        <v>230</v>
      </c>
      <c r="E32" s="253">
        <v>638</v>
      </c>
      <c r="F32" s="253">
        <v>6195</v>
      </c>
      <c r="G32" s="253">
        <v>28082</v>
      </c>
      <c r="H32" s="253" t="s">
        <v>230</v>
      </c>
      <c r="I32" s="253">
        <v>206960</v>
      </c>
      <c r="J32" s="253" t="s">
        <v>230</v>
      </c>
      <c r="K32" s="253">
        <v>72962</v>
      </c>
      <c r="L32" s="253">
        <v>7</v>
      </c>
      <c r="M32" s="253">
        <v>314844</v>
      </c>
      <c r="N32" s="253" t="s">
        <v>330</v>
      </c>
      <c r="O32" s="253">
        <v>279929</v>
      </c>
      <c r="P32" s="253" t="s">
        <v>230</v>
      </c>
      <c r="Q32" s="253">
        <v>72969</v>
      </c>
      <c r="R32" s="253">
        <v>34277</v>
      </c>
    </row>
    <row r="33" spans="1:18" s="246" customFormat="1" ht="11.25" customHeight="1">
      <c r="A33" s="250"/>
      <c r="B33" s="257"/>
      <c r="C33" s="250" t="s">
        <v>8</v>
      </c>
      <c r="D33" s="253" t="s">
        <v>230</v>
      </c>
      <c r="E33" s="253">
        <v>409</v>
      </c>
      <c r="F33" s="253">
        <v>3126</v>
      </c>
      <c r="G33" s="253">
        <v>19731</v>
      </c>
      <c r="H33" s="253" t="s">
        <v>230</v>
      </c>
      <c r="I33" s="253">
        <v>212265</v>
      </c>
      <c r="J33" s="253" t="s">
        <v>230</v>
      </c>
      <c r="K33" s="253">
        <v>64069</v>
      </c>
      <c r="L33" s="253">
        <v>0</v>
      </c>
      <c r="M33" s="253">
        <v>299600</v>
      </c>
      <c r="N33" s="253" t="s">
        <v>330</v>
      </c>
      <c r="O33" s="253">
        <v>276334</v>
      </c>
      <c r="P33" s="253" t="s">
        <v>230</v>
      </c>
      <c r="Q33" s="253">
        <v>64069</v>
      </c>
      <c r="R33" s="253">
        <v>22857</v>
      </c>
    </row>
    <row r="34" spans="1:18" s="246" customFormat="1" ht="11.25" customHeight="1">
      <c r="A34" s="250"/>
      <c r="B34" s="257"/>
      <c r="C34" s="250" t="s">
        <v>29</v>
      </c>
      <c r="D34" s="253" t="s">
        <v>230</v>
      </c>
      <c r="E34" s="253">
        <v>1047</v>
      </c>
      <c r="F34" s="253">
        <v>9321</v>
      </c>
      <c r="G34" s="253">
        <v>47813</v>
      </c>
      <c r="H34" s="253" t="s">
        <v>230</v>
      </c>
      <c r="I34" s="253">
        <v>419225</v>
      </c>
      <c r="J34" s="253" t="s">
        <v>230</v>
      </c>
      <c r="K34" s="253">
        <v>137031</v>
      </c>
      <c r="L34" s="253">
        <v>7</v>
      </c>
      <c r="M34" s="253">
        <v>614444</v>
      </c>
      <c r="N34" s="253" t="s">
        <v>330</v>
      </c>
      <c r="O34" s="253">
        <v>556263</v>
      </c>
      <c r="P34" s="253" t="s">
        <v>230</v>
      </c>
      <c r="Q34" s="253">
        <v>137038</v>
      </c>
      <c r="R34" s="253">
        <v>57134</v>
      </c>
    </row>
    <row r="35" spans="1:18" s="246" customFormat="1" ht="11.25" customHeight="1">
      <c r="B35" s="263" t="s">
        <v>36</v>
      </c>
      <c r="C35" s="249"/>
      <c r="D35" s="266"/>
      <c r="E35" s="267"/>
      <c r="F35" s="267"/>
      <c r="G35" s="268"/>
      <c r="H35" s="264"/>
      <c r="I35" s="268"/>
      <c r="J35" s="264"/>
      <c r="K35" s="264"/>
      <c r="L35" s="264"/>
      <c r="M35" s="264"/>
      <c r="N35" s="264"/>
      <c r="O35" s="264"/>
      <c r="P35" s="264"/>
      <c r="Q35" s="264"/>
      <c r="R35" s="264"/>
    </row>
    <row r="36" spans="1:18" s="246" customFormat="1" ht="11.25" customHeight="1">
      <c r="A36" s="250"/>
      <c r="B36" s="257"/>
      <c r="C36" s="250" t="s">
        <v>7</v>
      </c>
      <c r="D36" s="253">
        <v>359</v>
      </c>
      <c r="E36" s="253">
        <v>249</v>
      </c>
      <c r="F36" s="253">
        <v>6392</v>
      </c>
      <c r="G36" s="253">
        <v>32783</v>
      </c>
      <c r="H36" s="253" t="s">
        <v>230</v>
      </c>
      <c r="I36" s="253">
        <v>205830</v>
      </c>
      <c r="J36" s="253" t="s">
        <v>230</v>
      </c>
      <c r="K36" s="253">
        <v>69227</v>
      </c>
      <c r="L36" s="253">
        <v>7</v>
      </c>
      <c r="M36" s="253">
        <v>314847</v>
      </c>
      <c r="N36" s="253" t="s">
        <v>330</v>
      </c>
      <c r="O36" s="253">
        <v>275064</v>
      </c>
      <c r="P36" s="253" t="s">
        <v>230</v>
      </c>
      <c r="Q36" s="253">
        <v>69234</v>
      </c>
      <c r="R36" s="253">
        <v>39175</v>
      </c>
    </row>
    <row r="37" spans="1:18" s="246" customFormat="1" ht="11.25" customHeight="1">
      <c r="A37" s="250"/>
      <c r="B37" s="257"/>
      <c r="C37" s="250" t="s">
        <v>8</v>
      </c>
      <c r="D37" s="253">
        <v>243</v>
      </c>
      <c r="E37" s="253">
        <v>142</v>
      </c>
      <c r="F37" s="253">
        <v>3215</v>
      </c>
      <c r="G37" s="253">
        <v>23397</v>
      </c>
      <c r="H37" s="253" t="s">
        <v>230</v>
      </c>
      <c r="I37" s="253">
        <v>211813</v>
      </c>
      <c r="J37" s="253" t="s">
        <v>230</v>
      </c>
      <c r="K37" s="253">
        <v>60793</v>
      </c>
      <c r="L37" s="253">
        <v>0</v>
      </c>
      <c r="M37" s="253">
        <v>299603</v>
      </c>
      <c r="N37" s="253" t="s">
        <v>330</v>
      </c>
      <c r="O37" s="253">
        <v>272606</v>
      </c>
      <c r="P37" s="253" t="s">
        <v>230</v>
      </c>
      <c r="Q37" s="253">
        <v>60793</v>
      </c>
      <c r="R37" s="253">
        <v>26612</v>
      </c>
    </row>
    <row r="38" spans="1:18" s="246" customFormat="1" ht="11.25" customHeight="1">
      <c r="A38" s="250"/>
      <c r="B38" s="257"/>
      <c r="C38" s="250" t="s">
        <v>29</v>
      </c>
      <c r="D38" s="253">
        <v>602</v>
      </c>
      <c r="E38" s="253">
        <v>391</v>
      </c>
      <c r="F38" s="253">
        <v>9607</v>
      </c>
      <c r="G38" s="253">
        <v>56180</v>
      </c>
      <c r="H38" s="253" t="s">
        <v>230</v>
      </c>
      <c r="I38" s="253">
        <v>417643</v>
      </c>
      <c r="J38" s="253" t="s">
        <v>230</v>
      </c>
      <c r="K38" s="253">
        <v>130020</v>
      </c>
      <c r="L38" s="253">
        <v>7</v>
      </c>
      <c r="M38" s="253">
        <v>614450</v>
      </c>
      <c r="N38" s="253" t="s">
        <v>330</v>
      </c>
      <c r="O38" s="253">
        <v>547670</v>
      </c>
      <c r="P38" s="253" t="s">
        <v>230</v>
      </c>
      <c r="Q38" s="253">
        <v>130027</v>
      </c>
      <c r="R38" s="253">
        <v>65787</v>
      </c>
    </row>
    <row r="39" spans="1:18" s="246" customFormat="1" ht="11.25" customHeight="1">
      <c r="B39" s="263" t="s">
        <v>37</v>
      </c>
      <c r="C39" s="249"/>
      <c r="D39" s="266"/>
      <c r="E39" s="266"/>
      <c r="F39" s="264"/>
      <c r="G39" s="264"/>
      <c r="H39" s="264"/>
      <c r="I39" s="264"/>
      <c r="J39" s="264"/>
      <c r="K39" s="264"/>
      <c r="L39" s="264"/>
      <c r="M39" s="264"/>
      <c r="N39" s="264"/>
      <c r="O39" s="264"/>
      <c r="P39" s="264"/>
      <c r="Q39" s="264"/>
      <c r="R39" s="264"/>
    </row>
    <row r="40" spans="1:18" s="246" customFormat="1" ht="11.25" customHeight="1">
      <c r="A40" s="250"/>
      <c r="B40" s="257"/>
      <c r="C40" s="250" t="s">
        <v>7</v>
      </c>
      <c r="D40" s="253">
        <v>382</v>
      </c>
      <c r="E40" s="253">
        <v>251</v>
      </c>
      <c r="F40" s="253">
        <v>6104</v>
      </c>
      <c r="G40" s="253">
        <v>26105</v>
      </c>
      <c r="H40" s="253" t="s">
        <v>230</v>
      </c>
      <c r="I40" s="253">
        <v>206909</v>
      </c>
      <c r="J40" s="253" t="s">
        <v>230</v>
      </c>
      <c r="K40" s="253">
        <v>75083</v>
      </c>
      <c r="L40" s="253">
        <v>13</v>
      </c>
      <c r="M40" s="253">
        <v>314847</v>
      </c>
      <c r="N40" s="253" t="s">
        <v>330</v>
      </c>
      <c r="O40" s="253">
        <v>282005</v>
      </c>
      <c r="P40" s="253" t="s">
        <v>230</v>
      </c>
      <c r="Q40" s="253">
        <v>75096</v>
      </c>
      <c r="R40" s="253">
        <v>32209</v>
      </c>
    </row>
    <row r="41" spans="1:18" s="246" customFormat="1" ht="11.25" customHeight="1">
      <c r="A41" s="250"/>
      <c r="B41" s="257"/>
      <c r="C41" s="250" t="s">
        <v>8</v>
      </c>
      <c r="D41" s="253">
        <v>260</v>
      </c>
      <c r="E41" s="253">
        <v>142</v>
      </c>
      <c r="F41" s="253">
        <v>3068</v>
      </c>
      <c r="G41" s="253">
        <v>17766</v>
      </c>
      <c r="H41" s="253" t="s">
        <v>230</v>
      </c>
      <c r="I41" s="253">
        <v>207865</v>
      </c>
      <c r="J41" s="253" t="s">
        <v>230</v>
      </c>
      <c r="K41" s="253">
        <v>70499</v>
      </c>
      <c r="L41" s="253">
        <v>3</v>
      </c>
      <c r="M41" s="253">
        <v>299603</v>
      </c>
      <c r="N41" s="253" t="s">
        <v>330</v>
      </c>
      <c r="O41" s="253">
        <v>278367</v>
      </c>
      <c r="P41" s="253" t="s">
        <v>230</v>
      </c>
      <c r="Q41" s="253">
        <v>70502</v>
      </c>
      <c r="R41" s="253">
        <v>20834</v>
      </c>
    </row>
    <row r="42" spans="1:18" s="246" customFormat="1" ht="11.25" customHeight="1">
      <c r="A42" s="250"/>
      <c r="B42" s="257"/>
      <c r="C42" s="250" t="s">
        <v>29</v>
      </c>
      <c r="D42" s="253">
        <v>642</v>
      </c>
      <c r="E42" s="253">
        <v>393</v>
      </c>
      <c r="F42" s="253">
        <v>9172</v>
      </c>
      <c r="G42" s="253">
        <v>43871</v>
      </c>
      <c r="H42" s="253" t="s">
        <v>230</v>
      </c>
      <c r="I42" s="253">
        <v>414774</v>
      </c>
      <c r="J42" s="253" t="s">
        <v>230</v>
      </c>
      <c r="K42" s="253">
        <v>145582</v>
      </c>
      <c r="L42" s="253">
        <v>16</v>
      </c>
      <c r="M42" s="253">
        <v>614450</v>
      </c>
      <c r="N42" s="253" t="s">
        <v>330</v>
      </c>
      <c r="O42" s="253">
        <v>560372</v>
      </c>
      <c r="P42" s="253" t="s">
        <v>230</v>
      </c>
      <c r="Q42" s="253">
        <v>145598</v>
      </c>
      <c r="R42" s="253">
        <v>53043</v>
      </c>
    </row>
    <row r="43" spans="1:18" s="246" customFormat="1" ht="11.25" customHeight="1">
      <c r="B43" s="263" t="s">
        <v>38</v>
      </c>
      <c r="C43" s="249"/>
      <c r="D43" s="266"/>
      <c r="E43" s="266"/>
      <c r="F43" s="264"/>
      <c r="G43" s="264"/>
      <c r="H43" s="264"/>
      <c r="I43" s="264"/>
      <c r="J43" s="264"/>
      <c r="K43" s="264"/>
      <c r="L43" s="264"/>
      <c r="M43" s="264"/>
      <c r="N43" s="264"/>
      <c r="O43" s="264"/>
      <c r="P43" s="264"/>
      <c r="Q43" s="264"/>
      <c r="R43" s="264"/>
    </row>
    <row r="44" spans="1:18" s="246" customFormat="1" ht="11.25" customHeight="1">
      <c r="A44" s="250"/>
      <c r="B44" s="257"/>
      <c r="C44" s="250" t="s">
        <v>7</v>
      </c>
      <c r="D44" s="253">
        <v>401</v>
      </c>
      <c r="E44" s="253">
        <v>251</v>
      </c>
      <c r="F44" s="253">
        <v>6255</v>
      </c>
      <c r="G44" s="253">
        <v>28812</v>
      </c>
      <c r="H44" s="253" t="s">
        <v>230</v>
      </c>
      <c r="I44" s="253">
        <v>210467</v>
      </c>
      <c r="J44" s="253" t="s">
        <v>230</v>
      </c>
      <c r="K44" s="253">
        <v>68650</v>
      </c>
      <c r="L44" s="253">
        <v>11</v>
      </c>
      <c r="M44" s="253">
        <v>314847</v>
      </c>
      <c r="N44" s="253" t="s">
        <v>330</v>
      </c>
      <c r="O44" s="253">
        <v>279128</v>
      </c>
      <c r="P44" s="253" t="s">
        <v>230</v>
      </c>
      <c r="Q44" s="253">
        <v>68661</v>
      </c>
      <c r="R44" s="253">
        <v>35067</v>
      </c>
    </row>
    <row r="45" spans="1:18" s="246" customFormat="1" ht="11.25" customHeight="1">
      <c r="A45" s="250"/>
      <c r="B45" s="257"/>
      <c r="C45" s="250" t="s">
        <v>8</v>
      </c>
      <c r="D45" s="253">
        <v>285</v>
      </c>
      <c r="E45" s="253">
        <v>142</v>
      </c>
      <c r="F45" s="253">
        <v>3165</v>
      </c>
      <c r="G45" s="253">
        <v>20445</v>
      </c>
      <c r="H45" s="253" t="s">
        <v>230</v>
      </c>
      <c r="I45" s="253">
        <v>214600</v>
      </c>
      <c r="J45" s="253" t="s">
        <v>230</v>
      </c>
      <c r="K45" s="253">
        <v>60964</v>
      </c>
      <c r="L45" s="253">
        <v>2</v>
      </c>
      <c r="M45" s="253">
        <v>299603</v>
      </c>
      <c r="N45" s="253" t="s">
        <v>330</v>
      </c>
      <c r="O45" s="253">
        <v>275566</v>
      </c>
      <c r="P45" s="253" t="s">
        <v>230</v>
      </c>
      <c r="Q45" s="253">
        <v>60966</v>
      </c>
      <c r="R45" s="253">
        <v>23610</v>
      </c>
    </row>
    <row r="46" spans="1:18" s="246" customFormat="1" ht="11.25" customHeight="1">
      <c r="A46" s="250"/>
      <c r="B46" s="257"/>
      <c r="C46" s="250" t="s">
        <v>29</v>
      </c>
      <c r="D46" s="253">
        <v>686</v>
      </c>
      <c r="E46" s="253">
        <v>393</v>
      </c>
      <c r="F46" s="253">
        <v>9420</v>
      </c>
      <c r="G46" s="253">
        <v>49257</v>
      </c>
      <c r="H46" s="253" t="s">
        <v>230</v>
      </c>
      <c r="I46" s="253">
        <v>425067</v>
      </c>
      <c r="J46" s="253" t="s">
        <v>230</v>
      </c>
      <c r="K46" s="253">
        <v>129614</v>
      </c>
      <c r="L46" s="253">
        <v>13</v>
      </c>
      <c r="M46" s="253">
        <v>614450</v>
      </c>
      <c r="N46" s="253" t="s">
        <v>330</v>
      </c>
      <c r="O46" s="253">
        <v>554694</v>
      </c>
      <c r="P46" s="253" t="s">
        <v>230</v>
      </c>
      <c r="Q46" s="253">
        <v>129627</v>
      </c>
      <c r="R46" s="253">
        <v>58677</v>
      </c>
    </row>
    <row r="47" spans="1:18" s="246" customFormat="1" ht="11.25" customHeight="1">
      <c r="B47" s="263" t="s">
        <v>39</v>
      </c>
      <c r="C47" s="249"/>
      <c r="D47" s="266"/>
      <c r="E47" s="264"/>
      <c r="F47" s="264"/>
      <c r="G47" s="264"/>
      <c r="H47" s="264"/>
      <c r="I47" s="264"/>
      <c r="J47" s="264"/>
      <c r="K47" s="264"/>
      <c r="L47" s="264"/>
      <c r="M47" s="264"/>
      <c r="N47" s="264"/>
      <c r="O47" s="264"/>
      <c r="P47" s="264"/>
      <c r="Q47" s="264"/>
      <c r="R47" s="264"/>
    </row>
    <row r="48" spans="1:18" s="246" customFormat="1" ht="11.25" customHeight="1">
      <c r="A48" s="250"/>
      <c r="B48" s="250"/>
      <c r="C48" s="250" t="s">
        <v>7</v>
      </c>
      <c r="D48" s="253">
        <v>395</v>
      </c>
      <c r="E48" s="253">
        <v>254</v>
      </c>
      <c r="F48" s="253">
        <v>6281</v>
      </c>
      <c r="G48" s="253">
        <v>31313</v>
      </c>
      <c r="H48" s="253" t="s">
        <v>230</v>
      </c>
      <c r="I48" s="253">
        <v>209716</v>
      </c>
      <c r="J48" s="253" t="s">
        <v>230</v>
      </c>
      <c r="K48" s="253">
        <v>66881</v>
      </c>
      <c r="L48" s="253">
        <v>7</v>
      </c>
      <c r="M48" s="253">
        <v>314847</v>
      </c>
      <c r="N48" s="253" t="s">
        <v>330</v>
      </c>
      <c r="O48" s="253">
        <v>276604</v>
      </c>
      <c r="P48" s="253" t="s">
        <v>230</v>
      </c>
      <c r="Q48" s="253">
        <v>66888</v>
      </c>
      <c r="R48" s="253">
        <v>37594</v>
      </c>
    </row>
    <row r="49" spans="1:18" s="246" customFormat="1" ht="11.25" customHeight="1">
      <c r="A49" s="250"/>
      <c r="B49" s="250"/>
      <c r="C49" s="250" t="s">
        <v>8</v>
      </c>
      <c r="D49" s="253">
        <v>286</v>
      </c>
      <c r="E49" s="253">
        <v>143</v>
      </c>
      <c r="F49" s="253">
        <v>3182</v>
      </c>
      <c r="G49" s="253">
        <v>23209</v>
      </c>
      <c r="H49" s="253" t="s">
        <v>230</v>
      </c>
      <c r="I49" s="253">
        <v>216862</v>
      </c>
      <c r="J49" s="253" t="s">
        <v>230</v>
      </c>
      <c r="K49" s="253">
        <v>55921</v>
      </c>
      <c r="L49" s="253">
        <v>0</v>
      </c>
      <c r="M49" s="253">
        <v>299603</v>
      </c>
      <c r="N49" s="253" t="s">
        <v>330</v>
      </c>
      <c r="O49" s="253">
        <v>272783</v>
      </c>
      <c r="P49" s="253" t="s">
        <v>230</v>
      </c>
      <c r="Q49" s="253">
        <v>55921</v>
      </c>
      <c r="R49" s="253">
        <v>26391</v>
      </c>
    </row>
    <row r="50" spans="1:18" s="246" customFormat="1" ht="11.25" customHeight="1">
      <c r="A50" s="269"/>
      <c r="B50" s="269"/>
      <c r="C50" s="269" t="s">
        <v>29</v>
      </c>
      <c r="D50" s="253">
        <v>681</v>
      </c>
      <c r="E50" s="253">
        <v>397</v>
      </c>
      <c r="F50" s="253">
        <v>9463</v>
      </c>
      <c r="G50" s="253">
        <v>54522</v>
      </c>
      <c r="H50" s="253" t="s">
        <v>230</v>
      </c>
      <c r="I50" s="253">
        <v>426578</v>
      </c>
      <c r="J50" s="253" t="s">
        <v>230</v>
      </c>
      <c r="K50" s="253">
        <v>122802</v>
      </c>
      <c r="L50" s="253">
        <v>7</v>
      </c>
      <c r="M50" s="253">
        <v>614450</v>
      </c>
      <c r="N50" s="253" t="s">
        <v>330</v>
      </c>
      <c r="O50" s="253">
        <v>549387</v>
      </c>
      <c r="P50" s="253" t="s">
        <v>230</v>
      </c>
      <c r="Q50" s="253">
        <v>122809</v>
      </c>
      <c r="R50" s="253">
        <v>63985</v>
      </c>
    </row>
    <row r="51" spans="1:18" s="272" customFormat="1" ht="11.25" customHeight="1">
      <c r="A51" s="270"/>
      <c r="B51" s="270"/>
      <c r="C51" s="270"/>
      <c r="D51" s="271"/>
      <c r="E51" s="271"/>
      <c r="F51" s="271"/>
      <c r="G51" s="271"/>
      <c r="H51" s="271"/>
      <c r="I51" s="271"/>
      <c r="J51" s="271"/>
      <c r="K51" s="271"/>
      <c r="L51" s="271"/>
      <c r="M51" s="271"/>
      <c r="N51" s="271"/>
      <c r="O51" s="271"/>
      <c r="P51" s="271"/>
      <c r="Q51" s="271"/>
      <c r="R51" s="271"/>
    </row>
    <row r="52" spans="1:18" s="246" customFormat="1" ht="11.25" customHeight="1">
      <c r="A52" s="250"/>
      <c r="B52" s="269"/>
      <c r="C52" s="269"/>
      <c r="D52" s="276"/>
      <c r="E52" s="277"/>
      <c r="F52" s="276"/>
      <c r="G52" s="276"/>
      <c r="H52" s="276"/>
      <c r="I52" s="276"/>
      <c r="J52" s="276"/>
      <c r="K52" s="276"/>
      <c r="L52" s="278"/>
      <c r="M52" s="262"/>
      <c r="N52" s="262"/>
      <c r="O52" s="262"/>
      <c r="P52" s="279"/>
      <c r="Q52" s="279"/>
      <c r="R52" s="280"/>
    </row>
    <row r="53" spans="1:18">
      <c r="D53" s="281"/>
      <c r="E53" s="282"/>
      <c r="F53" s="281"/>
      <c r="G53" s="281"/>
      <c r="H53" s="281"/>
      <c r="I53" s="281"/>
      <c r="J53" s="281"/>
      <c r="K53" s="281"/>
      <c r="L53" s="281"/>
      <c r="M53" s="281"/>
      <c r="N53" s="281"/>
      <c r="O53" s="281"/>
      <c r="P53" s="281"/>
      <c r="Q53" s="281"/>
      <c r="R53" s="281"/>
    </row>
    <row r="54" spans="1:18" ht="33.75">
      <c r="A54" s="237"/>
      <c r="B54" s="237"/>
      <c r="C54" s="237"/>
      <c r="D54" s="283" t="s">
        <v>31</v>
      </c>
      <c r="E54" s="283" t="s">
        <v>32</v>
      </c>
      <c r="F54" s="283" t="s">
        <v>33</v>
      </c>
      <c r="G54" s="284">
        <v>1</v>
      </c>
      <c r="H54" s="284" t="s">
        <v>34</v>
      </c>
      <c r="I54" s="284" t="s">
        <v>40</v>
      </c>
      <c r="J54" s="284" t="s">
        <v>35</v>
      </c>
      <c r="K54" s="284">
        <v>3</v>
      </c>
      <c r="L54" s="284">
        <v>4</v>
      </c>
      <c r="M54" s="284" t="s">
        <v>41</v>
      </c>
      <c r="N54" s="284"/>
      <c r="O54" s="283" t="s">
        <v>28</v>
      </c>
      <c r="P54" s="283" t="s">
        <v>257</v>
      </c>
      <c r="Q54" s="283" t="s">
        <v>30</v>
      </c>
      <c r="R54" s="283" t="s">
        <v>258</v>
      </c>
    </row>
    <row r="55" spans="1:18">
      <c r="A55" s="242"/>
      <c r="B55" s="242"/>
      <c r="C55" s="242"/>
      <c r="D55" s="285"/>
      <c r="E55" s="286"/>
      <c r="F55" s="286"/>
      <c r="G55" s="287"/>
      <c r="H55" s="287"/>
      <c r="I55" s="287"/>
      <c r="J55" s="287"/>
      <c r="K55" s="287"/>
      <c r="L55" s="287"/>
      <c r="M55" s="287"/>
      <c r="N55" s="287"/>
      <c r="O55" s="286"/>
      <c r="P55" s="286"/>
      <c r="Q55" s="286"/>
      <c r="R55" s="286"/>
    </row>
    <row r="56" spans="1:18">
      <c r="A56" s="248" t="s">
        <v>1</v>
      </c>
      <c r="B56" s="249"/>
      <c r="C56" s="250"/>
      <c r="D56" s="253"/>
      <c r="E56" s="254"/>
      <c r="F56" s="255"/>
      <c r="G56" s="255"/>
      <c r="H56" s="255"/>
      <c r="I56" s="255"/>
      <c r="J56" s="255"/>
      <c r="K56" s="255"/>
      <c r="L56" s="255"/>
      <c r="M56" s="255"/>
      <c r="N56" s="255"/>
      <c r="O56" s="255"/>
      <c r="P56" s="255"/>
      <c r="Q56" s="255"/>
      <c r="R56" s="255"/>
    </row>
    <row r="57" spans="1:18">
      <c r="A57" s="252"/>
      <c r="B57" s="250"/>
      <c r="C57" s="250" t="s">
        <v>7</v>
      </c>
      <c r="D57" s="253">
        <v>0</v>
      </c>
      <c r="E57" s="253">
        <v>0</v>
      </c>
      <c r="F57" s="253">
        <v>3</v>
      </c>
      <c r="G57" s="253">
        <v>10</v>
      </c>
      <c r="H57" s="253">
        <v>10</v>
      </c>
      <c r="I57" s="253">
        <v>25</v>
      </c>
      <c r="J57" s="253">
        <v>26</v>
      </c>
      <c r="K57" s="253">
        <v>26</v>
      </c>
      <c r="L57" s="253">
        <v>0</v>
      </c>
      <c r="M57" s="253">
        <v>100</v>
      </c>
      <c r="N57" s="253" t="s">
        <v>330</v>
      </c>
      <c r="O57" s="253">
        <v>87</v>
      </c>
      <c r="P57" s="253">
        <v>77</v>
      </c>
      <c r="Q57" s="253">
        <v>26</v>
      </c>
      <c r="R57" s="253">
        <v>13</v>
      </c>
    </row>
    <row r="58" spans="1:18">
      <c r="A58" s="252"/>
      <c r="B58" s="250"/>
      <c r="C58" s="250" t="s">
        <v>8</v>
      </c>
      <c r="D58" s="253">
        <v>0</v>
      </c>
      <c r="E58" s="253">
        <v>0</v>
      </c>
      <c r="F58" s="253">
        <v>1</v>
      </c>
      <c r="G58" s="253">
        <v>6</v>
      </c>
      <c r="H58" s="253">
        <v>8</v>
      </c>
      <c r="I58" s="253">
        <v>21</v>
      </c>
      <c r="J58" s="253">
        <v>28</v>
      </c>
      <c r="K58" s="253">
        <v>35</v>
      </c>
      <c r="L58" s="253">
        <v>0</v>
      </c>
      <c r="M58" s="253">
        <v>100</v>
      </c>
      <c r="N58" s="253" t="s">
        <v>330</v>
      </c>
      <c r="O58" s="253">
        <v>93</v>
      </c>
      <c r="P58" s="253">
        <v>85</v>
      </c>
      <c r="Q58" s="253">
        <v>35</v>
      </c>
      <c r="R58" s="253">
        <v>7</v>
      </c>
    </row>
    <row r="59" spans="1:18">
      <c r="A59" s="252"/>
      <c r="B59" s="250"/>
      <c r="C59" s="250" t="s">
        <v>29</v>
      </c>
      <c r="D59" s="253">
        <v>0</v>
      </c>
      <c r="E59" s="253">
        <v>0</v>
      </c>
      <c r="F59" s="253">
        <v>2</v>
      </c>
      <c r="G59" s="253">
        <v>8</v>
      </c>
      <c r="H59" s="253">
        <v>9</v>
      </c>
      <c r="I59" s="253">
        <v>23</v>
      </c>
      <c r="J59" s="253">
        <v>27</v>
      </c>
      <c r="K59" s="253">
        <v>30</v>
      </c>
      <c r="L59" s="253">
        <v>0</v>
      </c>
      <c r="M59" s="253">
        <v>100</v>
      </c>
      <c r="N59" s="253" t="s">
        <v>330</v>
      </c>
      <c r="O59" s="253">
        <v>90</v>
      </c>
      <c r="P59" s="253">
        <v>81</v>
      </c>
      <c r="Q59" s="253">
        <v>31</v>
      </c>
      <c r="R59" s="253">
        <v>10</v>
      </c>
    </row>
    <row r="60" spans="1:18">
      <c r="A60" s="252"/>
      <c r="B60" s="250"/>
      <c r="C60" s="250"/>
      <c r="D60" s="256"/>
      <c r="E60" s="256"/>
      <c r="F60" s="256"/>
      <c r="G60" s="256"/>
      <c r="H60" s="256"/>
      <c r="I60" s="256"/>
      <c r="J60" s="256"/>
      <c r="K60" s="256"/>
      <c r="L60" s="256"/>
      <c r="M60" s="256"/>
      <c r="N60" s="256"/>
      <c r="O60" s="256"/>
      <c r="P60" s="256"/>
      <c r="Q60" s="256"/>
      <c r="R60" s="256"/>
    </row>
    <row r="61" spans="1:18">
      <c r="A61" s="248" t="s">
        <v>2</v>
      </c>
      <c r="B61" s="249"/>
      <c r="C61" s="252"/>
      <c r="D61" s="256"/>
      <c r="E61" s="256"/>
      <c r="F61" s="256"/>
      <c r="G61" s="256"/>
      <c r="H61" s="256"/>
      <c r="I61" s="256"/>
      <c r="J61" s="256"/>
      <c r="K61" s="256"/>
      <c r="L61" s="256"/>
      <c r="M61" s="256"/>
      <c r="N61" s="256"/>
      <c r="O61" s="256"/>
      <c r="P61" s="256"/>
      <c r="Q61" s="256"/>
      <c r="R61" s="256"/>
    </row>
    <row r="62" spans="1:18">
      <c r="A62" s="257"/>
      <c r="B62" s="250"/>
      <c r="C62" s="250" t="s">
        <v>7</v>
      </c>
      <c r="D62" s="253">
        <v>0</v>
      </c>
      <c r="E62" s="253">
        <v>0</v>
      </c>
      <c r="F62" s="253">
        <v>3</v>
      </c>
      <c r="G62" s="253">
        <v>15</v>
      </c>
      <c r="H62" s="253">
        <v>20</v>
      </c>
      <c r="I62" s="253">
        <v>31</v>
      </c>
      <c r="J62" s="253">
        <v>20</v>
      </c>
      <c r="K62" s="253">
        <v>11</v>
      </c>
      <c r="L62" s="253">
        <v>0</v>
      </c>
      <c r="M62" s="253">
        <v>100</v>
      </c>
      <c r="N62" s="253" t="s">
        <v>330</v>
      </c>
      <c r="O62" s="253">
        <v>82</v>
      </c>
      <c r="P62" s="253">
        <v>62</v>
      </c>
      <c r="Q62" s="253">
        <v>11</v>
      </c>
      <c r="R62" s="253">
        <v>18</v>
      </c>
    </row>
    <row r="63" spans="1:18">
      <c r="A63" s="257"/>
      <c r="B63" s="250"/>
      <c r="C63" s="250" t="s">
        <v>8</v>
      </c>
      <c r="D63" s="253">
        <v>0</v>
      </c>
      <c r="E63" s="253">
        <v>0</v>
      </c>
      <c r="F63" s="253">
        <v>2</v>
      </c>
      <c r="G63" s="253">
        <v>8</v>
      </c>
      <c r="H63" s="253">
        <v>13</v>
      </c>
      <c r="I63" s="253">
        <v>29</v>
      </c>
      <c r="J63" s="253">
        <v>27</v>
      </c>
      <c r="K63" s="253">
        <v>21</v>
      </c>
      <c r="L63" s="253">
        <v>0</v>
      </c>
      <c r="M63" s="253">
        <v>100</v>
      </c>
      <c r="N63" s="253" t="s">
        <v>330</v>
      </c>
      <c r="O63" s="253">
        <v>91</v>
      </c>
      <c r="P63" s="253">
        <v>77</v>
      </c>
      <c r="Q63" s="253">
        <v>21</v>
      </c>
      <c r="R63" s="253">
        <v>9</v>
      </c>
    </row>
    <row r="64" spans="1:18">
      <c r="A64" s="258"/>
      <c r="B64" s="259"/>
      <c r="C64" s="250" t="s">
        <v>29</v>
      </c>
      <c r="D64" s="253">
        <v>0</v>
      </c>
      <c r="E64" s="253">
        <v>0</v>
      </c>
      <c r="F64" s="253">
        <v>2</v>
      </c>
      <c r="G64" s="253">
        <v>11</v>
      </c>
      <c r="H64" s="253">
        <v>16</v>
      </c>
      <c r="I64" s="253">
        <v>30</v>
      </c>
      <c r="J64" s="253">
        <v>23</v>
      </c>
      <c r="K64" s="253">
        <v>16</v>
      </c>
      <c r="L64" s="253">
        <v>0</v>
      </c>
      <c r="M64" s="253">
        <v>100</v>
      </c>
      <c r="N64" s="253" t="s">
        <v>330</v>
      </c>
      <c r="O64" s="253">
        <v>86</v>
      </c>
      <c r="P64" s="253">
        <v>70</v>
      </c>
      <c r="Q64" s="253">
        <v>16</v>
      </c>
      <c r="R64" s="253">
        <v>14</v>
      </c>
    </row>
    <row r="65" spans="1:18">
      <c r="A65" s="258"/>
      <c r="B65" s="259"/>
      <c r="C65" s="259"/>
      <c r="D65" s="256"/>
      <c r="E65" s="256"/>
      <c r="F65" s="256"/>
      <c r="G65" s="256"/>
      <c r="H65" s="256"/>
      <c r="I65" s="256"/>
      <c r="J65" s="256"/>
      <c r="K65" s="256"/>
      <c r="L65" s="256"/>
      <c r="M65" s="256"/>
      <c r="N65" s="256"/>
      <c r="O65" s="256"/>
      <c r="P65" s="256"/>
      <c r="Q65" s="256"/>
      <c r="R65" s="256"/>
    </row>
    <row r="66" spans="1:18">
      <c r="A66" s="260" t="s">
        <v>3</v>
      </c>
      <c r="B66" s="261"/>
      <c r="C66" s="261"/>
      <c r="D66" s="256"/>
      <c r="E66" s="256"/>
      <c r="F66" s="256"/>
      <c r="G66" s="256"/>
      <c r="H66" s="256"/>
      <c r="I66" s="256"/>
      <c r="J66" s="256"/>
      <c r="K66" s="256"/>
      <c r="L66" s="256"/>
      <c r="M66" s="256"/>
      <c r="N66" s="256"/>
      <c r="O66" s="256"/>
      <c r="P66" s="256"/>
      <c r="Q66" s="256"/>
      <c r="R66" s="256"/>
    </row>
    <row r="67" spans="1:18">
      <c r="A67" s="252"/>
      <c r="B67" s="250"/>
      <c r="C67" s="250" t="s">
        <v>7</v>
      </c>
      <c r="D67" s="253">
        <v>0</v>
      </c>
      <c r="E67" s="253">
        <v>0</v>
      </c>
      <c r="F67" s="253">
        <v>2</v>
      </c>
      <c r="G67" s="253">
        <v>11</v>
      </c>
      <c r="H67" s="253" t="s">
        <v>230</v>
      </c>
      <c r="I67" s="253">
        <v>67</v>
      </c>
      <c r="J67" s="253" t="s">
        <v>230</v>
      </c>
      <c r="K67" s="253">
        <v>20</v>
      </c>
      <c r="L67" s="253">
        <v>0</v>
      </c>
      <c r="M67" s="253">
        <v>100</v>
      </c>
      <c r="N67" s="253" t="s">
        <v>330</v>
      </c>
      <c r="O67" s="253">
        <v>87</v>
      </c>
      <c r="P67" s="253" t="s">
        <v>230</v>
      </c>
      <c r="Q67" s="253">
        <v>20</v>
      </c>
      <c r="R67" s="253">
        <v>13</v>
      </c>
    </row>
    <row r="68" spans="1:18">
      <c r="A68" s="252"/>
      <c r="B68" s="250"/>
      <c r="C68" s="250" t="s">
        <v>8</v>
      </c>
      <c r="D68" s="253">
        <v>0</v>
      </c>
      <c r="E68" s="253">
        <v>0</v>
      </c>
      <c r="F68" s="253">
        <v>1</v>
      </c>
      <c r="G68" s="253">
        <v>6</v>
      </c>
      <c r="H68" s="253" t="s">
        <v>230</v>
      </c>
      <c r="I68" s="253">
        <v>64</v>
      </c>
      <c r="J68" s="253" t="s">
        <v>230</v>
      </c>
      <c r="K68" s="253">
        <v>28</v>
      </c>
      <c r="L68" s="253">
        <v>0</v>
      </c>
      <c r="M68" s="253">
        <v>100</v>
      </c>
      <c r="N68" s="253" t="s">
        <v>330</v>
      </c>
      <c r="O68" s="253">
        <v>92</v>
      </c>
      <c r="P68" s="253" t="s">
        <v>230</v>
      </c>
      <c r="Q68" s="253">
        <v>28</v>
      </c>
      <c r="R68" s="253">
        <v>8</v>
      </c>
    </row>
    <row r="69" spans="1:18">
      <c r="A69" s="252"/>
      <c r="B69" s="250"/>
      <c r="C69" s="250" t="s">
        <v>29</v>
      </c>
      <c r="D69" s="253">
        <v>0</v>
      </c>
      <c r="E69" s="253">
        <v>0</v>
      </c>
      <c r="F69" s="253">
        <v>2</v>
      </c>
      <c r="G69" s="253">
        <v>9</v>
      </c>
      <c r="H69" s="253" t="s">
        <v>230</v>
      </c>
      <c r="I69" s="253">
        <v>66</v>
      </c>
      <c r="J69" s="253" t="s">
        <v>230</v>
      </c>
      <c r="K69" s="253">
        <v>24</v>
      </c>
      <c r="L69" s="253">
        <v>0</v>
      </c>
      <c r="M69" s="253">
        <v>100</v>
      </c>
      <c r="N69" s="253" t="s">
        <v>330</v>
      </c>
      <c r="O69" s="253">
        <v>89</v>
      </c>
      <c r="P69" s="253" t="s">
        <v>230</v>
      </c>
      <c r="Q69" s="253">
        <v>24</v>
      </c>
      <c r="R69" s="253">
        <v>10</v>
      </c>
    </row>
    <row r="70" spans="1:18">
      <c r="A70" s="252"/>
      <c r="B70" s="250"/>
      <c r="C70" s="250"/>
      <c r="D70" s="256"/>
      <c r="E70" s="256"/>
      <c r="F70" s="256"/>
      <c r="G70" s="256"/>
      <c r="H70" s="256"/>
      <c r="I70" s="256"/>
      <c r="J70" s="256"/>
      <c r="K70" s="256"/>
      <c r="L70" s="256"/>
      <c r="M70" s="256"/>
      <c r="N70" s="256"/>
      <c r="O70" s="256"/>
      <c r="P70" s="256"/>
      <c r="Q70" s="256"/>
      <c r="R70" s="256"/>
    </row>
    <row r="71" spans="1:18">
      <c r="A71" s="520" t="s">
        <v>4</v>
      </c>
      <c r="B71" s="521"/>
      <c r="C71" s="521"/>
      <c r="D71" s="256"/>
      <c r="E71" s="256"/>
      <c r="F71" s="256"/>
      <c r="G71" s="256"/>
      <c r="H71" s="256"/>
      <c r="I71" s="256"/>
      <c r="J71" s="256"/>
      <c r="K71" s="256"/>
      <c r="L71" s="256"/>
      <c r="M71" s="256"/>
      <c r="N71" s="256"/>
      <c r="O71" s="256"/>
      <c r="P71" s="256"/>
      <c r="Q71" s="256"/>
      <c r="R71" s="256"/>
    </row>
    <row r="72" spans="1:18">
      <c r="A72" s="258"/>
      <c r="B72" s="259"/>
      <c r="C72" s="250" t="s">
        <v>7</v>
      </c>
      <c r="D72" s="253">
        <v>0</v>
      </c>
      <c r="E72" s="253">
        <v>0</v>
      </c>
      <c r="F72" s="253">
        <v>2</v>
      </c>
      <c r="G72" s="253">
        <v>7</v>
      </c>
      <c r="H72" s="253">
        <v>12</v>
      </c>
      <c r="I72" s="253">
        <v>25</v>
      </c>
      <c r="J72" s="253">
        <v>27</v>
      </c>
      <c r="K72" s="253">
        <v>26</v>
      </c>
      <c r="L72" s="253">
        <v>0</v>
      </c>
      <c r="M72" s="253">
        <v>100</v>
      </c>
      <c r="N72" s="253" t="s">
        <v>330</v>
      </c>
      <c r="O72" s="253">
        <v>91</v>
      </c>
      <c r="P72" s="253">
        <v>78</v>
      </c>
      <c r="Q72" s="253">
        <v>26</v>
      </c>
      <c r="R72" s="253">
        <v>9</v>
      </c>
    </row>
    <row r="73" spans="1:18">
      <c r="A73" s="258"/>
      <c r="B73" s="259"/>
      <c r="C73" s="250" t="s">
        <v>8</v>
      </c>
      <c r="D73" s="253">
        <v>0</v>
      </c>
      <c r="E73" s="253">
        <v>0</v>
      </c>
      <c r="F73" s="253">
        <v>1</v>
      </c>
      <c r="G73" s="253">
        <v>5</v>
      </c>
      <c r="H73" s="253">
        <v>12</v>
      </c>
      <c r="I73" s="253">
        <v>28</v>
      </c>
      <c r="J73" s="253">
        <v>31</v>
      </c>
      <c r="K73" s="253">
        <v>22</v>
      </c>
      <c r="L73" s="253">
        <v>0</v>
      </c>
      <c r="M73" s="253">
        <v>100</v>
      </c>
      <c r="N73" s="253" t="s">
        <v>330</v>
      </c>
      <c r="O73" s="253">
        <v>93</v>
      </c>
      <c r="P73" s="253">
        <v>82</v>
      </c>
      <c r="Q73" s="253">
        <v>22</v>
      </c>
      <c r="R73" s="253">
        <v>6</v>
      </c>
    </row>
    <row r="74" spans="1:18">
      <c r="A74" s="258"/>
      <c r="B74" s="259"/>
      <c r="C74" s="250" t="s">
        <v>29</v>
      </c>
      <c r="D74" s="253">
        <v>0</v>
      </c>
      <c r="E74" s="253">
        <v>0</v>
      </c>
      <c r="F74" s="253">
        <v>1</v>
      </c>
      <c r="G74" s="253">
        <v>6</v>
      </c>
      <c r="H74" s="253">
        <v>12</v>
      </c>
      <c r="I74" s="253">
        <v>27</v>
      </c>
      <c r="J74" s="253">
        <v>29</v>
      </c>
      <c r="K74" s="253">
        <v>24</v>
      </c>
      <c r="L74" s="253">
        <v>0</v>
      </c>
      <c r="M74" s="253">
        <v>100</v>
      </c>
      <c r="N74" s="253" t="s">
        <v>330</v>
      </c>
      <c r="O74" s="253">
        <v>92</v>
      </c>
      <c r="P74" s="253">
        <v>80</v>
      </c>
      <c r="Q74" s="253">
        <v>24</v>
      </c>
      <c r="R74" s="253">
        <v>8</v>
      </c>
    </row>
    <row r="75" spans="1:18">
      <c r="A75" s="258"/>
      <c r="B75" s="257"/>
      <c r="C75" s="259"/>
      <c r="D75" s="256"/>
      <c r="E75" s="256"/>
      <c r="F75" s="256"/>
      <c r="G75" s="256"/>
      <c r="H75" s="256"/>
      <c r="I75" s="256"/>
      <c r="J75" s="256"/>
      <c r="K75" s="256"/>
      <c r="L75" s="256"/>
      <c r="M75" s="256"/>
      <c r="N75" s="256"/>
      <c r="O75" s="255"/>
      <c r="P75" s="255"/>
      <c r="Q75" s="255"/>
      <c r="R75" s="255"/>
    </row>
    <row r="76" spans="1:18">
      <c r="A76" s="263" t="s">
        <v>42</v>
      </c>
      <c r="B76" s="249"/>
      <c r="C76" s="259"/>
      <c r="D76" s="264"/>
      <c r="E76" s="264"/>
      <c r="F76" s="264"/>
      <c r="G76" s="264"/>
      <c r="H76" s="264"/>
      <c r="I76" s="264"/>
      <c r="J76" s="264"/>
      <c r="K76" s="264"/>
      <c r="L76" s="264"/>
      <c r="M76" s="264"/>
      <c r="N76" s="264"/>
      <c r="O76" s="264"/>
      <c r="P76" s="264"/>
      <c r="Q76" s="264"/>
      <c r="R76" s="265"/>
    </row>
    <row r="77" spans="1:18">
      <c r="A77" s="250"/>
      <c r="B77" s="257"/>
      <c r="C77" s="250" t="s">
        <v>7</v>
      </c>
      <c r="D77" s="253" t="s">
        <v>230</v>
      </c>
      <c r="E77" s="253">
        <v>0</v>
      </c>
      <c r="F77" s="253">
        <v>2</v>
      </c>
      <c r="G77" s="253">
        <v>9</v>
      </c>
      <c r="H77" s="253" t="s">
        <v>230</v>
      </c>
      <c r="I77" s="253">
        <v>66</v>
      </c>
      <c r="J77" s="253" t="s">
        <v>230</v>
      </c>
      <c r="K77" s="253">
        <v>23</v>
      </c>
      <c r="L77" s="253">
        <v>0</v>
      </c>
      <c r="M77" s="253">
        <v>100</v>
      </c>
      <c r="N77" s="253" t="s">
        <v>330</v>
      </c>
      <c r="O77" s="253">
        <v>89</v>
      </c>
      <c r="P77" s="253" t="s">
        <v>230</v>
      </c>
      <c r="Q77" s="253">
        <v>23</v>
      </c>
      <c r="R77" s="253">
        <v>11</v>
      </c>
    </row>
    <row r="78" spans="1:18">
      <c r="A78" s="250"/>
      <c r="B78" s="257"/>
      <c r="C78" s="250" t="s">
        <v>8</v>
      </c>
      <c r="D78" s="253" t="s">
        <v>230</v>
      </c>
      <c r="E78" s="253">
        <v>0</v>
      </c>
      <c r="F78" s="253">
        <v>1</v>
      </c>
      <c r="G78" s="253">
        <v>7</v>
      </c>
      <c r="H78" s="253" t="s">
        <v>230</v>
      </c>
      <c r="I78" s="253">
        <v>71</v>
      </c>
      <c r="J78" s="253" t="s">
        <v>230</v>
      </c>
      <c r="K78" s="253">
        <v>21</v>
      </c>
      <c r="L78" s="253">
        <v>0</v>
      </c>
      <c r="M78" s="253">
        <v>100</v>
      </c>
      <c r="N78" s="253" t="s">
        <v>330</v>
      </c>
      <c r="O78" s="253">
        <v>92</v>
      </c>
      <c r="P78" s="253" t="s">
        <v>230</v>
      </c>
      <c r="Q78" s="253">
        <v>21</v>
      </c>
      <c r="R78" s="253">
        <v>8</v>
      </c>
    </row>
    <row r="79" spans="1:18">
      <c r="A79" s="250"/>
      <c r="B79" s="257"/>
      <c r="C79" s="250" t="s">
        <v>29</v>
      </c>
      <c r="D79" s="253" t="s">
        <v>230</v>
      </c>
      <c r="E79" s="253">
        <v>0</v>
      </c>
      <c r="F79" s="253">
        <v>2</v>
      </c>
      <c r="G79" s="253">
        <v>8</v>
      </c>
      <c r="H79" s="253" t="s">
        <v>230</v>
      </c>
      <c r="I79" s="253">
        <v>68</v>
      </c>
      <c r="J79" s="253" t="s">
        <v>230</v>
      </c>
      <c r="K79" s="253">
        <v>22</v>
      </c>
      <c r="L79" s="253">
        <v>0</v>
      </c>
      <c r="M79" s="253">
        <v>100</v>
      </c>
      <c r="N79" s="253" t="s">
        <v>330</v>
      </c>
      <c r="O79" s="253">
        <v>91</v>
      </c>
      <c r="P79" s="253" t="s">
        <v>230</v>
      </c>
      <c r="Q79" s="253">
        <v>22</v>
      </c>
      <c r="R79" s="253">
        <v>9</v>
      </c>
    </row>
    <row r="80" spans="1:18">
      <c r="A80" s="246"/>
      <c r="B80" s="263" t="s">
        <v>36</v>
      </c>
      <c r="C80" s="249"/>
      <c r="D80" s="266"/>
      <c r="E80" s="267"/>
      <c r="F80" s="267"/>
      <c r="G80" s="268"/>
      <c r="H80" s="264"/>
      <c r="I80" s="268"/>
      <c r="J80" s="264"/>
      <c r="K80" s="264"/>
      <c r="L80" s="264"/>
      <c r="M80" s="264"/>
      <c r="N80" s="264"/>
      <c r="O80" s="264"/>
      <c r="P80" s="264"/>
      <c r="Q80" s="264"/>
      <c r="R80" s="264"/>
    </row>
    <row r="81" spans="1:18">
      <c r="A81" s="250"/>
      <c r="B81" s="257"/>
      <c r="C81" s="250" t="s">
        <v>7</v>
      </c>
      <c r="D81" s="253">
        <v>0</v>
      </c>
      <c r="E81" s="253">
        <v>0</v>
      </c>
      <c r="F81" s="253">
        <v>2</v>
      </c>
      <c r="G81" s="253">
        <v>10</v>
      </c>
      <c r="H81" s="253" t="s">
        <v>230</v>
      </c>
      <c r="I81" s="253">
        <v>65</v>
      </c>
      <c r="J81" s="253" t="s">
        <v>230</v>
      </c>
      <c r="K81" s="253">
        <v>22</v>
      </c>
      <c r="L81" s="253">
        <v>0</v>
      </c>
      <c r="M81" s="253">
        <v>100</v>
      </c>
      <c r="N81" s="253" t="s">
        <v>330</v>
      </c>
      <c r="O81" s="253">
        <v>87</v>
      </c>
      <c r="P81" s="253" t="s">
        <v>230</v>
      </c>
      <c r="Q81" s="253">
        <v>22</v>
      </c>
      <c r="R81" s="253">
        <v>12</v>
      </c>
    </row>
    <row r="82" spans="1:18">
      <c r="A82" s="250"/>
      <c r="B82" s="257"/>
      <c r="C82" s="250" t="s">
        <v>8</v>
      </c>
      <c r="D82" s="253">
        <v>0</v>
      </c>
      <c r="E82" s="253">
        <v>0</v>
      </c>
      <c r="F82" s="253">
        <v>1</v>
      </c>
      <c r="G82" s="253">
        <v>8</v>
      </c>
      <c r="H82" s="253" t="s">
        <v>230</v>
      </c>
      <c r="I82" s="253">
        <v>71</v>
      </c>
      <c r="J82" s="253" t="s">
        <v>230</v>
      </c>
      <c r="K82" s="253">
        <v>20</v>
      </c>
      <c r="L82" s="253">
        <v>0</v>
      </c>
      <c r="M82" s="253">
        <v>100</v>
      </c>
      <c r="N82" s="253" t="s">
        <v>330</v>
      </c>
      <c r="O82" s="253">
        <v>91</v>
      </c>
      <c r="P82" s="253" t="s">
        <v>230</v>
      </c>
      <c r="Q82" s="253">
        <v>20</v>
      </c>
      <c r="R82" s="253">
        <v>9</v>
      </c>
    </row>
    <row r="83" spans="1:18">
      <c r="A83" s="250"/>
      <c r="B83" s="257"/>
      <c r="C83" s="250" t="s">
        <v>29</v>
      </c>
      <c r="D83" s="253">
        <v>0</v>
      </c>
      <c r="E83" s="253">
        <v>0</v>
      </c>
      <c r="F83" s="253">
        <v>2</v>
      </c>
      <c r="G83" s="253">
        <v>9</v>
      </c>
      <c r="H83" s="253" t="s">
        <v>230</v>
      </c>
      <c r="I83" s="253">
        <v>68</v>
      </c>
      <c r="J83" s="253" t="s">
        <v>230</v>
      </c>
      <c r="K83" s="253">
        <v>21</v>
      </c>
      <c r="L83" s="253">
        <v>0</v>
      </c>
      <c r="M83" s="253">
        <v>100</v>
      </c>
      <c r="N83" s="253" t="s">
        <v>330</v>
      </c>
      <c r="O83" s="253">
        <v>89</v>
      </c>
      <c r="P83" s="253" t="s">
        <v>230</v>
      </c>
      <c r="Q83" s="253">
        <v>21</v>
      </c>
      <c r="R83" s="253">
        <v>11</v>
      </c>
    </row>
    <row r="84" spans="1:18">
      <c r="A84" s="246"/>
      <c r="B84" s="263" t="s">
        <v>37</v>
      </c>
      <c r="C84" s="249"/>
      <c r="D84" s="266"/>
      <c r="E84" s="266"/>
      <c r="F84" s="264"/>
      <c r="G84" s="264"/>
      <c r="H84" s="264"/>
      <c r="I84" s="264"/>
      <c r="J84" s="264"/>
      <c r="K84" s="264"/>
      <c r="L84" s="264"/>
      <c r="M84" s="264"/>
      <c r="N84" s="264"/>
      <c r="O84" s="264"/>
      <c r="P84" s="264"/>
      <c r="Q84" s="264"/>
      <c r="R84" s="264"/>
    </row>
    <row r="85" spans="1:18">
      <c r="A85" s="250"/>
      <c r="B85" s="257"/>
      <c r="C85" s="250" t="s">
        <v>7</v>
      </c>
      <c r="D85" s="253">
        <v>0</v>
      </c>
      <c r="E85" s="253">
        <v>0</v>
      </c>
      <c r="F85" s="253">
        <v>2</v>
      </c>
      <c r="G85" s="253">
        <v>8</v>
      </c>
      <c r="H85" s="253" t="s">
        <v>230</v>
      </c>
      <c r="I85" s="253">
        <v>66</v>
      </c>
      <c r="J85" s="253" t="s">
        <v>230</v>
      </c>
      <c r="K85" s="253">
        <v>24</v>
      </c>
      <c r="L85" s="253">
        <v>0</v>
      </c>
      <c r="M85" s="253">
        <v>100</v>
      </c>
      <c r="N85" s="253" t="s">
        <v>330</v>
      </c>
      <c r="O85" s="253">
        <v>90</v>
      </c>
      <c r="P85" s="253" t="s">
        <v>230</v>
      </c>
      <c r="Q85" s="253">
        <v>24</v>
      </c>
      <c r="R85" s="253">
        <v>10</v>
      </c>
    </row>
    <row r="86" spans="1:18">
      <c r="A86" s="250"/>
      <c r="B86" s="257"/>
      <c r="C86" s="250" t="s">
        <v>8</v>
      </c>
      <c r="D86" s="253">
        <v>0</v>
      </c>
      <c r="E86" s="253">
        <v>0</v>
      </c>
      <c r="F86" s="253">
        <v>1</v>
      </c>
      <c r="G86" s="253">
        <v>6</v>
      </c>
      <c r="H86" s="253" t="s">
        <v>230</v>
      </c>
      <c r="I86" s="253">
        <v>69</v>
      </c>
      <c r="J86" s="253" t="s">
        <v>230</v>
      </c>
      <c r="K86" s="253">
        <v>24</v>
      </c>
      <c r="L86" s="253">
        <v>0</v>
      </c>
      <c r="M86" s="253">
        <v>100</v>
      </c>
      <c r="N86" s="253" t="s">
        <v>330</v>
      </c>
      <c r="O86" s="253">
        <v>93</v>
      </c>
      <c r="P86" s="253" t="s">
        <v>230</v>
      </c>
      <c r="Q86" s="253">
        <v>24</v>
      </c>
      <c r="R86" s="253">
        <v>7</v>
      </c>
    </row>
    <row r="87" spans="1:18">
      <c r="A87" s="250"/>
      <c r="B87" s="257"/>
      <c r="C87" s="250" t="s">
        <v>29</v>
      </c>
      <c r="D87" s="253">
        <v>0</v>
      </c>
      <c r="E87" s="253">
        <v>0</v>
      </c>
      <c r="F87" s="253">
        <v>1</v>
      </c>
      <c r="G87" s="253">
        <v>7</v>
      </c>
      <c r="H87" s="253" t="s">
        <v>230</v>
      </c>
      <c r="I87" s="253">
        <v>68</v>
      </c>
      <c r="J87" s="253" t="s">
        <v>230</v>
      </c>
      <c r="K87" s="253">
        <v>24</v>
      </c>
      <c r="L87" s="253">
        <v>0</v>
      </c>
      <c r="M87" s="253">
        <v>100</v>
      </c>
      <c r="N87" s="253" t="s">
        <v>330</v>
      </c>
      <c r="O87" s="253">
        <v>91</v>
      </c>
      <c r="P87" s="253" t="s">
        <v>230</v>
      </c>
      <c r="Q87" s="253">
        <v>24</v>
      </c>
      <c r="R87" s="253">
        <v>9</v>
      </c>
    </row>
    <row r="88" spans="1:18">
      <c r="A88" s="246"/>
      <c r="B88" s="263" t="s">
        <v>38</v>
      </c>
      <c r="C88" s="249"/>
      <c r="D88" s="266"/>
      <c r="E88" s="266"/>
      <c r="F88" s="264"/>
      <c r="G88" s="264"/>
      <c r="H88" s="264"/>
      <c r="I88" s="264"/>
      <c r="J88" s="264"/>
      <c r="K88" s="264"/>
      <c r="L88" s="264"/>
      <c r="M88" s="264"/>
      <c r="N88" s="264"/>
      <c r="O88" s="264"/>
      <c r="P88" s="264"/>
      <c r="Q88" s="264"/>
      <c r="R88" s="264"/>
    </row>
    <row r="89" spans="1:18">
      <c r="A89" s="250"/>
      <c r="B89" s="257"/>
      <c r="C89" s="250" t="s">
        <v>7</v>
      </c>
      <c r="D89" s="253">
        <v>0</v>
      </c>
      <c r="E89" s="253">
        <v>0</v>
      </c>
      <c r="F89" s="253">
        <v>2</v>
      </c>
      <c r="G89" s="253">
        <v>9</v>
      </c>
      <c r="H89" s="253" t="s">
        <v>230</v>
      </c>
      <c r="I89" s="253">
        <v>67</v>
      </c>
      <c r="J89" s="253" t="s">
        <v>230</v>
      </c>
      <c r="K89" s="253">
        <v>22</v>
      </c>
      <c r="L89" s="253">
        <v>0</v>
      </c>
      <c r="M89" s="253">
        <v>100</v>
      </c>
      <c r="N89" s="253" t="s">
        <v>330</v>
      </c>
      <c r="O89" s="253">
        <v>89</v>
      </c>
      <c r="P89" s="253" t="s">
        <v>230</v>
      </c>
      <c r="Q89" s="253">
        <v>22</v>
      </c>
      <c r="R89" s="253">
        <v>11</v>
      </c>
    </row>
    <row r="90" spans="1:18">
      <c r="A90" s="250"/>
      <c r="B90" s="257"/>
      <c r="C90" s="250" t="s">
        <v>8</v>
      </c>
      <c r="D90" s="253">
        <v>0</v>
      </c>
      <c r="E90" s="253">
        <v>0</v>
      </c>
      <c r="F90" s="253">
        <v>1</v>
      </c>
      <c r="G90" s="253">
        <v>7</v>
      </c>
      <c r="H90" s="253" t="s">
        <v>230</v>
      </c>
      <c r="I90" s="253">
        <v>72</v>
      </c>
      <c r="J90" s="253" t="s">
        <v>230</v>
      </c>
      <c r="K90" s="253">
        <v>20</v>
      </c>
      <c r="L90" s="253">
        <v>0</v>
      </c>
      <c r="M90" s="253">
        <v>100</v>
      </c>
      <c r="N90" s="253" t="s">
        <v>330</v>
      </c>
      <c r="O90" s="253">
        <v>92</v>
      </c>
      <c r="P90" s="253" t="s">
        <v>230</v>
      </c>
      <c r="Q90" s="253">
        <v>20</v>
      </c>
      <c r="R90" s="253">
        <v>8</v>
      </c>
    </row>
    <row r="91" spans="1:18">
      <c r="A91" s="250"/>
      <c r="B91" s="257"/>
      <c r="C91" s="250" t="s">
        <v>29</v>
      </c>
      <c r="D91" s="253">
        <v>0</v>
      </c>
      <c r="E91" s="253">
        <v>0</v>
      </c>
      <c r="F91" s="253">
        <v>2</v>
      </c>
      <c r="G91" s="253">
        <v>8</v>
      </c>
      <c r="H91" s="253" t="s">
        <v>230</v>
      </c>
      <c r="I91" s="253">
        <v>69</v>
      </c>
      <c r="J91" s="253" t="s">
        <v>230</v>
      </c>
      <c r="K91" s="253">
        <v>21</v>
      </c>
      <c r="L91" s="253">
        <v>0</v>
      </c>
      <c r="M91" s="253">
        <v>100</v>
      </c>
      <c r="N91" s="253" t="s">
        <v>330</v>
      </c>
      <c r="O91" s="253">
        <v>90</v>
      </c>
      <c r="P91" s="253" t="s">
        <v>230</v>
      </c>
      <c r="Q91" s="253">
        <v>21</v>
      </c>
      <c r="R91" s="253">
        <v>10</v>
      </c>
    </row>
    <row r="92" spans="1:18">
      <c r="A92" s="246"/>
      <c r="B92" s="263" t="s">
        <v>39</v>
      </c>
      <c r="C92" s="249"/>
      <c r="D92" s="266"/>
      <c r="E92" s="264"/>
      <c r="F92" s="264"/>
      <c r="G92" s="264"/>
      <c r="H92" s="264"/>
      <c r="I92" s="264"/>
      <c r="J92" s="264"/>
      <c r="K92" s="264"/>
      <c r="L92" s="264"/>
      <c r="M92" s="264"/>
      <c r="N92" s="264"/>
      <c r="O92" s="264"/>
      <c r="P92" s="264"/>
      <c r="Q92" s="264"/>
      <c r="R92" s="264"/>
    </row>
    <row r="93" spans="1:18">
      <c r="A93" s="250"/>
      <c r="B93" s="250"/>
      <c r="C93" s="250" t="s">
        <v>7</v>
      </c>
      <c r="D93" s="253">
        <v>0</v>
      </c>
      <c r="E93" s="253">
        <v>0</v>
      </c>
      <c r="F93" s="253">
        <v>2</v>
      </c>
      <c r="G93" s="253">
        <v>10</v>
      </c>
      <c r="H93" s="253" t="s">
        <v>230</v>
      </c>
      <c r="I93" s="253">
        <v>67</v>
      </c>
      <c r="J93" s="253" t="s">
        <v>230</v>
      </c>
      <c r="K93" s="253">
        <v>21</v>
      </c>
      <c r="L93" s="253">
        <v>0</v>
      </c>
      <c r="M93" s="253">
        <v>100</v>
      </c>
      <c r="N93" s="253" t="s">
        <v>330</v>
      </c>
      <c r="O93" s="253">
        <v>88</v>
      </c>
      <c r="P93" s="253" t="s">
        <v>230</v>
      </c>
      <c r="Q93" s="253">
        <v>21</v>
      </c>
      <c r="R93" s="253">
        <v>12</v>
      </c>
    </row>
    <row r="94" spans="1:18">
      <c r="A94" s="250"/>
      <c r="B94" s="250"/>
      <c r="C94" s="250" t="s">
        <v>8</v>
      </c>
      <c r="D94" s="253">
        <v>0</v>
      </c>
      <c r="E94" s="253">
        <v>0</v>
      </c>
      <c r="F94" s="253">
        <v>1</v>
      </c>
      <c r="G94" s="253">
        <v>8</v>
      </c>
      <c r="H94" s="253" t="s">
        <v>230</v>
      </c>
      <c r="I94" s="253">
        <v>72</v>
      </c>
      <c r="J94" s="253" t="s">
        <v>230</v>
      </c>
      <c r="K94" s="253">
        <v>19</v>
      </c>
      <c r="L94" s="253">
        <v>0</v>
      </c>
      <c r="M94" s="253">
        <v>100</v>
      </c>
      <c r="N94" s="253" t="s">
        <v>330</v>
      </c>
      <c r="O94" s="253">
        <v>91</v>
      </c>
      <c r="P94" s="253" t="s">
        <v>230</v>
      </c>
      <c r="Q94" s="253">
        <v>19</v>
      </c>
      <c r="R94" s="253">
        <v>9</v>
      </c>
    </row>
    <row r="95" spans="1:18">
      <c r="A95" s="269"/>
      <c r="B95" s="269"/>
      <c r="C95" s="269" t="s">
        <v>29</v>
      </c>
      <c r="D95" s="253">
        <v>0</v>
      </c>
      <c r="E95" s="253">
        <v>0</v>
      </c>
      <c r="F95" s="253">
        <v>2</v>
      </c>
      <c r="G95" s="253">
        <v>9</v>
      </c>
      <c r="H95" s="253" t="s">
        <v>230</v>
      </c>
      <c r="I95" s="253">
        <v>69</v>
      </c>
      <c r="J95" s="253" t="s">
        <v>230</v>
      </c>
      <c r="K95" s="253">
        <v>20</v>
      </c>
      <c r="L95" s="253">
        <v>0</v>
      </c>
      <c r="M95" s="253">
        <v>100</v>
      </c>
      <c r="N95" s="253" t="s">
        <v>330</v>
      </c>
      <c r="O95" s="253">
        <v>89</v>
      </c>
      <c r="P95" s="253" t="s">
        <v>230</v>
      </c>
      <c r="Q95" s="253">
        <v>20</v>
      </c>
      <c r="R95" s="253">
        <v>10</v>
      </c>
    </row>
    <row r="96" spans="1:18">
      <c r="A96" s="270"/>
      <c r="B96" s="270"/>
      <c r="C96" s="270"/>
      <c r="D96" s="271"/>
      <c r="E96" s="271"/>
      <c r="F96" s="271"/>
      <c r="G96" s="271"/>
      <c r="H96" s="271"/>
      <c r="I96" s="271"/>
      <c r="J96" s="271"/>
      <c r="K96" s="271"/>
      <c r="L96" s="271"/>
      <c r="M96" s="271"/>
      <c r="N96" s="271"/>
      <c r="O96" s="271"/>
      <c r="P96" s="271"/>
      <c r="Q96" s="271"/>
      <c r="R96" s="271"/>
    </row>
  </sheetData>
  <mergeCells count="4">
    <mergeCell ref="A3:D3"/>
    <mergeCell ref="A4:C4"/>
    <mergeCell ref="A26:C26"/>
    <mergeCell ref="A71:C71"/>
  </mergeCells>
  <conditionalFormatting sqref="D15:R16 D20:R21 D25:R26 D30:N30 D31:R31 D35:G35 I47:R47 I43:R43 I39:R39 I35:R35 D39:G39 D43:G43 D47:G47">
    <cfRule type="expression" dxfId="25" priority="70" stopIfTrue="1">
      <formula>#REF!="Numbers"</formula>
    </cfRule>
    <cfRule type="expression" dxfId="24" priority="71">
      <formula>#REF!="Numbers"</formula>
    </cfRule>
    <cfRule type="expression" dxfId="23" priority="72">
      <formula>#REF!="Percenatges"</formula>
    </cfRule>
    <cfRule type="expression" dxfId="22" priority="73">
      <formula>#REF!="Numbers"</formula>
    </cfRule>
    <cfRule type="expression" dxfId="21" priority="74">
      <formula>"$M$4='Percentages'"</formula>
    </cfRule>
    <cfRule type="expression" dxfId="20" priority="75">
      <formula>"$M$4='Numbers'"</formula>
    </cfRule>
  </conditionalFormatting>
  <conditionalFormatting sqref="D15:R16 D20:R21 D25:R26 D30:N30">
    <cfRule type="expression" dxfId="19" priority="76">
      <formula>(#REF!="Numbers")</formula>
    </cfRule>
  </conditionalFormatting>
  <conditionalFormatting sqref="H35 H39 H43 H47">
    <cfRule type="expression" dxfId="18" priority="56" stopIfTrue="1">
      <formula>#REF!="Numbers"</formula>
    </cfRule>
    <cfRule type="expression" dxfId="17" priority="57">
      <formula>#REF!="Numbers"</formula>
    </cfRule>
    <cfRule type="expression" dxfId="16" priority="58">
      <formula>#REF!="Percenatges"</formula>
    </cfRule>
    <cfRule type="expression" dxfId="15" priority="59">
      <formula>#REF!="Numbers"</formula>
    </cfRule>
    <cfRule type="expression" dxfId="14" priority="60">
      <formula>"$M$4='Percentages'"</formula>
    </cfRule>
    <cfRule type="expression" dxfId="13" priority="61">
      <formula>"$M$4='Numbers'"</formula>
    </cfRule>
  </conditionalFormatting>
  <conditionalFormatting sqref="H80 H84 H88 H92">
    <cfRule type="expression" dxfId="12" priority="1" stopIfTrue="1">
      <formula>#REF!="Numbers"</formula>
    </cfRule>
    <cfRule type="expression" dxfId="11" priority="2">
      <formula>#REF!="Numbers"</formula>
    </cfRule>
    <cfRule type="expression" dxfId="10" priority="3">
      <formula>#REF!="Percenatges"</formula>
    </cfRule>
    <cfRule type="expression" dxfId="9" priority="4">
      <formula>#REF!="Numbers"</formula>
    </cfRule>
    <cfRule type="expression" dxfId="8" priority="5">
      <formula>"$M$4='Percentages'"</formula>
    </cfRule>
    <cfRule type="expression" dxfId="7" priority="6">
      <formula>"$M$4='Numbers'"</formula>
    </cfRule>
  </conditionalFormatting>
  <conditionalFormatting sqref="D60:R61 D65:R66 D70:R71 D75:N75 D76:R76 D80:G80 I92:R92 I88:R88 I84:R84 I80:R80 D84:G84 D88:G88 D92:G92">
    <cfRule type="expression" dxfId="6" priority="7" stopIfTrue="1">
      <formula>#REF!="Numbers"</formula>
    </cfRule>
    <cfRule type="expression" dxfId="5" priority="8">
      <formula>#REF!="Numbers"</formula>
    </cfRule>
    <cfRule type="expression" dxfId="4" priority="9">
      <formula>#REF!="Percenatges"</formula>
    </cfRule>
    <cfRule type="expression" dxfId="3" priority="10">
      <formula>#REF!="Numbers"</formula>
    </cfRule>
    <cfRule type="expression" dxfId="2" priority="11">
      <formula>"$M$4='Percentages'"</formula>
    </cfRule>
    <cfRule type="expression" dxfId="1" priority="12">
      <formula>"$M$4='Numbers'"</formula>
    </cfRule>
  </conditionalFormatting>
  <conditionalFormatting sqref="D60:R61 D65:R66 D70:R71 D75:N75">
    <cfRule type="expression" dxfId="0" priority="13">
      <formula>(#REF!="Numbers")</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zoomScaleNormal="100" workbookViewId="0"/>
  </sheetViews>
  <sheetFormatPr defaultRowHeight="11.25"/>
  <cols>
    <col min="1" max="1" width="2.7109375" style="131" customWidth="1"/>
    <col min="2" max="2" width="56.7109375" style="131" customWidth="1"/>
    <col min="3" max="3" width="9.140625" style="131" customWidth="1"/>
    <col min="4" max="4" width="2.42578125" style="131" customWidth="1"/>
    <col min="5" max="5" width="9.140625" style="131" customWidth="1"/>
    <col min="6" max="6" width="2.42578125" style="131" customWidth="1"/>
    <col min="7" max="16" width="9.140625" style="131" customWidth="1"/>
    <col min="17" max="16384" width="9.140625" style="131"/>
  </cols>
  <sheetData>
    <row r="1" spans="1:16" s="380" customFormat="1" ht="12.75">
      <c r="A1" s="380" t="s">
        <v>392</v>
      </c>
    </row>
    <row r="2" spans="1:16" s="380" customFormat="1" ht="12.75">
      <c r="A2" s="447" t="s">
        <v>331</v>
      </c>
      <c r="G2" s="448"/>
      <c r="H2" s="448"/>
      <c r="I2" s="448"/>
      <c r="J2" s="448"/>
      <c r="K2" s="448"/>
      <c r="L2" s="448"/>
      <c r="M2" s="448"/>
    </row>
    <row r="3" spans="1:16" s="380" customFormat="1" ht="14.25">
      <c r="A3" s="447" t="s">
        <v>407</v>
      </c>
      <c r="G3" s="448"/>
      <c r="H3" s="448"/>
      <c r="I3" s="448"/>
      <c r="J3" s="448"/>
      <c r="K3" s="448"/>
      <c r="L3" s="448"/>
      <c r="M3" s="390"/>
    </row>
    <row r="4" spans="1:16" s="380" customFormat="1" ht="12.75">
      <c r="A4" s="447" t="s">
        <v>337</v>
      </c>
      <c r="G4" s="448"/>
      <c r="H4" s="448"/>
      <c r="I4" s="448"/>
      <c r="J4" s="448"/>
      <c r="K4" s="448"/>
      <c r="L4" s="448"/>
      <c r="M4" s="390"/>
    </row>
    <row r="5" spans="1:16" s="381" customFormat="1" ht="12.75" customHeight="1">
      <c r="B5" s="383"/>
      <c r="C5" s="383"/>
      <c r="D5" s="383"/>
      <c r="E5" s="383"/>
      <c r="F5" s="383"/>
      <c r="G5" s="383"/>
      <c r="H5" s="384"/>
      <c r="I5" s="384"/>
      <c r="J5" s="385"/>
      <c r="K5" s="385"/>
      <c r="L5" s="384"/>
      <c r="M5" s="384"/>
      <c r="N5" s="384"/>
      <c r="O5" s="384"/>
      <c r="P5" s="384"/>
    </row>
    <row r="6" spans="1:16" s="381" customFormat="1" ht="12.75" customHeight="1">
      <c r="B6" s="383"/>
      <c r="C6" s="383"/>
      <c r="D6" s="383"/>
      <c r="E6" s="383"/>
      <c r="F6" s="383"/>
      <c r="G6" s="383"/>
      <c r="H6" s="384"/>
      <c r="I6" s="384"/>
      <c r="J6" s="385"/>
      <c r="K6" s="385"/>
      <c r="L6" s="384"/>
      <c r="M6" s="384"/>
      <c r="N6" s="384"/>
      <c r="O6" s="384"/>
      <c r="P6" s="384"/>
    </row>
    <row r="7" spans="1:16" s="381" customFormat="1" ht="12.75" customHeight="1">
      <c r="A7" s="437"/>
      <c r="B7" s="438"/>
      <c r="C7" s="438"/>
      <c r="D7" s="438"/>
      <c r="E7" s="438"/>
      <c r="F7" s="438"/>
      <c r="G7" s="523" t="s">
        <v>388</v>
      </c>
      <c r="H7" s="523"/>
      <c r="I7" s="523"/>
      <c r="J7" s="523"/>
      <c r="K7" s="523"/>
      <c r="L7" s="523"/>
      <c r="M7" s="523"/>
      <c r="N7" s="523"/>
      <c r="O7" s="523"/>
      <c r="P7" s="454"/>
    </row>
    <row r="8" spans="1:16" s="381" customFormat="1" ht="45.75" customHeight="1">
      <c r="A8" s="386"/>
      <c r="B8" s="386"/>
      <c r="C8" s="472" t="s">
        <v>389</v>
      </c>
      <c r="D8" s="439"/>
      <c r="E8" s="435" t="s">
        <v>28</v>
      </c>
      <c r="F8" s="439"/>
      <c r="G8" s="435" t="s">
        <v>31</v>
      </c>
      <c r="H8" s="435" t="s">
        <v>32</v>
      </c>
      <c r="I8" s="435" t="s">
        <v>33</v>
      </c>
      <c r="J8" s="436">
        <v>1</v>
      </c>
      <c r="K8" s="436" t="s">
        <v>34</v>
      </c>
      <c r="L8" s="436" t="s">
        <v>208</v>
      </c>
      <c r="M8" s="436" t="s">
        <v>35</v>
      </c>
      <c r="N8" s="436">
        <v>3</v>
      </c>
      <c r="O8" s="436">
        <v>4</v>
      </c>
      <c r="P8" s="414"/>
    </row>
    <row r="9" spans="1:16" s="381" customFormat="1" ht="12.75" customHeight="1">
      <c r="B9" s="383"/>
      <c r="C9" s="383"/>
      <c r="D9" s="383"/>
      <c r="E9" s="383"/>
      <c r="F9" s="383"/>
      <c r="G9" s="414"/>
      <c r="H9" s="414"/>
      <c r="I9" s="414"/>
      <c r="J9" s="415"/>
      <c r="K9" s="415"/>
      <c r="L9" s="415"/>
      <c r="M9" s="415"/>
      <c r="N9" s="415"/>
      <c r="O9" s="415"/>
      <c r="P9" s="415"/>
    </row>
    <row r="10" spans="1:16" s="381" customFormat="1" ht="12.75" customHeight="1">
      <c r="A10" s="383" t="s">
        <v>379</v>
      </c>
      <c r="G10" s="383"/>
      <c r="H10" s="384"/>
      <c r="I10" s="384"/>
      <c r="J10" s="385"/>
      <c r="K10" s="385"/>
      <c r="L10" s="384"/>
      <c r="M10" s="384"/>
      <c r="N10" s="384"/>
      <c r="O10" s="384"/>
      <c r="P10" s="384"/>
    </row>
    <row r="11" spans="1:16" s="381" customFormat="1" ht="12.75" customHeight="1">
      <c r="B11" s="157" t="s">
        <v>6</v>
      </c>
      <c r="C11" s="455">
        <v>416204</v>
      </c>
      <c r="D11" s="456"/>
      <c r="E11" s="459">
        <v>99</v>
      </c>
      <c r="F11" s="456"/>
      <c r="G11" s="459">
        <v>0</v>
      </c>
      <c r="H11" s="459">
        <v>0</v>
      </c>
      <c r="I11" s="459">
        <v>0</v>
      </c>
      <c r="J11" s="459">
        <v>1</v>
      </c>
      <c r="K11" s="459">
        <v>3</v>
      </c>
      <c r="L11" s="459">
        <v>20</v>
      </c>
      <c r="M11" s="459">
        <v>33</v>
      </c>
      <c r="N11" s="459">
        <v>43</v>
      </c>
      <c r="O11" s="459">
        <v>0</v>
      </c>
      <c r="P11" s="383"/>
    </row>
    <row r="12" spans="1:16" s="381" customFormat="1" ht="12.75" customHeight="1">
      <c r="B12" s="157" t="s">
        <v>7</v>
      </c>
      <c r="C12" s="455">
        <v>201361</v>
      </c>
      <c r="D12" s="456"/>
      <c r="E12" s="459">
        <v>99</v>
      </c>
      <c r="F12" s="456"/>
      <c r="G12" s="459">
        <v>0</v>
      </c>
      <c r="H12" s="459">
        <v>0</v>
      </c>
      <c r="I12" s="459">
        <v>0</v>
      </c>
      <c r="J12" s="459">
        <v>1</v>
      </c>
      <c r="K12" s="459">
        <v>4</v>
      </c>
      <c r="L12" s="459">
        <v>22</v>
      </c>
      <c r="M12" s="459">
        <v>34</v>
      </c>
      <c r="N12" s="459">
        <v>39</v>
      </c>
      <c r="O12" s="459">
        <v>0</v>
      </c>
      <c r="P12" s="383"/>
    </row>
    <row r="13" spans="1:16" s="381" customFormat="1" ht="12.75" customHeight="1">
      <c r="B13" s="157" t="s">
        <v>8</v>
      </c>
      <c r="C13" s="455">
        <v>214843</v>
      </c>
      <c r="D13" s="456"/>
      <c r="E13" s="459">
        <v>100</v>
      </c>
      <c r="F13" s="456"/>
      <c r="G13" s="459">
        <v>0</v>
      </c>
      <c r="H13" s="459">
        <v>0</v>
      </c>
      <c r="I13" s="459">
        <v>0</v>
      </c>
      <c r="J13" s="459">
        <v>0</v>
      </c>
      <c r="K13" s="459">
        <v>2</v>
      </c>
      <c r="L13" s="459">
        <v>17</v>
      </c>
      <c r="M13" s="459">
        <v>33</v>
      </c>
      <c r="N13" s="459">
        <v>47</v>
      </c>
      <c r="O13" s="459">
        <v>0</v>
      </c>
      <c r="P13" s="383"/>
    </row>
    <row r="14" spans="1:16" s="381" customFormat="1" ht="12.75" customHeight="1">
      <c r="B14" s="157"/>
      <c r="C14" s="457"/>
      <c r="E14" s="131"/>
      <c r="F14" s="131"/>
      <c r="G14" s="131"/>
      <c r="H14" s="131"/>
      <c r="I14" s="131"/>
      <c r="J14" s="131"/>
      <c r="K14" s="131"/>
      <c r="L14" s="131"/>
      <c r="M14" s="131"/>
      <c r="N14" s="131"/>
      <c r="O14" s="131"/>
    </row>
    <row r="15" spans="1:16" s="381" customFormat="1" ht="12.75" customHeight="1">
      <c r="A15" s="383" t="s">
        <v>380</v>
      </c>
      <c r="C15" s="457"/>
      <c r="E15" s="131"/>
      <c r="F15" s="131"/>
      <c r="G15" s="131"/>
      <c r="H15" s="131"/>
      <c r="I15" s="131"/>
      <c r="J15" s="131"/>
      <c r="K15" s="131"/>
      <c r="L15" s="131"/>
      <c r="M15" s="131"/>
      <c r="N15" s="131"/>
      <c r="O15" s="131"/>
    </row>
    <row r="16" spans="1:16" s="381" customFormat="1" ht="12.75" customHeight="1">
      <c r="B16" s="157" t="s">
        <v>6</v>
      </c>
      <c r="C16" s="455">
        <v>125778</v>
      </c>
      <c r="D16" s="456"/>
      <c r="E16" s="459">
        <v>88</v>
      </c>
      <c r="F16" s="456"/>
      <c r="G16" s="459">
        <v>0</v>
      </c>
      <c r="H16" s="459">
        <v>0</v>
      </c>
      <c r="I16" s="459">
        <v>0</v>
      </c>
      <c r="J16" s="459">
        <v>12</v>
      </c>
      <c r="K16" s="459">
        <v>23</v>
      </c>
      <c r="L16" s="459">
        <v>41</v>
      </c>
      <c r="M16" s="459">
        <v>19</v>
      </c>
      <c r="N16" s="459">
        <v>5</v>
      </c>
      <c r="O16" s="459">
        <v>0</v>
      </c>
      <c r="P16" s="383"/>
    </row>
    <row r="17" spans="1:18" s="381" customFormat="1" ht="12.75" customHeight="1">
      <c r="B17" s="157" t="s">
        <v>7</v>
      </c>
      <c r="C17" s="455">
        <v>69340</v>
      </c>
      <c r="D17" s="456"/>
      <c r="E17" s="459">
        <v>86</v>
      </c>
      <c r="F17" s="456"/>
      <c r="G17" s="459">
        <v>0</v>
      </c>
      <c r="H17" s="459">
        <v>0</v>
      </c>
      <c r="I17" s="459">
        <v>0</v>
      </c>
      <c r="J17" s="459">
        <v>14</v>
      </c>
      <c r="K17" s="459">
        <v>25</v>
      </c>
      <c r="L17" s="459">
        <v>41</v>
      </c>
      <c r="M17" s="459">
        <v>16</v>
      </c>
      <c r="N17" s="459">
        <v>4</v>
      </c>
      <c r="O17" s="459">
        <v>0</v>
      </c>
      <c r="P17" s="383"/>
    </row>
    <row r="18" spans="1:18" s="381" customFormat="1" ht="12.75" customHeight="1">
      <c r="B18" s="157" t="s">
        <v>8</v>
      </c>
      <c r="C18" s="455">
        <v>56438</v>
      </c>
      <c r="D18" s="456"/>
      <c r="E18" s="459">
        <v>90</v>
      </c>
      <c r="F18" s="456"/>
      <c r="G18" s="459">
        <v>0</v>
      </c>
      <c r="H18" s="459">
        <v>0</v>
      </c>
      <c r="I18" s="459">
        <v>0</v>
      </c>
      <c r="J18" s="459">
        <v>10</v>
      </c>
      <c r="K18" s="459">
        <v>21</v>
      </c>
      <c r="L18" s="459">
        <v>41</v>
      </c>
      <c r="M18" s="459">
        <v>22</v>
      </c>
      <c r="N18" s="459">
        <v>6</v>
      </c>
      <c r="O18" s="459">
        <v>0</v>
      </c>
      <c r="P18" s="383"/>
    </row>
    <row r="19" spans="1:18" s="381" customFormat="1" ht="12.75" customHeight="1">
      <c r="B19" s="383"/>
      <c r="C19" s="457"/>
      <c r="E19" s="131"/>
      <c r="F19" s="131"/>
      <c r="G19" s="131"/>
      <c r="H19" s="131"/>
      <c r="I19" s="131"/>
      <c r="J19" s="131"/>
      <c r="K19" s="131"/>
      <c r="L19" s="131"/>
      <c r="M19" s="131"/>
      <c r="N19" s="131"/>
      <c r="O19" s="131"/>
    </row>
    <row r="20" spans="1:18" s="381" customFormat="1" ht="12.75" customHeight="1">
      <c r="A20" s="383" t="s">
        <v>390</v>
      </c>
      <c r="C20" s="457"/>
      <c r="E20" s="131"/>
      <c r="F20" s="131"/>
      <c r="G20" s="131"/>
      <c r="H20" s="131"/>
      <c r="I20" s="131"/>
      <c r="J20" s="131"/>
      <c r="K20" s="131"/>
      <c r="L20" s="131"/>
      <c r="M20" s="131"/>
      <c r="N20" s="131"/>
      <c r="O20" s="131"/>
      <c r="P20" s="384"/>
    </row>
    <row r="21" spans="1:18" s="381" customFormat="1" ht="12.75" customHeight="1">
      <c r="B21" s="157" t="s">
        <v>6</v>
      </c>
      <c r="C21" s="455">
        <v>65324</v>
      </c>
      <c r="D21" s="456"/>
      <c r="E21" s="459">
        <v>34</v>
      </c>
      <c r="F21" s="456"/>
      <c r="G21" s="459">
        <v>0</v>
      </c>
      <c r="H21" s="459">
        <v>0</v>
      </c>
      <c r="I21" s="459">
        <v>17</v>
      </c>
      <c r="J21" s="459">
        <v>49</v>
      </c>
      <c r="K21" s="459">
        <v>19</v>
      </c>
      <c r="L21" s="459">
        <v>12</v>
      </c>
      <c r="M21" s="459">
        <v>3</v>
      </c>
      <c r="N21" s="459">
        <v>0</v>
      </c>
      <c r="O21" s="459">
        <v>0</v>
      </c>
      <c r="P21" s="383"/>
    </row>
    <row r="22" spans="1:18" s="381" customFormat="1" ht="12.75" customHeight="1">
      <c r="B22" s="157" t="s">
        <v>7</v>
      </c>
      <c r="C22" s="455">
        <v>40182</v>
      </c>
      <c r="D22" s="456"/>
      <c r="E22" s="459">
        <v>29</v>
      </c>
      <c r="F22" s="456"/>
      <c r="G22" s="459">
        <v>0</v>
      </c>
      <c r="H22" s="459">
        <v>0</v>
      </c>
      <c r="I22" s="459">
        <v>18</v>
      </c>
      <c r="J22" s="459">
        <v>52</v>
      </c>
      <c r="K22" s="459">
        <v>17</v>
      </c>
      <c r="L22" s="459">
        <v>10</v>
      </c>
      <c r="M22" s="459">
        <v>2</v>
      </c>
      <c r="N22" s="459">
        <v>0</v>
      </c>
      <c r="O22" s="459">
        <v>0</v>
      </c>
      <c r="P22" s="383"/>
    </row>
    <row r="23" spans="1:18" s="381" customFormat="1" ht="12.75" customHeight="1">
      <c r="B23" s="157" t="s">
        <v>8</v>
      </c>
      <c r="C23" s="455">
        <v>25142</v>
      </c>
      <c r="D23" s="456"/>
      <c r="E23" s="459">
        <v>41</v>
      </c>
      <c r="F23" s="456"/>
      <c r="G23" s="459">
        <v>0</v>
      </c>
      <c r="H23" s="459">
        <v>0</v>
      </c>
      <c r="I23" s="459">
        <v>14</v>
      </c>
      <c r="J23" s="459">
        <v>45</v>
      </c>
      <c r="K23" s="459">
        <v>21</v>
      </c>
      <c r="L23" s="459">
        <v>15</v>
      </c>
      <c r="M23" s="459">
        <v>4</v>
      </c>
      <c r="N23" s="459">
        <v>1</v>
      </c>
      <c r="O23" s="459">
        <v>0</v>
      </c>
      <c r="P23" s="383"/>
    </row>
    <row r="24" spans="1:18" s="381" customFormat="1" ht="12.75" customHeight="1">
      <c r="A24" s="386"/>
      <c r="B24" s="386"/>
      <c r="C24" s="386"/>
      <c r="D24" s="386"/>
      <c r="E24" s="386"/>
      <c r="F24" s="386"/>
      <c r="G24" s="386"/>
      <c r="H24" s="387"/>
      <c r="I24" s="387"/>
      <c r="J24" s="388"/>
      <c r="K24" s="388"/>
      <c r="L24" s="387"/>
      <c r="M24" s="387"/>
      <c r="N24" s="387"/>
      <c r="O24" s="387"/>
      <c r="P24" s="384"/>
    </row>
    <row r="25" spans="1:18" ht="11.25" customHeight="1">
      <c r="B25" s="458"/>
      <c r="C25" s="458"/>
      <c r="D25" s="458"/>
      <c r="E25" s="458"/>
      <c r="F25" s="458"/>
      <c r="G25" s="458"/>
      <c r="H25" s="382"/>
      <c r="I25" s="382"/>
      <c r="J25" s="382"/>
      <c r="K25" s="382"/>
      <c r="L25" s="382"/>
      <c r="M25" s="382"/>
      <c r="N25" s="382"/>
      <c r="O25" s="146" t="s">
        <v>398</v>
      </c>
      <c r="P25" s="146"/>
    </row>
    <row r="26" spans="1:18" ht="11.25" customHeight="1">
      <c r="B26" s="458"/>
      <c r="C26" s="458"/>
      <c r="D26" s="458"/>
      <c r="E26" s="458"/>
      <c r="F26" s="458"/>
      <c r="G26" s="458"/>
      <c r="H26" s="382"/>
      <c r="I26" s="382"/>
      <c r="J26" s="382"/>
      <c r="K26" s="382"/>
      <c r="L26" s="382"/>
      <c r="M26" s="382"/>
      <c r="N26" s="382"/>
      <c r="O26" s="382"/>
      <c r="P26" s="382"/>
    </row>
    <row r="27" spans="1:18" ht="12.75">
      <c r="A27" s="522" t="s">
        <v>391</v>
      </c>
      <c r="B27" s="522"/>
      <c r="C27" s="522"/>
      <c r="D27" s="522"/>
      <c r="E27" s="522"/>
      <c r="F27" s="522"/>
      <c r="G27" s="522"/>
      <c r="H27" s="522"/>
      <c r="I27" s="522"/>
      <c r="J27" s="522"/>
      <c r="K27" s="522"/>
      <c r="L27" s="522"/>
      <c r="M27" s="522"/>
      <c r="N27" s="522"/>
      <c r="O27" s="522"/>
      <c r="P27" s="464"/>
    </row>
    <row r="28" spans="1:18" ht="12.75">
      <c r="A28" s="509" t="s">
        <v>406</v>
      </c>
      <c r="B28" s="509"/>
      <c r="C28" s="509"/>
      <c r="D28" s="509"/>
      <c r="E28" s="509"/>
      <c r="F28" s="509"/>
      <c r="G28" s="509"/>
      <c r="H28" s="509"/>
      <c r="I28" s="509"/>
      <c r="J28" s="509"/>
      <c r="K28" s="509"/>
      <c r="L28" s="509"/>
      <c r="M28" s="509"/>
      <c r="N28" s="509"/>
      <c r="O28" s="509"/>
      <c r="P28" s="146"/>
      <c r="R28" s="463"/>
    </row>
  </sheetData>
  <mergeCells count="3">
    <mergeCell ref="A27:O27"/>
    <mergeCell ref="G7:O7"/>
    <mergeCell ref="A28:O28"/>
  </mergeCells>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112</vt:i4>
      </vt:variant>
    </vt:vector>
  </HeadingPairs>
  <TitlesOfParts>
    <vt:vector size="145" baseType="lpstr">
      <vt:lpstr>2011</vt:lpstr>
      <vt:lpstr>Index</vt:lpstr>
      <vt:lpstr>Table 9</vt:lpstr>
      <vt:lpstr>Table 10</vt:lpstr>
      <vt:lpstr>Table 11</vt:lpstr>
      <vt:lpstr>Table 12</vt:lpstr>
      <vt:lpstr>Table 13</vt:lpstr>
      <vt:lpstr>Table 12data</vt:lpstr>
      <vt:lpstr>Table 14</vt:lpstr>
      <vt:lpstr>Table 15</vt:lpstr>
      <vt:lpstr>Table 15_2010_data</vt:lpstr>
      <vt:lpstr>Table 15_2011_data</vt:lpstr>
      <vt:lpstr>Table15_2012_data</vt:lpstr>
      <vt:lpstr>Table15_2013_data</vt:lpstr>
      <vt:lpstr>Table15_2014_data</vt:lpstr>
      <vt:lpstr>Table 16a</vt:lpstr>
      <vt:lpstr>Table16a_2010_data</vt:lpstr>
      <vt:lpstr>Table16a_2011_data</vt:lpstr>
      <vt:lpstr>Table16a_2012_data</vt:lpstr>
      <vt:lpstr>Table16a_2013_data</vt:lpstr>
      <vt:lpstr>Table16a_2014_data</vt:lpstr>
      <vt:lpstr>Table 16b</vt:lpstr>
      <vt:lpstr>Table16b_2010_data</vt:lpstr>
      <vt:lpstr>Table16b_2011_data</vt:lpstr>
      <vt:lpstr>Table16b_2012_data</vt:lpstr>
      <vt:lpstr>Table16b_2013_data</vt:lpstr>
      <vt:lpstr>Table16b_2014_data</vt:lpstr>
      <vt:lpstr>Table 16c</vt:lpstr>
      <vt:lpstr>Table16c_2010_data</vt:lpstr>
      <vt:lpstr>Table16c_2011_data</vt:lpstr>
      <vt:lpstr>Table16c_2012_data</vt:lpstr>
      <vt:lpstr>Table16c_2013_data</vt:lpstr>
      <vt:lpstr>Table16c_2014_data</vt:lpstr>
      <vt:lpstr>'Table 12data'!KS1_Numbers_lifpro</vt:lpstr>
      <vt:lpstr>KS1_Numbers_lifpro</vt:lpstr>
      <vt:lpstr>'Table 12data'!KS1_Numbers_Maths</vt:lpstr>
      <vt:lpstr>KS1_Numbers_Maths</vt:lpstr>
      <vt:lpstr>'Table 12data'!KS1_Numbers_matprop</vt:lpstr>
      <vt:lpstr>KS1_Numbers_matprop</vt:lpstr>
      <vt:lpstr>'Table 12data'!KS1_Numbers_phypro</vt:lpstr>
      <vt:lpstr>KS1_Numbers_phypro</vt:lpstr>
      <vt:lpstr>KS1_Numbers_Reading</vt:lpstr>
      <vt:lpstr>'Table 12data'!KS1_Numbers_Science</vt:lpstr>
      <vt:lpstr>KS1_Numbers_Science</vt:lpstr>
      <vt:lpstr>'Table 12data'!KS1_Numbers_scienq</vt:lpstr>
      <vt:lpstr>KS1_Numbers_scienq</vt:lpstr>
      <vt:lpstr>KS1_Numbers_SpeakList</vt:lpstr>
      <vt:lpstr>'Table 12data'!KS1_Numbers_Writing</vt:lpstr>
      <vt:lpstr>KS1_Numbers_Writing</vt:lpstr>
      <vt:lpstr>'Table 12data'!KS1_Percentages_lifpro</vt:lpstr>
      <vt:lpstr>KS1_Percentages_lifpro</vt:lpstr>
      <vt:lpstr>'Table 12data'!KS1_Percentages_Maths</vt:lpstr>
      <vt:lpstr>KS1_Percentages_Maths</vt:lpstr>
      <vt:lpstr>'Table 12data'!KS1_Percentages_matprop</vt:lpstr>
      <vt:lpstr>KS1_Percentages_matprop</vt:lpstr>
      <vt:lpstr>'Table 12data'!KS1_Percentages_phypro</vt:lpstr>
      <vt:lpstr>KS1_Percentages_phypro</vt:lpstr>
      <vt:lpstr>'Table 12data'!KS1_Percentages_Reading</vt:lpstr>
      <vt:lpstr>KS1_Percentages_Reading</vt:lpstr>
      <vt:lpstr>'Table 12data'!KS1_Percentages_Science</vt:lpstr>
      <vt:lpstr>KS1_Percentages_Science</vt:lpstr>
      <vt:lpstr>'Table 12data'!KS1_Percentages_scienq</vt:lpstr>
      <vt:lpstr>KS1_Percentages_scienq</vt:lpstr>
      <vt:lpstr>'Table 12data'!KS1_Percentages_SpeakList</vt:lpstr>
      <vt:lpstr>KS1_Percentages_SpeakList</vt:lpstr>
      <vt:lpstr>'Table 12data'!KS1_Percentages_Writing</vt:lpstr>
      <vt:lpstr>KS1_Percentages_Writing</vt:lpstr>
      <vt:lpstr>Index!Print_Area</vt:lpstr>
      <vt:lpstr>'Table 10'!Print_Area</vt:lpstr>
      <vt:lpstr>'Table 11'!Print_Area</vt:lpstr>
      <vt:lpstr>'Table 12'!Print_Area</vt:lpstr>
      <vt:lpstr>'Table 13'!Print_Area</vt:lpstr>
      <vt:lpstr>'Table 14'!Print_Area</vt:lpstr>
      <vt:lpstr>'Table 15'!Print_Area</vt:lpstr>
      <vt:lpstr>'Table 16a'!Print_Area</vt:lpstr>
      <vt:lpstr>'Table 16b'!Print_Area</vt:lpstr>
      <vt:lpstr>'Table 16c'!Print_Area</vt:lpstr>
      <vt:lpstr>'Table 9'!Print_Area</vt:lpstr>
      <vt:lpstr>'Table 10'!Print_Titles</vt:lpstr>
      <vt:lpstr>'Table 12'!Print_Titles</vt:lpstr>
      <vt:lpstr>'Table 15'!Print_Titles</vt:lpstr>
      <vt:lpstr>'Table 9'!Print_Titles</vt:lpstr>
      <vt:lpstr>Table15_ALLSEN_2010</vt:lpstr>
      <vt:lpstr>Table15_ALLSEN2_2010</vt:lpstr>
      <vt:lpstr>Table15_ALLSEN2_2011</vt:lpstr>
      <vt:lpstr>Table15_Disadvantaged_2011</vt:lpstr>
      <vt:lpstr>Table15_Disadvantaged_2012</vt:lpstr>
      <vt:lpstr>Table15_2014_data!Table15_Disadvantaged_2013</vt:lpstr>
      <vt:lpstr>Table15_Disadvantaged_2013</vt:lpstr>
      <vt:lpstr>Table15_Disadvantaged_2014</vt:lpstr>
      <vt:lpstr>Table15_EAL_2010</vt:lpstr>
      <vt:lpstr>Table15_EAL_2011</vt:lpstr>
      <vt:lpstr>Table15_EAL_2012</vt:lpstr>
      <vt:lpstr>Table15_2014_data!Table15_EAL_2013</vt:lpstr>
      <vt:lpstr>Table15_EAL_2013</vt:lpstr>
      <vt:lpstr>Table15_EAL_2014</vt:lpstr>
      <vt:lpstr>Table15_ETH_2010</vt:lpstr>
      <vt:lpstr>Table15_ETH_2011</vt:lpstr>
      <vt:lpstr>Table15_ETH_2012</vt:lpstr>
      <vt:lpstr>Table15_2014_data!Table15_ETH_2013</vt:lpstr>
      <vt:lpstr>Table15_ETH_2013</vt:lpstr>
      <vt:lpstr>Table15_ETH_2014</vt:lpstr>
      <vt:lpstr>Table15_ETHG_2010</vt:lpstr>
      <vt:lpstr>Table15_ETHG_2011</vt:lpstr>
      <vt:lpstr>Table15_ETHG_2012</vt:lpstr>
      <vt:lpstr>Table15_2014_data!Table15_ETHG_2013</vt:lpstr>
      <vt:lpstr>Table15_ETHG_2013</vt:lpstr>
      <vt:lpstr>Table15_ETHG_2014</vt:lpstr>
      <vt:lpstr>Table15_FSM_2010</vt:lpstr>
      <vt:lpstr>Table15_FSM_2011</vt:lpstr>
      <vt:lpstr>Table15_FSM_2012</vt:lpstr>
      <vt:lpstr>Table15_2014_data!Table15_FSM_2013</vt:lpstr>
      <vt:lpstr>Table15_FSM_2013</vt:lpstr>
      <vt:lpstr>Table15_FSM_2014</vt:lpstr>
      <vt:lpstr>Table15_FSM2_2011</vt:lpstr>
      <vt:lpstr>Table15_FSM2_2012</vt:lpstr>
      <vt:lpstr>Table15_2014_data!Table15_FSM2_2013</vt:lpstr>
      <vt:lpstr>Table15_FSM2_2013</vt:lpstr>
      <vt:lpstr>Table15_PRIMARY_2010</vt:lpstr>
      <vt:lpstr>Table15_PRIMARY_2011</vt:lpstr>
      <vt:lpstr>Table15_PRIMARY_2012</vt:lpstr>
      <vt:lpstr>Table15_2014_data!Table15_PRIMARY_2013</vt:lpstr>
      <vt:lpstr>Table15_PRIMARY_2013</vt:lpstr>
      <vt:lpstr>Table15_PRIMARY_2014</vt:lpstr>
      <vt:lpstr>Table15_SEN_2010</vt:lpstr>
      <vt:lpstr>Table15_SEN_2011</vt:lpstr>
      <vt:lpstr>Table15_SEN_2012</vt:lpstr>
      <vt:lpstr>Table15_2014_data!Table15_SEN_2013</vt:lpstr>
      <vt:lpstr>Table15_SEN_2013</vt:lpstr>
      <vt:lpstr>Table15_SEN_2014</vt:lpstr>
      <vt:lpstr>Table16a_2010</vt:lpstr>
      <vt:lpstr>Table16a_2011</vt:lpstr>
      <vt:lpstr>Table16a_2012</vt:lpstr>
      <vt:lpstr>Table16a_2013</vt:lpstr>
      <vt:lpstr>Table16a_2014</vt:lpstr>
      <vt:lpstr>Table16b_2010</vt:lpstr>
      <vt:lpstr>Table16b_2011</vt:lpstr>
      <vt:lpstr>Table16b_2012</vt:lpstr>
      <vt:lpstr>Table16b_2013</vt:lpstr>
      <vt:lpstr>Table16b_2014</vt:lpstr>
      <vt:lpstr>Table16c_2010</vt:lpstr>
      <vt:lpstr>Table16c_2011</vt:lpstr>
      <vt:lpstr>Table16c_2012</vt:lpstr>
      <vt:lpstr>Table16c_2013</vt:lpstr>
      <vt:lpstr>Table16c_2014</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Jayne.MIDDLEMAS@education.gsi.gov.uk;Sally.MARSHALL@education.gsi.gov.uk</dc:creator>
  <cp:lastModifiedBy>MARSHALL, Sally</cp:lastModifiedBy>
  <cp:lastPrinted>2014-09-19T12:56:45Z</cp:lastPrinted>
  <dcterms:created xsi:type="dcterms:W3CDTF">2012-06-25T08:18:20Z</dcterms:created>
  <dcterms:modified xsi:type="dcterms:W3CDTF">2014-11-26T15:40:02Z</dcterms:modified>
</cp:coreProperties>
</file>